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4 4 Western Shootout/7 - USBC Admin/"/>
    </mc:Choice>
  </mc:AlternateContent>
  <xr:revisionPtr revIDLastSave="0" documentId="8_{CE471DCA-92D6-4D3A-B208-6F5631D78AA2}" xr6:coauthVersionLast="47" xr6:coauthVersionMax="47" xr10:uidLastSave="{00000000-0000-0000-0000-000000000000}"/>
  <bookViews>
    <workbookView xWindow="-120" yWindow="-120" windowWidth="29040" windowHeight="15840" firstSheet="10" activeTab="13" xr2:uid="{00000000-000D-0000-FFFF-FFFF00000000}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Baker_Scores_Men_Var" sheetId="7" r:id="rId7"/>
    <sheet name="Baker_Scores_Men_JV" sheetId="8" r:id="rId8"/>
    <sheet name="Baker_Scores_Women_Var" sheetId="9" r:id="rId9"/>
    <sheet name="Baker_Scores_Women_JV" sheetId="10" r:id="rId10"/>
    <sheet name="Qual_Team_Standings_Men_Var" sheetId="11" r:id="rId11"/>
    <sheet name="Qual_Team_Standings_Men_JV" sheetId="12" r:id="rId12"/>
    <sheet name="Qual_Team_Standings_Women_Var" sheetId="13" r:id="rId13"/>
    <sheet name="Qual_Team_Standings_Women_JV" sheetId="14" r:id="rId14"/>
    <sheet name="Indiv_Combined_Scores_Men" sheetId="15" r:id="rId15"/>
    <sheet name="Indiv_Combined_Scores_Women" sheetId="16" r:id="rId16"/>
  </sheets>
  <definedNames>
    <definedName name="_xlnm.Print_Area" localSheetId="14">Indiv_Combined_Scores_Men!$A$1:$O$526</definedName>
    <definedName name="_xlnm.Print_Area" localSheetId="15">Indiv_Combined_Scores_Women!$A$1:$O$372</definedName>
    <definedName name="_xlnm.Print_Area" localSheetId="11">Qual_Team_Standings_Men_JV!$A$37:$D$56</definedName>
    <definedName name="_xlnm.Print_Area" localSheetId="10">Qual_Team_Standings_Men_Var!$A$55:$D$92</definedName>
    <definedName name="_xlnm.Print_Area" localSheetId="13">Qual_Team_Standings_Women_JV!$A$28:$D$38</definedName>
    <definedName name="_xlnm.Print_Area" localSheetId="12">Qual_Team_Standings_Women_Var!$A$50:$D$82</definedName>
    <definedName name="_xlnm.Print_Area" localSheetId="0">Roster_Selection_Men!$A$1:$L$190</definedName>
    <definedName name="_xlnm.Print_Area" localSheetId="1">Roster_Selection_Women!$A$1:$L$190</definedName>
  </definedNames>
  <calcPr calcId="181029"/>
</workbook>
</file>

<file path=xl/calcChain.xml><?xml version="1.0" encoding="utf-8"?>
<calcChain xmlns="http://schemas.openxmlformats.org/spreadsheetml/2006/main">
  <c r="L367" i="16" l="1"/>
  <c r="L368" i="16" s="1"/>
  <c r="K367" i="16"/>
  <c r="K368" i="16" s="1"/>
  <c r="J367" i="16"/>
  <c r="J368" i="16" s="1"/>
  <c r="I367" i="16"/>
  <c r="I368" i="16" s="1"/>
  <c r="H367" i="16"/>
  <c r="H368" i="16" s="1"/>
  <c r="G367" i="16"/>
  <c r="G368" i="16" s="1"/>
  <c r="N364" i="16"/>
  <c r="O364" i="16" s="1"/>
  <c r="M364" i="16"/>
  <c r="N363" i="16"/>
  <c r="O363" i="16" s="1"/>
  <c r="M363" i="16"/>
  <c r="N362" i="16"/>
  <c r="O362" i="16" s="1"/>
  <c r="M362" i="16"/>
  <c r="O361" i="16"/>
  <c r="N361" i="16"/>
  <c r="M361" i="16"/>
  <c r="N360" i="16"/>
  <c r="O360" i="16" s="1"/>
  <c r="M360" i="16"/>
  <c r="N359" i="16"/>
  <c r="O359" i="16" s="1"/>
  <c r="M359" i="16"/>
  <c r="N147" i="16"/>
  <c r="M147" i="16"/>
  <c r="N124" i="16"/>
  <c r="M124" i="16"/>
  <c r="N115" i="16"/>
  <c r="O115" i="16" s="1"/>
  <c r="M115" i="16"/>
  <c r="N170" i="16"/>
  <c r="O170" i="16" s="1"/>
  <c r="M170" i="16"/>
  <c r="N154" i="16"/>
  <c r="O154" i="16" s="1"/>
  <c r="M154" i="16"/>
  <c r="N358" i="16"/>
  <c r="O358" i="16" s="1"/>
  <c r="M358" i="16"/>
  <c r="O357" i="16"/>
  <c r="N357" i="16"/>
  <c r="M357" i="16"/>
  <c r="N356" i="16"/>
  <c r="O356" i="16" s="1"/>
  <c r="M356" i="16"/>
  <c r="N35" i="16"/>
  <c r="M35" i="16"/>
  <c r="N63" i="16"/>
  <c r="O63" i="16" s="1"/>
  <c r="M63" i="16"/>
  <c r="N48" i="16"/>
  <c r="O48" i="16" s="1"/>
  <c r="M48" i="16"/>
  <c r="N168" i="16"/>
  <c r="M168" i="16"/>
  <c r="N151" i="16"/>
  <c r="O151" i="16" s="1"/>
  <c r="M151" i="16"/>
  <c r="N159" i="16"/>
  <c r="O159" i="16" s="1"/>
  <c r="M159" i="16"/>
  <c r="N206" i="16"/>
  <c r="O206" i="16" s="1"/>
  <c r="M206" i="16"/>
  <c r="N210" i="16"/>
  <c r="O210" i="16" s="1"/>
  <c r="M210" i="16"/>
  <c r="N355" i="16"/>
  <c r="O355" i="16" s="1"/>
  <c r="M355" i="16"/>
  <c r="N354" i="16"/>
  <c r="O354" i="16" s="1"/>
  <c r="M354" i="16"/>
  <c r="N353" i="16"/>
  <c r="O353" i="16" s="1"/>
  <c r="M353" i="16"/>
  <c r="N208" i="16"/>
  <c r="O208" i="16" s="1"/>
  <c r="M208" i="16"/>
  <c r="N229" i="16"/>
  <c r="O229" i="16" s="1"/>
  <c r="M229" i="16"/>
  <c r="N109" i="16"/>
  <c r="O109" i="16" s="1"/>
  <c r="M109" i="16"/>
  <c r="N144" i="16"/>
  <c r="M144" i="16"/>
  <c r="N207" i="16"/>
  <c r="O207" i="16" s="1"/>
  <c r="M207" i="16"/>
  <c r="N83" i="16"/>
  <c r="O83" i="16" s="1"/>
  <c r="M83" i="16"/>
  <c r="N140" i="16"/>
  <c r="M140" i="16"/>
  <c r="N81" i="16"/>
  <c r="M81" i="16"/>
  <c r="N352" i="16"/>
  <c r="O352" i="16" s="1"/>
  <c r="M352" i="16"/>
  <c r="N351" i="16"/>
  <c r="O351" i="16" s="1"/>
  <c r="M351" i="16"/>
  <c r="O350" i="16"/>
  <c r="N350" i="16"/>
  <c r="M350" i="16"/>
  <c r="O349" i="16"/>
  <c r="N349" i="16"/>
  <c r="M349" i="16"/>
  <c r="N348" i="16"/>
  <c r="O348" i="16" s="1"/>
  <c r="M348" i="16"/>
  <c r="N139" i="16"/>
  <c r="M139" i="16"/>
  <c r="N103" i="16"/>
  <c r="M103" i="16"/>
  <c r="N191" i="16"/>
  <c r="M191" i="16"/>
  <c r="O182" i="16"/>
  <c r="N182" i="16"/>
  <c r="M182" i="16"/>
  <c r="N130" i="16"/>
  <c r="O130" i="16" s="1"/>
  <c r="M130" i="16"/>
  <c r="N108" i="16"/>
  <c r="O108" i="16" s="1"/>
  <c r="M108" i="16"/>
  <c r="N347" i="16"/>
  <c r="O347" i="16" s="1"/>
  <c r="M347" i="16"/>
  <c r="O346" i="16"/>
  <c r="N346" i="16"/>
  <c r="M346" i="16"/>
  <c r="N345" i="16"/>
  <c r="O345" i="16" s="1"/>
  <c r="M345" i="16"/>
  <c r="N344" i="16"/>
  <c r="O344" i="16" s="1"/>
  <c r="M344" i="16"/>
  <c r="N343" i="16"/>
  <c r="O343" i="16" s="1"/>
  <c r="M343" i="16"/>
  <c r="N49" i="16"/>
  <c r="M49" i="16"/>
  <c r="O49" i="16" s="1"/>
  <c r="N92" i="16"/>
  <c r="O92" i="16" s="1"/>
  <c r="M92" i="16"/>
  <c r="N45" i="16"/>
  <c r="O45" i="16" s="1"/>
  <c r="M45" i="16"/>
  <c r="N221" i="16"/>
  <c r="O221" i="16" s="1"/>
  <c r="M221" i="16"/>
  <c r="N62" i="16"/>
  <c r="O62" i="16" s="1"/>
  <c r="M62" i="16"/>
  <c r="N53" i="16"/>
  <c r="M53" i="16"/>
  <c r="N342" i="16"/>
  <c r="O342" i="16" s="1"/>
  <c r="M342" i="16"/>
  <c r="N341" i="16"/>
  <c r="O341" i="16" s="1"/>
  <c r="M341" i="16"/>
  <c r="N340" i="16"/>
  <c r="O340" i="16" s="1"/>
  <c r="M340" i="16"/>
  <c r="N42" i="16"/>
  <c r="M42" i="16"/>
  <c r="O42" i="16" s="1"/>
  <c r="N203" i="16"/>
  <c r="O203" i="16" s="1"/>
  <c r="M203" i="16"/>
  <c r="N178" i="16"/>
  <c r="O178" i="16" s="1"/>
  <c r="M178" i="16"/>
  <c r="N16" i="16"/>
  <c r="M16" i="16"/>
  <c r="N31" i="16"/>
  <c r="M31" i="16"/>
  <c r="N198" i="16"/>
  <c r="O198" i="16" s="1"/>
  <c r="M198" i="16"/>
  <c r="N155" i="16"/>
  <c r="O155" i="16" s="1"/>
  <c r="M155" i="16"/>
  <c r="N173" i="16"/>
  <c r="M173" i="16"/>
  <c r="N339" i="16"/>
  <c r="O339" i="16" s="1"/>
  <c r="M339" i="16"/>
  <c r="N338" i="16"/>
  <c r="O338" i="16" s="1"/>
  <c r="M338" i="16"/>
  <c r="N337" i="16"/>
  <c r="O337" i="16" s="1"/>
  <c r="M337" i="16"/>
  <c r="N336" i="16"/>
  <c r="O336" i="16" s="1"/>
  <c r="M336" i="16"/>
  <c r="N335" i="16"/>
  <c r="O335" i="16" s="1"/>
  <c r="M335" i="16"/>
  <c r="N52" i="16"/>
  <c r="M52" i="16"/>
  <c r="N72" i="16"/>
  <c r="M72" i="16"/>
  <c r="N20" i="16"/>
  <c r="M20" i="16"/>
  <c r="N220" i="16"/>
  <c r="O220" i="16" s="1"/>
  <c r="M220" i="16"/>
  <c r="O46" i="16"/>
  <c r="N46" i="16"/>
  <c r="M46" i="16"/>
  <c r="O65" i="16"/>
  <c r="N65" i="16"/>
  <c r="M65" i="16"/>
  <c r="N334" i="16"/>
  <c r="O334" i="16" s="1"/>
  <c r="M334" i="16"/>
  <c r="N333" i="16"/>
  <c r="O333" i="16" s="1"/>
  <c r="M333" i="16"/>
  <c r="N332" i="16"/>
  <c r="O332" i="16" s="1"/>
  <c r="M332" i="16"/>
  <c r="N331" i="16"/>
  <c r="O331" i="16" s="1"/>
  <c r="M331" i="16"/>
  <c r="O330" i="16"/>
  <c r="N330" i="16"/>
  <c r="M330" i="16"/>
  <c r="O194" i="16"/>
  <c r="N194" i="16"/>
  <c r="M194" i="16"/>
  <c r="N66" i="16"/>
  <c r="O66" i="16" s="1"/>
  <c r="M66" i="16"/>
  <c r="N119" i="16"/>
  <c r="O119" i="16" s="1"/>
  <c r="M119" i="16"/>
  <c r="O156" i="16"/>
  <c r="N156" i="16"/>
  <c r="M156" i="16"/>
  <c r="N146" i="16"/>
  <c r="O146" i="16" s="1"/>
  <c r="M146" i="16"/>
  <c r="N127" i="16"/>
  <c r="M127" i="16"/>
  <c r="N329" i="16"/>
  <c r="O329" i="16" s="1"/>
  <c r="M329" i="16"/>
  <c r="N328" i="16"/>
  <c r="O328" i="16" s="1"/>
  <c r="M328" i="16"/>
  <c r="O327" i="16"/>
  <c r="N327" i="16"/>
  <c r="M327" i="16"/>
  <c r="N201" i="16"/>
  <c r="M201" i="16"/>
  <c r="O201" i="16" s="1"/>
  <c r="N171" i="16"/>
  <c r="O171" i="16" s="1"/>
  <c r="M171" i="16"/>
  <c r="N40" i="16"/>
  <c r="O40" i="16" s="1"/>
  <c r="M40" i="16"/>
  <c r="N39" i="16"/>
  <c r="M39" i="16"/>
  <c r="N96" i="16"/>
  <c r="M96" i="16"/>
  <c r="N183" i="16"/>
  <c r="O183" i="16" s="1"/>
  <c r="M183" i="16"/>
  <c r="N150" i="16"/>
  <c r="O150" i="16" s="1"/>
  <c r="M150" i="16"/>
  <c r="N177" i="16"/>
  <c r="M177" i="16"/>
  <c r="N326" i="16"/>
  <c r="O326" i="16" s="1"/>
  <c r="M326" i="16"/>
  <c r="N325" i="16"/>
  <c r="O325" i="16" s="1"/>
  <c r="M325" i="16"/>
  <c r="N324" i="16"/>
  <c r="O324" i="16" s="1"/>
  <c r="M324" i="16"/>
  <c r="N323" i="16"/>
  <c r="O323" i="16" s="1"/>
  <c r="M323" i="16"/>
  <c r="N322" i="16"/>
  <c r="O322" i="16" s="1"/>
  <c r="M322" i="16"/>
  <c r="N321" i="16"/>
  <c r="O321" i="16" s="1"/>
  <c r="M321" i="16"/>
  <c r="N98" i="16"/>
  <c r="O98" i="16" s="1"/>
  <c r="M98" i="16"/>
  <c r="N114" i="16"/>
  <c r="O114" i="16" s="1"/>
  <c r="M114" i="16"/>
  <c r="N106" i="16"/>
  <c r="M106" i="16"/>
  <c r="N122" i="16"/>
  <c r="O122" i="16" s="1"/>
  <c r="M122" i="16"/>
  <c r="N131" i="16"/>
  <c r="O131" i="16" s="1"/>
  <c r="M131" i="16"/>
  <c r="N320" i="16"/>
  <c r="O320" i="16" s="1"/>
  <c r="M320" i="16"/>
  <c r="N319" i="16"/>
  <c r="O319" i="16" s="1"/>
  <c r="M319" i="16"/>
  <c r="N318" i="16"/>
  <c r="O318" i="16" s="1"/>
  <c r="M318" i="16"/>
  <c r="N179" i="16"/>
  <c r="O179" i="16" s="1"/>
  <c r="M179" i="16"/>
  <c r="N58" i="16"/>
  <c r="M58" i="16"/>
  <c r="N186" i="16"/>
  <c r="O186" i="16" s="1"/>
  <c r="M186" i="16"/>
  <c r="N50" i="16"/>
  <c r="M50" i="16"/>
  <c r="N97" i="16"/>
  <c r="M97" i="16"/>
  <c r="N89" i="16"/>
  <c r="O89" i="16" s="1"/>
  <c r="M89" i="16"/>
  <c r="N211" i="16"/>
  <c r="O211" i="16" s="1"/>
  <c r="M211" i="16"/>
  <c r="N202" i="16"/>
  <c r="M202" i="16"/>
  <c r="N317" i="16"/>
  <c r="O317" i="16" s="1"/>
  <c r="M317" i="16"/>
  <c r="N316" i="16"/>
  <c r="O316" i="16" s="1"/>
  <c r="M316" i="16"/>
  <c r="N315" i="16"/>
  <c r="O315" i="16" s="1"/>
  <c r="M315" i="16"/>
  <c r="N21" i="16"/>
  <c r="O21" i="16" s="1"/>
  <c r="M21" i="16"/>
  <c r="N184" i="16"/>
  <c r="M184" i="16"/>
  <c r="N195" i="16"/>
  <c r="M195" i="16"/>
  <c r="N176" i="16"/>
  <c r="O176" i="16" s="1"/>
  <c r="M176" i="16"/>
  <c r="N164" i="16"/>
  <c r="M164" i="16"/>
  <c r="N152" i="16"/>
  <c r="O152" i="16" s="1"/>
  <c r="M152" i="16"/>
  <c r="N90" i="16"/>
  <c r="O90" i="16" s="1"/>
  <c r="M90" i="16"/>
  <c r="N23" i="16"/>
  <c r="M23" i="16"/>
  <c r="O314" i="16"/>
  <c r="N314" i="16"/>
  <c r="M314" i="16"/>
  <c r="N313" i="16"/>
  <c r="O313" i="16" s="1"/>
  <c r="M313" i="16"/>
  <c r="N312" i="16"/>
  <c r="O312" i="16" s="1"/>
  <c r="M312" i="16"/>
  <c r="N311" i="16"/>
  <c r="O311" i="16" s="1"/>
  <c r="M311" i="16"/>
  <c r="N310" i="16"/>
  <c r="O310" i="16" s="1"/>
  <c r="M310" i="16"/>
  <c r="N309" i="16"/>
  <c r="O309" i="16" s="1"/>
  <c r="M309" i="16"/>
  <c r="N93" i="16"/>
  <c r="M93" i="16"/>
  <c r="N55" i="16"/>
  <c r="O55" i="16" s="1"/>
  <c r="M55" i="16"/>
  <c r="N67" i="16"/>
  <c r="M67" i="16"/>
  <c r="N100" i="16"/>
  <c r="O100" i="16" s="1"/>
  <c r="M100" i="16"/>
  <c r="N59" i="16"/>
  <c r="O59" i="16" s="1"/>
  <c r="M59" i="16"/>
  <c r="N308" i="16"/>
  <c r="O308" i="16" s="1"/>
  <c r="M308" i="16"/>
  <c r="N307" i="16"/>
  <c r="O307" i="16" s="1"/>
  <c r="M307" i="16"/>
  <c r="N306" i="16"/>
  <c r="O306" i="16" s="1"/>
  <c r="M306" i="16"/>
  <c r="N305" i="16"/>
  <c r="O305" i="16" s="1"/>
  <c r="M305" i="16"/>
  <c r="N28" i="16"/>
  <c r="M28" i="16"/>
  <c r="N32" i="16"/>
  <c r="O32" i="16" s="1"/>
  <c r="M32" i="16"/>
  <c r="N14" i="16"/>
  <c r="O14" i="16" s="1"/>
  <c r="M14" i="16"/>
  <c r="N37" i="16"/>
  <c r="M37" i="16"/>
  <c r="N43" i="16"/>
  <c r="M43" i="16"/>
  <c r="N215" i="16"/>
  <c r="O215" i="16" s="1"/>
  <c r="M215" i="16"/>
  <c r="N214" i="16"/>
  <c r="O214" i="16" s="1"/>
  <c r="M214" i="16"/>
  <c r="N304" i="16"/>
  <c r="O304" i="16" s="1"/>
  <c r="M304" i="16"/>
  <c r="N303" i="16"/>
  <c r="O303" i="16" s="1"/>
  <c r="M303" i="16"/>
  <c r="N302" i="16"/>
  <c r="O302" i="16" s="1"/>
  <c r="M302" i="16"/>
  <c r="N141" i="16"/>
  <c r="O141" i="16" s="1"/>
  <c r="M141" i="16"/>
  <c r="N228" i="16"/>
  <c r="O228" i="16" s="1"/>
  <c r="M228" i="16"/>
  <c r="N187" i="16"/>
  <c r="M187" i="16"/>
  <c r="N74" i="16"/>
  <c r="O74" i="16" s="1"/>
  <c r="M74" i="16"/>
  <c r="N132" i="16"/>
  <c r="O132" i="16" s="1"/>
  <c r="M132" i="16"/>
  <c r="N113" i="16"/>
  <c r="M113" i="16"/>
  <c r="N172" i="16"/>
  <c r="M172" i="16"/>
  <c r="O116" i="16"/>
  <c r="N116" i="16"/>
  <c r="M116" i="16"/>
  <c r="N301" i="16"/>
  <c r="O301" i="16" s="1"/>
  <c r="M301" i="16"/>
  <c r="N300" i="16"/>
  <c r="O300" i="16" s="1"/>
  <c r="M300" i="16"/>
  <c r="N299" i="16"/>
  <c r="O299" i="16" s="1"/>
  <c r="M299" i="16"/>
  <c r="N298" i="16"/>
  <c r="O298" i="16" s="1"/>
  <c r="M298" i="16"/>
  <c r="O297" i="16"/>
  <c r="N297" i="16"/>
  <c r="M297" i="16"/>
  <c r="N167" i="16"/>
  <c r="O167" i="16" s="1"/>
  <c r="M167" i="16"/>
  <c r="N99" i="16"/>
  <c r="O99" i="16" s="1"/>
  <c r="M99" i="16"/>
  <c r="O44" i="16"/>
  <c r="N44" i="16"/>
  <c r="M44" i="16"/>
  <c r="N145" i="16"/>
  <c r="O145" i="16" s="1"/>
  <c r="M145" i="16"/>
  <c r="N143" i="16"/>
  <c r="M143" i="16"/>
  <c r="N160" i="16"/>
  <c r="O160" i="16" s="1"/>
  <c r="M160" i="16"/>
  <c r="N296" i="16"/>
  <c r="O296" i="16" s="1"/>
  <c r="M296" i="16"/>
  <c r="O295" i="16"/>
  <c r="N295" i="16"/>
  <c r="M295" i="16"/>
  <c r="N294" i="16"/>
  <c r="O294" i="16" s="1"/>
  <c r="M294" i="16"/>
  <c r="N293" i="16"/>
  <c r="O293" i="16" s="1"/>
  <c r="M293" i="16"/>
  <c r="N292" i="16"/>
  <c r="O292" i="16" s="1"/>
  <c r="M292" i="16"/>
  <c r="N41" i="16"/>
  <c r="M41" i="16"/>
  <c r="N80" i="16"/>
  <c r="O80" i="16" s="1"/>
  <c r="M80" i="16"/>
  <c r="N73" i="16"/>
  <c r="M73" i="16"/>
  <c r="N226" i="16"/>
  <c r="O226" i="16" s="1"/>
  <c r="M226" i="16"/>
  <c r="N75" i="16"/>
  <c r="O75" i="16" s="1"/>
  <c r="M75" i="16"/>
  <c r="N61" i="16"/>
  <c r="M61" i="16"/>
  <c r="N291" i="16"/>
  <c r="O291" i="16" s="1"/>
  <c r="M291" i="16"/>
  <c r="N290" i="16"/>
  <c r="O290" i="16" s="1"/>
  <c r="M290" i="16"/>
  <c r="N289" i="16"/>
  <c r="O289" i="16" s="1"/>
  <c r="M289" i="16"/>
  <c r="N29" i="16"/>
  <c r="O29" i="16" s="1"/>
  <c r="M29" i="16"/>
  <c r="N36" i="16"/>
  <c r="M36" i="16"/>
  <c r="N225" i="16"/>
  <c r="O225" i="16" s="1"/>
  <c r="M225" i="16"/>
  <c r="N19" i="16"/>
  <c r="M19" i="16"/>
  <c r="N196" i="16"/>
  <c r="O196" i="16" s="1"/>
  <c r="M196" i="16"/>
  <c r="N118" i="16"/>
  <c r="M118" i="16"/>
  <c r="O118" i="16" s="1"/>
  <c r="N212" i="16"/>
  <c r="O212" i="16" s="1"/>
  <c r="M212" i="16"/>
  <c r="N25" i="16"/>
  <c r="O25" i="16" s="1"/>
  <c r="M25" i="16"/>
  <c r="N288" i="16"/>
  <c r="O288" i="16" s="1"/>
  <c r="M288" i="16"/>
  <c r="N287" i="16"/>
  <c r="O287" i="16" s="1"/>
  <c r="M287" i="16"/>
  <c r="N286" i="16"/>
  <c r="O286" i="16" s="1"/>
  <c r="M286" i="16"/>
  <c r="O285" i="16"/>
  <c r="N285" i="16"/>
  <c r="M285" i="16"/>
  <c r="N51" i="16"/>
  <c r="M51" i="16"/>
  <c r="N158" i="16"/>
  <c r="M158" i="16"/>
  <c r="N192" i="16"/>
  <c r="M192" i="16"/>
  <c r="O192" i="16" s="1"/>
  <c r="O24" i="16"/>
  <c r="N24" i="16"/>
  <c r="M24" i="16"/>
  <c r="N224" i="16"/>
  <c r="O224" i="16" s="1"/>
  <c r="M224" i="16"/>
  <c r="N54" i="16"/>
  <c r="O54" i="16" s="1"/>
  <c r="M54" i="16"/>
  <c r="N71" i="16"/>
  <c r="M71" i="16"/>
  <c r="N284" i="16"/>
  <c r="O284" i="16" s="1"/>
  <c r="M284" i="16"/>
  <c r="N283" i="16"/>
  <c r="O283" i="16" s="1"/>
  <c r="M283" i="16"/>
  <c r="N282" i="16"/>
  <c r="O282" i="16" s="1"/>
  <c r="M282" i="16"/>
  <c r="N281" i="16"/>
  <c r="O281" i="16" s="1"/>
  <c r="M281" i="16"/>
  <c r="O280" i="16"/>
  <c r="N280" i="16"/>
  <c r="M280" i="16"/>
  <c r="N175" i="16"/>
  <c r="M175" i="16"/>
  <c r="N85" i="16"/>
  <c r="M85" i="16"/>
  <c r="N133" i="16"/>
  <c r="M133" i="16"/>
  <c r="N26" i="16"/>
  <c r="M26" i="16"/>
  <c r="N88" i="16"/>
  <c r="M88" i="16"/>
  <c r="O88" i="16" s="1"/>
  <c r="N157" i="16"/>
  <c r="M157" i="16"/>
  <c r="O157" i="16" s="1"/>
  <c r="N279" i="16"/>
  <c r="O279" i="16" s="1"/>
  <c r="M279" i="16"/>
  <c r="N278" i="16"/>
  <c r="O278" i="16" s="1"/>
  <c r="M278" i="16"/>
  <c r="N277" i="16"/>
  <c r="O277" i="16" s="1"/>
  <c r="M277" i="16"/>
  <c r="N200" i="16"/>
  <c r="M200" i="16"/>
  <c r="N60" i="16"/>
  <c r="O60" i="16" s="1"/>
  <c r="M60" i="16"/>
  <c r="O205" i="16"/>
  <c r="N205" i="16"/>
  <c r="M205" i="16"/>
  <c r="N107" i="16"/>
  <c r="O107" i="16" s="1"/>
  <c r="M107" i="16"/>
  <c r="N128" i="16"/>
  <c r="O128" i="16" s="1"/>
  <c r="M128" i="16"/>
  <c r="N153" i="16"/>
  <c r="O153" i="16" s="1"/>
  <c r="M153" i="16"/>
  <c r="N185" i="16"/>
  <c r="O185" i="16" s="1"/>
  <c r="M185" i="16"/>
  <c r="N15" i="16"/>
  <c r="M15" i="16"/>
  <c r="N276" i="16"/>
  <c r="O276" i="16" s="1"/>
  <c r="M276" i="16"/>
  <c r="N275" i="16"/>
  <c r="O275" i="16" s="1"/>
  <c r="M275" i="16"/>
  <c r="N274" i="16"/>
  <c r="O274" i="16" s="1"/>
  <c r="M274" i="16"/>
  <c r="N273" i="16"/>
  <c r="O273" i="16" s="1"/>
  <c r="M273" i="16"/>
  <c r="N272" i="16"/>
  <c r="O272" i="16" s="1"/>
  <c r="M272" i="16"/>
  <c r="O271" i="16"/>
  <c r="N271" i="16"/>
  <c r="M271" i="16"/>
  <c r="O112" i="16"/>
  <c r="N112" i="16"/>
  <c r="M112" i="16"/>
  <c r="N38" i="16"/>
  <c r="O38" i="16" s="1"/>
  <c r="M38" i="16"/>
  <c r="N120" i="16"/>
  <c r="O120" i="16" s="1"/>
  <c r="M120" i="16"/>
  <c r="N135" i="16"/>
  <c r="O135" i="16" s="1"/>
  <c r="M135" i="16"/>
  <c r="N125" i="16"/>
  <c r="O125" i="16" s="1"/>
  <c r="M125" i="16"/>
  <c r="N270" i="16"/>
  <c r="O270" i="16" s="1"/>
  <c r="M270" i="16"/>
  <c r="N269" i="16"/>
  <c r="O269" i="16" s="1"/>
  <c r="M269" i="16"/>
  <c r="N268" i="16"/>
  <c r="O268" i="16" s="1"/>
  <c r="M268" i="16"/>
  <c r="N267" i="16"/>
  <c r="O267" i="16" s="1"/>
  <c r="M267" i="16"/>
  <c r="N266" i="16"/>
  <c r="O266" i="16" s="1"/>
  <c r="M266" i="16"/>
  <c r="N193" i="16"/>
  <c r="M193" i="16"/>
  <c r="N105" i="16"/>
  <c r="O105" i="16" s="1"/>
  <c r="M105" i="16"/>
  <c r="N76" i="16"/>
  <c r="M76" i="16"/>
  <c r="N163" i="16"/>
  <c r="M163" i="16"/>
  <c r="O163" i="16" s="1"/>
  <c r="N104" i="16"/>
  <c r="M104" i="16"/>
  <c r="N102" i="16"/>
  <c r="O102" i="16" s="1"/>
  <c r="M102" i="16"/>
  <c r="N265" i="16"/>
  <c r="O265" i="16" s="1"/>
  <c r="M265" i="16"/>
  <c r="N264" i="16"/>
  <c r="O264" i="16" s="1"/>
  <c r="M264" i="16"/>
  <c r="N263" i="16"/>
  <c r="O263" i="16" s="1"/>
  <c r="M263" i="16"/>
  <c r="N227" i="16"/>
  <c r="O227" i="16" s="1"/>
  <c r="M227" i="16"/>
  <c r="N149" i="16"/>
  <c r="M149" i="16"/>
  <c r="N13" i="16"/>
  <c r="M13" i="16"/>
  <c r="N18" i="16"/>
  <c r="M18" i="16"/>
  <c r="O18" i="16" s="1"/>
  <c r="N87" i="16"/>
  <c r="O87" i="16" s="1"/>
  <c r="M87" i="16"/>
  <c r="N222" i="16"/>
  <c r="O222" i="16" s="1"/>
  <c r="M222" i="16"/>
  <c r="N190" i="16"/>
  <c r="M190" i="16"/>
  <c r="N47" i="16"/>
  <c r="M47" i="16"/>
  <c r="N262" i="16"/>
  <c r="O262" i="16" s="1"/>
  <c r="M262" i="16"/>
  <c r="N261" i="16"/>
  <c r="O261" i="16" s="1"/>
  <c r="M261" i="16"/>
  <c r="N260" i="16"/>
  <c r="O260" i="16" s="1"/>
  <c r="M260" i="16"/>
  <c r="N259" i="16"/>
  <c r="O259" i="16" s="1"/>
  <c r="M259" i="16"/>
  <c r="N101" i="16"/>
  <c r="O101" i="16" s="1"/>
  <c r="M101" i="16"/>
  <c r="N174" i="16"/>
  <c r="M174" i="16"/>
  <c r="O174" i="16" s="1"/>
  <c r="N136" i="16"/>
  <c r="M136" i="16"/>
  <c r="N91" i="16"/>
  <c r="O91" i="16" s="1"/>
  <c r="M91" i="16"/>
  <c r="N219" i="16"/>
  <c r="O219" i="16" s="1"/>
  <c r="M219" i="16"/>
  <c r="N213" i="16"/>
  <c r="O213" i="16" s="1"/>
  <c r="M213" i="16"/>
  <c r="N142" i="16"/>
  <c r="O142" i="16" s="1"/>
  <c r="M142" i="16"/>
  <c r="N258" i="16"/>
  <c r="O258" i="16" s="1"/>
  <c r="M258" i="16"/>
  <c r="N257" i="16"/>
  <c r="O257" i="16" s="1"/>
  <c r="M257" i="16"/>
  <c r="O256" i="16"/>
  <c r="N256" i="16"/>
  <c r="M256" i="16"/>
  <c r="N255" i="16"/>
  <c r="O255" i="16" s="1"/>
  <c r="M255" i="16"/>
  <c r="N254" i="16"/>
  <c r="O254" i="16" s="1"/>
  <c r="M254" i="16"/>
  <c r="N253" i="16"/>
  <c r="O253" i="16" s="1"/>
  <c r="M253" i="16"/>
  <c r="N95" i="16"/>
  <c r="M95" i="16"/>
  <c r="N129" i="16"/>
  <c r="O129" i="16" s="1"/>
  <c r="M129" i="16"/>
  <c r="N134" i="16"/>
  <c r="O134" i="16" s="1"/>
  <c r="M134" i="16"/>
  <c r="N111" i="16"/>
  <c r="O111" i="16" s="1"/>
  <c r="M111" i="16"/>
  <c r="N86" i="16"/>
  <c r="O86" i="16" s="1"/>
  <c r="M86" i="16"/>
  <c r="N252" i="16"/>
  <c r="O252" i="16" s="1"/>
  <c r="M252" i="16"/>
  <c r="N251" i="16"/>
  <c r="O251" i="16" s="1"/>
  <c r="M251" i="16"/>
  <c r="N250" i="16"/>
  <c r="O250" i="16" s="1"/>
  <c r="M250" i="16"/>
  <c r="N169" i="16"/>
  <c r="O169" i="16" s="1"/>
  <c r="M169" i="16"/>
  <c r="N137" i="16"/>
  <c r="M137" i="16"/>
  <c r="N94" i="16"/>
  <c r="O94" i="16" s="1"/>
  <c r="M94" i="16"/>
  <c r="O209" i="16"/>
  <c r="N209" i="16"/>
  <c r="M209" i="16"/>
  <c r="O148" i="16"/>
  <c r="N148" i="16"/>
  <c r="M148" i="16"/>
  <c r="N165" i="16"/>
  <c r="O165" i="16" s="1"/>
  <c r="M165" i="16"/>
  <c r="N180" i="16"/>
  <c r="O180" i="16" s="1"/>
  <c r="M180" i="16"/>
  <c r="N189" i="16"/>
  <c r="M189" i="16"/>
  <c r="N249" i="16"/>
  <c r="O249" i="16" s="1"/>
  <c r="M249" i="16"/>
  <c r="N248" i="16"/>
  <c r="O248" i="16" s="1"/>
  <c r="M248" i="16"/>
  <c r="O247" i="16"/>
  <c r="N247" i="16"/>
  <c r="M247" i="16"/>
  <c r="N246" i="16"/>
  <c r="O246" i="16" s="1"/>
  <c r="M246" i="16"/>
  <c r="N245" i="16"/>
  <c r="O245" i="16" s="1"/>
  <c r="M245" i="16"/>
  <c r="N79" i="16"/>
  <c r="M79" i="16"/>
  <c r="N78" i="16"/>
  <c r="O78" i="16" s="1"/>
  <c r="M78" i="16"/>
  <c r="N57" i="16"/>
  <c r="M57" i="16"/>
  <c r="N56" i="16"/>
  <c r="O56" i="16" s="1"/>
  <c r="M56" i="16"/>
  <c r="N223" i="16"/>
  <c r="O223" i="16" s="1"/>
  <c r="M223" i="16"/>
  <c r="N82" i="16"/>
  <c r="O82" i="16" s="1"/>
  <c r="M82" i="16"/>
  <c r="N244" i="16"/>
  <c r="O244" i="16" s="1"/>
  <c r="M244" i="16"/>
  <c r="N243" i="16"/>
  <c r="O243" i="16" s="1"/>
  <c r="M243" i="16"/>
  <c r="N242" i="16"/>
  <c r="O242" i="16" s="1"/>
  <c r="M242" i="16"/>
  <c r="N33" i="16"/>
  <c r="O33" i="16" s="1"/>
  <c r="M33" i="16"/>
  <c r="N197" i="16"/>
  <c r="M197" i="16"/>
  <c r="N69" i="16"/>
  <c r="M69" i="16"/>
  <c r="N22" i="16"/>
  <c r="M22" i="16"/>
  <c r="N218" i="16"/>
  <c r="O218" i="16" s="1"/>
  <c r="M218" i="16"/>
  <c r="N68" i="16"/>
  <c r="M68" i="16"/>
  <c r="N217" i="16"/>
  <c r="O217" i="16" s="1"/>
  <c r="M217" i="16"/>
  <c r="N121" i="16"/>
  <c r="O121" i="16" s="1"/>
  <c r="M121" i="16"/>
  <c r="N241" i="16"/>
  <c r="O241" i="16" s="1"/>
  <c r="M241" i="16"/>
  <c r="N240" i="16"/>
  <c r="O240" i="16" s="1"/>
  <c r="M240" i="16"/>
  <c r="N239" i="16"/>
  <c r="O239" i="16" s="1"/>
  <c r="M239" i="16"/>
  <c r="N70" i="16"/>
  <c r="O70" i="16" s="1"/>
  <c r="M70" i="16"/>
  <c r="N117" i="16"/>
  <c r="M117" i="16"/>
  <c r="O117" i="16" s="1"/>
  <c r="N199" i="16"/>
  <c r="M199" i="16"/>
  <c r="O64" i="16"/>
  <c r="N64" i="16"/>
  <c r="M64" i="16"/>
  <c r="N204" i="16"/>
  <c r="M204" i="16"/>
  <c r="N110" i="16"/>
  <c r="M110" i="16"/>
  <c r="N188" i="16"/>
  <c r="M188" i="16"/>
  <c r="N161" i="16"/>
  <c r="O161" i="16" s="1"/>
  <c r="M161" i="16"/>
  <c r="N238" i="16"/>
  <c r="O238" i="16" s="1"/>
  <c r="M238" i="16"/>
  <c r="N237" i="16"/>
  <c r="O237" i="16" s="1"/>
  <c r="M237" i="16"/>
  <c r="N236" i="16"/>
  <c r="O236" i="16" s="1"/>
  <c r="M236" i="16"/>
  <c r="N235" i="16"/>
  <c r="O235" i="16" s="1"/>
  <c r="M235" i="16"/>
  <c r="N123" i="16"/>
  <c r="O123" i="16" s="1"/>
  <c r="M123" i="16"/>
  <c r="N84" i="16"/>
  <c r="O84" i="16" s="1"/>
  <c r="M84" i="16"/>
  <c r="N77" i="16"/>
  <c r="O77" i="16" s="1"/>
  <c r="M77" i="16"/>
  <c r="N216" i="16"/>
  <c r="O216" i="16" s="1"/>
  <c r="M216" i="16"/>
  <c r="N138" i="16"/>
  <c r="M138" i="16"/>
  <c r="O138" i="16" s="1"/>
  <c r="N166" i="16"/>
  <c r="M166" i="16"/>
  <c r="O166" i="16" s="1"/>
  <c r="N162" i="16"/>
  <c r="O162" i="16" s="1"/>
  <c r="M162" i="16"/>
  <c r="N234" i="16"/>
  <c r="O234" i="16" s="1"/>
  <c r="M234" i="16"/>
  <c r="N233" i="16"/>
  <c r="O233" i="16" s="1"/>
  <c r="M233" i="16"/>
  <c r="N232" i="16"/>
  <c r="O232" i="16" s="1"/>
  <c r="M232" i="16"/>
  <c r="N231" i="16"/>
  <c r="O231" i="16" s="1"/>
  <c r="M231" i="16"/>
  <c r="N230" i="16"/>
  <c r="O230" i="16" s="1"/>
  <c r="M230" i="16"/>
  <c r="N27" i="16"/>
  <c r="O27" i="16" s="1"/>
  <c r="M27" i="16"/>
  <c r="N34" i="16"/>
  <c r="O34" i="16" s="1"/>
  <c r="M34" i="16"/>
  <c r="N17" i="16"/>
  <c r="M17" i="16"/>
  <c r="N30" i="16"/>
  <c r="M30" i="16"/>
  <c r="O30" i="16" s="1"/>
  <c r="N181" i="16"/>
  <c r="M181" i="16"/>
  <c r="N126" i="16"/>
  <c r="M126" i="16"/>
  <c r="L521" i="15"/>
  <c r="L522" i="15" s="1"/>
  <c r="K521" i="15"/>
  <c r="K522" i="15" s="1"/>
  <c r="J521" i="15"/>
  <c r="J522" i="15" s="1"/>
  <c r="I521" i="15"/>
  <c r="I522" i="15" s="1"/>
  <c r="H521" i="15"/>
  <c r="H522" i="15" s="1"/>
  <c r="G521" i="15"/>
  <c r="G522" i="15" s="1"/>
  <c r="N518" i="15"/>
  <c r="O518" i="15" s="1"/>
  <c r="M518" i="15"/>
  <c r="N517" i="15"/>
  <c r="O517" i="15" s="1"/>
  <c r="M517" i="15"/>
  <c r="N516" i="15"/>
  <c r="O516" i="15" s="1"/>
  <c r="M516" i="15"/>
  <c r="N515" i="15"/>
  <c r="O515" i="15" s="1"/>
  <c r="M515" i="15"/>
  <c r="N514" i="15"/>
  <c r="O514" i="15" s="1"/>
  <c r="M514" i="15"/>
  <c r="N513" i="15"/>
  <c r="O513" i="15" s="1"/>
  <c r="M513" i="15"/>
  <c r="N351" i="15"/>
  <c r="O351" i="15" s="1"/>
  <c r="M351" i="15"/>
  <c r="N144" i="15"/>
  <c r="M144" i="15"/>
  <c r="N191" i="15"/>
  <c r="M191" i="15"/>
  <c r="N155" i="15"/>
  <c r="O155" i="15" s="1"/>
  <c r="M155" i="15"/>
  <c r="N118" i="15"/>
  <c r="O118" i="15" s="1"/>
  <c r="M118" i="15"/>
  <c r="O512" i="15"/>
  <c r="N512" i="15"/>
  <c r="M512" i="15"/>
  <c r="N511" i="15"/>
  <c r="O511" i="15" s="1"/>
  <c r="M511" i="15"/>
  <c r="N510" i="15"/>
  <c r="O510" i="15" s="1"/>
  <c r="M510" i="15"/>
  <c r="N509" i="15"/>
  <c r="O509" i="15" s="1"/>
  <c r="M509" i="15"/>
  <c r="N294" i="15"/>
  <c r="M294" i="15"/>
  <c r="O292" i="15"/>
  <c r="N292" i="15"/>
  <c r="M292" i="15"/>
  <c r="N130" i="15"/>
  <c r="O130" i="15" s="1"/>
  <c r="M130" i="15"/>
  <c r="N103" i="15"/>
  <c r="O103" i="15" s="1"/>
  <c r="M103" i="15"/>
  <c r="N143" i="15"/>
  <c r="M143" i="15"/>
  <c r="N296" i="15"/>
  <c r="O296" i="15" s="1"/>
  <c r="M296" i="15"/>
  <c r="N119" i="15"/>
  <c r="M119" i="15"/>
  <c r="N508" i="15"/>
  <c r="O508" i="15" s="1"/>
  <c r="M508" i="15"/>
  <c r="N507" i="15"/>
  <c r="O507" i="15" s="1"/>
  <c r="M507" i="15"/>
  <c r="N506" i="15"/>
  <c r="O506" i="15" s="1"/>
  <c r="M506" i="15"/>
  <c r="O505" i="15"/>
  <c r="N505" i="15"/>
  <c r="M505" i="15"/>
  <c r="N504" i="15"/>
  <c r="O504" i="15" s="1"/>
  <c r="M504" i="15"/>
  <c r="N92" i="15"/>
  <c r="M92" i="15"/>
  <c r="N177" i="15"/>
  <c r="M177" i="15"/>
  <c r="N116" i="15"/>
  <c r="M116" i="15"/>
  <c r="N133" i="15"/>
  <c r="O133" i="15" s="1"/>
  <c r="M133" i="15"/>
  <c r="N256" i="15"/>
  <c r="M256" i="15"/>
  <c r="O226" i="15"/>
  <c r="N226" i="15"/>
  <c r="M226" i="15"/>
  <c r="N503" i="15"/>
  <c r="O503" i="15" s="1"/>
  <c r="M503" i="15"/>
  <c r="N502" i="15"/>
  <c r="O502" i="15" s="1"/>
  <c r="M502" i="15"/>
  <c r="N501" i="15"/>
  <c r="O501" i="15" s="1"/>
  <c r="M501" i="15"/>
  <c r="N349" i="15"/>
  <c r="O349" i="15" s="1"/>
  <c r="M349" i="15"/>
  <c r="N344" i="15"/>
  <c r="O344" i="15" s="1"/>
  <c r="M344" i="15"/>
  <c r="N343" i="15"/>
  <c r="O343" i="15" s="1"/>
  <c r="M343" i="15"/>
  <c r="O19" i="15"/>
  <c r="N19" i="15"/>
  <c r="M19" i="15"/>
  <c r="N28" i="15"/>
  <c r="O28" i="15" s="1"/>
  <c r="M28" i="15"/>
  <c r="N101" i="15"/>
  <c r="O101" i="15" s="1"/>
  <c r="M101" i="15"/>
  <c r="N61" i="15"/>
  <c r="M61" i="15"/>
  <c r="N75" i="15"/>
  <c r="O75" i="15" s="1"/>
  <c r="M75" i="15"/>
  <c r="N500" i="15"/>
  <c r="O500" i="15" s="1"/>
  <c r="M500" i="15"/>
  <c r="N499" i="15"/>
  <c r="O499" i="15" s="1"/>
  <c r="M499" i="15"/>
  <c r="N498" i="15"/>
  <c r="O498" i="15" s="1"/>
  <c r="M498" i="15"/>
  <c r="N113" i="15"/>
  <c r="M113" i="15"/>
  <c r="N328" i="15"/>
  <c r="M328" i="15"/>
  <c r="N293" i="15"/>
  <c r="O293" i="15" s="1"/>
  <c r="M293" i="15"/>
  <c r="N207" i="15"/>
  <c r="O207" i="15" s="1"/>
  <c r="M207" i="15"/>
  <c r="O69" i="15"/>
  <c r="N69" i="15"/>
  <c r="M69" i="15"/>
  <c r="N325" i="15"/>
  <c r="M325" i="15"/>
  <c r="N107" i="15"/>
  <c r="M107" i="15"/>
  <c r="N229" i="15"/>
  <c r="M229" i="15"/>
  <c r="N497" i="15"/>
  <c r="O497" i="15" s="1"/>
  <c r="M497" i="15"/>
  <c r="N496" i="15"/>
  <c r="O496" i="15" s="1"/>
  <c r="M496" i="15"/>
  <c r="O495" i="15"/>
  <c r="N495" i="15"/>
  <c r="M495" i="15"/>
  <c r="O494" i="15"/>
  <c r="N494" i="15"/>
  <c r="M494" i="15"/>
  <c r="N262" i="15"/>
  <c r="M262" i="15"/>
  <c r="N142" i="15"/>
  <c r="M142" i="15"/>
  <c r="N159" i="15"/>
  <c r="M159" i="15"/>
  <c r="N213" i="15"/>
  <c r="M213" i="15"/>
  <c r="N263" i="15"/>
  <c r="O263" i="15" s="1"/>
  <c r="M263" i="15"/>
  <c r="O132" i="15"/>
  <c r="N132" i="15"/>
  <c r="M132" i="15"/>
  <c r="N314" i="15"/>
  <c r="O314" i="15" s="1"/>
  <c r="M314" i="15"/>
  <c r="N493" i="15"/>
  <c r="O493" i="15" s="1"/>
  <c r="M493" i="15"/>
  <c r="O492" i="15"/>
  <c r="N492" i="15"/>
  <c r="M492" i="15"/>
  <c r="N491" i="15"/>
  <c r="O491" i="15" s="1"/>
  <c r="M491" i="15"/>
  <c r="N490" i="15"/>
  <c r="O490" i="15" s="1"/>
  <c r="M490" i="15"/>
  <c r="N489" i="15"/>
  <c r="O489" i="15" s="1"/>
  <c r="M489" i="15"/>
  <c r="N134" i="15"/>
  <c r="O134" i="15" s="1"/>
  <c r="M134" i="15"/>
  <c r="N253" i="15"/>
  <c r="O253" i="15" s="1"/>
  <c r="M253" i="15"/>
  <c r="N95" i="15"/>
  <c r="O95" i="15" s="1"/>
  <c r="M95" i="15"/>
  <c r="N216" i="15"/>
  <c r="O216" i="15" s="1"/>
  <c r="M216" i="15"/>
  <c r="N112" i="15"/>
  <c r="O112" i="15" s="1"/>
  <c r="M112" i="15"/>
  <c r="N171" i="15"/>
  <c r="M171" i="15"/>
  <c r="N488" i="15"/>
  <c r="O488" i="15" s="1"/>
  <c r="M488" i="15"/>
  <c r="N487" i="15"/>
  <c r="O487" i="15" s="1"/>
  <c r="M487" i="15"/>
  <c r="N486" i="15"/>
  <c r="O486" i="15" s="1"/>
  <c r="M486" i="15"/>
  <c r="N98" i="15"/>
  <c r="M98" i="15"/>
  <c r="N179" i="15"/>
  <c r="O179" i="15" s="1"/>
  <c r="M179" i="15"/>
  <c r="N275" i="15"/>
  <c r="M275" i="15"/>
  <c r="O275" i="15" s="1"/>
  <c r="N236" i="15"/>
  <c r="O236" i="15" s="1"/>
  <c r="M236" i="15"/>
  <c r="N26" i="15"/>
  <c r="O26" i="15" s="1"/>
  <c r="M26" i="15"/>
  <c r="N320" i="15"/>
  <c r="O320" i="15" s="1"/>
  <c r="M320" i="15"/>
  <c r="N169" i="15"/>
  <c r="M169" i="15"/>
  <c r="N254" i="15"/>
  <c r="O254" i="15" s="1"/>
  <c r="M254" i="15"/>
  <c r="O485" i="15"/>
  <c r="N485" i="15"/>
  <c r="M485" i="15"/>
  <c r="O484" i="15"/>
  <c r="N484" i="15"/>
  <c r="M484" i="15"/>
  <c r="O483" i="15"/>
  <c r="N483" i="15"/>
  <c r="M483" i="15"/>
  <c r="N187" i="15"/>
  <c r="O187" i="15" s="1"/>
  <c r="M187" i="15"/>
  <c r="N310" i="15"/>
  <c r="M310" i="15"/>
  <c r="N305" i="15"/>
  <c r="O305" i="15" s="1"/>
  <c r="M305" i="15"/>
  <c r="N189" i="15"/>
  <c r="M189" i="15"/>
  <c r="N234" i="15"/>
  <c r="M234" i="15"/>
  <c r="N24" i="15"/>
  <c r="O24" i="15" s="1"/>
  <c r="M24" i="15"/>
  <c r="N48" i="15"/>
  <c r="O48" i="15" s="1"/>
  <c r="M48" i="15"/>
  <c r="N149" i="15"/>
  <c r="M149" i="15"/>
  <c r="O482" i="15"/>
  <c r="N482" i="15"/>
  <c r="M482" i="15"/>
  <c r="N481" i="15"/>
  <c r="O481" i="15" s="1"/>
  <c r="M481" i="15"/>
  <c r="N480" i="15"/>
  <c r="O480" i="15" s="1"/>
  <c r="M480" i="15"/>
  <c r="N479" i="15"/>
  <c r="O479" i="15" s="1"/>
  <c r="M479" i="15"/>
  <c r="N478" i="15"/>
  <c r="O478" i="15" s="1"/>
  <c r="M478" i="15"/>
  <c r="N158" i="15"/>
  <c r="M158" i="15"/>
  <c r="N97" i="15"/>
  <c r="M97" i="15"/>
  <c r="N297" i="15"/>
  <c r="O297" i="15" s="1"/>
  <c r="M297" i="15"/>
  <c r="O205" i="15"/>
  <c r="N205" i="15"/>
  <c r="M205" i="15"/>
  <c r="N200" i="15"/>
  <c r="O200" i="15" s="1"/>
  <c r="M200" i="15"/>
  <c r="N117" i="15"/>
  <c r="M117" i="15"/>
  <c r="N477" i="15"/>
  <c r="O477" i="15" s="1"/>
  <c r="M477" i="15"/>
  <c r="N476" i="15"/>
  <c r="O476" i="15" s="1"/>
  <c r="M476" i="15"/>
  <c r="N475" i="15"/>
  <c r="O475" i="15" s="1"/>
  <c r="M475" i="15"/>
  <c r="N474" i="15"/>
  <c r="O474" i="15" s="1"/>
  <c r="M474" i="15"/>
  <c r="N473" i="15"/>
  <c r="O473" i="15" s="1"/>
  <c r="M473" i="15"/>
  <c r="N211" i="15"/>
  <c r="M211" i="15"/>
  <c r="N76" i="15"/>
  <c r="M76" i="15"/>
  <c r="N251" i="15"/>
  <c r="O251" i="15" s="1"/>
  <c r="M251" i="15"/>
  <c r="N164" i="15"/>
  <c r="M164" i="15"/>
  <c r="N46" i="15"/>
  <c r="M46" i="15"/>
  <c r="N59" i="15"/>
  <c r="M59" i="15"/>
  <c r="O59" i="15" s="1"/>
  <c r="O472" i="15"/>
  <c r="N472" i="15"/>
  <c r="M472" i="15"/>
  <c r="N471" i="15"/>
  <c r="O471" i="15" s="1"/>
  <c r="M471" i="15"/>
  <c r="N470" i="15"/>
  <c r="O470" i="15" s="1"/>
  <c r="M470" i="15"/>
  <c r="N104" i="15"/>
  <c r="M104" i="15"/>
  <c r="N255" i="15"/>
  <c r="O255" i="15" s="1"/>
  <c r="M255" i="15"/>
  <c r="N291" i="15"/>
  <c r="M291" i="15"/>
  <c r="N286" i="15"/>
  <c r="M286" i="15"/>
  <c r="N217" i="15"/>
  <c r="O217" i="15" s="1"/>
  <c r="M217" i="15"/>
  <c r="N287" i="15"/>
  <c r="O287" i="15" s="1"/>
  <c r="M287" i="15"/>
  <c r="N172" i="15"/>
  <c r="M172" i="15"/>
  <c r="N110" i="15"/>
  <c r="O110" i="15" s="1"/>
  <c r="M110" i="15"/>
  <c r="N469" i="15"/>
  <c r="O469" i="15" s="1"/>
  <c r="M469" i="15"/>
  <c r="N468" i="15"/>
  <c r="O468" i="15" s="1"/>
  <c r="M468" i="15"/>
  <c r="N467" i="15"/>
  <c r="O467" i="15" s="1"/>
  <c r="M467" i="15"/>
  <c r="N246" i="15"/>
  <c r="M246" i="15"/>
  <c r="N74" i="15"/>
  <c r="O74" i="15" s="1"/>
  <c r="M74" i="15"/>
  <c r="O303" i="15"/>
  <c r="N303" i="15"/>
  <c r="M303" i="15"/>
  <c r="N195" i="15"/>
  <c r="O195" i="15" s="1"/>
  <c r="M195" i="15"/>
  <c r="N224" i="15"/>
  <c r="O224" i="15" s="1"/>
  <c r="M224" i="15"/>
  <c r="N319" i="15"/>
  <c r="O319" i="15" s="1"/>
  <c r="M319" i="15"/>
  <c r="N170" i="15"/>
  <c r="M170" i="15"/>
  <c r="N62" i="15"/>
  <c r="M62" i="15"/>
  <c r="N466" i="15"/>
  <c r="O466" i="15" s="1"/>
  <c r="M466" i="15"/>
  <c r="N465" i="15"/>
  <c r="O465" i="15" s="1"/>
  <c r="M465" i="15"/>
  <c r="N464" i="15"/>
  <c r="O464" i="15" s="1"/>
  <c r="M464" i="15"/>
  <c r="N67" i="15"/>
  <c r="M67" i="15"/>
  <c r="N214" i="15"/>
  <c r="O214" i="15" s="1"/>
  <c r="M214" i="15"/>
  <c r="N243" i="15"/>
  <c r="M243" i="15"/>
  <c r="N120" i="15"/>
  <c r="O120" i="15" s="1"/>
  <c r="M120" i="15"/>
  <c r="N87" i="15"/>
  <c r="M87" i="15"/>
  <c r="N266" i="15"/>
  <c r="O266" i="15" s="1"/>
  <c r="M266" i="15"/>
  <c r="N307" i="15"/>
  <c r="M307" i="15"/>
  <c r="O307" i="15" s="1"/>
  <c r="N237" i="15"/>
  <c r="M237" i="15"/>
  <c r="N463" i="15"/>
  <c r="O463" i="15" s="1"/>
  <c r="M463" i="15"/>
  <c r="N462" i="15"/>
  <c r="O462" i="15" s="1"/>
  <c r="M462" i="15"/>
  <c r="N461" i="15"/>
  <c r="O461" i="15" s="1"/>
  <c r="M461" i="15"/>
  <c r="N313" i="15"/>
  <c r="O313" i="15" s="1"/>
  <c r="M313" i="15"/>
  <c r="N54" i="15"/>
  <c r="M54" i="15"/>
  <c r="O348" i="15"/>
  <c r="N348" i="15"/>
  <c r="M348" i="15"/>
  <c r="N60" i="15"/>
  <c r="O60" i="15" s="1"/>
  <c r="M60" i="15"/>
  <c r="N156" i="15"/>
  <c r="M156" i="15"/>
  <c r="N125" i="15"/>
  <c r="M125" i="15"/>
  <c r="N166" i="15"/>
  <c r="O166" i="15" s="1"/>
  <c r="M166" i="15"/>
  <c r="N301" i="15"/>
  <c r="M301" i="15"/>
  <c r="N460" i="15"/>
  <c r="O460" i="15" s="1"/>
  <c r="M460" i="15"/>
  <c r="N459" i="15"/>
  <c r="O459" i="15" s="1"/>
  <c r="M459" i="15"/>
  <c r="N458" i="15"/>
  <c r="O458" i="15" s="1"/>
  <c r="M458" i="15"/>
  <c r="N457" i="15"/>
  <c r="O457" i="15" s="1"/>
  <c r="M457" i="15"/>
  <c r="N27" i="15"/>
  <c r="M27" i="15"/>
  <c r="O27" i="15" s="1"/>
  <c r="N306" i="15"/>
  <c r="O306" i="15" s="1"/>
  <c r="M306" i="15"/>
  <c r="N39" i="15"/>
  <c r="M39" i="15"/>
  <c r="O39" i="15" s="1"/>
  <c r="N147" i="15"/>
  <c r="O147" i="15" s="1"/>
  <c r="M147" i="15"/>
  <c r="N341" i="15"/>
  <c r="O341" i="15" s="1"/>
  <c r="M341" i="15"/>
  <c r="N29" i="15"/>
  <c r="M29" i="15"/>
  <c r="N71" i="15"/>
  <c r="M71" i="15"/>
  <c r="N456" i="15"/>
  <c r="O456" i="15" s="1"/>
  <c r="M456" i="15"/>
  <c r="N455" i="15"/>
  <c r="O455" i="15" s="1"/>
  <c r="M455" i="15"/>
  <c r="N454" i="15"/>
  <c r="O454" i="15" s="1"/>
  <c r="M454" i="15"/>
  <c r="N122" i="15"/>
  <c r="M122" i="15"/>
  <c r="N323" i="15"/>
  <c r="O323" i="15" s="1"/>
  <c r="M323" i="15"/>
  <c r="N210" i="15"/>
  <c r="O210" i="15" s="1"/>
  <c r="M210" i="15"/>
  <c r="N327" i="15"/>
  <c r="M327" i="15"/>
  <c r="N202" i="15"/>
  <c r="M202" i="15"/>
  <c r="N204" i="15"/>
  <c r="M204" i="15"/>
  <c r="O204" i="15" s="1"/>
  <c r="N41" i="15"/>
  <c r="O41" i="15" s="1"/>
  <c r="M41" i="15"/>
  <c r="N209" i="15"/>
  <c r="O209" i="15" s="1"/>
  <c r="M209" i="15"/>
  <c r="N453" i="15"/>
  <c r="O453" i="15" s="1"/>
  <c r="M453" i="15"/>
  <c r="N452" i="15"/>
  <c r="O452" i="15" s="1"/>
  <c r="M452" i="15"/>
  <c r="O451" i="15"/>
  <c r="N451" i="15"/>
  <c r="M451" i="15"/>
  <c r="N450" i="15"/>
  <c r="O450" i="15" s="1"/>
  <c r="M450" i="15"/>
  <c r="N35" i="15"/>
  <c r="M35" i="15"/>
  <c r="N167" i="15"/>
  <c r="M167" i="15"/>
  <c r="N278" i="15"/>
  <c r="O278" i="15" s="1"/>
  <c r="M278" i="15"/>
  <c r="N324" i="15"/>
  <c r="M324" i="15"/>
  <c r="N219" i="15"/>
  <c r="M219" i="15"/>
  <c r="O219" i="15" s="1"/>
  <c r="N128" i="15"/>
  <c r="M128" i="15"/>
  <c r="N83" i="15"/>
  <c r="O83" i="15" s="1"/>
  <c r="M83" i="15"/>
  <c r="N449" i="15"/>
  <c r="O449" i="15" s="1"/>
  <c r="M449" i="15"/>
  <c r="N448" i="15"/>
  <c r="O448" i="15" s="1"/>
  <c r="M448" i="15"/>
  <c r="N447" i="15"/>
  <c r="O447" i="15" s="1"/>
  <c r="M447" i="15"/>
  <c r="N290" i="15"/>
  <c r="M290" i="15"/>
  <c r="N178" i="15"/>
  <c r="O178" i="15" s="1"/>
  <c r="M178" i="15"/>
  <c r="N347" i="15"/>
  <c r="O347" i="15" s="1"/>
  <c r="M347" i="15"/>
  <c r="N212" i="15"/>
  <c r="O212" i="15" s="1"/>
  <c r="M212" i="15"/>
  <c r="N235" i="15"/>
  <c r="M235" i="15"/>
  <c r="N85" i="15"/>
  <c r="M85" i="15"/>
  <c r="N80" i="15"/>
  <c r="O80" i="15" s="1"/>
  <c r="M80" i="15"/>
  <c r="N183" i="15"/>
  <c r="M183" i="15"/>
  <c r="N446" i="15"/>
  <c r="O446" i="15" s="1"/>
  <c r="M446" i="15"/>
  <c r="N445" i="15"/>
  <c r="O445" i="15" s="1"/>
  <c r="M445" i="15"/>
  <c r="N444" i="15"/>
  <c r="O444" i="15" s="1"/>
  <c r="M444" i="15"/>
  <c r="N151" i="15"/>
  <c r="O151" i="15" s="1"/>
  <c r="M151" i="15"/>
  <c r="N230" i="15"/>
  <c r="O230" i="15" s="1"/>
  <c r="M230" i="15"/>
  <c r="N68" i="15"/>
  <c r="M68" i="15"/>
  <c r="N89" i="15"/>
  <c r="M89" i="15"/>
  <c r="N247" i="15"/>
  <c r="O247" i="15" s="1"/>
  <c r="M247" i="15"/>
  <c r="O124" i="15"/>
  <c r="N124" i="15"/>
  <c r="M124" i="15"/>
  <c r="N332" i="15"/>
  <c r="O332" i="15" s="1"/>
  <c r="M332" i="15"/>
  <c r="O302" i="15"/>
  <c r="N302" i="15"/>
  <c r="M302" i="15"/>
  <c r="N443" i="15"/>
  <c r="O443" i="15" s="1"/>
  <c r="M443" i="15"/>
  <c r="N442" i="15"/>
  <c r="O442" i="15" s="1"/>
  <c r="M442" i="15"/>
  <c r="N441" i="15"/>
  <c r="O441" i="15" s="1"/>
  <c r="M441" i="15"/>
  <c r="N440" i="15"/>
  <c r="O440" i="15" s="1"/>
  <c r="M440" i="15"/>
  <c r="N439" i="15"/>
  <c r="O439" i="15" s="1"/>
  <c r="M439" i="15"/>
  <c r="O438" i="15"/>
  <c r="N438" i="15"/>
  <c r="M438" i="15"/>
  <c r="N58" i="15"/>
  <c r="M58" i="15"/>
  <c r="N79" i="15"/>
  <c r="O79" i="15" s="1"/>
  <c r="M79" i="15"/>
  <c r="N96" i="15"/>
  <c r="O96" i="15" s="1"/>
  <c r="M96" i="15"/>
  <c r="N86" i="15"/>
  <c r="O86" i="15" s="1"/>
  <c r="M86" i="15"/>
  <c r="N131" i="15"/>
  <c r="M131" i="15"/>
  <c r="N437" i="15"/>
  <c r="O437" i="15" s="1"/>
  <c r="M437" i="15"/>
  <c r="N436" i="15"/>
  <c r="O436" i="15" s="1"/>
  <c r="M436" i="15"/>
  <c r="N435" i="15"/>
  <c r="O435" i="15" s="1"/>
  <c r="M435" i="15"/>
  <c r="N289" i="15"/>
  <c r="M289" i="15"/>
  <c r="N66" i="15"/>
  <c r="O66" i="15" s="1"/>
  <c r="M66" i="15"/>
  <c r="N277" i="15"/>
  <c r="O277" i="15" s="1"/>
  <c r="M277" i="15"/>
  <c r="N30" i="15"/>
  <c r="M30" i="15"/>
  <c r="N276" i="15"/>
  <c r="M276" i="15"/>
  <c r="N161" i="15"/>
  <c r="O161" i="15" s="1"/>
  <c r="M161" i="15"/>
  <c r="N51" i="15"/>
  <c r="O51" i="15" s="1"/>
  <c r="M51" i="15"/>
  <c r="N321" i="15"/>
  <c r="O321" i="15" s="1"/>
  <c r="M321" i="15"/>
  <c r="N434" i="15"/>
  <c r="O434" i="15" s="1"/>
  <c r="M434" i="15"/>
  <c r="N433" i="15"/>
  <c r="O433" i="15" s="1"/>
  <c r="M433" i="15"/>
  <c r="N432" i="15"/>
  <c r="O432" i="15" s="1"/>
  <c r="M432" i="15"/>
  <c r="N431" i="15"/>
  <c r="O431" i="15" s="1"/>
  <c r="M431" i="15"/>
  <c r="N194" i="15"/>
  <c r="M194" i="15"/>
  <c r="N269" i="15"/>
  <c r="M269" i="15"/>
  <c r="N181" i="15"/>
  <c r="O181" i="15" s="1"/>
  <c r="M181" i="15"/>
  <c r="N240" i="15"/>
  <c r="M240" i="15"/>
  <c r="N16" i="15"/>
  <c r="M16" i="15"/>
  <c r="N136" i="15"/>
  <c r="O136" i="15" s="1"/>
  <c r="M136" i="15"/>
  <c r="N64" i="15"/>
  <c r="M64" i="15"/>
  <c r="N430" i="15"/>
  <c r="O430" i="15" s="1"/>
  <c r="M430" i="15"/>
  <c r="N429" i="15"/>
  <c r="O429" i="15" s="1"/>
  <c r="M429" i="15"/>
  <c r="N428" i="15"/>
  <c r="O428" i="15" s="1"/>
  <c r="M428" i="15"/>
  <c r="N37" i="15"/>
  <c r="O37" i="15" s="1"/>
  <c r="M37" i="15"/>
  <c r="N65" i="15"/>
  <c r="M65" i="15"/>
  <c r="N233" i="15"/>
  <c r="M233" i="15"/>
  <c r="O335" i="15"/>
  <c r="N335" i="15"/>
  <c r="M335" i="15"/>
  <c r="N279" i="15"/>
  <c r="O279" i="15" s="1"/>
  <c r="M279" i="15"/>
  <c r="N268" i="15"/>
  <c r="M268" i="15"/>
  <c r="N45" i="15"/>
  <c r="M45" i="15"/>
  <c r="N138" i="15"/>
  <c r="M138" i="15"/>
  <c r="O138" i="15" s="1"/>
  <c r="N427" i="15"/>
  <c r="O427" i="15" s="1"/>
  <c r="M427" i="15"/>
  <c r="N426" i="15"/>
  <c r="O426" i="15" s="1"/>
  <c r="M426" i="15"/>
  <c r="N425" i="15"/>
  <c r="O425" i="15" s="1"/>
  <c r="M425" i="15"/>
  <c r="N270" i="15"/>
  <c r="M270" i="15"/>
  <c r="N218" i="15"/>
  <c r="M218" i="15"/>
  <c r="N105" i="15"/>
  <c r="M105" i="15"/>
  <c r="N285" i="15"/>
  <c r="M285" i="15"/>
  <c r="N174" i="15"/>
  <c r="M174" i="15"/>
  <c r="N282" i="15"/>
  <c r="M282" i="15"/>
  <c r="N245" i="15"/>
  <c r="M245" i="15"/>
  <c r="N57" i="15"/>
  <c r="M57" i="15"/>
  <c r="N424" i="15"/>
  <c r="O424" i="15" s="1"/>
  <c r="M424" i="15"/>
  <c r="N423" i="15"/>
  <c r="O423" i="15" s="1"/>
  <c r="M423" i="15"/>
  <c r="N422" i="15"/>
  <c r="O422" i="15" s="1"/>
  <c r="M422" i="15"/>
  <c r="N309" i="15"/>
  <c r="M309" i="15"/>
  <c r="N157" i="15"/>
  <c r="M157" i="15"/>
  <c r="N72" i="15"/>
  <c r="O72" i="15" s="1"/>
  <c r="M72" i="15"/>
  <c r="N18" i="15"/>
  <c r="M18" i="15"/>
  <c r="N342" i="15"/>
  <c r="O342" i="15" s="1"/>
  <c r="M342" i="15"/>
  <c r="N21" i="15"/>
  <c r="M21" i="15"/>
  <c r="O21" i="15" s="1"/>
  <c r="O338" i="15"/>
  <c r="N338" i="15"/>
  <c r="M338" i="15"/>
  <c r="N52" i="15"/>
  <c r="M52" i="15"/>
  <c r="N421" i="15"/>
  <c r="O421" i="15" s="1"/>
  <c r="M421" i="15"/>
  <c r="N420" i="15"/>
  <c r="O420" i="15" s="1"/>
  <c r="M420" i="15"/>
  <c r="N419" i="15"/>
  <c r="O419" i="15" s="1"/>
  <c r="M419" i="15"/>
  <c r="N418" i="15"/>
  <c r="O418" i="15" s="1"/>
  <c r="M418" i="15"/>
  <c r="N84" i="15"/>
  <c r="M84" i="15"/>
  <c r="N221" i="15"/>
  <c r="O221" i="15" s="1"/>
  <c r="M221" i="15"/>
  <c r="N73" i="15"/>
  <c r="O73" i="15" s="1"/>
  <c r="M73" i="15"/>
  <c r="N283" i="15"/>
  <c r="M283" i="15"/>
  <c r="N53" i="15"/>
  <c r="O53" i="15" s="1"/>
  <c r="M53" i="15"/>
  <c r="N331" i="15"/>
  <c r="O331" i="15" s="1"/>
  <c r="M331" i="15"/>
  <c r="N93" i="15"/>
  <c r="O93" i="15" s="1"/>
  <c r="M93" i="15"/>
  <c r="N417" i="15"/>
  <c r="O417" i="15" s="1"/>
  <c r="M417" i="15"/>
  <c r="N416" i="15"/>
  <c r="O416" i="15" s="1"/>
  <c r="M416" i="15"/>
  <c r="O415" i="15"/>
  <c r="N415" i="15"/>
  <c r="M415" i="15"/>
  <c r="N115" i="15"/>
  <c r="M115" i="15"/>
  <c r="N190" i="15"/>
  <c r="M190" i="15"/>
  <c r="N242" i="15"/>
  <c r="M242" i="15"/>
  <c r="N44" i="15"/>
  <c r="O44" i="15" s="1"/>
  <c r="M44" i="15"/>
  <c r="N284" i="15"/>
  <c r="M284" i="15"/>
  <c r="N274" i="15"/>
  <c r="M274" i="15"/>
  <c r="N241" i="15"/>
  <c r="M241" i="15"/>
  <c r="N198" i="15"/>
  <c r="O198" i="15" s="1"/>
  <c r="M198" i="15"/>
  <c r="N414" i="15"/>
  <c r="O414" i="15" s="1"/>
  <c r="M414" i="15"/>
  <c r="N413" i="15"/>
  <c r="O413" i="15" s="1"/>
  <c r="M413" i="15"/>
  <c r="N412" i="15"/>
  <c r="O412" i="15" s="1"/>
  <c r="M412" i="15"/>
  <c r="N13" i="15"/>
  <c r="M13" i="15"/>
  <c r="N15" i="15"/>
  <c r="M15" i="15"/>
  <c r="N258" i="15"/>
  <c r="O258" i="15" s="1"/>
  <c r="M258" i="15"/>
  <c r="N223" i="15"/>
  <c r="M223" i="15"/>
  <c r="N316" i="15"/>
  <c r="M316" i="15"/>
  <c r="N168" i="15"/>
  <c r="M168" i="15"/>
  <c r="N231" i="15"/>
  <c r="O231" i="15" s="1"/>
  <c r="M231" i="15"/>
  <c r="N208" i="15"/>
  <c r="M208" i="15"/>
  <c r="N411" i="15"/>
  <c r="O411" i="15" s="1"/>
  <c r="M411" i="15"/>
  <c r="N410" i="15"/>
  <c r="O410" i="15" s="1"/>
  <c r="M410" i="15"/>
  <c r="N409" i="15"/>
  <c r="O409" i="15" s="1"/>
  <c r="M409" i="15"/>
  <c r="N408" i="15"/>
  <c r="O408" i="15" s="1"/>
  <c r="M408" i="15"/>
  <c r="N106" i="15"/>
  <c r="M106" i="15"/>
  <c r="N102" i="15"/>
  <c r="O102" i="15" s="1"/>
  <c r="M102" i="15"/>
  <c r="N215" i="15"/>
  <c r="M215" i="15"/>
  <c r="N94" i="15"/>
  <c r="M94" i="15"/>
  <c r="N330" i="15"/>
  <c r="O330" i="15" s="1"/>
  <c r="M330" i="15"/>
  <c r="N152" i="15"/>
  <c r="O152" i="15" s="1"/>
  <c r="M152" i="15"/>
  <c r="N257" i="15"/>
  <c r="M257" i="15"/>
  <c r="N407" i="15"/>
  <c r="O407" i="15" s="1"/>
  <c r="M407" i="15"/>
  <c r="N406" i="15"/>
  <c r="O406" i="15" s="1"/>
  <c r="M406" i="15"/>
  <c r="N405" i="15"/>
  <c r="O405" i="15" s="1"/>
  <c r="M405" i="15"/>
  <c r="N261" i="15"/>
  <c r="O261" i="15" s="1"/>
  <c r="M261" i="15"/>
  <c r="N201" i="15"/>
  <c r="O201" i="15" s="1"/>
  <c r="M201" i="15"/>
  <c r="N299" i="15"/>
  <c r="M299" i="15"/>
  <c r="N38" i="15"/>
  <c r="M38" i="15"/>
  <c r="N267" i="15"/>
  <c r="O267" i="15" s="1"/>
  <c r="M267" i="15"/>
  <c r="N49" i="15"/>
  <c r="O49" i="15" s="1"/>
  <c r="M49" i="15"/>
  <c r="N145" i="15"/>
  <c r="M145" i="15"/>
  <c r="N197" i="15"/>
  <c r="M197" i="15"/>
  <c r="O197" i="15" s="1"/>
  <c r="N404" i="15"/>
  <c r="O404" i="15" s="1"/>
  <c r="M404" i="15"/>
  <c r="N403" i="15"/>
  <c r="O403" i="15" s="1"/>
  <c r="M403" i="15"/>
  <c r="N402" i="15"/>
  <c r="O402" i="15" s="1"/>
  <c r="M402" i="15"/>
  <c r="N43" i="15"/>
  <c r="M43" i="15"/>
  <c r="N192" i="15"/>
  <c r="O192" i="15" s="1"/>
  <c r="M192" i="15"/>
  <c r="N140" i="15"/>
  <c r="M140" i="15"/>
  <c r="N304" i="15"/>
  <c r="M304" i="15"/>
  <c r="N318" i="15"/>
  <c r="M318" i="15"/>
  <c r="N20" i="15"/>
  <c r="O20" i="15" s="1"/>
  <c r="M20" i="15"/>
  <c r="N25" i="15"/>
  <c r="M25" i="15"/>
  <c r="N315" i="15"/>
  <c r="M315" i="15"/>
  <c r="N401" i="15"/>
  <c r="O401" i="15" s="1"/>
  <c r="M401" i="15"/>
  <c r="N400" i="15"/>
  <c r="O400" i="15" s="1"/>
  <c r="M400" i="15"/>
  <c r="N399" i="15"/>
  <c r="O399" i="15" s="1"/>
  <c r="M399" i="15"/>
  <c r="N398" i="15"/>
  <c r="O398" i="15" s="1"/>
  <c r="M398" i="15"/>
  <c r="N70" i="15"/>
  <c r="M70" i="15"/>
  <c r="N91" i="15"/>
  <c r="M91" i="15"/>
  <c r="N220" i="15"/>
  <c r="M220" i="15"/>
  <c r="N100" i="15"/>
  <c r="M100" i="15"/>
  <c r="N259" i="15"/>
  <c r="M259" i="15"/>
  <c r="O150" i="15"/>
  <c r="N150" i="15"/>
  <c r="M150" i="15"/>
  <c r="N298" i="15"/>
  <c r="M298" i="15"/>
  <c r="N397" i="15"/>
  <c r="O397" i="15" s="1"/>
  <c r="M397" i="15"/>
  <c r="N396" i="15"/>
  <c r="O396" i="15" s="1"/>
  <c r="M396" i="15"/>
  <c r="N395" i="15"/>
  <c r="O395" i="15" s="1"/>
  <c r="M395" i="15"/>
  <c r="N394" i="15"/>
  <c r="O394" i="15" s="1"/>
  <c r="M394" i="15"/>
  <c r="N393" i="15"/>
  <c r="O393" i="15" s="1"/>
  <c r="M393" i="15"/>
  <c r="O392" i="15"/>
  <c r="N392" i="15"/>
  <c r="M392" i="15"/>
  <c r="N82" i="15"/>
  <c r="M82" i="15"/>
  <c r="N148" i="15"/>
  <c r="M148" i="15"/>
  <c r="N137" i="15"/>
  <c r="M137" i="15"/>
  <c r="N162" i="15"/>
  <c r="O162" i="15" s="1"/>
  <c r="M162" i="15"/>
  <c r="N165" i="15"/>
  <c r="M165" i="15"/>
  <c r="N391" i="15"/>
  <c r="O391" i="15" s="1"/>
  <c r="M391" i="15"/>
  <c r="N390" i="15"/>
  <c r="O390" i="15" s="1"/>
  <c r="M390" i="15"/>
  <c r="N389" i="15"/>
  <c r="O389" i="15" s="1"/>
  <c r="M389" i="15"/>
  <c r="N114" i="15"/>
  <c r="O114" i="15" s="1"/>
  <c r="M114" i="15"/>
  <c r="N249" i="15"/>
  <c r="O249" i="15" s="1"/>
  <c r="M249" i="15"/>
  <c r="N248" i="15"/>
  <c r="M248" i="15"/>
  <c r="N206" i="15"/>
  <c r="O206" i="15" s="1"/>
  <c r="M206" i="15"/>
  <c r="N146" i="15"/>
  <c r="M146" i="15"/>
  <c r="N22" i="15"/>
  <c r="M22" i="15"/>
  <c r="N333" i="15"/>
  <c r="O333" i="15" s="1"/>
  <c r="M333" i="15"/>
  <c r="O250" i="15"/>
  <c r="N250" i="15"/>
  <c r="M250" i="15"/>
  <c r="N388" i="15"/>
  <c r="O388" i="15" s="1"/>
  <c r="M388" i="15"/>
  <c r="N387" i="15"/>
  <c r="O387" i="15" s="1"/>
  <c r="M387" i="15"/>
  <c r="N386" i="15"/>
  <c r="O386" i="15" s="1"/>
  <c r="M386" i="15"/>
  <c r="N186" i="15"/>
  <c r="O186" i="15" s="1"/>
  <c r="M186" i="15"/>
  <c r="N77" i="15"/>
  <c r="M77" i="15"/>
  <c r="N300" i="15"/>
  <c r="M300" i="15"/>
  <c r="N345" i="15"/>
  <c r="O345" i="15" s="1"/>
  <c r="M345" i="15"/>
  <c r="N121" i="15"/>
  <c r="M121" i="15"/>
  <c r="N135" i="15"/>
  <c r="M135" i="15"/>
  <c r="O135" i="15" s="1"/>
  <c r="N340" i="15"/>
  <c r="O340" i="15" s="1"/>
  <c r="M340" i="15"/>
  <c r="N108" i="15"/>
  <c r="M108" i="15"/>
  <c r="N385" i="15"/>
  <c r="O385" i="15" s="1"/>
  <c r="M385" i="15"/>
  <c r="N384" i="15"/>
  <c r="O384" i="15" s="1"/>
  <c r="M384" i="15"/>
  <c r="N383" i="15"/>
  <c r="O383" i="15" s="1"/>
  <c r="M383" i="15"/>
  <c r="N382" i="15"/>
  <c r="O382" i="15" s="1"/>
  <c r="M382" i="15"/>
  <c r="N50" i="15"/>
  <c r="M50" i="15"/>
  <c r="N141" i="15"/>
  <c r="M141" i="15"/>
  <c r="N99" i="15"/>
  <c r="O99" i="15" s="1"/>
  <c r="M99" i="15"/>
  <c r="N88" i="15"/>
  <c r="O88" i="15" s="1"/>
  <c r="M88" i="15"/>
  <c r="N326" i="15"/>
  <c r="O326" i="15" s="1"/>
  <c r="M326" i="15"/>
  <c r="N173" i="15"/>
  <c r="M173" i="15"/>
  <c r="N336" i="15"/>
  <c r="O336" i="15" s="1"/>
  <c r="M336" i="15"/>
  <c r="N381" i="15"/>
  <c r="O381" i="15" s="1"/>
  <c r="M381" i="15"/>
  <c r="O380" i="15"/>
  <c r="N380" i="15"/>
  <c r="M380" i="15"/>
  <c r="N379" i="15"/>
  <c r="O379" i="15" s="1"/>
  <c r="M379" i="15"/>
  <c r="N139" i="15"/>
  <c r="M139" i="15"/>
  <c r="N308" i="15"/>
  <c r="M308" i="15"/>
  <c r="N160" i="15"/>
  <c r="M160" i="15"/>
  <c r="N196" i="15"/>
  <c r="O196" i="15" s="1"/>
  <c r="M196" i="15"/>
  <c r="N273" i="15"/>
  <c r="M273" i="15"/>
  <c r="N244" i="15"/>
  <c r="M244" i="15"/>
  <c r="N32" i="15"/>
  <c r="M32" i="15"/>
  <c r="N176" i="15"/>
  <c r="O176" i="15" s="1"/>
  <c r="M176" i="15"/>
  <c r="N378" i="15"/>
  <c r="O378" i="15" s="1"/>
  <c r="M378" i="15"/>
  <c r="N377" i="15"/>
  <c r="O377" i="15" s="1"/>
  <c r="M377" i="15"/>
  <c r="N376" i="15"/>
  <c r="O376" i="15" s="1"/>
  <c r="M376" i="15"/>
  <c r="N375" i="15"/>
  <c r="O375" i="15" s="1"/>
  <c r="M375" i="15"/>
  <c r="N374" i="15"/>
  <c r="O374" i="15" s="1"/>
  <c r="M374" i="15"/>
  <c r="N265" i="15"/>
  <c r="M265" i="15"/>
  <c r="N163" i="15"/>
  <c r="M163" i="15"/>
  <c r="N127" i="15"/>
  <c r="O127" i="15" s="1"/>
  <c r="M127" i="15"/>
  <c r="N227" i="15"/>
  <c r="M227" i="15"/>
  <c r="N232" i="15"/>
  <c r="O232" i="15" s="1"/>
  <c r="M232" i="15"/>
  <c r="O126" i="15"/>
  <c r="N126" i="15"/>
  <c r="M126" i="15"/>
  <c r="N373" i="15"/>
  <c r="O373" i="15" s="1"/>
  <c r="M373" i="15"/>
  <c r="N372" i="15"/>
  <c r="O372" i="15" s="1"/>
  <c r="M372" i="15"/>
  <c r="N371" i="15"/>
  <c r="O371" i="15" s="1"/>
  <c r="M371" i="15"/>
  <c r="N185" i="15"/>
  <c r="O185" i="15" s="1"/>
  <c r="M185" i="15"/>
  <c r="N281" i="15"/>
  <c r="O281" i="15" s="1"/>
  <c r="M281" i="15"/>
  <c r="N322" i="15"/>
  <c r="M322" i="15"/>
  <c r="N188" i="15"/>
  <c r="M188" i="15"/>
  <c r="N123" i="15"/>
  <c r="O123" i="15" s="1"/>
  <c r="M123" i="15"/>
  <c r="N288" i="15"/>
  <c r="M288" i="15"/>
  <c r="N153" i="15"/>
  <c r="M153" i="15"/>
  <c r="N225" i="15"/>
  <c r="M225" i="15"/>
  <c r="N370" i="15"/>
  <c r="O370" i="15" s="1"/>
  <c r="M370" i="15"/>
  <c r="N369" i="15"/>
  <c r="O369" i="15" s="1"/>
  <c r="M369" i="15"/>
  <c r="N368" i="15"/>
  <c r="O368" i="15" s="1"/>
  <c r="M368" i="15"/>
  <c r="N228" i="15"/>
  <c r="M228" i="15"/>
  <c r="N312" i="15"/>
  <c r="O312" i="15" s="1"/>
  <c r="M312" i="15"/>
  <c r="N40" i="15"/>
  <c r="M40" i="15"/>
  <c r="N264" i="15"/>
  <c r="M264" i="15"/>
  <c r="N14" i="15"/>
  <c r="M14" i="15"/>
  <c r="N199" i="15"/>
  <c r="O199" i="15" s="1"/>
  <c r="M199" i="15"/>
  <c r="N81" i="15"/>
  <c r="M81" i="15"/>
  <c r="N260" i="15"/>
  <c r="O260" i="15" s="1"/>
  <c r="M260" i="15"/>
  <c r="N367" i="15"/>
  <c r="O367" i="15" s="1"/>
  <c r="M367" i="15"/>
  <c r="O366" i="15"/>
  <c r="N366" i="15"/>
  <c r="M366" i="15"/>
  <c r="N365" i="15"/>
  <c r="O365" i="15" s="1"/>
  <c r="M365" i="15"/>
  <c r="N239" i="15"/>
  <c r="M239" i="15"/>
  <c r="N184" i="15"/>
  <c r="O184" i="15" s="1"/>
  <c r="M184" i="15"/>
  <c r="N34" i="15"/>
  <c r="O34" i="15" s="1"/>
  <c r="M34" i="15"/>
  <c r="N203" i="15"/>
  <c r="O203" i="15" s="1"/>
  <c r="M203" i="15"/>
  <c r="N222" i="15"/>
  <c r="M222" i="15"/>
  <c r="N238" i="15"/>
  <c r="M238" i="15"/>
  <c r="N311" i="15"/>
  <c r="O311" i="15" s="1"/>
  <c r="M311" i="15"/>
  <c r="N90" i="15"/>
  <c r="M90" i="15"/>
  <c r="N364" i="15"/>
  <c r="O364" i="15" s="1"/>
  <c r="M364" i="15"/>
  <c r="N363" i="15"/>
  <c r="O363" i="15" s="1"/>
  <c r="M363" i="15"/>
  <c r="N362" i="15"/>
  <c r="O362" i="15" s="1"/>
  <c r="M362" i="15"/>
  <c r="N129" i="15"/>
  <c r="M129" i="15"/>
  <c r="N252" i="15"/>
  <c r="M252" i="15"/>
  <c r="N271" i="15"/>
  <c r="M271" i="15"/>
  <c r="N180" i="15"/>
  <c r="M180" i="15"/>
  <c r="O180" i="15" s="1"/>
  <c r="N154" i="15"/>
  <c r="O154" i="15" s="1"/>
  <c r="M154" i="15"/>
  <c r="N175" i="15"/>
  <c r="M175" i="15"/>
  <c r="N280" i="15"/>
  <c r="M280" i="15"/>
  <c r="N295" i="15"/>
  <c r="M295" i="15"/>
  <c r="O295" i="15" s="1"/>
  <c r="N361" i="15"/>
  <c r="O361" i="15" s="1"/>
  <c r="M361" i="15"/>
  <c r="N360" i="15"/>
  <c r="O360" i="15" s="1"/>
  <c r="M360" i="15"/>
  <c r="N359" i="15"/>
  <c r="O359" i="15" s="1"/>
  <c r="M359" i="15"/>
  <c r="N358" i="15"/>
  <c r="O358" i="15" s="1"/>
  <c r="M358" i="15"/>
  <c r="N317" i="15"/>
  <c r="M317" i="15"/>
  <c r="N182" i="15"/>
  <c r="O182" i="15" s="1"/>
  <c r="M182" i="15"/>
  <c r="N78" i="15"/>
  <c r="O78" i="15" s="1"/>
  <c r="M78" i="15"/>
  <c r="N334" i="15"/>
  <c r="O334" i="15" s="1"/>
  <c r="M334" i="15"/>
  <c r="N111" i="15"/>
  <c r="O111" i="15" s="1"/>
  <c r="M111" i="15"/>
  <c r="N109" i="15"/>
  <c r="O109" i="15" s="1"/>
  <c r="M109" i="15"/>
  <c r="N23" i="15"/>
  <c r="M23" i="15"/>
  <c r="N357" i="15"/>
  <c r="O357" i="15" s="1"/>
  <c r="M357" i="15"/>
  <c r="N356" i="15"/>
  <c r="O356" i="15" s="1"/>
  <c r="M356" i="15"/>
  <c r="N355" i="15"/>
  <c r="O355" i="15" s="1"/>
  <c r="M355" i="15"/>
  <c r="N193" i="15"/>
  <c r="O193" i="15" s="1"/>
  <c r="M193" i="15"/>
  <c r="N272" i="15"/>
  <c r="M272" i="15"/>
  <c r="N346" i="15"/>
  <c r="O346" i="15" s="1"/>
  <c r="M346" i="15"/>
  <c r="N33" i="15"/>
  <c r="O33" i="15" s="1"/>
  <c r="M33" i="15"/>
  <c r="N42" i="15"/>
  <c r="M42" i="15"/>
  <c r="N56" i="15"/>
  <c r="M56" i="15"/>
  <c r="O56" i="15" s="1"/>
  <c r="N337" i="15"/>
  <c r="O337" i="15" s="1"/>
  <c r="M337" i="15"/>
  <c r="N17" i="15"/>
  <c r="M17" i="15"/>
  <c r="N354" i="15"/>
  <c r="O354" i="15" s="1"/>
  <c r="M354" i="15"/>
  <c r="N353" i="15"/>
  <c r="O353" i="15" s="1"/>
  <c r="M353" i="15"/>
  <c r="N352" i="15"/>
  <c r="O352" i="15" s="1"/>
  <c r="M352" i="15"/>
  <c r="N350" i="15"/>
  <c r="O350" i="15" s="1"/>
  <c r="M350" i="15"/>
  <c r="N47" i="15"/>
  <c r="M47" i="15"/>
  <c r="N63" i="15"/>
  <c r="M63" i="15"/>
  <c r="N339" i="15"/>
  <c r="O339" i="15" s="1"/>
  <c r="M339" i="15"/>
  <c r="N31" i="15"/>
  <c r="O31" i="15" s="1"/>
  <c r="M31" i="15"/>
  <c r="N36" i="15"/>
  <c r="O36" i="15" s="1"/>
  <c r="M36" i="15"/>
  <c r="N55" i="15"/>
  <c r="O55" i="15" s="1"/>
  <c r="M55" i="15"/>
  <c r="N329" i="15"/>
  <c r="O329" i="15" s="1"/>
  <c r="M329" i="15"/>
  <c r="B37" i="14"/>
  <c r="B36" i="14"/>
  <c r="B35" i="14"/>
  <c r="B34" i="14"/>
  <c r="B33" i="14"/>
  <c r="I27" i="14"/>
  <c r="H27" i="14"/>
  <c r="G27" i="14"/>
  <c r="F27" i="14"/>
  <c r="E27" i="14"/>
  <c r="D27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Z13" i="14"/>
  <c r="Z18" i="14" s="1"/>
  <c r="Z19" i="14" s="1"/>
  <c r="Y13" i="14"/>
  <c r="X13" i="14"/>
  <c r="W13" i="14"/>
  <c r="W18" i="14" s="1"/>
  <c r="W19" i="14" s="1"/>
  <c r="V13" i="14"/>
  <c r="V18" i="14" s="1"/>
  <c r="V19" i="14" s="1"/>
  <c r="U13" i="14"/>
  <c r="U18" i="14" s="1"/>
  <c r="U19" i="14" s="1"/>
  <c r="T13" i="14"/>
  <c r="T18" i="14" s="1"/>
  <c r="T19" i="14" s="1"/>
  <c r="S13" i="14"/>
  <c r="R13" i="14"/>
  <c r="R18" i="14" s="1"/>
  <c r="R19" i="14" s="1"/>
  <c r="Q13" i="14"/>
  <c r="P13" i="14"/>
  <c r="O13" i="14"/>
  <c r="O18" i="14" s="1"/>
  <c r="O19" i="14" s="1"/>
  <c r="N13" i="14"/>
  <c r="N18" i="14" s="1"/>
  <c r="N19" i="14" s="1"/>
  <c r="M13" i="14"/>
  <c r="M18" i="14" s="1"/>
  <c r="M19" i="14" s="1"/>
  <c r="L13" i="14"/>
  <c r="L18" i="14" s="1"/>
  <c r="L19" i="14" s="1"/>
  <c r="K13" i="14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I49" i="13"/>
  <c r="H49" i="13"/>
  <c r="G49" i="13"/>
  <c r="F49" i="13"/>
  <c r="E49" i="13"/>
  <c r="D49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Z13" i="13"/>
  <c r="Y13" i="13"/>
  <c r="X13" i="13"/>
  <c r="W13" i="13"/>
  <c r="W40" i="13" s="1"/>
  <c r="W41" i="13" s="1"/>
  <c r="V13" i="13"/>
  <c r="U13" i="13"/>
  <c r="T13" i="13"/>
  <c r="S13" i="13"/>
  <c r="R13" i="13"/>
  <c r="Q13" i="13"/>
  <c r="P13" i="13"/>
  <c r="O13" i="13"/>
  <c r="N13" i="13"/>
  <c r="M13" i="13"/>
  <c r="L13" i="13"/>
  <c r="K13" i="13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I36" i="12"/>
  <c r="H36" i="12"/>
  <c r="G36" i="12"/>
  <c r="F36" i="12"/>
  <c r="E36" i="12"/>
  <c r="D36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Z15" i="12"/>
  <c r="Y15" i="12"/>
  <c r="Y27" i="12" s="1"/>
  <c r="Y28" i="12" s="1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I54" i="11"/>
  <c r="H54" i="11"/>
  <c r="G54" i="11"/>
  <c r="F54" i="11"/>
  <c r="E54" i="11"/>
  <c r="D54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D74" i="10"/>
  <c r="C74" i="10"/>
  <c r="D73" i="10"/>
  <c r="C73" i="10"/>
  <c r="D72" i="10"/>
  <c r="C72" i="10"/>
  <c r="F71" i="10"/>
  <c r="F70" i="10"/>
  <c r="F69" i="10"/>
  <c r="F68" i="10"/>
  <c r="F67" i="10"/>
  <c r="F66" i="10"/>
  <c r="F65" i="10"/>
  <c r="Y64" i="10"/>
  <c r="X64" i="10"/>
  <c r="F64" i="10"/>
  <c r="D61" i="10"/>
  <c r="C61" i="10"/>
  <c r="D60" i="10"/>
  <c r="C60" i="10"/>
  <c r="D59" i="10"/>
  <c r="C59" i="10"/>
  <c r="F58" i="10"/>
  <c r="F57" i="10"/>
  <c r="F56" i="10"/>
  <c r="F55" i="10"/>
  <c r="F54" i="10"/>
  <c r="F53" i="10"/>
  <c r="F52" i="10"/>
  <c r="Y51" i="10"/>
  <c r="X51" i="10"/>
  <c r="Z51" i="10" s="1"/>
  <c r="F51" i="10"/>
  <c r="D48" i="10"/>
  <c r="C48" i="10"/>
  <c r="D47" i="10"/>
  <c r="C47" i="10"/>
  <c r="D46" i="10"/>
  <c r="C46" i="10"/>
  <c r="F45" i="10"/>
  <c r="F44" i="10"/>
  <c r="F43" i="10"/>
  <c r="F42" i="10"/>
  <c r="F41" i="10"/>
  <c r="F40" i="10"/>
  <c r="F39" i="10"/>
  <c r="Y38" i="10"/>
  <c r="X38" i="10"/>
  <c r="F38" i="10"/>
  <c r="D35" i="10"/>
  <c r="C35" i="10"/>
  <c r="D34" i="10"/>
  <c r="C34" i="10"/>
  <c r="D33" i="10"/>
  <c r="C33" i="10"/>
  <c r="F32" i="10"/>
  <c r="F31" i="10"/>
  <c r="F30" i="10"/>
  <c r="F29" i="10"/>
  <c r="F28" i="10"/>
  <c r="F27" i="10"/>
  <c r="F26" i="10"/>
  <c r="Y25" i="10"/>
  <c r="X25" i="10"/>
  <c r="F25" i="10"/>
  <c r="D22" i="10"/>
  <c r="C22" i="10"/>
  <c r="D21" i="10"/>
  <c r="C21" i="10"/>
  <c r="D20" i="10"/>
  <c r="C20" i="10"/>
  <c r="F19" i="10"/>
  <c r="F18" i="10"/>
  <c r="F17" i="10"/>
  <c r="F16" i="10"/>
  <c r="F15" i="10"/>
  <c r="F14" i="10"/>
  <c r="F13" i="10"/>
  <c r="Y12" i="10"/>
  <c r="X12" i="10"/>
  <c r="F12" i="10"/>
  <c r="D360" i="9"/>
  <c r="C360" i="9"/>
  <c r="D359" i="9"/>
  <c r="C359" i="9"/>
  <c r="D358" i="9"/>
  <c r="C358" i="9"/>
  <c r="F357" i="9"/>
  <c r="F356" i="9"/>
  <c r="F355" i="9"/>
  <c r="F354" i="9"/>
  <c r="F353" i="9"/>
  <c r="F352" i="9"/>
  <c r="F351" i="9"/>
  <c r="Y350" i="9"/>
  <c r="X350" i="9"/>
  <c r="F350" i="9"/>
  <c r="D347" i="9"/>
  <c r="C347" i="9"/>
  <c r="D346" i="9"/>
  <c r="C346" i="9"/>
  <c r="D345" i="9"/>
  <c r="C345" i="9"/>
  <c r="F344" i="9"/>
  <c r="F343" i="9"/>
  <c r="F342" i="9"/>
  <c r="F341" i="9"/>
  <c r="F340" i="9"/>
  <c r="F339" i="9"/>
  <c r="F338" i="9"/>
  <c r="Y337" i="9"/>
  <c r="X337" i="9"/>
  <c r="F337" i="9"/>
  <c r="D334" i="9"/>
  <c r="C334" i="9"/>
  <c r="D333" i="9"/>
  <c r="C333" i="9"/>
  <c r="D332" i="9"/>
  <c r="C332" i="9"/>
  <c r="F331" i="9"/>
  <c r="F330" i="9"/>
  <c r="F329" i="9"/>
  <c r="F328" i="9"/>
  <c r="F327" i="9"/>
  <c r="F326" i="9"/>
  <c r="F325" i="9"/>
  <c r="Y324" i="9"/>
  <c r="X324" i="9"/>
  <c r="F324" i="9"/>
  <c r="D321" i="9"/>
  <c r="C321" i="9"/>
  <c r="D320" i="9"/>
  <c r="C320" i="9"/>
  <c r="D319" i="9"/>
  <c r="C319" i="9"/>
  <c r="F318" i="9"/>
  <c r="F317" i="9"/>
  <c r="F316" i="9"/>
  <c r="F315" i="9"/>
  <c r="F314" i="9"/>
  <c r="F313" i="9"/>
  <c r="F312" i="9"/>
  <c r="Y311" i="9"/>
  <c r="X311" i="9"/>
  <c r="F311" i="9"/>
  <c r="D308" i="9"/>
  <c r="C308" i="9"/>
  <c r="D307" i="9"/>
  <c r="C307" i="9"/>
  <c r="D306" i="9"/>
  <c r="C306" i="9"/>
  <c r="F305" i="9"/>
  <c r="F304" i="9"/>
  <c r="F303" i="9"/>
  <c r="F302" i="9"/>
  <c r="F301" i="9"/>
  <c r="F300" i="9"/>
  <c r="F299" i="9"/>
  <c r="Y298" i="9"/>
  <c r="X298" i="9"/>
  <c r="F298" i="9"/>
  <c r="D295" i="9"/>
  <c r="C295" i="9"/>
  <c r="D294" i="9"/>
  <c r="C294" i="9"/>
  <c r="D293" i="9"/>
  <c r="C293" i="9"/>
  <c r="F292" i="9"/>
  <c r="F291" i="9"/>
  <c r="F290" i="9"/>
  <c r="F289" i="9"/>
  <c r="F288" i="9"/>
  <c r="F287" i="9"/>
  <c r="F286" i="9"/>
  <c r="Y285" i="9"/>
  <c r="X285" i="9"/>
  <c r="F285" i="9"/>
  <c r="D282" i="9"/>
  <c r="C282" i="9"/>
  <c r="D281" i="9"/>
  <c r="C281" i="9"/>
  <c r="D280" i="9"/>
  <c r="C280" i="9"/>
  <c r="F279" i="9"/>
  <c r="F278" i="9"/>
  <c r="F277" i="9"/>
  <c r="F276" i="9"/>
  <c r="F275" i="9"/>
  <c r="F274" i="9"/>
  <c r="F273" i="9"/>
  <c r="Y272" i="9"/>
  <c r="X272" i="9"/>
  <c r="F272" i="9"/>
  <c r="D269" i="9"/>
  <c r="C269" i="9"/>
  <c r="D268" i="9"/>
  <c r="C268" i="9"/>
  <c r="D267" i="9"/>
  <c r="C267" i="9"/>
  <c r="F266" i="9"/>
  <c r="F265" i="9"/>
  <c r="F264" i="9"/>
  <c r="F263" i="9"/>
  <c r="F262" i="9"/>
  <c r="F261" i="9"/>
  <c r="F260" i="9"/>
  <c r="Y259" i="9"/>
  <c r="X259" i="9"/>
  <c r="F259" i="9"/>
  <c r="D256" i="9"/>
  <c r="C256" i="9"/>
  <c r="D255" i="9"/>
  <c r="C255" i="9"/>
  <c r="D254" i="9"/>
  <c r="C254" i="9"/>
  <c r="F253" i="9"/>
  <c r="F252" i="9"/>
  <c r="F251" i="9"/>
  <c r="F250" i="9"/>
  <c r="F249" i="9"/>
  <c r="F248" i="9"/>
  <c r="F247" i="9"/>
  <c r="Y246" i="9"/>
  <c r="X246" i="9"/>
  <c r="F246" i="9"/>
  <c r="D243" i="9"/>
  <c r="C243" i="9"/>
  <c r="D242" i="9"/>
  <c r="C242" i="9"/>
  <c r="D241" i="9"/>
  <c r="C241" i="9"/>
  <c r="F240" i="9"/>
  <c r="F239" i="9"/>
  <c r="F238" i="9"/>
  <c r="F237" i="9"/>
  <c r="F236" i="9"/>
  <c r="F235" i="9"/>
  <c r="F234" i="9"/>
  <c r="Y233" i="9"/>
  <c r="X233" i="9"/>
  <c r="F233" i="9"/>
  <c r="D230" i="9"/>
  <c r="C230" i="9"/>
  <c r="D229" i="9"/>
  <c r="C229" i="9"/>
  <c r="D228" i="9"/>
  <c r="C228" i="9"/>
  <c r="F227" i="9"/>
  <c r="F226" i="9"/>
  <c r="F225" i="9"/>
  <c r="F224" i="9"/>
  <c r="F223" i="9"/>
  <c r="F222" i="9"/>
  <c r="F221" i="9"/>
  <c r="Y220" i="9"/>
  <c r="X220" i="9"/>
  <c r="F220" i="9"/>
  <c r="D217" i="9"/>
  <c r="C217" i="9"/>
  <c r="D216" i="9"/>
  <c r="C216" i="9"/>
  <c r="D215" i="9"/>
  <c r="C215" i="9"/>
  <c r="F214" i="9"/>
  <c r="F213" i="9"/>
  <c r="F212" i="9"/>
  <c r="F211" i="9"/>
  <c r="F210" i="9"/>
  <c r="F209" i="9"/>
  <c r="F208" i="9"/>
  <c r="Y207" i="9"/>
  <c r="X207" i="9"/>
  <c r="F207" i="9"/>
  <c r="D204" i="9"/>
  <c r="C204" i="9"/>
  <c r="D203" i="9"/>
  <c r="C203" i="9"/>
  <c r="D202" i="9"/>
  <c r="C202" i="9"/>
  <c r="F201" i="9"/>
  <c r="F200" i="9"/>
  <c r="F199" i="9"/>
  <c r="F198" i="9"/>
  <c r="F197" i="9"/>
  <c r="F196" i="9"/>
  <c r="F195" i="9"/>
  <c r="Y194" i="9"/>
  <c r="X194" i="9"/>
  <c r="F194" i="9"/>
  <c r="D191" i="9"/>
  <c r="C191" i="9"/>
  <c r="D190" i="9"/>
  <c r="C190" i="9"/>
  <c r="D189" i="9"/>
  <c r="C189" i="9"/>
  <c r="F188" i="9"/>
  <c r="F187" i="9"/>
  <c r="F186" i="9"/>
  <c r="F185" i="9"/>
  <c r="F184" i="9"/>
  <c r="F183" i="9"/>
  <c r="F182" i="9"/>
  <c r="Y181" i="9"/>
  <c r="X181" i="9"/>
  <c r="F181" i="9"/>
  <c r="D178" i="9"/>
  <c r="C178" i="9"/>
  <c r="D177" i="9"/>
  <c r="C177" i="9"/>
  <c r="D176" i="9"/>
  <c r="C176" i="9"/>
  <c r="F175" i="9"/>
  <c r="F174" i="9"/>
  <c r="F173" i="9"/>
  <c r="F172" i="9"/>
  <c r="F171" i="9"/>
  <c r="F170" i="9"/>
  <c r="F169" i="9"/>
  <c r="Y168" i="9"/>
  <c r="X168" i="9"/>
  <c r="F168" i="9"/>
  <c r="D165" i="9"/>
  <c r="C165" i="9"/>
  <c r="D164" i="9"/>
  <c r="C164" i="9"/>
  <c r="D163" i="9"/>
  <c r="C163" i="9"/>
  <c r="F162" i="9"/>
  <c r="F161" i="9"/>
  <c r="F160" i="9"/>
  <c r="F159" i="9"/>
  <c r="F158" i="9"/>
  <c r="F157" i="9"/>
  <c r="F156" i="9"/>
  <c r="Y155" i="9"/>
  <c r="X155" i="9"/>
  <c r="F155" i="9"/>
  <c r="D152" i="9"/>
  <c r="C152" i="9"/>
  <c r="D151" i="9"/>
  <c r="C151" i="9"/>
  <c r="D150" i="9"/>
  <c r="C150" i="9"/>
  <c r="F149" i="9"/>
  <c r="F148" i="9"/>
  <c r="F147" i="9"/>
  <c r="F146" i="9"/>
  <c r="F145" i="9"/>
  <c r="F144" i="9"/>
  <c r="F143" i="9"/>
  <c r="Y142" i="9"/>
  <c r="X142" i="9"/>
  <c r="F142" i="9"/>
  <c r="D139" i="9"/>
  <c r="C139" i="9"/>
  <c r="D138" i="9"/>
  <c r="C138" i="9"/>
  <c r="D137" i="9"/>
  <c r="C137" i="9"/>
  <c r="F136" i="9"/>
  <c r="F135" i="9"/>
  <c r="F134" i="9"/>
  <c r="F133" i="9"/>
  <c r="F132" i="9"/>
  <c r="F131" i="9"/>
  <c r="F130" i="9"/>
  <c r="Y129" i="9"/>
  <c r="X129" i="9"/>
  <c r="F129" i="9"/>
  <c r="D126" i="9"/>
  <c r="C126" i="9"/>
  <c r="D125" i="9"/>
  <c r="C125" i="9"/>
  <c r="D124" i="9"/>
  <c r="C124" i="9"/>
  <c r="F123" i="9"/>
  <c r="F122" i="9"/>
  <c r="F121" i="9"/>
  <c r="F120" i="9"/>
  <c r="F119" i="9"/>
  <c r="F118" i="9"/>
  <c r="F117" i="9"/>
  <c r="Y116" i="9"/>
  <c r="X116" i="9"/>
  <c r="F116" i="9"/>
  <c r="D113" i="9"/>
  <c r="C113" i="9"/>
  <c r="D112" i="9"/>
  <c r="C112" i="9"/>
  <c r="D111" i="9"/>
  <c r="C111" i="9"/>
  <c r="F110" i="9"/>
  <c r="F109" i="9"/>
  <c r="F108" i="9"/>
  <c r="F107" i="9"/>
  <c r="F106" i="9"/>
  <c r="F105" i="9"/>
  <c r="F104" i="9"/>
  <c r="Y103" i="9"/>
  <c r="X103" i="9"/>
  <c r="F103" i="9"/>
  <c r="D100" i="9"/>
  <c r="C100" i="9"/>
  <c r="D99" i="9"/>
  <c r="C99" i="9"/>
  <c r="D98" i="9"/>
  <c r="C98" i="9"/>
  <c r="F97" i="9"/>
  <c r="F96" i="9"/>
  <c r="F95" i="9"/>
  <c r="F94" i="9"/>
  <c r="F93" i="9"/>
  <c r="F92" i="9"/>
  <c r="F91" i="9"/>
  <c r="Y90" i="9"/>
  <c r="X90" i="9"/>
  <c r="F90" i="9"/>
  <c r="D87" i="9"/>
  <c r="C87" i="9"/>
  <c r="D86" i="9"/>
  <c r="C86" i="9"/>
  <c r="D85" i="9"/>
  <c r="C85" i="9"/>
  <c r="F84" i="9"/>
  <c r="F83" i="9"/>
  <c r="F82" i="9"/>
  <c r="F81" i="9"/>
  <c r="F80" i="9"/>
  <c r="F79" i="9"/>
  <c r="F78" i="9"/>
  <c r="Y77" i="9"/>
  <c r="X77" i="9"/>
  <c r="F77" i="9"/>
  <c r="D74" i="9"/>
  <c r="C74" i="9"/>
  <c r="D73" i="9"/>
  <c r="C73" i="9"/>
  <c r="D72" i="9"/>
  <c r="C72" i="9"/>
  <c r="F71" i="9"/>
  <c r="F70" i="9"/>
  <c r="F69" i="9"/>
  <c r="F68" i="9"/>
  <c r="F67" i="9"/>
  <c r="F66" i="9"/>
  <c r="F65" i="9"/>
  <c r="Y64" i="9"/>
  <c r="X64" i="9"/>
  <c r="F64" i="9"/>
  <c r="D61" i="9"/>
  <c r="C61" i="9"/>
  <c r="D60" i="9"/>
  <c r="C60" i="9"/>
  <c r="D59" i="9"/>
  <c r="C59" i="9"/>
  <c r="F58" i="9"/>
  <c r="F57" i="9"/>
  <c r="F56" i="9"/>
  <c r="F55" i="9"/>
  <c r="F54" i="9"/>
  <c r="F53" i="9"/>
  <c r="F52" i="9"/>
  <c r="Y51" i="9"/>
  <c r="X51" i="9"/>
  <c r="F51" i="9"/>
  <c r="D48" i="9"/>
  <c r="C48" i="9"/>
  <c r="D47" i="9"/>
  <c r="C47" i="9"/>
  <c r="D46" i="9"/>
  <c r="C46" i="9"/>
  <c r="F45" i="9"/>
  <c r="F44" i="9"/>
  <c r="F43" i="9"/>
  <c r="F42" i="9"/>
  <c r="F41" i="9"/>
  <c r="F40" i="9"/>
  <c r="F39" i="9"/>
  <c r="Y38" i="9"/>
  <c r="X38" i="9"/>
  <c r="F38" i="9"/>
  <c r="D35" i="9"/>
  <c r="C35" i="9"/>
  <c r="D34" i="9"/>
  <c r="C34" i="9"/>
  <c r="D33" i="9"/>
  <c r="C33" i="9"/>
  <c r="F32" i="9"/>
  <c r="F31" i="9"/>
  <c r="F30" i="9"/>
  <c r="F29" i="9"/>
  <c r="F28" i="9"/>
  <c r="F27" i="9"/>
  <c r="F26" i="9"/>
  <c r="Y25" i="9"/>
  <c r="X25" i="9"/>
  <c r="F25" i="9"/>
  <c r="D22" i="9"/>
  <c r="C22" i="9"/>
  <c r="D21" i="9"/>
  <c r="C21" i="9"/>
  <c r="D20" i="9"/>
  <c r="C20" i="9"/>
  <c r="F19" i="9"/>
  <c r="F18" i="9"/>
  <c r="F17" i="9"/>
  <c r="F16" i="9"/>
  <c r="F15" i="9"/>
  <c r="F14" i="9"/>
  <c r="F13" i="9"/>
  <c r="Y12" i="9"/>
  <c r="X12" i="9"/>
  <c r="F12" i="9"/>
  <c r="D191" i="8"/>
  <c r="C191" i="8"/>
  <c r="D190" i="8"/>
  <c r="C190" i="8"/>
  <c r="D189" i="8"/>
  <c r="C189" i="8"/>
  <c r="F188" i="8"/>
  <c r="F187" i="8"/>
  <c r="F186" i="8"/>
  <c r="F185" i="8"/>
  <c r="F184" i="8"/>
  <c r="F183" i="8"/>
  <c r="F182" i="8"/>
  <c r="Y181" i="8"/>
  <c r="X181" i="8"/>
  <c r="F181" i="8"/>
  <c r="D178" i="8"/>
  <c r="C178" i="8"/>
  <c r="D177" i="8"/>
  <c r="C177" i="8"/>
  <c r="D176" i="8"/>
  <c r="C176" i="8"/>
  <c r="F175" i="8"/>
  <c r="F174" i="8"/>
  <c r="F173" i="8"/>
  <c r="F172" i="8"/>
  <c r="F171" i="8"/>
  <c r="F170" i="8"/>
  <c r="F169" i="8"/>
  <c r="Y168" i="8"/>
  <c r="X168" i="8"/>
  <c r="F168" i="8"/>
  <c r="D165" i="8"/>
  <c r="C165" i="8"/>
  <c r="D164" i="8"/>
  <c r="C164" i="8"/>
  <c r="D163" i="8"/>
  <c r="C163" i="8"/>
  <c r="F162" i="8"/>
  <c r="F161" i="8"/>
  <c r="F160" i="8"/>
  <c r="F159" i="8"/>
  <c r="F158" i="8"/>
  <c r="F157" i="8"/>
  <c r="F156" i="8"/>
  <c r="Y155" i="8"/>
  <c r="X155" i="8"/>
  <c r="F155" i="8"/>
  <c r="D152" i="8"/>
  <c r="C152" i="8"/>
  <c r="D151" i="8"/>
  <c r="C151" i="8"/>
  <c r="D150" i="8"/>
  <c r="C150" i="8"/>
  <c r="F149" i="8"/>
  <c r="F148" i="8"/>
  <c r="F147" i="8"/>
  <c r="F146" i="8"/>
  <c r="F145" i="8"/>
  <c r="F144" i="8"/>
  <c r="F143" i="8"/>
  <c r="Y142" i="8"/>
  <c r="X142" i="8"/>
  <c r="F142" i="8"/>
  <c r="D139" i="8"/>
  <c r="C139" i="8"/>
  <c r="D138" i="8"/>
  <c r="C138" i="8"/>
  <c r="D137" i="8"/>
  <c r="C137" i="8"/>
  <c r="F136" i="8"/>
  <c r="F135" i="8"/>
  <c r="F134" i="8"/>
  <c r="F133" i="8"/>
  <c r="F132" i="8"/>
  <c r="F131" i="8"/>
  <c r="F130" i="8"/>
  <c r="Y129" i="8"/>
  <c r="X129" i="8"/>
  <c r="F129" i="8"/>
  <c r="D126" i="8"/>
  <c r="C126" i="8"/>
  <c r="D125" i="8"/>
  <c r="C125" i="8"/>
  <c r="D124" i="8"/>
  <c r="C124" i="8"/>
  <c r="F123" i="8"/>
  <c r="F122" i="8"/>
  <c r="F121" i="8"/>
  <c r="F120" i="8"/>
  <c r="F119" i="8"/>
  <c r="F118" i="8"/>
  <c r="F117" i="8"/>
  <c r="Y116" i="8"/>
  <c r="X116" i="8"/>
  <c r="F116" i="8"/>
  <c r="D113" i="8"/>
  <c r="C113" i="8"/>
  <c r="D112" i="8"/>
  <c r="C112" i="8"/>
  <c r="D111" i="8"/>
  <c r="C111" i="8"/>
  <c r="F110" i="8"/>
  <c r="F109" i="8"/>
  <c r="F108" i="8"/>
  <c r="F107" i="8"/>
  <c r="F106" i="8"/>
  <c r="F105" i="8"/>
  <c r="F104" i="8"/>
  <c r="Y103" i="8"/>
  <c r="X103" i="8"/>
  <c r="F103" i="8"/>
  <c r="D100" i="8"/>
  <c r="C100" i="8"/>
  <c r="D99" i="8"/>
  <c r="C99" i="8"/>
  <c r="D98" i="8"/>
  <c r="C98" i="8"/>
  <c r="F97" i="8"/>
  <c r="F96" i="8"/>
  <c r="F95" i="8"/>
  <c r="F94" i="8"/>
  <c r="F93" i="8"/>
  <c r="F92" i="8"/>
  <c r="F91" i="8"/>
  <c r="Y90" i="8"/>
  <c r="X90" i="8"/>
  <c r="F90" i="8"/>
  <c r="D87" i="8"/>
  <c r="C87" i="8"/>
  <c r="D86" i="8"/>
  <c r="C86" i="8"/>
  <c r="D85" i="8"/>
  <c r="C85" i="8"/>
  <c r="F84" i="8"/>
  <c r="F83" i="8"/>
  <c r="F82" i="8"/>
  <c r="F81" i="8"/>
  <c r="F80" i="8"/>
  <c r="F79" i="8"/>
  <c r="F78" i="8"/>
  <c r="Y77" i="8"/>
  <c r="X77" i="8"/>
  <c r="F77" i="8"/>
  <c r="D74" i="8"/>
  <c r="C74" i="8"/>
  <c r="D73" i="8"/>
  <c r="C73" i="8"/>
  <c r="D72" i="8"/>
  <c r="C72" i="8"/>
  <c r="F71" i="8"/>
  <c r="F70" i="8"/>
  <c r="F69" i="8"/>
  <c r="F68" i="8"/>
  <c r="F67" i="8"/>
  <c r="F66" i="8"/>
  <c r="F65" i="8"/>
  <c r="Y64" i="8"/>
  <c r="X64" i="8"/>
  <c r="F64" i="8"/>
  <c r="D61" i="8"/>
  <c r="C61" i="8"/>
  <c r="D60" i="8"/>
  <c r="C60" i="8"/>
  <c r="D59" i="8"/>
  <c r="C59" i="8"/>
  <c r="F58" i="8"/>
  <c r="F57" i="8"/>
  <c r="F56" i="8"/>
  <c r="F55" i="8"/>
  <c r="F54" i="8"/>
  <c r="F53" i="8"/>
  <c r="F52" i="8"/>
  <c r="Y51" i="8"/>
  <c r="X51" i="8"/>
  <c r="F51" i="8"/>
  <c r="D48" i="8"/>
  <c r="C48" i="8"/>
  <c r="D47" i="8"/>
  <c r="C47" i="8"/>
  <c r="D46" i="8"/>
  <c r="C46" i="8"/>
  <c r="F45" i="8"/>
  <c r="F44" i="8"/>
  <c r="F43" i="8"/>
  <c r="F42" i="8"/>
  <c r="F41" i="8"/>
  <c r="F40" i="8"/>
  <c r="F39" i="8"/>
  <c r="Y38" i="8"/>
  <c r="X38" i="8"/>
  <c r="F38" i="8"/>
  <c r="D35" i="8"/>
  <c r="C35" i="8"/>
  <c r="D34" i="8"/>
  <c r="C34" i="8"/>
  <c r="D33" i="8"/>
  <c r="C33" i="8"/>
  <c r="F32" i="8"/>
  <c r="F31" i="8"/>
  <c r="F30" i="8"/>
  <c r="F29" i="8"/>
  <c r="F28" i="8"/>
  <c r="F27" i="8"/>
  <c r="F26" i="8"/>
  <c r="Y25" i="8"/>
  <c r="X25" i="8"/>
  <c r="F25" i="8"/>
  <c r="D22" i="8"/>
  <c r="C22" i="8"/>
  <c r="D21" i="8"/>
  <c r="C21" i="8"/>
  <c r="D20" i="8"/>
  <c r="C20" i="8"/>
  <c r="F19" i="8"/>
  <c r="F18" i="8"/>
  <c r="F17" i="8"/>
  <c r="F16" i="8"/>
  <c r="F15" i="8"/>
  <c r="F14" i="8"/>
  <c r="F13" i="8"/>
  <c r="Y12" i="8"/>
  <c r="X12" i="8"/>
  <c r="F12" i="8"/>
  <c r="D425" i="7"/>
  <c r="C425" i="7"/>
  <c r="D424" i="7"/>
  <c r="C424" i="7"/>
  <c r="D423" i="7"/>
  <c r="C423" i="7"/>
  <c r="F422" i="7"/>
  <c r="F421" i="7"/>
  <c r="F420" i="7"/>
  <c r="F419" i="7"/>
  <c r="F418" i="7"/>
  <c r="F417" i="7"/>
  <c r="F416" i="7"/>
  <c r="Y415" i="7"/>
  <c r="X415" i="7"/>
  <c r="F415" i="7"/>
  <c r="D412" i="7"/>
  <c r="C412" i="7"/>
  <c r="D411" i="7"/>
  <c r="C411" i="7"/>
  <c r="D410" i="7"/>
  <c r="C410" i="7"/>
  <c r="F409" i="7"/>
  <c r="F408" i="7"/>
  <c r="F407" i="7"/>
  <c r="F406" i="7"/>
  <c r="F405" i="7"/>
  <c r="F404" i="7"/>
  <c r="F403" i="7"/>
  <c r="Y402" i="7"/>
  <c r="X402" i="7"/>
  <c r="F402" i="7"/>
  <c r="D399" i="7"/>
  <c r="C399" i="7"/>
  <c r="D398" i="7"/>
  <c r="C398" i="7"/>
  <c r="D397" i="7"/>
  <c r="C397" i="7"/>
  <c r="F396" i="7"/>
  <c r="F395" i="7"/>
  <c r="F394" i="7"/>
  <c r="F393" i="7"/>
  <c r="F392" i="7"/>
  <c r="F391" i="7"/>
  <c r="F390" i="7"/>
  <c r="Y389" i="7"/>
  <c r="X389" i="7"/>
  <c r="F389" i="7"/>
  <c r="D386" i="7"/>
  <c r="C386" i="7"/>
  <c r="D385" i="7"/>
  <c r="C385" i="7"/>
  <c r="D384" i="7"/>
  <c r="C384" i="7"/>
  <c r="F383" i="7"/>
  <c r="F382" i="7"/>
  <c r="F381" i="7"/>
  <c r="F380" i="7"/>
  <c r="F379" i="7"/>
  <c r="F378" i="7"/>
  <c r="F377" i="7"/>
  <c r="Y376" i="7"/>
  <c r="X376" i="7"/>
  <c r="F376" i="7"/>
  <c r="D373" i="7"/>
  <c r="C373" i="7"/>
  <c r="D372" i="7"/>
  <c r="C372" i="7"/>
  <c r="D371" i="7"/>
  <c r="C371" i="7"/>
  <c r="F370" i="7"/>
  <c r="F369" i="7"/>
  <c r="F368" i="7"/>
  <c r="F367" i="7"/>
  <c r="F366" i="7"/>
  <c r="F365" i="7"/>
  <c r="F364" i="7"/>
  <c r="Y363" i="7"/>
  <c r="X363" i="7"/>
  <c r="F363" i="7"/>
  <c r="D360" i="7"/>
  <c r="C360" i="7"/>
  <c r="D359" i="7"/>
  <c r="C359" i="7"/>
  <c r="D358" i="7"/>
  <c r="C358" i="7"/>
  <c r="F357" i="7"/>
  <c r="F356" i="7"/>
  <c r="F355" i="7"/>
  <c r="F354" i="7"/>
  <c r="F353" i="7"/>
  <c r="F352" i="7"/>
  <c r="F351" i="7"/>
  <c r="Y350" i="7"/>
  <c r="X350" i="7"/>
  <c r="F350" i="7"/>
  <c r="D347" i="7"/>
  <c r="C347" i="7"/>
  <c r="D346" i="7"/>
  <c r="C346" i="7"/>
  <c r="D345" i="7"/>
  <c r="C345" i="7"/>
  <c r="F344" i="7"/>
  <c r="F343" i="7"/>
  <c r="F342" i="7"/>
  <c r="F341" i="7"/>
  <c r="F340" i="7"/>
  <c r="F339" i="7"/>
  <c r="F338" i="7"/>
  <c r="Y337" i="7"/>
  <c r="X337" i="7"/>
  <c r="F337" i="7"/>
  <c r="D334" i="7"/>
  <c r="C334" i="7"/>
  <c r="D333" i="7"/>
  <c r="C333" i="7"/>
  <c r="D332" i="7"/>
  <c r="C332" i="7"/>
  <c r="F331" i="7"/>
  <c r="F330" i="7"/>
  <c r="F329" i="7"/>
  <c r="F328" i="7"/>
  <c r="F327" i="7"/>
  <c r="F326" i="7"/>
  <c r="F325" i="7"/>
  <c r="Y324" i="7"/>
  <c r="X324" i="7"/>
  <c r="F324" i="7"/>
  <c r="D321" i="7"/>
  <c r="C321" i="7"/>
  <c r="D320" i="7"/>
  <c r="C320" i="7"/>
  <c r="D319" i="7"/>
  <c r="C319" i="7"/>
  <c r="F318" i="7"/>
  <c r="F317" i="7"/>
  <c r="F316" i="7"/>
  <c r="F315" i="7"/>
  <c r="F314" i="7"/>
  <c r="F313" i="7"/>
  <c r="F312" i="7"/>
  <c r="Y311" i="7"/>
  <c r="X311" i="7"/>
  <c r="F311" i="7"/>
  <c r="D308" i="7"/>
  <c r="C308" i="7"/>
  <c r="D307" i="7"/>
  <c r="C307" i="7"/>
  <c r="D306" i="7"/>
  <c r="C306" i="7"/>
  <c r="F305" i="7"/>
  <c r="F304" i="7"/>
  <c r="F303" i="7"/>
  <c r="F302" i="7"/>
  <c r="F301" i="7"/>
  <c r="F300" i="7"/>
  <c r="F299" i="7"/>
  <c r="Y298" i="7"/>
  <c r="X298" i="7"/>
  <c r="F298" i="7"/>
  <c r="D295" i="7"/>
  <c r="C295" i="7"/>
  <c r="D294" i="7"/>
  <c r="C294" i="7"/>
  <c r="D293" i="7"/>
  <c r="C293" i="7"/>
  <c r="F292" i="7"/>
  <c r="F291" i="7"/>
  <c r="F290" i="7"/>
  <c r="F289" i="7"/>
  <c r="F288" i="7"/>
  <c r="F287" i="7"/>
  <c r="F286" i="7"/>
  <c r="Y285" i="7"/>
  <c r="X285" i="7"/>
  <c r="F285" i="7"/>
  <c r="D282" i="7"/>
  <c r="C282" i="7"/>
  <c r="D281" i="7"/>
  <c r="C281" i="7"/>
  <c r="D280" i="7"/>
  <c r="C280" i="7"/>
  <c r="F279" i="7"/>
  <c r="F278" i="7"/>
  <c r="F277" i="7"/>
  <c r="F276" i="7"/>
  <c r="F275" i="7"/>
  <c r="F274" i="7"/>
  <c r="F273" i="7"/>
  <c r="Y272" i="7"/>
  <c r="X272" i="7"/>
  <c r="F272" i="7"/>
  <c r="D269" i="7"/>
  <c r="C269" i="7"/>
  <c r="D268" i="7"/>
  <c r="C268" i="7"/>
  <c r="D267" i="7"/>
  <c r="C267" i="7"/>
  <c r="F266" i="7"/>
  <c r="F265" i="7"/>
  <c r="F264" i="7"/>
  <c r="F263" i="7"/>
  <c r="F262" i="7"/>
  <c r="F261" i="7"/>
  <c r="F260" i="7"/>
  <c r="Y259" i="7"/>
  <c r="X259" i="7"/>
  <c r="F259" i="7"/>
  <c r="D256" i="7"/>
  <c r="C256" i="7"/>
  <c r="D255" i="7"/>
  <c r="C255" i="7"/>
  <c r="D254" i="7"/>
  <c r="C254" i="7"/>
  <c r="F253" i="7"/>
  <c r="F252" i="7"/>
  <c r="F251" i="7"/>
  <c r="F250" i="7"/>
  <c r="F249" i="7"/>
  <c r="F248" i="7"/>
  <c r="F247" i="7"/>
  <c r="Y246" i="7"/>
  <c r="X246" i="7"/>
  <c r="F246" i="7"/>
  <c r="D243" i="7"/>
  <c r="C243" i="7"/>
  <c r="D242" i="7"/>
  <c r="C242" i="7"/>
  <c r="D241" i="7"/>
  <c r="C241" i="7"/>
  <c r="F240" i="7"/>
  <c r="F239" i="7"/>
  <c r="F238" i="7"/>
  <c r="F237" i="7"/>
  <c r="F236" i="7"/>
  <c r="F235" i="7"/>
  <c r="F234" i="7"/>
  <c r="Y233" i="7"/>
  <c r="X233" i="7"/>
  <c r="F233" i="7"/>
  <c r="D230" i="7"/>
  <c r="C230" i="7"/>
  <c r="D229" i="7"/>
  <c r="C229" i="7"/>
  <c r="D228" i="7"/>
  <c r="C228" i="7"/>
  <c r="F227" i="7"/>
  <c r="F226" i="7"/>
  <c r="F225" i="7"/>
  <c r="F224" i="7"/>
  <c r="F223" i="7"/>
  <c r="F222" i="7"/>
  <c r="F221" i="7"/>
  <c r="Y220" i="7"/>
  <c r="X220" i="7"/>
  <c r="F220" i="7"/>
  <c r="D217" i="7"/>
  <c r="C217" i="7"/>
  <c r="D216" i="7"/>
  <c r="C216" i="7"/>
  <c r="D215" i="7"/>
  <c r="C215" i="7"/>
  <c r="F214" i="7"/>
  <c r="F213" i="7"/>
  <c r="F212" i="7"/>
  <c r="F211" i="7"/>
  <c r="F210" i="7"/>
  <c r="F209" i="7"/>
  <c r="F208" i="7"/>
  <c r="Y207" i="7"/>
  <c r="X207" i="7"/>
  <c r="F207" i="7"/>
  <c r="D204" i="7"/>
  <c r="C204" i="7"/>
  <c r="D203" i="7"/>
  <c r="C203" i="7"/>
  <c r="D202" i="7"/>
  <c r="C202" i="7"/>
  <c r="F201" i="7"/>
  <c r="F200" i="7"/>
  <c r="F199" i="7"/>
  <c r="F198" i="7"/>
  <c r="F197" i="7"/>
  <c r="F196" i="7"/>
  <c r="F195" i="7"/>
  <c r="Y194" i="7"/>
  <c r="X194" i="7"/>
  <c r="F194" i="7"/>
  <c r="D191" i="7"/>
  <c r="C191" i="7"/>
  <c r="D190" i="7"/>
  <c r="C190" i="7"/>
  <c r="D189" i="7"/>
  <c r="C189" i="7"/>
  <c r="F188" i="7"/>
  <c r="F187" i="7"/>
  <c r="F186" i="7"/>
  <c r="F185" i="7"/>
  <c r="F184" i="7"/>
  <c r="F183" i="7"/>
  <c r="F182" i="7"/>
  <c r="Y181" i="7"/>
  <c r="X181" i="7"/>
  <c r="F181" i="7"/>
  <c r="D178" i="7"/>
  <c r="C178" i="7"/>
  <c r="D177" i="7"/>
  <c r="C177" i="7"/>
  <c r="D176" i="7"/>
  <c r="C176" i="7"/>
  <c r="F175" i="7"/>
  <c r="F174" i="7"/>
  <c r="F173" i="7"/>
  <c r="F172" i="7"/>
  <c r="F171" i="7"/>
  <c r="F170" i="7"/>
  <c r="F169" i="7"/>
  <c r="Y168" i="7"/>
  <c r="X168" i="7"/>
  <c r="F168" i="7"/>
  <c r="D165" i="7"/>
  <c r="C165" i="7"/>
  <c r="D164" i="7"/>
  <c r="C164" i="7"/>
  <c r="D163" i="7"/>
  <c r="C163" i="7"/>
  <c r="F162" i="7"/>
  <c r="F161" i="7"/>
  <c r="F160" i="7"/>
  <c r="F159" i="7"/>
  <c r="F158" i="7"/>
  <c r="F157" i="7"/>
  <c r="F156" i="7"/>
  <c r="Y155" i="7"/>
  <c r="X155" i="7"/>
  <c r="F155" i="7"/>
  <c r="D152" i="7"/>
  <c r="C152" i="7"/>
  <c r="D151" i="7"/>
  <c r="C151" i="7"/>
  <c r="D150" i="7"/>
  <c r="C150" i="7"/>
  <c r="F149" i="7"/>
  <c r="F148" i="7"/>
  <c r="F147" i="7"/>
  <c r="F146" i="7"/>
  <c r="F145" i="7"/>
  <c r="F144" i="7"/>
  <c r="F143" i="7"/>
  <c r="Y142" i="7"/>
  <c r="X142" i="7"/>
  <c r="F142" i="7"/>
  <c r="D139" i="7"/>
  <c r="C139" i="7"/>
  <c r="D138" i="7"/>
  <c r="C138" i="7"/>
  <c r="D137" i="7"/>
  <c r="C137" i="7"/>
  <c r="F136" i="7"/>
  <c r="F135" i="7"/>
  <c r="F134" i="7"/>
  <c r="F133" i="7"/>
  <c r="F132" i="7"/>
  <c r="F131" i="7"/>
  <c r="F130" i="7"/>
  <c r="Y129" i="7"/>
  <c r="X129" i="7"/>
  <c r="F129" i="7"/>
  <c r="D126" i="7"/>
  <c r="C126" i="7"/>
  <c r="D125" i="7"/>
  <c r="C125" i="7"/>
  <c r="D124" i="7"/>
  <c r="C124" i="7"/>
  <c r="F123" i="7"/>
  <c r="F122" i="7"/>
  <c r="F121" i="7"/>
  <c r="F120" i="7"/>
  <c r="F119" i="7"/>
  <c r="F118" i="7"/>
  <c r="F117" i="7"/>
  <c r="Y116" i="7"/>
  <c r="X116" i="7"/>
  <c r="F116" i="7"/>
  <c r="D113" i="7"/>
  <c r="C113" i="7"/>
  <c r="D112" i="7"/>
  <c r="C112" i="7"/>
  <c r="D111" i="7"/>
  <c r="C111" i="7"/>
  <c r="F110" i="7"/>
  <c r="F109" i="7"/>
  <c r="F108" i="7"/>
  <c r="F107" i="7"/>
  <c r="F106" i="7"/>
  <c r="F105" i="7"/>
  <c r="F104" i="7"/>
  <c r="Y103" i="7"/>
  <c r="X103" i="7"/>
  <c r="F103" i="7"/>
  <c r="D100" i="7"/>
  <c r="C100" i="7"/>
  <c r="D99" i="7"/>
  <c r="C99" i="7"/>
  <c r="D98" i="7"/>
  <c r="C98" i="7"/>
  <c r="F97" i="7"/>
  <c r="F96" i="7"/>
  <c r="F95" i="7"/>
  <c r="F94" i="7"/>
  <c r="F93" i="7"/>
  <c r="F92" i="7"/>
  <c r="F91" i="7"/>
  <c r="Y90" i="7"/>
  <c r="X90" i="7"/>
  <c r="F90" i="7"/>
  <c r="D87" i="7"/>
  <c r="C87" i="7"/>
  <c r="D86" i="7"/>
  <c r="C86" i="7"/>
  <c r="D85" i="7"/>
  <c r="C85" i="7"/>
  <c r="F84" i="7"/>
  <c r="F83" i="7"/>
  <c r="F82" i="7"/>
  <c r="F81" i="7"/>
  <c r="F80" i="7"/>
  <c r="F79" i="7"/>
  <c r="F78" i="7"/>
  <c r="Y77" i="7"/>
  <c r="X77" i="7"/>
  <c r="F77" i="7"/>
  <c r="D74" i="7"/>
  <c r="C74" i="7"/>
  <c r="D73" i="7"/>
  <c r="C73" i="7"/>
  <c r="D72" i="7"/>
  <c r="C72" i="7"/>
  <c r="F71" i="7"/>
  <c r="F70" i="7"/>
  <c r="F69" i="7"/>
  <c r="F68" i="7"/>
  <c r="F67" i="7"/>
  <c r="F66" i="7"/>
  <c r="F65" i="7"/>
  <c r="Y64" i="7"/>
  <c r="X64" i="7"/>
  <c r="F64" i="7"/>
  <c r="D61" i="7"/>
  <c r="C61" i="7"/>
  <c r="D60" i="7"/>
  <c r="C60" i="7"/>
  <c r="D59" i="7"/>
  <c r="C59" i="7"/>
  <c r="F58" i="7"/>
  <c r="F57" i="7"/>
  <c r="F56" i="7"/>
  <c r="F55" i="7"/>
  <c r="F54" i="7"/>
  <c r="F53" i="7"/>
  <c r="F52" i="7"/>
  <c r="Y51" i="7"/>
  <c r="X51" i="7"/>
  <c r="F51" i="7"/>
  <c r="D48" i="7"/>
  <c r="C48" i="7"/>
  <c r="D47" i="7"/>
  <c r="C47" i="7"/>
  <c r="D46" i="7"/>
  <c r="C46" i="7"/>
  <c r="F45" i="7"/>
  <c r="F44" i="7"/>
  <c r="F43" i="7"/>
  <c r="F42" i="7"/>
  <c r="F41" i="7"/>
  <c r="F40" i="7"/>
  <c r="F39" i="7"/>
  <c r="Y38" i="7"/>
  <c r="X38" i="7"/>
  <c r="F38" i="7"/>
  <c r="D35" i="7"/>
  <c r="C35" i="7"/>
  <c r="D34" i="7"/>
  <c r="C34" i="7"/>
  <c r="D33" i="7"/>
  <c r="C33" i="7"/>
  <c r="F32" i="7"/>
  <c r="F31" i="7"/>
  <c r="F30" i="7"/>
  <c r="F29" i="7"/>
  <c r="F28" i="7"/>
  <c r="F27" i="7"/>
  <c r="F26" i="7"/>
  <c r="Y25" i="7"/>
  <c r="X25" i="7"/>
  <c r="F25" i="7"/>
  <c r="D22" i="7"/>
  <c r="C22" i="7"/>
  <c r="D21" i="7"/>
  <c r="C21" i="7"/>
  <c r="D20" i="7"/>
  <c r="C20" i="7"/>
  <c r="F19" i="7"/>
  <c r="F18" i="7"/>
  <c r="F17" i="7"/>
  <c r="F16" i="7"/>
  <c r="F15" i="7"/>
  <c r="F14" i="7"/>
  <c r="F13" i="7"/>
  <c r="Y12" i="7"/>
  <c r="X12" i="7"/>
  <c r="F12" i="7"/>
  <c r="L75" i="6"/>
  <c r="I16" i="14" s="1"/>
  <c r="K75" i="6"/>
  <c r="H16" i="14" s="1"/>
  <c r="J75" i="6"/>
  <c r="G16" i="14" s="1"/>
  <c r="I75" i="6"/>
  <c r="F16" i="14" s="1"/>
  <c r="H75" i="6"/>
  <c r="E16" i="14" s="1"/>
  <c r="G75" i="6"/>
  <c r="D16" i="14" s="1"/>
  <c r="N74" i="6"/>
  <c r="O74" i="6" s="1"/>
  <c r="M74" i="6"/>
  <c r="N73" i="6"/>
  <c r="O73" i="6" s="1"/>
  <c r="M73" i="6"/>
  <c r="O72" i="6"/>
  <c r="N72" i="6"/>
  <c r="M72" i="6"/>
  <c r="N71" i="6"/>
  <c r="O71" i="6" s="1"/>
  <c r="M71" i="6"/>
  <c r="F71" i="6"/>
  <c r="N70" i="6"/>
  <c r="O70" i="6" s="1"/>
  <c r="M70" i="6"/>
  <c r="F70" i="6"/>
  <c r="N69" i="6"/>
  <c r="O69" i="6" s="1"/>
  <c r="M69" i="6"/>
  <c r="F69" i="6"/>
  <c r="N68" i="6"/>
  <c r="O68" i="6" s="1"/>
  <c r="M68" i="6"/>
  <c r="F68" i="6"/>
  <c r="N67" i="6"/>
  <c r="O67" i="6" s="1"/>
  <c r="M67" i="6"/>
  <c r="F67" i="6"/>
  <c r="N66" i="6"/>
  <c r="M66" i="6"/>
  <c r="F66" i="6"/>
  <c r="N65" i="6"/>
  <c r="O65" i="6" s="1"/>
  <c r="M65" i="6"/>
  <c r="F65" i="6"/>
  <c r="O64" i="6"/>
  <c r="N64" i="6"/>
  <c r="M64" i="6"/>
  <c r="F64" i="6"/>
  <c r="L62" i="6"/>
  <c r="I12" i="14" s="1"/>
  <c r="K62" i="6"/>
  <c r="H12" i="14" s="1"/>
  <c r="J62" i="6"/>
  <c r="G12" i="14" s="1"/>
  <c r="I62" i="6"/>
  <c r="F12" i="14" s="1"/>
  <c r="H62" i="6"/>
  <c r="E12" i="14" s="1"/>
  <c r="G62" i="6"/>
  <c r="D12" i="14" s="1"/>
  <c r="N61" i="6"/>
  <c r="O61" i="6" s="1"/>
  <c r="M61" i="6"/>
  <c r="O60" i="6"/>
  <c r="N60" i="6"/>
  <c r="M60" i="6"/>
  <c r="O59" i="6"/>
  <c r="N59" i="6"/>
  <c r="M59" i="6"/>
  <c r="O58" i="6"/>
  <c r="N58" i="6"/>
  <c r="M58" i="6"/>
  <c r="F58" i="6"/>
  <c r="N57" i="6"/>
  <c r="M57" i="6"/>
  <c r="F57" i="6"/>
  <c r="N56" i="6"/>
  <c r="O56" i="6" s="1"/>
  <c r="M56" i="6"/>
  <c r="F56" i="6"/>
  <c r="N55" i="6"/>
  <c r="M55" i="6"/>
  <c r="O55" i="6" s="1"/>
  <c r="F55" i="6"/>
  <c r="N54" i="6"/>
  <c r="M54" i="6"/>
  <c r="F54" i="6"/>
  <c r="N53" i="6"/>
  <c r="O53" i="6" s="1"/>
  <c r="M53" i="6"/>
  <c r="F53" i="6"/>
  <c r="O52" i="6"/>
  <c r="N52" i="6"/>
  <c r="M52" i="6"/>
  <c r="F52" i="6"/>
  <c r="N51" i="6"/>
  <c r="M51" i="6"/>
  <c r="F51" i="6"/>
  <c r="L49" i="6"/>
  <c r="I14" i="14" s="1"/>
  <c r="K49" i="6"/>
  <c r="H14" i="14" s="1"/>
  <c r="J49" i="6"/>
  <c r="G14" i="14" s="1"/>
  <c r="I49" i="6"/>
  <c r="F14" i="14" s="1"/>
  <c r="H49" i="6"/>
  <c r="E14" i="14" s="1"/>
  <c r="G49" i="6"/>
  <c r="D14" i="14" s="1"/>
  <c r="N48" i="6"/>
  <c r="O48" i="6" s="1"/>
  <c r="M48" i="6"/>
  <c r="O47" i="6"/>
  <c r="N47" i="6"/>
  <c r="M47" i="6"/>
  <c r="O46" i="6"/>
  <c r="N46" i="6"/>
  <c r="M46" i="6"/>
  <c r="N45" i="6"/>
  <c r="O45" i="6" s="1"/>
  <c r="M45" i="6"/>
  <c r="F45" i="6"/>
  <c r="N44" i="6"/>
  <c r="O44" i="6" s="1"/>
  <c r="M44" i="6"/>
  <c r="F44" i="6"/>
  <c r="N43" i="6"/>
  <c r="O43" i="6" s="1"/>
  <c r="M43" i="6"/>
  <c r="F43" i="6"/>
  <c r="O42" i="6"/>
  <c r="N42" i="6"/>
  <c r="M42" i="6"/>
  <c r="F42" i="6"/>
  <c r="N41" i="6"/>
  <c r="O41" i="6" s="1"/>
  <c r="M41" i="6"/>
  <c r="F41" i="6"/>
  <c r="N40" i="6"/>
  <c r="O40" i="6" s="1"/>
  <c r="M40" i="6"/>
  <c r="F40" i="6"/>
  <c r="N39" i="6"/>
  <c r="O39" i="6" s="1"/>
  <c r="M39" i="6"/>
  <c r="F39" i="6"/>
  <c r="N38" i="6"/>
  <c r="M38" i="6"/>
  <c r="F38" i="6"/>
  <c r="L36" i="6"/>
  <c r="I15" i="14" s="1"/>
  <c r="K36" i="6"/>
  <c r="H15" i="14" s="1"/>
  <c r="J36" i="6"/>
  <c r="G15" i="14" s="1"/>
  <c r="I36" i="6"/>
  <c r="F15" i="14" s="1"/>
  <c r="H36" i="6"/>
  <c r="E15" i="14" s="1"/>
  <c r="G36" i="6"/>
  <c r="D15" i="14" s="1"/>
  <c r="O35" i="6"/>
  <c r="N35" i="6"/>
  <c r="M35" i="6"/>
  <c r="N34" i="6"/>
  <c r="O34" i="6" s="1"/>
  <c r="M34" i="6"/>
  <c r="O33" i="6"/>
  <c r="N33" i="6"/>
  <c r="M33" i="6"/>
  <c r="N32" i="6"/>
  <c r="O32" i="6" s="1"/>
  <c r="M32" i="6"/>
  <c r="F32" i="6"/>
  <c r="N31" i="6"/>
  <c r="O31" i="6" s="1"/>
  <c r="M31" i="6"/>
  <c r="F31" i="6"/>
  <c r="N30" i="6"/>
  <c r="O30" i="6" s="1"/>
  <c r="M30" i="6"/>
  <c r="F30" i="6"/>
  <c r="N29" i="6"/>
  <c r="O29" i="6" s="1"/>
  <c r="M29" i="6"/>
  <c r="F29" i="6"/>
  <c r="N28" i="6"/>
  <c r="O28" i="6" s="1"/>
  <c r="M28" i="6"/>
  <c r="F28" i="6"/>
  <c r="O27" i="6"/>
  <c r="N27" i="6"/>
  <c r="M27" i="6"/>
  <c r="F27" i="6"/>
  <c r="N26" i="6"/>
  <c r="M26" i="6"/>
  <c r="F26" i="6"/>
  <c r="N25" i="6"/>
  <c r="O25" i="6" s="1"/>
  <c r="M25" i="6"/>
  <c r="F25" i="6"/>
  <c r="L23" i="6"/>
  <c r="I13" i="14" s="1"/>
  <c r="K23" i="6"/>
  <c r="J23" i="6"/>
  <c r="G13" i="14" s="1"/>
  <c r="I23" i="6"/>
  <c r="F13" i="14" s="1"/>
  <c r="H23" i="6"/>
  <c r="G23" i="6"/>
  <c r="N22" i="6"/>
  <c r="O22" i="6" s="1"/>
  <c r="M22" i="6"/>
  <c r="O21" i="6"/>
  <c r="N21" i="6"/>
  <c r="M21" i="6"/>
  <c r="N20" i="6"/>
  <c r="O20" i="6" s="1"/>
  <c r="M20" i="6"/>
  <c r="O19" i="6"/>
  <c r="N19" i="6"/>
  <c r="M19" i="6"/>
  <c r="F19" i="6"/>
  <c r="N18" i="6"/>
  <c r="O18" i="6" s="1"/>
  <c r="M18" i="6"/>
  <c r="F18" i="6"/>
  <c r="N17" i="6"/>
  <c r="M17" i="6"/>
  <c r="F17" i="6"/>
  <c r="N16" i="6"/>
  <c r="M16" i="6"/>
  <c r="F16" i="6"/>
  <c r="N15" i="6"/>
  <c r="O15" i="6" s="1"/>
  <c r="M15" i="6"/>
  <c r="F15" i="6"/>
  <c r="O14" i="6"/>
  <c r="N14" i="6"/>
  <c r="M14" i="6"/>
  <c r="F14" i="6"/>
  <c r="O13" i="6"/>
  <c r="N13" i="6"/>
  <c r="M13" i="6"/>
  <c r="F13" i="6"/>
  <c r="N12" i="6"/>
  <c r="M12" i="6"/>
  <c r="O12" i="6" s="1"/>
  <c r="F12" i="6"/>
  <c r="L361" i="5"/>
  <c r="I23" i="13" s="1"/>
  <c r="K361" i="5"/>
  <c r="H23" i="13" s="1"/>
  <c r="J361" i="5"/>
  <c r="G23" i="13" s="1"/>
  <c r="I361" i="5"/>
  <c r="F23" i="13" s="1"/>
  <c r="H361" i="5"/>
  <c r="E23" i="13" s="1"/>
  <c r="G361" i="5"/>
  <c r="D23" i="13" s="1"/>
  <c r="O360" i="5"/>
  <c r="N360" i="5"/>
  <c r="M360" i="5"/>
  <c r="N359" i="5"/>
  <c r="O359" i="5" s="1"/>
  <c r="M359" i="5"/>
  <c r="N358" i="5"/>
  <c r="O358" i="5" s="1"/>
  <c r="M358" i="5"/>
  <c r="N357" i="5"/>
  <c r="O357" i="5" s="1"/>
  <c r="M357" i="5"/>
  <c r="F357" i="5"/>
  <c r="O356" i="5"/>
  <c r="N356" i="5"/>
  <c r="M356" i="5"/>
  <c r="F356" i="5"/>
  <c r="N355" i="5"/>
  <c r="M355" i="5"/>
  <c r="F355" i="5"/>
  <c r="N354" i="5"/>
  <c r="M354" i="5"/>
  <c r="F354" i="5"/>
  <c r="N353" i="5"/>
  <c r="M353" i="5"/>
  <c r="O353" i="5" s="1"/>
  <c r="F353" i="5"/>
  <c r="N352" i="5"/>
  <c r="O352" i="5" s="1"/>
  <c r="M352" i="5"/>
  <c r="F352" i="5"/>
  <c r="N351" i="5"/>
  <c r="O351" i="5" s="1"/>
  <c r="M351" i="5"/>
  <c r="F351" i="5"/>
  <c r="O350" i="5"/>
  <c r="N350" i="5"/>
  <c r="M350" i="5"/>
  <c r="F350" i="5"/>
  <c r="L348" i="5"/>
  <c r="I17" i="13" s="1"/>
  <c r="K348" i="5"/>
  <c r="H17" i="13" s="1"/>
  <c r="J348" i="5"/>
  <c r="G17" i="13" s="1"/>
  <c r="I348" i="5"/>
  <c r="F17" i="13" s="1"/>
  <c r="H348" i="5"/>
  <c r="E17" i="13" s="1"/>
  <c r="G348" i="5"/>
  <c r="D17" i="13" s="1"/>
  <c r="N347" i="5"/>
  <c r="O347" i="5" s="1"/>
  <c r="M347" i="5"/>
  <c r="O346" i="5"/>
  <c r="N346" i="5"/>
  <c r="M346" i="5"/>
  <c r="N345" i="5"/>
  <c r="O345" i="5" s="1"/>
  <c r="M345" i="5"/>
  <c r="N344" i="5"/>
  <c r="O344" i="5" s="1"/>
  <c r="M344" i="5"/>
  <c r="F344" i="5"/>
  <c r="N343" i="5"/>
  <c r="O343" i="5" s="1"/>
  <c r="M343" i="5"/>
  <c r="F343" i="5"/>
  <c r="N342" i="5"/>
  <c r="M342" i="5"/>
  <c r="F342" i="5"/>
  <c r="N341" i="5"/>
  <c r="O341" i="5" s="1"/>
  <c r="M341" i="5"/>
  <c r="F341" i="5"/>
  <c r="N340" i="5"/>
  <c r="O340" i="5" s="1"/>
  <c r="M340" i="5"/>
  <c r="F340" i="5"/>
  <c r="N339" i="5"/>
  <c r="O339" i="5" s="1"/>
  <c r="M339" i="5"/>
  <c r="F339" i="5"/>
  <c r="O338" i="5"/>
  <c r="N338" i="5"/>
  <c r="M338" i="5"/>
  <c r="F338" i="5"/>
  <c r="N337" i="5"/>
  <c r="M337" i="5"/>
  <c r="F337" i="5"/>
  <c r="L335" i="5"/>
  <c r="I37" i="13" s="1"/>
  <c r="K335" i="5"/>
  <c r="H37" i="13" s="1"/>
  <c r="J335" i="5"/>
  <c r="G37" i="13" s="1"/>
  <c r="I335" i="5"/>
  <c r="F37" i="13" s="1"/>
  <c r="H335" i="5"/>
  <c r="E37" i="13" s="1"/>
  <c r="G335" i="5"/>
  <c r="D37" i="13" s="1"/>
  <c r="O334" i="5"/>
  <c r="N334" i="5"/>
  <c r="M334" i="5"/>
  <c r="O333" i="5"/>
  <c r="N333" i="5"/>
  <c r="M333" i="5"/>
  <c r="O332" i="5"/>
  <c r="N332" i="5"/>
  <c r="M332" i="5"/>
  <c r="N331" i="5"/>
  <c r="O331" i="5" s="1"/>
  <c r="M331" i="5"/>
  <c r="F331" i="5"/>
  <c r="N330" i="5"/>
  <c r="O330" i="5" s="1"/>
  <c r="M330" i="5"/>
  <c r="F330" i="5"/>
  <c r="N329" i="5"/>
  <c r="M329" i="5"/>
  <c r="F329" i="5"/>
  <c r="N328" i="5"/>
  <c r="O328" i="5" s="1"/>
  <c r="M328" i="5"/>
  <c r="F328" i="5"/>
  <c r="N327" i="5"/>
  <c r="M327" i="5"/>
  <c r="F327" i="5"/>
  <c r="N326" i="5"/>
  <c r="O326" i="5" s="1"/>
  <c r="M326" i="5"/>
  <c r="F326" i="5"/>
  <c r="N325" i="5"/>
  <c r="M325" i="5"/>
  <c r="F325" i="5"/>
  <c r="O324" i="5"/>
  <c r="N324" i="5"/>
  <c r="M324" i="5"/>
  <c r="F324" i="5"/>
  <c r="L322" i="5"/>
  <c r="I15" i="13" s="1"/>
  <c r="K322" i="5"/>
  <c r="H15" i="13" s="1"/>
  <c r="J322" i="5"/>
  <c r="G15" i="13" s="1"/>
  <c r="I322" i="5"/>
  <c r="F15" i="13" s="1"/>
  <c r="H322" i="5"/>
  <c r="E15" i="13" s="1"/>
  <c r="G322" i="5"/>
  <c r="D15" i="13" s="1"/>
  <c r="N321" i="5"/>
  <c r="O321" i="5" s="1"/>
  <c r="M321" i="5"/>
  <c r="N320" i="5"/>
  <c r="O320" i="5" s="1"/>
  <c r="M320" i="5"/>
  <c r="O319" i="5"/>
  <c r="N319" i="5"/>
  <c r="M319" i="5"/>
  <c r="O318" i="5"/>
  <c r="N318" i="5"/>
  <c r="M318" i="5"/>
  <c r="F318" i="5"/>
  <c r="N317" i="5"/>
  <c r="M317" i="5"/>
  <c r="F317" i="5"/>
  <c r="O316" i="5"/>
  <c r="N316" i="5"/>
  <c r="M316" i="5"/>
  <c r="F316" i="5"/>
  <c r="N315" i="5"/>
  <c r="M315" i="5"/>
  <c r="F315" i="5"/>
  <c r="N314" i="5"/>
  <c r="O314" i="5" s="1"/>
  <c r="M314" i="5"/>
  <c r="F314" i="5"/>
  <c r="N313" i="5"/>
  <c r="M313" i="5"/>
  <c r="F313" i="5"/>
  <c r="N312" i="5"/>
  <c r="M312" i="5"/>
  <c r="F312" i="5"/>
  <c r="O311" i="5"/>
  <c r="N311" i="5"/>
  <c r="M311" i="5"/>
  <c r="F311" i="5"/>
  <c r="L309" i="5"/>
  <c r="I33" i="13" s="1"/>
  <c r="K309" i="5"/>
  <c r="H33" i="13" s="1"/>
  <c r="J309" i="5"/>
  <c r="G33" i="13" s="1"/>
  <c r="I309" i="5"/>
  <c r="F33" i="13" s="1"/>
  <c r="H309" i="5"/>
  <c r="E33" i="13" s="1"/>
  <c r="G309" i="5"/>
  <c r="D33" i="13" s="1"/>
  <c r="O308" i="5"/>
  <c r="N308" i="5"/>
  <c r="M308" i="5"/>
  <c r="N307" i="5"/>
  <c r="O307" i="5" s="1"/>
  <c r="M307" i="5"/>
  <c r="O306" i="5"/>
  <c r="N306" i="5"/>
  <c r="M306" i="5"/>
  <c r="O305" i="5"/>
  <c r="N305" i="5"/>
  <c r="M305" i="5"/>
  <c r="F305" i="5"/>
  <c r="O304" i="5"/>
  <c r="N304" i="5"/>
  <c r="M304" i="5"/>
  <c r="F304" i="5"/>
  <c r="N303" i="5"/>
  <c r="O303" i="5" s="1"/>
  <c r="M303" i="5"/>
  <c r="F303" i="5"/>
  <c r="N302" i="5"/>
  <c r="O302" i="5" s="1"/>
  <c r="M302" i="5"/>
  <c r="F302" i="5"/>
  <c r="O301" i="5"/>
  <c r="N301" i="5"/>
  <c r="M301" i="5"/>
  <c r="F301" i="5"/>
  <c r="N300" i="5"/>
  <c r="M300" i="5"/>
  <c r="F300" i="5"/>
  <c r="N299" i="5"/>
  <c r="M299" i="5"/>
  <c r="F299" i="5"/>
  <c r="N298" i="5"/>
  <c r="M298" i="5"/>
  <c r="F298" i="5"/>
  <c r="L296" i="5"/>
  <c r="I28" i="13" s="1"/>
  <c r="K296" i="5"/>
  <c r="H28" i="13" s="1"/>
  <c r="J296" i="5"/>
  <c r="G28" i="13" s="1"/>
  <c r="I296" i="5"/>
  <c r="F28" i="13" s="1"/>
  <c r="H296" i="5"/>
  <c r="E28" i="13" s="1"/>
  <c r="G296" i="5"/>
  <c r="D28" i="13" s="1"/>
  <c r="N295" i="5"/>
  <c r="O295" i="5" s="1"/>
  <c r="M295" i="5"/>
  <c r="O294" i="5"/>
  <c r="N294" i="5"/>
  <c r="M294" i="5"/>
  <c r="N293" i="5"/>
  <c r="O293" i="5" s="1"/>
  <c r="M293" i="5"/>
  <c r="N292" i="5"/>
  <c r="M292" i="5"/>
  <c r="F292" i="5"/>
  <c r="N291" i="5"/>
  <c r="M291" i="5"/>
  <c r="F291" i="5"/>
  <c r="O290" i="5"/>
  <c r="N290" i="5"/>
  <c r="M290" i="5"/>
  <c r="F290" i="5"/>
  <c r="N289" i="5"/>
  <c r="M289" i="5"/>
  <c r="F289" i="5"/>
  <c r="O288" i="5"/>
  <c r="N288" i="5"/>
  <c r="M288" i="5"/>
  <c r="F288" i="5"/>
  <c r="N287" i="5"/>
  <c r="O287" i="5" s="1"/>
  <c r="M287" i="5"/>
  <c r="F287" i="5"/>
  <c r="O286" i="5"/>
  <c r="N286" i="5"/>
  <c r="M286" i="5"/>
  <c r="F286" i="5"/>
  <c r="N285" i="5"/>
  <c r="M285" i="5"/>
  <c r="F285" i="5"/>
  <c r="L283" i="5"/>
  <c r="I16" i="13" s="1"/>
  <c r="K283" i="5"/>
  <c r="H16" i="13" s="1"/>
  <c r="J283" i="5"/>
  <c r="G16" i="13" s="1"/>
  <c r="I283" i="5"/>
  <c r="F16" i="13" s="1"/>
  <c r="H283" i="5"/>
  <c r="E16" i="13" s="1"/>
  <c r="G283" i="5"/>
  <c r="D16" i="13" s="1"/>
  <c r="N282" i="5"/>
  <c r="O282" i="5" s="1"/>
  <c r="M282" i="5"/>
  <c r="N281" i="5"/>
  <c r="O281" i="5" s="1"/>
  <c r="M281" i="5"/>
  <c r="O280" i="5"/>
  <c r="N280" i="5"/>
  <c r="M280" i="5"/>
  <c r="N279" i="5"/>
  <c r="M279" i="5"/>
  <c r="F279" i="5"/>
  <c r="N278" i="5"/>
  <c r="O278" i="5" s="1"/>
  <c r="M278" i="5"/>
  <c r="F278" i="5"/>
  <c r="O277" i="5"/>
  <c r="N277" i="5"/>
  <c r="M277" i="5"/>
  <c r="F277" i="5"/>
  <c r="N276" i="5"/>
  <c r="O276" i="5" s="1"/>
  <c r="M276" i="5"/>
  <c r="F276" i="5"/>
  <c r="N275" i="5"/>
  <c r="O275" i="5" s="1"/>
  <c r="M275" i="5"/>
  <c r="F275" i="5"/>
  <c r="N274" i="5"/>
  <c r="M274" i="5"/>
  <c r="O274" i="5" s="1"/>
  <c r="F274" i="5"/>
  <c r="N273" i="5"/>
  <c r="M273" i="5"/>
  <c r="F273" i="5"/>
  <c r="N272" i="5"/>
  <c r="M272" i="5"/>
  <c r="F272" i="5"/>
  <c r="L270" i="5"/>
  <c r="I24" i="13" s="1"/>
  <c r="K270" i="5"/>
  <c r="H24" i="13" s="1"/>
  <c r="J270" i="5"/>
  <c r="G24" i="13" s="1"/>
  <c r="I270" i="5"/>
  <c r="F24" i="13" s="1"/>
  <c r="H270" i="5"/>
  <c r="E24" i="13" s="1"/>
  <c r="G270" i="5"/>
  <c r="D24" i="13" s="1"/>
  <c r="N269" i="5"/>
  <c r="O269" i="5" s="1"/>
  <c r="M269" i="5"/>
  <c r="O268" i="5"/>
  <c r="N268" i="5"/>
  <c r="M268" i="5"/>
  <c r="N267" i="5"/>
  <c r="O267" i="5" s="1"/>
  <c r="M267" i="5"/>
  <c r="N266" i="5"/>
  <c r="O266" i="5" s="1"/>
  <c r="M266" i="5"/>
  <c r="F266" i="5"/>
  <c r="N265" i="5"/>
  <c r="O265" i="5" s="1"/>
  <c r="M265" i="5"/>
  <c r="F265" i="5"/>
  <c r="N264" i="5"/>
  <c r="O264" i="5" s="1"/>
  <c r="M264" i="5"/>
  <c r="F264" i="5"/>
  <c r="N263" i="5"/>
  <c r="O263" i="5" s="1"/>
  <c r="M263" i="5"/>
  <c r="F263" i="5"/>
  <c r="O262" i="5"/>
  <c r="N262" i="5"/>
  <c r="M262" i="5"/>
  <c r="F262" i="5"/>
  <c r="N261" i="5"/>
  <c r="M261" i="5"/>
  <c r="F261" i="5"/>
  <c r="N260" i="5"/>
  <c r="O260" i="5" s="1"/>
  <c r="M260" i="5"/>
  <c r="F260" i="5"/>
  <c r="N259" i="5"/>
  <c r="M259" i="5"/>
  <c r="F259" i="5"/>
  <c r="L257" i="5"/>
  <c r="I14" i="13" s="1"/>
  <c r="K257" i="5"/>
  <c r="H14" i="13" s="1"/>
  <c r="J257" i="5"/>
  <c r="G14" i="13" s="1"/>
  <c r="I257" i="5"/>
  <c r="F14" i="13" s="1"/>
  <c r="H257" i="5"/>
  <c r="E14" i="13" s="1"/>
  <c r="G257" i="5"/>
  <c r="D14" i="13" s="1"/>
  <c r="O256" i="5"/>
  <c r="N256" i="5"/>
  <c r="M256" i="5"/>
  <c r="N255" i="5"/>
  <c r="O255" i="5" s="1"/>
  <c r="M255" i="5"/>
  <c r="N254" i="5"/>
  <c r="O254" i="5" s="1"/>
  <c r="M254" i="5"/>
  <c r="N253" i="5"/>
  <c r="O253" i="5" s="1"/>
  <c r="M253" i="5"/>
  <c r="F253" i="5"/>
  <c r="N252" i="5"/>
  <c r="O252" i="5" s="1"/>
  <c r="M252" i="5"/>
  <c r="F252" i="5"/>
  <c r="N251" i="5"/>
  <c r="M251" i="5"/>
  <c r="F251" i="5"/>
  <c r="N250" i="5"/>
  <c r="O250" i="5" s="1"/>
  <c r="M250" i="5"/>
  <c r="F250" i="5"/>
  <c r="N249" i="5"/>
  <c r="O249" i="5" s="1"/>
  <c r="M249" i="5"/>
  <c r="F249" i="5"/>
  <c r="N248" i="5"/>
  <c r="O248" i="5" s="1"/>
  <c r="M248" i="5"/>
  <c r="F248" i="5"/>
  <c r="N247" i="5"/>
  <c r="O247" i="5" s="1"/>
  <c r="M247" i="5"/>
  <c r="F247" i="5"/>
  <c r="N246" i="5"/>
  <c r="O246" i="5" s="1"/>
  <c r="M246" i="5"/>
  <c r="F246" i="5"/>
  <c r="L244" i="5"/>
  <c r="I27" i="13" s="1"/>
  <c r="K244" i="5"/>
  <c r="H27" i="13" s="1"/>
  <c r="J244" i="5"/>
  <c r="G27" i="13" s="1"/>
  <c r="I244" i="5"/>
  <c r="F27" i="13" s="1"/>
  <c r="H244" i="5"/>
  <c r="E27" i="13" s="1"/>
  <c r="G244" i="5"/>
  <c r="D27" i="13" s="1"/>
  <c r="N243" i="5"/>
  <c r="O243" i="5" s="1"/>
  <c r="M243" i="5"/>
  <c r="O242" i="5"/>
  <c r="N242" i="5"/>
  <c r="M242" i="5"/>
  <c r="N241" i="5"/>
  <c r="O241" i="5" s="1"/>
  <c r="M241" i="5"/>
  <c r="N240" i="5"/>
  <c r="M240" i="5"/>
  <c r="O240" i="5" s="1"/>
  <c r="F240" i="5"/>
  <c r="N239" i="5"/>
  <c r="O239" i="5" s="1"/>
  <c r="M239" i="5"/>
  <c r="F239" i="5"/>
  <c r="N238" i="5"/>
  <c r="M238" i="5"/>
  <c r="F238" i="5"/>
  <c r="N237" i="5"/>
  <c r="O237" i="5" s="1"/>
  <c r="M237" i="5"/>
  <c r="F237" i="5"/>
  <c r="N236" i="5"/>
  <c r="O236" i="5" s="1"/>
  <c r="M236" i="5"/>
  <c r="F236" i="5"/>
  <c r="N235" i="5"/>
  <c r="O235" i="5" s="1"/>
  <c r="M235" i="5"/>
  <c r="F235" i="5"/>
  <c r="N234" i="5"/>
  <c r="M234" i="5"/>
  <c r="O234" i="5" s="1"/>
  <c r="F234" i="5"/>
  <c r="N233" i="5"/>
  <c r="M233" i="5"/>
  <c r="F233" i="5"/>
  <c r="L231" i="5"/>
  <c r="I31" i="13" s="1"/>
  <c r="K231" i="5"/>
  <c r="H31" i="13" s="1"/>
  <c r="J231" i="5"/>
  <c r="G31" i="13" s="1"/>
  <c r="I231" i="5"/>
  <c r="F31" i="13" s="1"/>
  <c r="H231" i="5"/>
  <c r="E31" i="13" s="1"/>
  <c r="G231" i="5"/>
  <c r="D31" i="13" s="1"/>
  <c r="O230" i="5"/>
  <c r="N230" i="5"/>
  <c r="M230" i="5"/>
  <c r="N229" i="5"/>
  <c r="O229" i="5" s="1"/>
  <c r="M229" i="5"/>
  <c r="N228" i="5"/>
  <c r="O228" i="5" s="1"/>
  <c r="M228" i="5"/>
  <c r="N227" i="5"/>
  <c r="O227" i="5" s="1"/>
  <c r="M227" i="5"/>
  <c r="F227" i="5"/>
  <c r="O226" i="5"/>
  <c r="N226" i="5"/>
  <c r="M226" i="5"/>
  <c r="F226" i="5"/>
  <c r="O225" i="5"/>
  <c r="N225" i="5"/>
  <c r="M225" i="5"/>
  <c r="F225" i="5"/>
  <c r="N224" i="5"/>
  <c r="O224" i="5" s="1"/>
  <c r="M224" i="5"/>
  <c r="F224" i="5"/>
  <c r="N223" i="5"/>
  <c r="O223" i="5" s="1"/>
  <c r="M223" i="5"/>
  <c r="F223" i="5"/>
  <c r="N222" i="5"/>
  <c r="O222" i="5" s="1"/>
  <c r="M222" i="5"/>
  <c r="F222" i="5"/>
  <c r="N221" i="5"/>
  <c r="O221" i="5" s="1"/>
  <c r="M221" i="5"/>
  <c r="F221" i="5"/>
  <c r="O220" i="5"/>
  <c r="N220" i="5"/>
  <c r="M220" i="5"/>
  <c r="F220" i="5"/>
  <c r="L218" i="5"/>
  <c r="I21" i="13" s="1"/>
  <c r="K218" i="5"/>
  <c r="H21" i="13" s="1"/>
  <c r="J218" i="5"/>
  <c r="G21" i="13" s="1"/>
  <c r="I218" i="5"/>
  <c r="F21" i="13" s="1"/>
  <c r="H218" i="5"/>
  <c r="E21" i="13" s="1"/>
  <c r="G218" i="5"/>
  <c r="D21" i="13" s="1"/>
  <c r="N217" i="5"/>
  <c r="O217" i="5" s="1"/>
  <c r="M217" i="5"/>
  <c r="N216" i="5"/>
  <c r="O216" i="5" s="1"/>
  <c r="M216" i="5"/>
  <c r="O215" i="5"/>
  <c r="N215" i="5"/>
  <c r="M215" i="5"/>
  <c r="O214" i="5"/>
  <c r="N214" i="5"/>
  <c r="M214" i="5"/>
  <c r="F214" i="5"/>
  <c r="N213" i="5"/>
  <c r="O213" i="5" s="1"/>
  <c r="M213" i="5"/>
  <c r="F213" i="5"/>
  <c r="O212" i="5"/>
  <c r="N212" i="5"/>
  <c r="M212" i="5"/>
  <c r="F212" i="5"/>
  <c r="N211" i="5"/>
  <c r="O211" i="5" s="1"/>
  <c r="M211" i="5"/>
  <c r="F211" i="5"/>
  <c r="O210" i="5"/>
  <c r="N210" i="5"/>
  <c r="M210" i="5"/>
  <c r="F210" i="5"/>
  <c r="N209" i="5"/>
  <c r="M209" i="5"/>
  <c r="F209" i="5"/>
  <c r="N208" i="5"/>
  <c r="M208" i="5"/>
  <c r="M218" i="5" s="1"/>
  <c r="F208" i="5"/>
  <c r="N207" i="5"/>
  <c r="O207" i="5" s="1"/>
  <c r="M207" i="5"/>
  <c r="F207" i="5"/>
  <c r="L205" i="5"/>
  <c r="I12" i="13" s="1"/>
  <c r="K205" i="5"/>
  <c r="H12" i="13" s="1"/>
  <c r="J205" i="5"/>
  <c r="G12" i="13" s="1"/>
  <c r="I205" i="5"/>
  <c r="F12" i="13" s="1"/>
  <c r="H205" i="5"/>
  <c r="E12" i="13" s="1"/>
  <c r="G205" i="5"/>
  <c r="D12" i="13" s="1"/>
  <c r="O204" i="5"/>
  <c r="N204" i="5"/>
  <c r="M204" i="5"/>
  <c r="N203" i="5"/>
  <c r="O203" i="5" s="1"/>
  <c r="M203" i="5"/>
  <c r="O202" i="5"/>
  <c r="N202" i="5"/>
  <c r="M202" i="5"/>
  <c r="N201" i="5"/>
  <c r="O201" i="5" s="1"/>
  <c r="M201" i="5"/>
  <c r="F201" i="5"/>
  <c r="O200" i="5"/>
  <c r="N200" i="5"/>
  <c r="M200" i="5"/>
  <c r="F200" i="5"/>
  <c r="N199" i="5"/>
  <c r="O199" i="5" s="1"/>
  <c r="M199" i="5"/>
  <c r="F199" i="5"/>
  <c r="N198" i="5"/>
  <c r="O198" i="5" s="1"/>
  <c r="M198" i="5"/>
  <c r="F198" i="5"/>
  <c r="N197" i="5"/>
  <c r="M197" i="5"/>
  <c r="F197" i="5"/>
  <c r="N196" i="5"/>
  <c r="O196" i="5" s="1"/>
  <c r="M196" i="5"/>
  <c r="F196" i="5"/>
  <c r="N195" i="5"/>
  <c r="M195" i="5"/>
  <c r="F195" i="5"/>
  <c r="N194" i="5"/>
  <c r="O194" i="5" s="1"/>
  <c r="M194" i="5"/>
  <c r="F194" i="5"/>
  <c r="L192" i="5"/>
  <c r="I20" i="13" s="1"/>
  <c r="K192" i="5"/>
  <c r="H20" i="13" s="1"/>
  <c r="J192" i="5"/>
  <c r="G20" i="13" s="1"/>
  <c r="I192" i="5"/>
  <c r="F20" i="13" s="1"/>
  <c r="H192" i="5"/>
  <c r="E20" i="13" s="1"/>
  <c r="G192" i="5"/>
  <c r="D20" i="13" s="1"/>
  <c r="N191" i="5"/>
  <c r="O191" i="5" s="1"/>
  <c r="M191" i="5"/>
  <c r="N190" i="5"/>
  <c r="O190" i="5" s="1"/>
  <c r="M190" i="5"/>
  <c r="N189" i="5"/>
  <c r="O189" i="5" s="1"/>
  <c r="M189" i="5"/>
  <c r="N188" i="5"/>
  <c r="O188" i="5" s="1"/>
  <c r="M188" i="5"/>
  <c r="F188" i="5"/>
  <c r="N187" i="5"/>
  <c r="M187" i="5"/>
  <c r="F187" i="5"/>
  <c r="N186" i="5"/>
  <c r="O186" i="5" s="1"/>
  <c r="M186" i="5"/>
  <c r="F186" i="5"/>
  <c r="N185" i="5"/>
  <c r="M185" i="5"/>
  <c r="F185" i="5"/>
  <c r="N184" i="5"/>
  <c r="O184" i="5" s="1"/>
  <c r="M184" i="5"/>
  <c r="F184" i="5"/>
  <c r="N183" i="5"/>
  <c r="O183" i="5" s="1"/>
  <c r="M183" i="5"/>
  <c r="F183" i="5"/>
  <c r="O182" i="5"/>
  <c r="N182" i="5"/>
  <c r="M182" i="5"/>
  <c r="F182" i="5"/>
  <c r="N181" i="5"/>
  <c r="M181" i="5"/>
  <c r="F181" i="5"/>
  <c r="L179" i="5"/>
  <c r="I25" i="13" s="1"/>
  <c r="K179" i="5"/>
  <c r="H25" i="13" s="1"/>
  <c r="J179" i="5"/>
  <c r="G25" i="13" s="1"/>
  <c r="I179" i="5"/>
  <c r="F25" i="13" s="1"/>
  <c r="H179" i="5"/>
  <c r="E25" i="13" s="1"/>
  <c r="G179" i="5"/>
  <c r="D25" i="13" s="1"/>
  <c r="O178" i="5"/>
  <c r="N178" i="5"/>
  <c r="M178" i="5"/>
  <c r="O177" i="5"/>
  <c r="N177" i="5"/>
  <c r="M177" i="5"/>
  <c r="O176" i="5"/>
  <c r="N176" i="5"/>
  <c r="M176" i="5"/>
  <c r="N175" i="5"/>
  <c r="O175" i="5" s="1"/>
  <c r="M175" i="5"/>
  <c r="F175" i="5"/>
  <c r="O174" i="5"/>
  <c r="N174" i="5"/>
  <c r="M174" i="5"/>
  <c r="F174" i="5"/>
  <c r="N173" i="5"/>
  <c r="O173" i="5" s="1"/>
  <c r="M173" i="5"/>
  <c r="F173" i="5"/>
  <c r="O172" i="5"/>
  <c r="N172" i="5"/>
  <c r="M172" i="5"/>
  <c r="F172" i="5"/>
  <c r="N171" i="5"/>
  <c r="O171" i="5" s="1"/>
  <c r="M171" i="5"/>
  <c r="F171" i="5"/>
  <c r="N170" i="5"/>
  <c r="O170" i="5" s="1"/>
  <c r="M170" i="5"/>
  <c r="F170" i="5"/>
  <c r="N169" i="5"/>
  <c r="M169" i="5"/>
  <c r="F169" i="5"/>
  <c r="N168" i="5"/>
  <c r="O168" i="5" s="1"/>
  <c r="M168" i="5"/>
  <c r="F168" i="5"/>
  <c r="L166" i="5"/>
  <c r="I22" i="13" s="1"/>
  <c r="K166" i="5"/>
  <c r="H22" i="13" s="1"/>
  <c r="J166" i="5"/>
  <c r="G22" i="13" s="1"/>
  <c r="I166" i="5"/>
  <c r="F22" i="13" s="1"/>
  <c r="H166" i="5"/>
  <c r="E22" i="13" s="1"/>
  <c r="G166" i="5"/>
  <c r="D22" i="13" s="1"/>
  <c r="N165" i="5"/>
  <c r="O165" i="5" s="1"/>
  <c r="M165" i="5"/>
  <c r="O164" i="5"/>
  <c r="N164" i="5"/>
  <c r="M164" i="5"/>
  <c r="N163" i="5"/>
  <c r="O163" i="5" s="1"/>
  <c r="M163" i="5"/>
  <c r="N162" i="5"/>
  <c r="M162" i="5"/>
  <c r="F162" i="5"/>
  <c r="N161" i="5"/>
  <c r="O161" i="5" s="1"/>
  <c r="M161" i="5"/>
  <c r="F161" i="5"/>
  <c r="N160" i="5"/>
  <c r="M160" i="5"/>
  <c r="O160" i="5" s="1"/>
  <c r="F160" i="5"/>
  <c r="N159" i="5"/>
  <c r="O159" i="5" s="1"/>
  <c r="M159" i="5"/>
  <c r="F159" i="5"/>
  <c r="N158" i="5"/>
  <c r="O158" i="5" s="1"/>
  <c r="M158" i="5"/>
  <c r="F158" i="5"/>
  <c r="N157" i="5"/>
  <c r="M157" i="5"/>
  <c r="F157" i="5"/>
  <c r="N156" i="5"/>
  <c r="O156" i="5" s="1"/>
  <c r="M156" i="5"/>
  <c r="F156" i="5"/>
  <c r="N155" i="5"/>
  <c r="M155" i="5"/>
  <c r="F155" i="5"/>
  <c r="L153" i="5"/>
  <c r="I35" i="13" s="1"/>
  <c r="K153" i="5"/>
  <c r="H35" i="13" s="1"/>
  <c r="J153" i="5"/>
  <c r="G35" i="13" s="1"/>
  <c r="I153" i="5"/>
  <c r="F35" i="13" s="1"/>
  <c r="H153" i="5"/>
  <c r="E35" i="13" s="1"/>
  <c r="G153" i="5"/>
  <c r="D35" i="13" s="1"/>
  <c r="O152" i="5"/>
  <c r="N152" i="5"/>
  <c r="M152" i="5"/>
  <c r="N151" i="5"/>
  <c r="O151" i="5" s="1"/>
  <c r="M151" i="5"/>
  <c r="O150" i="5"/>
  <c r="N150" i="5"/>
  <c r="M150" i="5"/>
  <c r="O149" i="5"/>
  <c r="N149" i="5"/>
  <c r="M149" i="5"/>
  <c r="F149" i="5"/>
  <c r="N148" i="5"/>
  <c r="O148" i="5" s="1"/>
  <c r="M148" i="5"/>
  <c r="F148" i="5"/>
  <c r="N147" i="5"/>
  <c r="O147" i="5" s="1"/>
  <c r="M147" i="5"/>
  <c r="F147" i="5"/>
  <c r="N146" i="5"/>
  <c r="O146" i="5" s="1"/>
  <c r="M146" i="5"/>
  <c r="F146" i="5"/>
  <c r="N145" i="5"/>
  <c r="M145" i="5"/>
  <c r="F145" i="5"/>
  <c r="O144" i="5"/>
  <c r="N144" i="5"/>
  <c r="M144" i="5"/>
  <c r="F144" i="5"/>
  <c r="N143" i="5"/>
  <c r="O143" i="5" s="1"/>
  <c r="M143" i="5"/>
  <c r="F143" i="5"/>
  <c r="N142" i="5"/>
  <c r="O142" i="5" s="1"/>
  <c r="M142" i="5"/>
  <c r="F142" i="5"/>
  <c r="L140" i="5"/>
  <c r="I32" i="13" s="1"/>
  <c r="K140" i="5"/>
  <c r="H32" i="13" s="1"/>
  <c r="J140" i="5"/>
  <c r="G32" i="13" s="1"/>
  <c r="I140" i="5"/>
  <c r="F32" i="13" s="1"/>
  <c r="H140" i="5"/>
  <c r="E32" i="13" s="1"/>
  <c r="G140" i="5"/>
  <c r="D32" i="13" s="1"/>
  <c r="N139" i="5"/>
  <c r="O139" i="5" s="1"/>
  <c r="M139" i="5"/>
  <c r="O138" i="5"/>
  <c r="N138" i="5"/>
  <c r="M138" i="5"/>
  <c r="N137" i="5"/>
  <c r="O137" i="5" s="1"/>
  <c r="M137" i="5"/>
  <c r="O136" i="5"/>
  <c r="N136" i="5"/>
  <c r="M136" i="5"/>
  <c r="F136" i="5"/>
  <c r="N135" i="5"/>
  <c r="O135" i="5" s="1"/>
  <c r="M135" i="5"/>
  <c r="F135" i="5"/>
  <c r="N134" i="5"/>
  <c r="M134" i="5"/>
  <c r="F134" i="5"/>
  <c r="N133" i="5"/>
  <c r="M133" i="5"/>
  <c r="F133" i="5"/>
  <c r="N132" i="5"/>
  <c r="O132" i="5" s="1"/>
  <c r="M132" i="5"/>
  <c r="M140" i="5" s="1"/>
  <c r="F132" i="5"/>
  <c r="N131" i="5"/>
  <c r="M131" i="5"/>
  <c r="F131" i="5"/>
  <c r="O130" i="5"/>
  <c r="N130" i="5"/>
  <c r="M130" i="5"/>
  <c r="F130" i="5"/>
  <c r="N129" i="5"/>
  <c r="M129" i="5"/>
  <c r="F129" i="5"/>
  <c r="L127" i="5"/>
  <c r="I18" i="13" s="1"/>
  <c r="K127" i="5"/>
  <c r="H18" i="13" s="1"/>
  <c r="J127" i="5"/>
  <c r="G18" i="13" s="1"/>
  <c r="I127" i="5"/>
  <c r="F18" i="13" s="1"/>
  <c r="H127" i="5"/>
  <c r="E18" i="13" s="1"/>
  <c r="G127" i="5"/>
  <c r="D18" i="13" s="1"/>
  <c r="O126" i="5"/>
  <c r="N126" i="5"/>
  <c r="M126" i="5"/>
  <c r="N125" i="5"/>
  <c r="O125" i="5" s="1"/>
  <c r="M125" i="5"/>
  <c r="O124" i="5"/>
  <c r="N124" i="5"/>
  <c r="M124" i="5"/>
  <c r="N123" i="5"/>
  <c r="O123" i="5" s="1"/>
  <c r="M123" i="5"/>
  <c r="F123" i="5"/>
  <c r="N122" i="5"/>
  <c r="O122" i="5" s="1"/>
  <c r="M122" i="5"/>
  <c r="F122" i="5"/>
  <c r="N121" i="5"/>
  <c r="M121" i="5"/>
  <c r="F121" i="5"/>
  <c r="N120" i="5"/>
  <c r="O120" i="5" s="1"/>
  <c r="M120" i="5"/>
  <c r="F120" i="5"/>
  <c r="N119" i="5"/>
  <c r="O119" i="5" s="1"/>
  <c r="M119" i="5"/>
  <c r="F119" i="5"/>
  <c r="N118" i="5"/>
  <c r="O118" i="5" s="1"/>
  <c r="M118" i="5"/>
  <c r="F118" i="5"/>
  <c r="N117" i="5"/>
  <c r="M117" i="5"/>
  <c r="F117" i="5"/>
  <c r="N116" i="5"/>
  <c r="O116" i="5" s="1"/>
  <c r="M116" i="5"/>
  <c r="F116" i="5"/>
  <c r="L114" i="5"/>
  <c r="I38" i="13" s="1"/>
  <c r="K114" i="5"/>
  <c r="H38" i="13" s="1"/>
  <c r="J114" i="5"/>
  <c r="G38" i="13" s="1"/>
  <c r="I114" i="5"/>
  <c r="F38" i="13" s="1"/>
  <c r="H114" i="5"/>
  <c r="E38" i="13" s="1"/>
  <c r="G114" i="5"/>
  <c r="D38" i="13" s="1"/>
  <c r="N113" i="5"/>
  <c r="O113" i="5" s="1"/>
  <c r="M113" i="5"/>
  <c r="O112" i="5"/>
  <c r="N112" i="5"/>
  <c r="M112" i="5"/>
  <c r="N111" i="5"/>
  <c r="O111" i="5" s="1"/>
  <c r="M111" i="5"/>
  <c r="O110" i="5"/>
  <c r="N110" i="5"/>
  <c r="M110" i="5"/>
  <c r="F110" i="5"/>
  <c r="N109" i="5"/>
  <c r="M109" i="5"/>
  <c r="F109" i="5"/>
  <c r="N108" i="5"/>
  <c r="O108" i="5" s="1"/>
  <c r="M108" i="5"/>
  <c r="F108" i="5"/>
  <c r="O107" i="5"/>
  <c r="N107" i="5"/>
  <c r="M107" i="5"/>
  <c r="F107" i="5"/>
  <c r="N106" i="5"/>
  <c r="M106" i="5"/>
  <c r="F106" i="5"/>
  <c r="N105" i="5"/>
  <c r="M105" i="5"/>
  <c r="F105" i="5"/>
  <c r="N104" i="5"/>
  <c r="O104" i="5" s="1"/>
  <c r="M104" i="5"/>
  <c r="F104" i="5"/>
  <c r="N103" i="5"/>
  <c r="O103" i="5" s="1"/>
  <c r="M103" i="5"/>
  <c r="F103" i="5"/>
  <c r="L101" i="5"/>
  <c r="I36" i="13" s="1"/>
  <c r="K101" i="5"/>
  <c r="H36" i="13" s="1"/>
  <c r="J101" i="5"/>
  <c r="G36" i="13" s="1"/>
  <c r="I101" i="5"/>
  <c r="F36" i="13" s="1"/>
  <c r="H101" i="5"/>
  <c r="E36" i="13" s="1"/>
  <c r="G101" i="5"/>
  <c r="D36" i="13" s="1"/>
  <c r="O100" i="5"/>
  <c r="N100" i="5"/>
  <c r="M100" i="5"/>
  <c r="N99" i="5"/>
  <c r="O99" i="5" s="1"/>
  <c r="M99" i="5"/>
  <c r="O98" i="5"/>
  <c r="N98" i="5"/>
  <c r="M98" i="5"/>
  <c r="N97" i="5"/>
  <c r="O97" i="5" s="1"/>
  <c r="M97" i="5"/>
  <c r="F97" i="5"/>
  <c r="O96" i="5"/>
  <c r="N96" i="5"/>
  <c r="M96" i="5"/>
  <c r="F96" i="5"/>
  <c r="N95" i="5"/>
  <c r="O95" i="5" s="1"/>
  <c r="M95" i="5"/>
  <c r="F95" i="5"/>
  <c r="N94" i="5"/>
  <c r="O94" i="5" s="1"/>
  <c r="M94" i="5"/>
  <c r="F94" i="5"/>
  <c r="N93" i="5"/>
  <c r="O93" i="5" s="1"/>
  <c r="M93" i="5"/>
  <c r="F93" i="5"/>
  <c r="N92" i="5"/>
  <c r="O92" i="5" s="1"/>
  <c r="M92" i="5"/>
  <c r="F92" i="5"/>
  <c r="N91" i="5"/>
  <c r="O91" i="5" s="1"/>
  <c r="M91" i="5"/>
  <c r="F91" i="5"/>
  <c r="O90" i="5"/>
  <c r="N90" i="5"/>
  <c r="N101" i="5" s="1"/>
  <c r="M90" i="5"/>
  <c r="F90" i="5"/>
  <c r="L88" i="5"/>
  <c r="I34" i="13" s="1"/>
  <c r="K88" i="5"/>
  <c r="H34" i="13" s="1"/>
  <c r="J88" i="5"/>
  <c r="G34" i="13" s="1"/>
  <c r="I88" i="5"/>
  <c r="F34" i="13" s="1"/>
  <c r="H88" i="5"/>
  <c r="E34" i="13" s="1"/>
  <c r="G88" i="5"/>
  <c r="D34" i="13" s="1"/>
  <c r="N87" i="5"/>
  <c r="O87" i="5" s="1"/>
  <c r="M87" i="5"/>
  <c r="N86" i="5"/>
  <c r="O86" i="5" s="1"/>
  <c r="M86" i="5"/>
  <c r="N85" i="5"/>
  <c r="O85" i="5" s="1"/>
  <c r="M85" i="5"/>
  <c r="O84" i="5"/>
  <c r="N84" i="5"/>
  <c r="M84" i="5"/>
  <c r="F84" i="5"/>
  <c r="N83" i="5"/>
  <c r="O83" i="5" s="1"/>
  <c r="M83" i="5"/>
  <c r="F83" i="5"/>
  <c r="N82" i="5"/>
  <c r="O82" i="5" s="1"/>
  <c r="M82" i="5"/>
  <c r="F82" i="5"/>
  <c r="N81" i="5"/>
  <c r="M81" i="5"/>
  <c r="F81" i="5"/>
  <c r="N80" i="5"/>
  <c r="M80" i="5"/>
  <c r="F80" i="5"/>
  <c r="O79" i="5"/>
  <c r="N79" i="5"/>
  <c r="M79" i="5"/>
  <c r="F79" i="5"/>
  <c r="N78" i="5"/>
  <c r="O78" i="5" s="1"/>
  <c r="M78" i="5"/>
  <c r="F78" i="5"/>
  <c r="N77" i="5"/>
  <c r="M77" i="5"/>
  <c r="F77" i="5"/>
  <c r="L75" i="5"/>
  <c r="I26" i="13" s="1"/>
  <c r="K75" i="5"/>
  <c r="H26" i="13" s="1"/>
  <c r="J75" i="5"/>
  <c r="G26" i="13" s="1"/>
  <c r="I75" i="5"/>
  <c r="F26" i="13" s="1"/>
  <c r="H75" i="5"/>
  <c r="E26" i="13" s="1"/>
  <c r="G75" i="5"/>
  <c r="D26" i="13" s="1"/>
  <c r="O74" i="5"/>
  <c r="N74" i="5"/>
  <c r="M74" i="5"/>
  <c r="N73" i="5"/>
  <c r="O73" i="5" s="1"/>
  <c r="M73" i="5"/>
  <c r="O72" i="5"/>
  <c r="N72" i="5"/>
  <c r="M72" i="5"/>
  <c r="N71" i="5"/>
  <c r="O71" i="5" s="1"/>
  <c r="M71" i="5"/>
  <c r="F71" i="5"/>
  <c r="N70" i="5"/>
  <c r="O70" i="5" s="1"/>
  <c r="M70" i="5"/>
  <c r="F70" i="5"/>
  <c r="O69" i="5"/>
  <c r="N69" i="5"/>
  <c r="M69" i="5"/>
  <c r="F69" i="5"/>
  <c r="N68" i="5"/>
  <c r="O68" i="5" s="1"/>
  <c r="M68" i="5"/>
  <c r="F68" i="5"/>
  <c r="N67" i="5"/>
  <c r="O67" i="5" s="1"/>
  <c r="M67" i="5"/>
  <c r="F67" i="5"/>
  <c r="N66" i="5"/>
  <c r="M66" i="5"/>
  <c r="F66" i="5"/>
  <c r="N65" i="5"/>
  <c r="O65" i="5" s="1"/>
  <c r="M65" i="5"/>
  <c r="F65" i="5"/>
  <c r="N64" i="5"/>
  <c r="M64" i="5"/>
  <c r="F64" i="5"/>
  <c r="L62" i="5"/>
  <c r="I19" i="13" s="1"/>
  <c r="K62" i="5"/>
  <c r="H19" i="13" s="1"/>
  <c r="J62" i="5"/>
  <c r="G19" i="13" s="1"/>
  <c r="I62" i="5"/>
  <c r="F19" i="13" s="1"/>
  <c r="H62" i="5"/>
  <c r="E19" i="13" s="1"/>
  <c r="G62" i="5"/>
  <c r="D19" i="13" s="1"/>
  <c r="O61" i="5"/>
  <c r="N61" i="5"/>
  <c r="M61" i="5"/>
  <c r="N60" i="5"/>
  <c r="O60" i="5" s="1"/>
  <c r="M60" i="5"/>
  <c r="O59" i="5"/>
  <c r="N59" i="5"/>
  <c r="M59" i="5"/>
  <c r="N58" i="5"/>
  <c r="O58" i="5" s="1"/>
  <c r="M58" i="5"/>
  <c r="F58" i="5"/>
  <c r="N57" i="5"/>
  <c r="O57" i="5" s="1"/>
  <c r="M57" i="5"/>
  <c r="F57" i="5"/>
  <c r="N56" i="5"/>
  <c r="O56" i="5" s="1"/>
  <c r="M56" i="5"/>
  <c r="F56" i="5"/>
  <c r="N55" i="5"/>
  <c r="O55" i="5" s="1"/>
  <c r="M55" i="5"/>
  <c r="F55" i="5"/>
  <c r="O54" i="5"/>
  <c r="N54" i="5"/>
  <c r="M54" i="5"/>
  <c r="F54" i="5"/>
  <c r="N53" i="5"/>
  <c r="O53" i="5" s="1"/>
  <c r="M53" i="5"/>
  <c r="F53" i="5"/>
  <c r="N52" i="5"/>
  <c r="O52" i="5" s="1"/>
  <c r="M52" i="5"/>
  <c r="F52" i="5"/>
  <c r="N51" i="5"/>
  <c r="M51" i="5"/>
  <c r="F51" i="5"/>
  <c r="L49" i="5"/>
  <c r="I29" i="13" s="1"/>
  <c r="K49" i="5"/>
  <c r="H29" i="13" s="1"/>
  <c r="J49" i="5"/>
  <c r="G29" i="13" s="1"/>
  <c r="I49" i="5"/>
  <c r="F29" i="13" s="1"/>
  <c r="H49" i="5"/>
  <c r="E29" i="13" s="1"/>
  <c r="G49" i="5"/>
  <c r="D29" i="13" s="1"/>
  <c r="N48" i="5"/>
  <c r="O48" i="5" s="1"/>
  <c r="M48" i="5"/>
  <c r="N47" i="5"/>
  <c r="O47" i="5" s="1"/>
  <c r="M47" i="5"/>
  <c r="N46" i="5"/>
  <c r="O46" i="5" s="1"/>
  <c r="M46" i="5"/>
  <c r="N45" i="5"/>
  <c r="O45" i="5" s="1"/>
  <c r="M45" i="5"/>
  <c r="F45" i="5"/>
  <c r="N44" i="5"/>
  <c r="M44" i="5"/>
  <c r="F44" i="5"/>
  <c r="O43" i="5"/>
  <c r="N43" i="5"/>
  <c r="M43" i="5"/>
  <c r="F43" i="5"/>
  <c r="N42" i="5"/>
  <c r="M42" i="5"/>
  <c r="F42" i="5"/>
  <c r="N41" i="5"/>
  <c r="O41" i="5" s="1"/>
  <c r="M41" i="5"/>
  <c r="F41" i="5"/>
  <c r="N40" i="5"/>
  <c r="O40" i="5" s="1"/>
  <c r="M40" i="5"/>
  <c r="F40" i="5"/>
  <c r="N39" i="5"/>
  <c r="M39" i="5"/>
  <c r="F39" i="5"/>
  <c r="N38" i="5"/>
  <c r="M38" i="5"/>
  <c r="M49" i="5" s="1"/>
  <c r="F38" i="5"/>
  <c r="L36" i="5"/>
  <c r="I30" i="13" s="1"/>
  <c r="K36" i="5"/>
  <c r="H30" i="13" s="1"/>
  <c r="J36" i="5"/>
  <c r="G30" i="13" s="1"/>
  <c r="I36" i="5"/>
  <c r="F30" i="13" s="1"/>
  <c r="H36" i="5"/>
  <c r="E30" i="13" s="1"/>
  <c r="G36" i="5"/>
  <c r="D30" i="13" s="1"/>
  <c r="N35" i="5"/>
  <c r="O35" i="5" s="1"/>
  <c r="M35" i="5"/>
  <c r="O34" i="5"/>
  <c r="N34" i="5"/>
  <c r="M34" i="5"/>
  <c r="O33" i="5"/>
  <c r="N33" i="5"/>
  <c r="M33" i="5"/>
  <c r="N32" i="5"/>
  <c r="O32" i="5" s="1"/>
  <c r="M32" i="5"/>
  <c r="F32" i="5"/>
  <c r="N31" i="5"/>
  <c r="M31" i="5"/>
  <c r="F31" i="5"/>
  <c r="N30" i="5"/>
  <c r="O30" i="5" s="1"/>
  <c r="M30" i="5"/>
  <c r="F30" i="5"/>
  <c r="N29" i="5"/>
  <c r="O29" i="5" s="1"/>
  <c r="M29" i="5"/>
  <c r="F29" i="5"/>
  <c r="N28" i="5"/>
  <c r="O28" i="5" s="1"/>
  <c r="M28" i="5"/>
  <c r="F28" i="5"/>
  <c r="O27" i="5"/>
  <c r="N27" i="5"/>
  <c r="M27" i="5"/>
  <c r="F27" i="5"/>
  <c r="O26" i="5"/>
  <c r="N26" i="5"/>
  <c r="M26" i="5"/>
  <c r="F26" i="5"/>
  <c r="N25" i="5"/>
  <c r="M25" i="5"/>
  <c r="F25" i="5"/>
  <c r="L23" i="5"/>
  <c r="I13" i="13" s="1"/>
  <c r="K23" i="5"/>
  <c r="J23" i="5"/>
  <c r="I23" i="5"/>
  <c r="H23" i="5"/>
  <c r="G23" i="5"/>
  <c r="N22" i="5"/>
  <c r="O22" i="5" s="1"/>
  <c r="M22" i="5"/>
  <c r="O21" i="5"/>
  <c r="N21" i="5"/>
  <c r="M21" i="5"/>
  <c r="N20" i="5"/>
  <c r="O20" i="5" s="1"/>
  <c r="M20" i="5"/>
  <c r="O19" i="5"/>
  <c r="N19" i="5"/>
  <c r="M19" i="5"/>
  <c r="F19" i="5"/>
  <c r="N18" i="5"/>
  <c r="O18" i="5" s="1"/>
  <c r="M18" i="5"/>
  <c r="F18" i="5"/>
  <c r="N17" i="5"/>
  <c r="M17" i="5"/>
  <c r="F17" i="5"/>
  <c r="N16" i="5"/>
  <c r="O16" i="5" s="1"/>
  <c r="M16" i="5"/>
  <c r="F16" i="5"/>
  <c r="N15" i="5"/>
  <c r="O15" i="5" s="1"/>
  <c r="M15" i="5"/>
  <c r="F15" i="5"/>
  <c r="N14" i="5"/>
  <c r="M14" i="5"/>
  <c r="F14" i="5"/>
  <c r="N13" i="5"/>
  <c r="O13" i="5" s="1"/>
  <c r="M13" i="5"/>
  <c r="F13" i="5"/>
  <c r="N12" i="5"/>
  <c r="O12" i="5" s="1"/>
  <c r="M12" i="5"/>
  <c r="F12" i="5"/>
  <c r="L192" i="4"/>
  <c r="I25" i="12" s="1"/>
  <c r="K192" i="4"/>
  <c r="H25" i="12" s="1"/>
  <c r="J192" i="4"/>
  <c r="G25" i="12" s="1"/>
  <c r="I192" i="4"/>
  <c r="F25" i="12" s="1"/>
  <c r="H192" i="4"/>
  <c r="E25" i="12" s="1"/>
  <c r="G192" i="4"/>
  <c r="D25" i="12" s="1"/>
  <c r="N191" i="4"/>
  <c r="O191" i="4" s="1"/>
  <c r="M191" i="4"/>
  <c r="O190" i="4"/>
  <c r="N190" i="4"/>
  <c r="M190" i="4"/>
  <c r="O189" i="4"/>
  <c r="N189" i="4"/>
  <c r="M189" i="4"/>
  <c r="N188" i="4"/>
  <c r="O188" i="4" s="1"/>
  <c r="M188" i="4"/>
  <c r="F188" i="4"/>
  <c r="N187" i="4"/>
  <c r="O187" i="4" s="1"/>
  <c r="M187" i="4"/>
  <c r="F187" i="4"/>
  <c r="N186" i="4"/>
  <c r="O186" i="4" s="1"/>
  <c r="M186" i="4"/>
  <c r="F186" i="4"/>
  <c r="N185" i="4"/>
  <c r="O185" i="4" s="1"/>
  <c r="M185" i="4"/>
  <c r="F185" i="4"/>
  <c r="N184" i="4"/>
  <c r="M184" i="4"/>
  <c r="F184" i="4"/>
  <c r="O183" i="4"/>
  <c r="N183" i="4"/>
  <c r="M183" i="4"/>
  <c r="F183" i="4"/>
  <c r="N182" i="4"/>
  <c r="O182" i="4" s="1"/>
  <c r="M182" i="4"/>
  <c r="F182" i="4"/>
  <c r="N181" i="4"/>
  <c r="M181" i="4"/>
  <c r="F181" i="4"/>
  <c r="L179" i="4"/>
  <c r="K179" i="4"/>
  <c r="H22" i="12" s="1"/>
  <c r="J179" i="4"/>
  <c r="G22" i="12" s="1"/>
  <c r="I179" i="4"/>
  <c r="F22" i="12" s="1"/>
  <c r="H179" i="4"/>
  <c r="E22" i="12" s="1"/>
  <c r="G179" i="4"/>
  <c r="D22" i="12" s="1"/>
  <c r="N178" i="4"/>
  <c r="O178" i="4" s="1"/>
  <c r="M178" i="4"/>
  <c r="O177" i="4"/>
  <c r="N177" i="4"/>
  <c r="M177" i="4"/>
  <c r="N176" i="4"/>
  <c r="O176" i="4" s="1"/>
  <c r="M176" i="4"/>
  <c r="O175" i="4"/>
  <c r="N175" i="4"/>
  <c r="M175" i="4"/>
  <c r="F175" i="4"/>
  <c r="N174" i="4"/>
  <c r="O174" i="4" s="1"/>
  <c r="M174" i="4"/>
  <c r="F174" i="4"/>
  <c r="N173" i="4"/>
  <c r="M173" i="4"/>
  <c r="F173" i="4"/>
  <c r="N172" i="4"/>
  <c r="O172" i="4" s="1"/>
  <c r="M172" i="4"/>
  <c r="F172" i="4"/>
  <c r="N171" i="4"/>
  <c r="O171" i="4" s="1"/>
  <c r="M171" i="4"/>
  <c r="F171" i="4"/>
  <c r="N170" i="4"/>
  <c r="M170" i="4"/>
  <c r="F170" i="4"/>
  <c r="N169" i="4"/>
  <c r="O169" i="4" s="1"/>
  <c r="M169" i="4"/>
  <c r="F169" i="4"/>
  <c r="O168" i="4"/>
  <c r="N168" i="4"/>
  <c r="M168" i="4"/>
  <c r="F168" i="4"/>
  <c r="L166" i="4"/>
  <c r="I21" i="12" s="1"/>
  <c r="K166" i="4"/>
  <c r="H21" i="12" s="1"/>
  <c r="J166" i="4"/>
  <c r="G21" i="12" s="1"/>
  <c r="I166" i="4"/>
  <c r="F21" i="12" s="1"/>
  <c r="H166" i="4"/>
  <c r="E21" i="12" s="1"/>
  <c r="G166" i="4"/>
  <c r="D21" i="12" s="1"/>
  <c r="N165" i="4"/>
  <c r="M165" i="4"/>
  <c r="N164" i="4"/>
  <c r="O164" i="4" s="1"/>
  <c r="M164" i="4"/>
  <c r="N163" i="4"/>
  <c r="O163" i="4" s="1"/>
  <c r="M163" i="4"/>
  <c r="N162" i="4"/>
  <c r="O162" i="4" s="1"/>
  <c r="M162" i="4"/>
  <c r="F162" i="4"/>
  <c r="N161" i="4"/>
  <c r="O161" i="4" s="1"/>
  <c r="M161" i="4"/>
  <c r="F161" i="4"/>
  <c r="N160" i="4"/>
  <c r="O160" i="4" s="1"/>
  <c r="M160" i="4"/>
  <c r="F160" i="4"/>
  <c r="N159" i="4"/>
  <c r="O159" i="4" s="1"/>
  <c r="M159" i="4"/>
  <c r="F159" i="4"/>
  <c r="N158" i="4"/>
  <c r="M158" i="4"/>
  <c r="F158" i="4"/>
  <c r="N157" i="4"/>
  <c r="O157" i="4" s="1"/>
  <c r="M157" i="4"/>
  <c r="F157" i="4"/>
  <c r="N156" i="4"/>
  <c r="M156" i="4"/>
  <c r="F156" i="4"/>
  <c r="O155" i="4"/>
  <c r="N155" i="4"/>
  <c r="M155" i="4"/>
  <c r="M166" i="4" s="1"/>
  <c r="F155" i="4"/>
  <c r="L153" i="4"/>
  <c r="I13" i="12" s="1"/>
  <c r="K153" i="4"/>
  <c r="H13" i="12" s="1"/>
  <c r="J153" i="4"/>
  <c r="G13" i="12" s="1"/>
  <c r="I153" i="4"/>
  <c r="F13" i="12" s="1"/>
  <c r="H153" i="4"/>
  <c r="E13" i="12" s="1"/>
  <c r="G153" i="4"/>
  <c r="D13" i="12" s="1"/>
  <c r="O152" i="4"/>
  <c r="N152" i="4"/>
  <c r="M152" i="4"/>
  <c r="O151" i="4"/>
  <c r="N151" i="4"/>
  <c r="M151" i="4"/>
  <c r="N150" i="4"/>
  <c r="O150" i="4" s="1"/>
  <c r="M150" i="4"/>
  <c r="N149" i="4"/>
  <c r="O149" i="4" s="1"/>
  <c r="M149" i="4"/>
  <c r="F149" i="4"/>
  <c r="N148" i="4"/>
  <c r="O148" i="4" s="1"/>
  <c r="M148" i="4"/>
  <c r="F148" i="4"/>
  <c r="N147" i="4"/>
  <c r="O147" i="4" s="1"/>
  <c r="M147" i="4"/>
  <c r="F147" i="4"/>
  <c r="N146" i="4"/>
  <c r="M146" i="4"/>
  <c r="F146" i="4"/>
  <c r="N145" i="4"/>
  <c r="O145" i="4" s="1"/>
  <c r="M145" i="4"/>
  <c r="F145" i="4"/>
  <c r="N144" i="4"/>
  <c r="O144" i="4" s="1"/>
  <c r="M144" i="4"/>
  <c r="F144" i="4"/>
  <c r="O143" i="4"/>
  <c r="N143" i="4"/>
  <c r="M143" i="4"/>
  <c r="F143" i="4"/>
  <c r="N142" i="4"/>
  <c r="M142" i="4"/>
  <c r="F142" i="4"/>
  <c r="L140" i="4"/>
  <c r="I19" i="12" s="1"/>
  <c r="K140" i="4"/>
  <c r="H19" i="12" s="1"/>
  <c r="J140" i="4"/>
  <c r="G19" i="12" s="1"/>
  <c r="I140" i="4"/>
  <c r="F19" i="12" s="1"/>
  <c r="H140" i="4"/>
  <c r="E19" i="12" s="1"/>
  <c r="G140" i="4"/>
  <c r="D19" i="12" s="1"/>
  <c r="O139" i="4"/>
  <c r="N139" i="4"/>
  <c r="M139" i="4"/>
  <c r="N138" i="4"/>
  <c r="O138" i="4" s="1"/>
  <c r="M138" i="4"/>
  <c r="N137" i="4"/>
  <c r="O137" i="4" s="1"/>
  <c r="M137" i="4"/>
  <c r="N136" i="4"/>
  <c r="O136" i="4" s="1"/>
  <c r="M136" i="4"/>
  <c r="F136" i="4"/>
  <c r="N135" i="4"/>
  <c r="O135" i="4" s="1"/>
  <c r="M135" i="4"/>
  <c r="F135" i="4"/>
  <c r="N134" i="4"/>
  <c r="O134" i="4" s="1"/>
  <c r="M134" i="4"/>
  <c r="F134" i="4"/>
  <c r="N133" i="4"/>
  <c r="O133" i="4" s="1"/>
  <c r="M133" i="4"/>
  <c r="F133" i="4"/>
  <c r="N132" i="4"/>
  <c r="O132" i="4" s="1"/>
  <c r="M132" i="4"/>
  <c r="F132" i="4"/>
  <c r="N131" i="4"/>
  <c r="M131" i="4"/>
  <c r="F131" i="4"/>
  <c r="N130" i="4"/>
  <c r="O130" i="4" s="1"/>
  <c r="M130" i="4"/>
  <c r="F130" i="4"/>
  <c r="N129" i="4"/>
  <c r="M129" i="4"/>
  <c r="F129" i="4"/>
  <c r="L127" i="4"/>
  <c r="I24" i="12" s="1"/>
  <c r="K127" i="4"/>
  <c r="H24" i="12" s="1"/>
  <c r="J127" i="4"/>
  <c r="G24" i="12" s="1"/>
  <c r="I127" i="4"/>
  <c r="F24" i="12" s="1"/>
  <c r="H127" i="4"/>
  <c r="E24" i="12" s="1"/>
  <c r="G127" i="4"/>
  <c r="D24" i="12" s="1"/>
  <c r="N126" i="4"/>
  <c r="O126" i="4" s="1"/>
  <c r="M126" i="4"/>
  <c r="N125" i="4"/>
  <c r="O125" i="4" s="1"/>
  <c r="M125" i="4"/>
  <c r="O124" i="4"/>
  <c r="N124" i="4"/>
  <c r="M124" i="4"/>
  <c r="N123" i="4"/>
  <c r="O123" i="4" s="1"/>
  <c r="M123" i="4"/>
  <c r="F123" i="4"/>
  <c r="N122" i="4"/>
  <c r="M122" i="4"/>
  <c r="F122" i="4"/>
  <c r="N121" i="4"/>
  <c r="O121" i="4" s="1"/>
  <c r="M121" i="4"/>
  <c r="F121" i="4"/>
  <c r="N120" i="4"/>
  <c r="M120" i="4"/>
  <c r="O120" i="4" s="1"/>
  <c r="F120" i="4"/>
  <c r="N119" i="4"/>
  <c r="O119" i="4" s="1"/>
  <c r="M119" i="4"/>
  <c r="F119" i="4"/>
  <c r="N118" i="4"/>
  <c r="O118" i="4" s="1"/>
  <c r="M118" i="4"/>
  <c r="F118" i="4"/>
  <c r="N117" i="4"/>
  <c r="M117" i="4"/>
  <c r="F117" i="4"/>
  <c r="N116" i="4"/>
  <c r="M116" i="4"/>
  <c r="F116" i="4"/>
  <c r="L114" i="4"/>
  <c r="I18" i="12" s="1"/>
  <c r="K114" i="4"/>
  <c r="H18" i="12" s="1"/>
  <c r="J114" i="4"/>
  <c r="G18" i="12" s="1"/>
  <c r="I114" i="4"/>
  <c r="F18" i="12" s="1"/>
  <c r="H114" i="4"/>
  <c r="E18" i="12" s="1"/>
  <c r="G114" i="4"/>
  <c r="D18" i="12" s="1"/>
  <c r="N113" i="4"/>
  <c r="O113" i="4" s="1"/>
  <c r="M113" i="4"/>
  <c r="N112" i="4"/>
  <c r="O112" i="4" s="1"/>
  <c r="M112" i="4"/>
  <c r="O111" i="4"/>
  <c r="N111" i="4"/>
  <c r="M111" i="4"/>
  <c r="N110" i="4"/>
  <c r="O110" i="4" s="1"/>
  <c r="M110" i="4"/>
  <c r="F110" i="4"/>
  <c r="N109" i="4"/>
  <c r="O109" i="4" s="1"/>
  <c r="M109" i="4"/>
  <c r="F109" i="4"/>
  <c r="N108" i="4"/>
  <c r="O108" i="4" s="1"/>
  <c r="M108" i="4"/>
  <c r="F108" i="4"/>
  <c r="N107" i="4"/>
  <c r="O107" i="4" s="1"/>
  <c r="M107" i="4"/>
  <c r="F107" i="4"/>
  <c r="N106" i="4"/>
  <c r="O106" i="4" s="1"/>
  <c r="M106" i="4"/>
  <c r="F106" i="4"/>
  <c r="N105" i="4"/>
  <c r="O105" i="4" s="1"/>
  <c r="M105" i="4"/>
  <c r="F105" i="4"/>
  <c r="N104" i="4"/>
  <c r="O104" i="4" s="1"/>
  <c r="M104" i="4"/>
  <c r="F104" i="4"/>
  <c r="N103" i="4"/>
  <c r="M103" i="4"/>
  <c r="F103" i="4"/>
  <c r="L101" i="4"/>
  <c r="I14" i="12" s="1"/>
  <c r="K101" i="4"/>
  <c r="H14" i="12" s="1"/>
  <c r="J101" i="4"/>
  <c r="G14" i="12" s="1"/>
  <c r="I101" i="4"/>
  <c r="F14" i="12" s="1"/>
  <c r="H101" i="4"/>
  <c r="E14" i="12" s="1"/>
  <c r="G101" i="4"/>
  <c r="D14" i="12" s="1"/>
  <c r="N100" i="4"/>
  <c r="O100" i="4" s="1"/>
  <c r="M100" i="4"/>
  <c r="O99" i="4"/>
  <c r="N99" i="4"/>
  <c r="M99" i="4"/>
  <c r="N98" i="4"/>
  <c r="O98" i="4" s="1"/>
  <c r="M98" i="4"/>
  <c r="N97" i="4"/>
  <c r="O97" i="4" s="1"/>
  <c r="M97" i="4"/>
  <c r="F97" i="4"/>
  <c r="N96" i="4"/>
  <c r="O96" i="4" s="1"/>
  <c r="M96" i="4"/>
  <c r="F96" i="4"/>
  <c r="N95" i="4"/>
  <c r="M95" i="4"/>
  <c r="F95" i="4"/>
  <c r="N94" i="4"/>
  <c r="M94" i="4"/>
  <c r="F94" i="4"/>
  <c r="N93" i="4"/>
  <c r="M93" i="4"/>
  <c r="O93" i="4" s="1"/>
  <c r="F93" i="4"/>
  <c r="N92" i="4"/>
  <c r="O92" i="4" s="1"/>
  <c r="M92" i="4"/>
  <c r="F92" i="4"/>
  <c r="N91" i="4"/>
  <c r="O91" i="4" s="1"/>
  <c r="M91" i="4"/>
  <c r="F91" i="4"/>
  <c r="N90" i="4"/>
  <c r="M90" i="4"/>
  <c r="F90" i="4"/>
  <c r="L88" i="4"/>
  <c r="I12" i="12" s="1"/>
  <c r="K88" i="4"/>
  <c r="H12" i="12" s="1"/>
  <c r="J88" i="4"/>
  <c r="G12" i="12" s="1"/>
  <c r="I88" i="4"/>
  <c r="F12" i="12" s="1"/>
  <c r="H88" i="4"/>
  <c r="E12" i="12" s="1"/>
  <c r="G88" i="4"/>
  <c r="D12" i="12" s="1"/>
  <c r="N87" i="4"/>
  <c r="O87" i="4" s="1"/>
  <c r="M87" i="4"/>
  <c r="O86" i="4"/>
  <c r="N86" i="4"/>
  <c r="M86" i="4"/>
  <c r="N85" i="4"/>
  <c r="O85" i="4" s="1"/>
  <c r="M85" i="4"/>
  <c r="N84" i="4"/>
  <c r="O84" i="4" s="1"/>
  <c r="M84" i="4"/>
  <c r="F84" i="4"/>
  <c r="N83" i="4"/>
  <c r="M83" i="4"/>
  <c r="F83" i="4"/>
  <c r="N82" i="4"/>
  <c r="O82" i="4" s="1"/>
  <c r="M82" i="4"/>
  <c r="F82" i="4"/>
  <c r="N81" i="4"/>
  <c r="M81" i="4"/>
  <c r="F81" i="4"/>
  <c r="N80" i="4"/>
  <c r="O80" i="4" s="1"/>
  <c r="M80" i="4"/>
  <c r="F80" i="4"/>
  <c r="N79" i="4"/>
  <c r="O79" i="4" s="1"/>
  <c r="M79" i="4"/>
  <c r="F79" i="4"/>
  <c r="N78" i="4"/>
  <c r="O78" i="4" s="1"/>
  <c r="M78" i="4"/>
  <c r="F78" i="4"/>
  <c r="N77" i="4"/>
  <c r="O77" i="4" s="1"/>
  <c r="M77" i="4"/>
  <c r="F77" i="4"/>
  <c r="L75" i="4"/>
  <c r="I23" i="12" s="1"/>
  <c r="K75" i="4"/>
  <c r="H23" i="12" s="1"/>
  <c r="J75" i="4"/>
  <c r="G23" i="12" s="1"/>
  <c r="I75" i="4"/>
  <c r="F23" i="12" s="1"/>
  <c r="H75" i="4"/>
  <c r="E23" i="12" s="1"/>
  <c r="G75" i="4"/>
  <c r="D23" i="12" s="1"/>
  <c r="N74" i="4"/>
  <c r="O74" i="4" s="1"/>
  <c r="M74" i="4"/>
  <c r="O73" i="4"/>
  <c r="N73" i="4"/>
  <c r="M73" i="4"/>
  <c r="N72" i="4"/>
  <c r="O72" i="4" s="1"/>
  <c r="M72" i="4"/>
  <c r="N71" i="4"/>
  <c r="O71" i="4" s="1"/>
  <c r="M71" i="4"/>
  <c r="F71" i="4"/>
  <c r="N70" i="4"/>
  <c r="O70" i="4" s="1"/>
  <c r="M70" i="4"/>
  <c r="F70" i="4"/>
  <c r="N69" i="4"/>
  <c r="O69" i="4" s="1"/>
  <c r="M69" i="4"/>
  <c r="F69" i="4"/>
  <c r="N68" i="4"/>
  <c r="O68" i="4" s="1"/>
  <c r="M68" i="4"/>
  <c r="F68" i="4"/>
  <c r="N67" i="4"/>
  <c r="O67" i="4" s="1"/>
  <c r="M67" i="4"/>
  <c r="F67" i="4"/>
  <c r="N66" i="4"/>
  <c r="M66" i="4"/>
  <c r="F66" i="4"/>
  <c r="N65" i="4"/>
  <c r="M65" i="4"/>
  <c r="O65" i="4" s="1"/>
  <c r="F65" i="4"/>
  <c r="N64" i="4"/>
  <c r="M64" i="4"/>
  <c r="O64" i="4" s="1"/>
  <c r="F64" i="4"/>
  <c r="L62" i="4"/>
  <c r="I17" i="12" s="1"/>
  <c r="K62" i="4"/>
  <c r="H17" i="12" s="1"/>
  <c r="J62" i="4"/>
  <c r="G17" i="12" s="1"/>
  <c r="I62" i="4"/>
  <c r="F17" i="12" s="1"/>
  <c r="H62" i="4"/>
  <c r="E17" i="12" s="1"/>
  <c r="G62" i="4"/>
  <c r="D17" i="12" s="1"/>
  <c r="O61" i="4"/>
  <c r="N61" i="4"/>
  <c r="M61" i="4"/>
  <c r="N60" i="4"/>
  <c r="O60" i="4" s="1"/>
  <c r="M60" i="4"/>
  <c r="N59" i="4"/>
  <c r="O59" i="4" s="1"/>
  <c r="M59" i="4"/>
  <c r="O58" i="4"/>
  <c r="N58" i="4"/>
  <c r="M58" i="4"/>
  <c r="F58" i="4"/>
  <c r="O57" i="4"/>
  <c r="N57" i="4"/>
  <c r="M57" i="4"/>
  <c r="F57" i="4"/>
  <c r="N56" i="4"/>
  <c r="O56" i="4" s="1"/>
  <c r="M56" i="4"/>
  <c r="F56" i="4"/>
  <c r="N55" i="4"/>
  <c r="M55" i="4"/>
  <c r="M62" i="4" s="1"/>
  <c r="F55" i="4"/>
  <c r="N54" i="4"/>
  <c r="O54" i="4" s="1"/>
  <c r="M54" i="4"/>
  <c r="F54" i="4"/>
  <c r="N53" i="4"/>
  <c r="O53" i="4" s="1"/>
  <c r="M53" i="4"/>
  <c r="F53" i="4"/>
  <c r="N52" i="4"/>
  <c r="O52" i="4" s="1"/>
  <c r="M52" i="4"/>
  <c r="F52" i="4"/>
  <c r="N51" i="4"/>
  <c r="N62" i="4" s="1"/>
  <c r="M51" i="4"/>
  <c r="F51" i="4"/>
  <c r="L49" i="4"/>
  <c r="I20" i="12" s="1"/>
  <c r="K49" i="4"/>
  <c r="H20" i="12" s="1"/>
  <c r="J49" i="4"/>
  <c r="G20" i="12" s="1"/>
  <c r="I49" i="4"/>
  <c r="F20" i="12" s="1"/>
  <c r="H49" i="4"/>
  <c r="E20" i="12" s="1"/>
  <c r="G49" i="4"/>
  <c r="D20" i="12" s="1"/>
  <c r="O48" i="4"/>
  <c r="N48" i="4"/>
  <c r="M48" i="4"/>
  <c r="N47" i="4"/>
  <c r="O47" i="4" s="1"/>
  <c r="M47" i="4"/>
  <c r="N46" i="4"/>
  <c r="O46" i="4" s="1"/>
  <c r="M46" i="4"/>
  <c r="N45" i="4"/>
  <c r="O45" i="4" s="1"/>
  <c r="M45" i="4"/>
  <c r="F45" i="4"/>
  <c r="N44" i="4"/>
  <c r="O44" i="4" s="1"/>
  <c r="M44" i="4"/>
  <c r="F44" i="4"/>
  <c r="N43" i="4"/>
  <c r="O43" i="4" s="1"/>
  <c r="M43" i="4"/>
  <c r="F43" i="4"/>
  <c r="N42" i="4"/>
  <c r="M42" i="4"/>
  <c r="F42" i="4"/>
  <c r="N41" i="4"/>
  <c r="O41" i="4" s="1"/>
  <c r="M41" i="4"/>
  <c r="F41" i="4"/>
  <c r="N40" i="4"/>
  <c r="O40" i="4" s="1"/>
  <c r="M40" i="4"/>
  <c r="F40" i="4"/>
  <c r="N39" i="4"/>
  <c r="M39" i="4"/>
  <c r="F39" i="4"/>
  <c r="N38" i="4"/>
  <c r="O38" i="4" s="1"/>
  <c r="M38" i="4"/>
  <c r="F38" i="4"/>
  <c r="L36" i="4"/>
  <c r="I16" i="12" s="1"/>
  <c r="K36" i="4"/>
  <c r="H16" i="12" s="1"/>
  <c r="J36" i="4"/>
  <c r="G16" i="12" s="1"/>
  <c r="I36" i="4"/>
  <c r="F16" i="12" s="1"/>
  <c r="H36" i="4"/>
  <c r="E16" i="12" s="1"/>
  <c r="G36" i="4"/>
  <c r="D16" i="12" s="1"/>
  <c r="O35" i="4"/>
  <c r="N35" i="4"/>
  <c r="M35" i="4"/>
  <c r="N34" i="4"/>
  <c r="O34" i="4" s="1"/>
  <c r="M34" i="4"/>
  <c r="O33" i="4"/>
  <c r="N33" i="4"/>
  <c r="M33" i="4"/>
  <c r="N32" i="4"/>
  <c r="O32" i="4" s="1"/>
  <c r="M32" i="4"/>
  <c r="F32" i="4"/>
  <c r="N31" i="4"/>
  <c r="O31" i="4" s="1"/>
  <c r="M31" i="4"/>
  <c r="F31" i="4"/>
  <c r="N30" i="4"/>
  <c r="O30" i="4" s="1"/>
  <c r="M30" i="4"/>
  <c r="F30" i="4"/>
  <c r="N29" i="4"/>
  <c r="O29" i="4" s="1"/>
  <c r="M29" i="4"/>
  <c r="F29" i="4"/>
  <c r="N28" i="4"/>
  <c r="O28" i="4" s="1"/>
  <c r="M28" i="4"/>
  <c r="F28" i="4"/>
  <c r="N27" i="4"/>
  <c r="M27" i="4"/>
  <c r="F27" i="4"/>
  <c r="N26" i="4"/>
  <c r="O26" i="4" s="1"/>
  <c r="M26" i="4"/>
  <c r="F26" i="4"/>
  <c r="N25" i="4"/>
  <c r="M25" i="4"/>
  <c r="F25" i="4"/>
  <c r="L23" i="4"/>
  <c r="I15" i="12" s="1"/>
  <c r="K23" i="4"/>
  <c r="H15" i="12" s="1"/>
  <c r="J23" i="4"/>
  <c r="G15" i="12" s="1"/>
  <c r="I23" i="4"/>
  <c r="H23" i="4"/>
  <c r="G23" i="4"/>
  <c r="D15" i="12" s="1"/>
  <c r="N22" i="4"/>
  <c r="O22" i="4" s="1"/>
  <c r="M22" i="4"/>
  <c r="N21" i="4"/>
  <c r="O21" i="4" s="1"/>
  <c r="M21" i="4"/>
  <c r="O20" i="4"/>
  <c r="N20" i="4"/>
  <c r="M20" i="4"/>
  <c r="N19" i="4"/>
  <c r="O19" i="4" s="1"/>
  <c r="M19" i="4"/>
  <c r="F19" i="4"/>
  <c r="N18" i="4"/>
  <c r="O18" i="4" s="1"/>
  <c r="M18" i="4"/>
  <c r="F18" i="4"/>
  <c r="N17" i="4"/>
  <c r="O17" i="4" s="1"/>
  <c r="M17" i="4"/>
  <c r="F17" i="4"/>
  <c r="N16" i="4"/>
  <c r="O16" i="4" s="1"/>
  <c r="M16" i="4"/>
  <c r="F16" i="4"/>
  <c r="N15" i="4"/>
  <c r="M15" i="4"/>
  <c r="F15" i="4"/>
  <c r="N14" i="4"/>
  <c r="O14" i="4" s="1"/>
  <c r="M14" i="4"/>
  <c r="F14" i="4"/>
  <c r="N13" i="4"/>
  <c r="O13" i="4" s="1"/>
  <c r="M13" i="4"/>
  <c r="F13" i="4"/>
  <c r="N12" i="4"/>
  <c r="M12" i="4"/>
  <c r="M23" i="4" s="1"/>
  <c r="F12" i="4"/>
  <c r="L426" i="3"/>
  <c r="I27" i="11" s="1"/>
  <c r="K426" i="3"/>
  <c r="H27" i="11" s="1"/>
  <c r="J426" i="3"/>
  <c r="G27" i="11" s="1"/>
  <c r="I426" i="3"/>
  <c r="F27" i="11" s="1"/>
  <c r="H426" i="3"/>
  <c r="E27" i="11" s="1"/>
  <c r="G426" i="3"/>
  <c r="D27" i="11" s="1"/>
  <c r="N425" i="3"/>
  <c r="O425" i="3" s="1"/>
  <c r="M425" i="3"/>
  <c r="N424" i="3"/>
  <c r="O424" i="3" s="1"/>
  <c r="M424" i="3"/>
  <c r="O423" i="3"/>
  <c r="N423" i="3"/>
  <c r="M423" i="3"/>
  <c r="N422" i="3"/>
  <c r="M422" i="3"/>
  <c r="F422" i="3"/>
  <c r="N421" i="3"/>
  <c r="O421" i="3" s="1"/>
  <c r="M421" i="3"/>
  <c r="F421" i="3"/>
  <c r="N420" i="3"/>
  <c r="O420" i="3" s="1"/>
  <c r="M420" i="3"/>
  <c r="F420" i="3"/>
  <c r="O419" i="3"/>
  <c r="N419" i="3"/>
  <c r="M419" i="3"/>
  <c r="F419" i="3"/>
  <c r="N418" i="3"/>
  <c r="O418" i="3" s="1"/>
  <c r="M418" i="3"/>
  <c r="F418" i="3"/>
  <c r="N417" i="3"/>
  <c r="O417" i="3" s="1"/>
  <c r="M417" i="3"/>
  <c r="F417" i="3"/>
  <c r="N416" i="3"/>
  <c r="O416" i="3" s="1"/>
  <c r="M416" i="3"/>
  <c r="F416" i="3"/>
  <c r="N415" i="3"/>
  <c r="O415" i="3" s="1"/>
  <c r="M415" i="3"/>
  <c r="F415" i="3"/>
  <c r="L413" i="3"/>
  <c r="I16" i="11" s="1"/>
  <c r="K413" i="3"/>
  <c r="H16" i="11" s="1"/>
  <c r="J413" i="3"/>
  <c r="G16" i="11" s="1"/>
  <c r="I413" i="3"/>
  <c r="F16" i="11" s="1"/>
  <c r="H413" i="3"/>
  <c r="E16" i="11" s="1"/>
  <c r="G413" i="3"/>
  <c r="D16" i="11" s="1"/>
  <c r="N412" i="3"/>
  <c r="O412" i="3" s="1"/>
  <c r="M412" i="3"/>
  <c r="N411" i="3"/>
  <c r="O411" i="3" s="1"/>
  <c r="M411" i="3"/>
  <c r="O410" i="3"/>
  <c r="N410" i="3"/>
  <c r="M410" i="3"/>
  <c r="O409" i="3"/>
  <c r="N409" i="3"/>
  <c r="M409" i="3"/>
  <c r="F409" i="3"/>
  <c r="N408" i="3"/>
  <c r="O408" i="3" s="1"/>
  <c r="M408" i="3"/>
  <c r="F408" i="3"/>
  <c r="N407" i="3"/>
  <c r="M407" i="3"/>
  <c r="M413" i="3" s="1"/>
  <c r="F407" i="3"/>
  <c r="N406" i="3"/>
  <c r="O406" i="3" s="1"/>
  <c r="M406" i="3"/>
  <c r="F406" i="3"/>
  <c r="N405" i="3"/>
  <c r="M405" i="3"/>
  <c r="F405" i="3"/>
  <c r="N404" i="3"/>
  <c r="O404" i="3" s="1"/>
  <c r="M404" i="3"/>
  <c r="F404" i="3"/>
  <c r="N403" i="3"/>
  <c r="M403" i="3"/>
  <c r="F403" i="3"/>
  <c r="O402" i="3"/>
  <c r="N402" i="3"/>
  <c r="M402" i="3"/>
  <c r="F402" i="3"/>
  <c r="L400" i="3"/>
  <c r="I33" i="11" s="1"/>
  <c r="K400" i="3"/>
  <c r="H33" i="11" s="1"/>
  <c r="J400" i="3"/>
  <c r="G33" i="11" s="1"/>
  <c r="I400" i="3"/>
  <c r="F33" i="11" s="1"/>
  <c r="H400" i="3"/>
  <c r="E33" i="11" s="1"/>
  <c r="G400" i="3"/>
  <c r="D33" i="11" s="1"/>
  <c r="O399" i="3"/>
  <c r="N399" i="3"/>
  <c r="M399" i="3"/>
  <c r="O398" i="3"/>
  <c r="N398" i="3"/>
  <c r="M398" i="3"/>
  <c r="N397" i="3"/>
  <c r="O397" i="3" s="1"/>
  <c r="M397" i="3"/>
  <c r="N396" i="3"/>
  <c r="O396" i="3" s="1"/>
  <c r="M396" i="3"/>
  <c r="F396" i="3"/>
  <c r="O395" i="3"/>
  <c r="N395" i="3"/>
  <c r="M395" i="3"/>
  <c r="F395" i="3"/>
  <c r="N394" i="3"/>
  <c r="M394" i="3"/>
  <c r="F394" i="3"/>
  <c r="N393" i="3"/>
  <c r="M393" i="3"/>
  <c r="F393" i="3"/>
  <c r="N392" i="3"/>
  <c r="O392" i="3" s="1"/>
  <c r="M392" i="3"/>
  <c r="F392" i="3"/>
  <c r="N391" i="3"/>
  <c r="O391" i="3" s="1"/>
  <c r="M391" i="3"/>
  <c r="F391" i="3"/>
  <c r="N390" i="3"/>
  <c r="O390" i="3" s="1"/>
  <c r="M390" i="3"/>
  <c r="F390" i="3"/>
  <c r="N389" i="3"/>
  <c r="M389" i="3"/>
  <c r="F389" i="3"/>
  <c r="L387" i="3"/>
  <c r="I34" i="11" s="1"/>
  <c r="K387" i="3"/>
  <c r="H34" i="11" s="1"/>
  <c r="J387" i="3"/>
  <c r="G34" i="11" s="1"/>
  <c r="I387" i="3"/>
  <c r="F34" i="11" s="1"/>
  <c r="H387" i="3"/>
  <c r="E34" i="11" s="1"/>
  <c r="G387" i="3"/>
  <c r="D34" i="11" s="1"/>
  <c r="O386" i="3"/>
  <c r="N386" i="3"/>
  <c r="M386" i="3"/>
  <c r="N385" i="3"/>
  <c r="O385" i="3" s="1"/>
  <c r="M385" i="3"/>
  <c r="N384" i="3"/>
  <c r="O384" i="3" s="1"/>
  <c r="M384" i="3"/>
  <c r="N383" i="3"/>
  <c r="O383" i="3" s="1"/>
  <c r="M383" i="3"/>
  <c r="F383" i="3"/>
  <c r="O382" i="3"/>
  <c r="N382" i="3"/>
  <c r="M382" i="3"/>
  <c r="F382" i="3"/>
  <c r="N381" i="3"/>
  <c r="M381" i="3"/>
  <c r="O381" i="3" s="1"/>
  <c r="F381" i="3"/>
  <c r="N380" i="3"/>
  <c r="O380" i="3" s="1"/>
  <c r="M380" i="3"/>
  <c r="F380" i="3"/>
  <c r="N379" i="3"/>
  <c r="M379" i="3"/>
  <c r="F379" i="3"/>
  <c r="N378" i="3"/>
  <c r="O378" i="3" s="1"/>
  <c r="M378" i="3"/>
  <c r="F378" i="3"/>
  <c r="N377" i="3"/>
  <c r="M377" i="3"/>
  <c r="F377" i="3"/>
  <c r="N376" i="3"/>
  <c r="O376" i="3" s="1"/>
  <c r="M376" i="3"/>
  <c r="F376" i="3"/>
  <c r="L374" i="3"/>
  <c r="I32" i="11" s="1"/>
  <c r="K374" i="3"/>
  <c r="H32" i="11" s="1"/>
  <c r="J374" i="3"/>
  <c r="G32" i="11" s="1"/>
  <c r="I374" i="3"/>
  <c r="F32" i="11" s="1"/>
  <c r="H374" i="3"/>
  <c r="E32" i="11" s="1"/>
  <c r="G374" i="3"/>
  <c r="D32" i="11" s="1"/>
  <c r="N373" i="3"/>
  <c r="O373" i="3" s="1"/>
  <c r="M373" i="3"/>
  <c r="O372" i="3"/>
  <c r="N372" i="3"/>
  <c r="M372" i="3"/>
  <c r="O371" i="3"/>
  <c r="N371" i="3"/>
  <c r="M371" i="3"/>
  <c r="N370" i="3"/>
  <c r="O370" i="3" s="1"/>
  <c r="M370" i="3"/>
  <c r="F370" i="3"/>
  <c r="N369" i="3"/>
  <c r="O369" i="3" s="1"/>
  <c r="M369" i="3"/>
  <c r="F369" i="3"/>
  <c r="N368" i="3"/>
  <c r="O368" i="3" s="1"/>
  <c r="M368" i="3"/>
  <c r="F368" i="3"/>
  <c r="O367" i="3"/>
  <c r="N367" i="3"/>
  <c r="M367" i="3"/>
  <c r="F367" i="3"/>
  <c r="N366" i="3"/>
  <c r="O366" i="3" s="1"/>
  <c r="M366" i="3"/>
  <c r="F366" i="3"/>
  <c r="N365" i="3"/>
  <c r="O365" i="3" s="1"/>
  <c r="M365" i="3"/>
  <c r="F365" i="3"/>
  <c r="N364" i="3"/>
  <c r="O364" i="3" s="1"/>
  <c r="M364" i="3"/>
  <c r="F364" i="3"/>
  <c r="N363" i="3"/>
  <c r="M363" i="3"/>
  <c r="F363" i="3"/>
  <c r="L361" i="3"/>
  <c r="I25" i="11" s="1"/>
  <c r="K361" i="3"/>
  <c r="H25" i="11" s="1"/>
  <c r="J361" i="3"/>
  <c r="G25" i="11" s="1"/>
  <c r="I361" i="3"/>
  <c r="F25" i="11" s="1"/>
  <c r="H361" i="3"/>
  <c r="E25" i="11" s="1"/>
  <c r="G361" i="3"/>
  <c r="D25" i="11" s="1"/>
  <c r="O360" i="3"/>
  <c r="N360" i="3"/>
  <c r="M360" i="3"/>
  <c r="N359" i="3"/>
  <c r="O359" i="3" s="1"/>
  <c r="M359" i="3"/>
  <c r="O358" i="3"/>
  <c r="N358" i="3"/>
  <c r="M358" i="3"/>
  <c r="N357" i="3"/>
  <c r="O357" i="3" s="1"/>
  <c r="M357" i="3"/>
  <c r="F357" i="3"/>
  <c r="N356" i="3"/>
  <c r="O356" i="3" s="1"/>
  <c r="M356" i="3"/>
  <c r="F356" i="3"/>
  <c r="N355" i="3"/>
  <c r="M355" i="3"/>
  <c r="F355" i="3"/>
  <c r="N354" i="3"/>
  <c r="O354" i="3" s="1"/>
  <c r="M354" i="3"/>
  <c r="F354" i="3"/>
  <c r="N353" i="3"/>
  <c r="M353" i="3"/>
  <c r="O353" i="3" s="1"/>
  <c r="F353" i="3"/>
  <c r="N352" i="3"/>
  <c r="O352" i="3" s="1"/>
  <c r="M352" i="3"/>
  <c r="F352" i="3"/>
  <c r="N351" i="3"/>
  <c r="O351" i="3" s="1"/>
  <c r="M351" i="3"/>
  <c r="F351" i="3"/>
  <c r="O350" i="3"/>
  <c r="N350" i="3"/>
  <c r="M350" i="3"/>
  <c r="F350" i="3"/>
  <c r="L348" i="3"/>
  <c r="I28" i="11" s="1"/>
  <c r="K348" i="3"/>
  <c r="H28" i="11" s="1"/>
  <c r="J348" i="3"/>
  <c r="G28" i="11" s="1"/>
  <c r="I348" i="3"/>
  <c r="F28" i="11" s="1"/>
  <c r="H348" i="3"/>
  <c r="E28" i="11" s="1"/>
  <c r="G348" i="3"/>
  <c r="D28" i="11" s="1"/>
  <c r="N347" i="3"/>
  <c r="O347" i="3" s="1"/>
  <c r="M347" i="3"/>
  <c r="N346" i="3"/>
  <c r="O346" i="3" s="1"/>
  <c r="M346" i="3"/>
  <c r="N345" i="3"/>
  <c r="O345" i="3" s="1"/>
  <c r="M345" i="3"/>
  <c r="O344" i="3"/>
  <c r="N344" i="3"/>
  <c r="M344" i="3"/>
  <c r="F344" i="3"/>
  <c r="N343" i="3"/>
  <c r="O343" i="3" s="1"/>
  <c r="M343" i="3"/>
  <c r="F343" i="3"/>
  <c r="O342" i="3"/>
  <c r="N342" i="3"/>
  <c r="M342" i="3"/>
  <c r="F342" i="3"/>
  <c r="N341" i="3"/>
  <c r="O341" i="3" s="1"/>
  <c r="M341" i="3"/>
  <c r="F341" i="3"/>
  <c r="N340" i="3"/>
  <c r="M340" i="3"/>
  <c r="F340" i="3"/>
  <c r="N339" i="3"/>
  <c r="O339" i="3" s="1"/>
  <c r="M339" i="3"/>
  <c r="F339" i="3"/>
  <c r="N338" i="3"/>
  <c r="M338" i="3"/>
  <c r="F338" i="3"/>
  <c r="N337" i="3"/>
  <c r="N348" i="3" s="1"/>
  <c r="M337" i="3"/>
  <c r="F337" i="3"/>
  <c r="L335" i="3"/>
  <c r="I31" i="11" s="1"/>
  <c r="K335" i="3"/>
  <c r="H31" i="11" s="1"/>
  <c r="J335" i="3"/>
  <c r="G31" i="11" s="1"/>
  <c r="I335" i="3"/>
  <c r="F31" i="11" s="1"/>
  <c r="H335" i="3"/>
  <c r="E31" i="11" s="1"/>
  <c r="G335" i="3"/>
  <c r="D31" i="11" s="1"/>
  <c r="O334" i="3"/>
  <c r="N334" i="3"/>
  <c r="M334" i="3"/>
  <c r="O333" i="3"/>
  <c r="N333" i="3"/>
  <c r="M333" i="3"/>
  <c r="O332" i="3"/>
  <c r="N332" i="3"/>
  <c r="M332" i="3"/>
  <c r="N331" i="3"/>
  <c r="M331" i="3"/>
  <c r="F331" i="3"/>
  <c r="N330" i="3"/>
  <c r="O330" i="3" s="1"/>
  <c r="M330" i="3"/>
  <c r="F330" i="3"/>
  <c r="N329" i="3"/>
  <c r="O329" i="3" s="1"/>
  <c r="M329" i="3"/>
  <c r="F329" i="3"/>
  <c r="N328" i="3"/>
  <c r="O328" i="3" s="1"/>
  <c r="M328" i="3"/>
  <c r="F328" i="3"/>
  <c r="N327" i="3"/>
  <c r="O327" i="3" s="1"/>
  <c r="M327" i="3"/>
  <c r="F327" i="3"/>
  <c r="O326" i="3"/>
  <c r="N326" i="3"/>
  <c r="M326" i="3"/>
  <c r="F326" i="3"/>
  <c r="N325" i="3"/>
  <c r="O325" i="3" s="1"/>
  <c r="M325" i="3"/>
  <c r="F325" i="3"/>
  <c r="N324" i="3"/>
  <c r="M324" i="3"/>
  <c r="F324" i="3"/>
  <c r="L322" i="3"/>
  <c r="I23" i="11" s="1"/>
  <c r="K322" i="3"/>
  <c r="H23" i="11" s="1"/>
  <c r="J322" i="3"/>
  <c r="G23" i="11" s="1"/>
  <c r="I322" i="3"/>
  <c r="F23" i="11" s="1"/>
  <c r="H322" i="3"/>
  <c r="E23" i="11" s="1"/>
  <c r="G322" i="3"/>
  <c r="D23" i="11" s="1"/>
  <c r="N321" i="3"/>
  <c r="O321" i="3" s="1"/>
  <c r="M321" i="3"/>
  <c r="N320" i="3"/>
  <c r="O320" i="3" s="1"/>
  <c r="M320" i="3"/>
  <c r="N319" i="3"/>
  <c r="O319" i="3" s="1"/>
  <c r="M319" i="3"/>
  <c r="N318" i="3"/>
  <c r="O318" i="3" s="1"/>
  <c r="M318" i="3"/>
  <c r="F318" i="3"/>
  <c r="N317" i="3"/>
  <c r="M317" i="3"/>
  <c r="F317" i="3"/>
  <c r="N316" i="3"/>
  <c r="O316" i="3" s="1"/>
  <c r="M316" i="3"/>
  <c r="F316" i="3"/>
  <c r="N315" i="3"/>
  <c r="M315" i="3"/>
  <c r="F315" i="3"/>
  <c r="N314" i="3"/>
  <c r="O314" i="3" s="1"/>
  <c r="M314" i="3"/>
  <c r="F314" i="3"/>
  <c r="N313" i="3"/>
  <c r="M313" i="3"/>
  <c r="F313" i="3"/>
  <c r="N312" i="3"/>
  <c r="O312" i="3" s="1"/>
  <c r="M312" i="3"/>
  <c r="F312" i="3"/>
  <c r="O311" i="3"/>
  <c r="N311" i="3"/>
  <c r="M311" i="3"/>
  <c r="F311" i="3"/>
  <c r="L309" i="3"/>
  <c r="I19" i="11" s="1"/>
  <c r="K309" i="3"/>
  <c r="H19" i="11" s="1"/>
  <c r="J309" i="3"/>
  <c r="G19" i="11" s="1"/>
  <c r="I309" i="3"/>
  <c r="F19" i="11" s="1"/>
  <c r="H309" i="3"/>
  <c r="E19" i="11" s="1"/>
  <c r="G309" i="3"/>
  <c r="D19" i="11" s="1"/>
  <c r="N308" i="3"/>
  <c r="O308" i="3" s="1"/>
  <c r="M308" i="3"/>
  <c r="N307" i="3"/>
  <c r="O307" i="3" s="1"/>
  <c r="M307" i="3"/>
  <c r="O306" i="3"/>
  <c r="N306" i="3"/>
  <c r="M306" i="3"/>
  <c r="N305" i="3"/>
  <c r="O305" i="3" s="1"/>
  <c r="M305" i="3"/>
  <c r="F305" i="3"/>
  <c r="N304" i="3"/>
  <c r="M304" i="3"/>
  <c r="F304" i="3"/>
  <c r="N303" i="3"/>
  <c r="O303" i="3" s="1"/>
  <c r="M303" i="3"/>
  <c r="F303" i="3"/>
  <c r="N302" i="3"/>
  <c r="O302" i="3" s="1"/>
  <c r="M302" i="3"/>
  <c r="F302" i="3"/>
  <c r="N301" i="3"/>
  <c r="M301" i="3"/>
  <c r="F301" i="3"/>
  <c r="O300" i="3"/>
  <c r="N300" i="3"/>
  <c r="M300" i="3"/>
  <c r="F300" i="3"/>
  <c r="N299" i="3"/>
  <c r="O299" i="3" s="1"/>
  <c r="M299" i="3"/>
  <c r="F299" i="3"/>
  <c r="N298" i="3"/>
  <c r="M298" i="3"/>
  <c r="M309" i="3" s="1"/>
  <c r="F298" i="3"/>
  <c r="L296" i="3"/>
  <c r="I39" i="11" s="1"/>
  <c r="K296" i="3"/>
  <c r="H39" i="11" s="1"/>
  <c r="J296" i="3"/>
  <c r="G39" i="11" s="1"/>
  <c r="I296" i="3"/>
  <c r="F39" i="11" s="1"/>
  <c r="H296" i="3"/>
  <c r="E39" i="11" s="1"/>
  <c r="G296" i="3"/>
  <c r="D39" i="11" s="1"/>
  <c r="O295" i="3"/>
  <c r="N295" i="3"/>
  <c r="M295" i="3"/>
  <c r="O294" i="3"/>
  <c r="N294" i="3"/>
  <c r="M294" i="3"/>
  <c r="N293" i="3"/>
  <c r="O293" i="3" s="1"/>
  <c r="M293" i="3"/>
  <c r="N292" i="3"/>
  <c r="M292" i="3"/>
  <c r="F292" i="3"/>
  <c r="O291" i="3"/>
  <c r="N291" i="3"/>
  <c r="M291" i="3"/>
  <c r="F291" i="3"/>
  <c r="N290" i="3"/>
  <c r="O290" i="3" s="1"/>
  <c r="M290" i="3"/>
  <c r="F290" i="3"/>
  <c r="N289" i="3"/>
  <c r="M289" i="3"/>
  <c r="F289" i="3"/>
  <c r="N288" i="3"/>
  <c r="O288" i="3" s="1"/>
  <c r="M288" i="3"/>
  <c r="F288" i="3"/>
  <c r="N287" i="3"/>
  <c r="M287" i="3"/>
  <c r="F287" i="3"/>
  <c r="N286" i="3"/>
  <c r="O286" i="3" s="1"/>
  <c r="M286" i="3"/>
  <c r="F286" i="3"/>
  <c r="N285" i="3"/>
  <c r="O285" i="3" s="1"/>
  <c r="M285" i="3"/>
  <c r="F285" i="3"/>
  <c r="L283" i="3"/>
  <c r="I13" i="11" s="1"/>
  <c r="K283" i="3"/>
  <c r="H13" i="11" s="1"/>
  <c r="J283" i="3"/>
  <c r="G13" i="11" s="1"/>
  <c r="I283" i="3"/>
  <c r="F13" i="11" s="1"/>
  <c r="H283" i="3"/>
  <c r="E13" i="11" s="1"/>
  <c r="G283" i="3"/>
  <c r="D13" i="11" s="1"/>
  <c r="N282" i="3"/>
  <c r="O282" i="3" s="1"/>
  <c r="M282" i="3"/>
  <c r="N281" i="3"/>
  <c r="O281" i="3" s="1"/>
  <c r="M281" i="3"/>
  <c r="N280" i="3"/>
  <c r="O280" i="3" s="1"/>
  <c r="M280" i="3"/>
  <c r="N279" i="3"/>
  <c r="M279" i="3"/>
  <c r="F279" i="3"/>
  <c r="N278" i="3"/>
  <c r="M278" i="3"/>
  <c r="F278" i="3"/>
  <c r="N277" i="3"/>
  <c r="O277" i="3" s="1"/>
  <c r="M277" i="3"/>
  <c r="F277" i="3"/>
  <c r="N276" i="3"/>
  <c r="M276" i="3"/>
  <c r="F276" i="3"/>
  <c r="N275" i="3"/>
  <c r="O275" i="3" s="1"/>
  <c r="M275" i="3"/>
  <c r="F275" i="3"/>
  <c r="N274" i="3"/>
  <c r="O274" i="3" s="1"/>
  <c r="M274" i="3"/>
  <c r="F274" i="3"/>
  <c r="N273" i="3"/>
  <c r="O273" i="3" s="1"/>
  <c r="M273" i="3"/>
  <c r="F273" i="3"/>
  <c r="N272" i="3"/>
  <c r="M272" i="3"/>
  <c r="F272" i="3"/>
  <c r="L270" i="3"/>
  <c r="I37" i="11" s="1"/>
  <c r="K270" i="3"/>
  <c r="H37" i="11" s="1"/>
  <c r="J270" i="3"/>
  <c r="G37" i="11" s="1"/>
  <c r="I270" i="3"/>
  <c r="F37" i="11" s="1"/>
  <c r="H270" i="3"/>
  <c r="E37" i="11" s="1"/>
  <c r="G270" i="3"/>
  <c r="D37" i="11" s="1"/>
  <c r="N269" i="3"/>
  <c r="O269" i="3" s="1"/>
  <c r="M269" i="3"/>
  <c r="O268" i="3"/>
  <c r="N268" i="3"/>
  <c r="M268" i="3"/>
  <c r="O267" i="3"/>
  <c r="N267" i="3"/>
  <c r="M267" i="3"/>
  <c r="N266" i="3"/>
  <c r="O266" i="3" s="1"/>
  <c r="M266" i="3"/>
  <c r="F266" i="3"/>
  <c r="N265" i="3"/>
  <c r="O265" i="3" s="1"/>
  <c r="M265" i="3"/>
  <c r="F265" i="3"/>
  <c r="N264" i="3"/>
  <c r="O264" i="3" s="1"/>
  <c r="M264" i="3"/>
  <c r="F264" i="3"/>
  <c r="N263" i="3"/>
  <c r="O263" i="3" s="1"/>
  <c r="M263" i="3"/>
  <c r="F263" i="3"/>
  <c r="N262" i="3"/>
  <c r="O262" i="3" s="1"/>
  <c r="M262" i="3"/>
  <c r="F262" i="3"/>
  <c r="N261" i="3"/>
  <c r="M261" i="3"/>
  <c r="F261" i="3"/>
  <c r="O260" i="3"/>
  <c r="N260" i="3"/>
  <c r="M260" i="3"/>
  <c r="F260" i="3"/>
  <c r="N259" i="3"/>
  <c r="M259" i="3"/>
  <c r="F259" i="3"/>
  <c r="L257" i="3"/>
  <c r="I30" i="11" s="1"/>
  <c r="K257" i="3"/>
  <c r="H30" i="11" s="1"/>
  <c r="J257" i="3"/>
  <c r="G30" i="11" s="1"/>
  <c r="I257" i="3"/>
  <c r="F30" i="11" s="1"/>
  <c r="H257" i="3"/>
  <c r="E30" i="11" s="1"/>
  <c r="G257" i="3"/>
  <c r="D30" i="11" s="1"/>
  <c r="N256" i="3"/>
  <c r="O256" i="3" s="1"/>
  <c r="M256" i="3"/>
  <c r="N255" i="3"/>
  <c r="O255" i="3" s="1"/>
  <c r="M255" i="3"/>
  <c r="N254" i="3"/>
  <c r="O254" i="3" s="1"/>
  <c r="M254" i="3"/>
  <c r="N253" i="3"/>
  <c r="O253" i="3" s="1"/>
  <c r="M253" i="3"/>
  <c r="F253" i="3"/>
  <c r="N252" i="3"/>
  <c r="M252" i="3"/>
  <c r="F252" i="3"/>
  <c r="N251" i="3"/>
  <c r="O251" i="3" s="1"/>
  <c r="M251" i="3"/>
  <c r="F251" i="3"/>
  <c r="N250" i="3"/>
  <c r="M250" i="3"/>
  <c r="F250" i="3"/>
  <c r="N249" i="3"/>
  <c r="O249" i="3" s="1"/>
  <c r="M249" i="3"/>
  <c r="F249" i="3"/>
  <c r="N248" i="3"/>
  <c r="M248" i="3"/>
  <c r="F248" i="3"/>
  <c r="N247" i="3"/>
  <c r="M247" i="3"/>
  <c r="F247" i="3"/>
  <c r="O246" i="3"/>
  <c r="N246" i="3"/>
  <c r="M246" i="3"/>
  <c r="F246" i="3"/>
  <c r="L244" i="3"/>
  <c r="I12" i="11" s="1"/>
  <c r="K244" i="3"/>
  <c r="H12" i="11" s="1"/>
  <c r="J244" i="3"/>
  <c r="G12" i="11" s="1"/>
  <c r="I244" i="3"/>
  <c r="F12" i="11" s="1"/>
  <c r="H244" i="3"/>
  <c r="E12" i="11" s="1"/>
  <c r="G244" i="3"/>
  <c r="D12" i="11" s="1"/>
  <c r="N243" i="3"/>
  <c r="O243" i="3" s="1"/>
  <c r="M243" i="3"/>
  <c r="N242" i="3"/>
  <c r="O242" i="3" s="1"/>
  <c r="M242" i="3"/>
  <c r="N241" i="3"/>
  <c r="O241" i="3" s="1"/>
  <c r="M241" i="3"/>
  <c r="O240" i="3"/>
  <c r="N240" i="3"/>
  <c r="M240" i="3"/>
  <c r="F240" i="3"/>
  <c r="N239" i="3"/>
  <c r="O239" i="3" s="1"/>
  <c r="M239" i="3"/>
  <c r="F239" i="3"/>
  <c r="N238" i="3"/>
  <c r="O238" i="3" s="1"/>
  <c r="M238" i="3"/>
  <c r="F238" i="3"/>
  <c r="N237" i="3"/>
  <c r="M237" i="3"/>
  <c r="F237" i="3"/>
  <c r="N236" i="3"/>
  <c r="M236" i="3"/>
  <c r="F236" i="3"/>
  <c r="O235" i="3"/>
  <c r="N235" i="3"/>
  <c r="M235" i="3"/>
  <c r="F235" i="3"/>
  <c r="N234" i="3"/>
  <c r="M234" i="3"/>
  <c r="F234" i="3"/>
  <c r="N233" i="3"/>
  <c r="N244" i="3" s="1"/>
  <c r="M233" i="3"/>
  <c r="M244" i="3" s="1"/>
  <c r="F233" i="3"/>
  <c r="L231" i="3"/>
  <c r="I35" i="11" s="1"/>
  <c r="K231" i="3"/>
  <c r="H35" i="11" s="1"/>
  <c r="J231" i="3"/>
  <c r="G35" i="11" s="1"/>
  <c r="I231" i="3"/>
  <c r="F35" i="11" s="1"/>
  <c r="H231" i="3"/>
  <c r="E35" i="11" s="1"/>
  <c r="G231" i="3"/>
  <c r="D35" i="11" s="1"/>
  <c r="O230" i="3"/>
  <c r="N230" i="3"/>
  <c r="M230" i="3"/>
  <c r="O229" i="3"/>
  <c r="N229" i="3"/>
  <c r="M229" i="3"/>
  <c r="N228" i="3"/>
  <c r="O228" i="3" s="1"/>
  <c r="M228" i="3"/>
  <c r="N227" i="3"/>
  <c r="O227" i="3" s="1"/>
  <c r="M227" i="3"/>
  <c r="F227" i="3"/>
  <c r="N226" i="3"/>
  <c r="O226" i="3" s="1"/>
  <c r="M226" i="3"/>
  <c r="F226" i="3"/>
  <c r="N225" i="3"/>
  <c r="M225" i="3"/>
  <c r="F225" i="3"/>
  <c r="N224" i="3"/>
  <c r="M224" i="3"/>
  <c r="F224" i="3"/>
  <c r="N223" i="3"/>
  <c r="M223" i="3"/>
  <c r="F223" i="3"/>
  <c r="N222" i="3"/>
  <c r="O222" i="3" s="1"/>
  <c r="M222" i="3"/>
  <c r="F222" i="3"/>
  <c r="N221" i="3"/>
  <c r="O221" i="3" s="1"/>
  <c r="M221" i="3"/>
  <c r="F221" i="3"/>
  <c r="N220" i="3"/>
  <c r="M220" i="3"/>
  <c r="F220" i="3"/>
  <c r="L218" i="3"/>
  <c r="I21" i="11" s="1"/>
  <c r="K218" i="3"/>
  <c r="H21" i="11" s="1"/>
  <c r="J218" i="3"/>
  <c r="G21" i="11" s="1"/>
  <c r="I218" i="3"/>
  <c r="F21" i="11" s="1"/>
  <c r="H218" i="3"/>
  <c r="E21" i="11" s="1"/>
  <c r="G218" i="3"/>
  <c r="D21" i="11" s="1"/>
  <c r="N217" i="3"/>
  <c r="O217" i="3" s="1"/>
  <c r="M217" i="3"/>
  <c r="N216" i="3"/>
  <c r="O216" i="3" s="1"/>
  <c r="M216" i="3"/>
  <c r="N215" i="3"/>
  <c r="O215" i="3" s="1"/>
  <c r="M215" i="3"/>
  <c r="N214" i="3"/>
  <c r="O214" i="3" s="1"/>
  <c r="M214" i="3"/>
  <c r="F214" i="3"/>
  <c r="N213" i="3"/>
  <c r="O213" i="3" s="1"/>
  <c r="M213" i="3"/>
  <c r="F213" i="3"/>
  <c r="N212" i="3"/>
  <c r="O212" i="3" s="1"/>
  <c r="M212" i="3"/>
  <c r="M218" i="3" s="1"/>
  <c r="F212" i="3"/>
  <c r="N211" i="3"/>
  <c r="M211" i="3"/>
  <c r="F211" i="3"/>
  <c r="N210" i="3"/>
  <c r="M210" i="3"/>
  <c r="F210" i="3"/>
  <c r="O209" i="3"/>
  <c r="N209" i="3"/>
  <c r="M209" i="3"/>
  <c r="F209" i="3"/>
  <c r="N208" i="3"/>
  <c r="O208" i="3" s="1"/>
  <c r="M208" i="3"/>
  <c r="F208" i="3"/>
  <c r="O207" i="3"/>
  <c r="N207" i="3"/>
  <c r="M207" i="3"/>
  <c r="F207" i="3"/>
  <c r="L205" i="3"/>
  <c r="I20" i="11" s="1"/>
  <c r="K205" i="3"/>
  <c r="H20" i="11" s="1"/>
  <c r="J205" i="3"/>
  <c r="G20" i="11" s="1"/>
  <c r="I205" i="3"/>
  <c r="F20" i="11" s="1"/>
  <c r="H205" i="3"/>
  <c r="E20" i="11" s="1"/>
  <c r="G205" i="3"/>
  <c r="D20" i="11" s="1"/>
  <c r="N204" i="3"/>
  <c r="O204" i="3" s="1"/>
  <c r="M204" i="3"/>
  <c r="O203" i="3"/>
  <c r="N203" i="3"/>
  <c r="M203" i="3"/>
  <c r="O202" i="3"/>
  <c r="N202" i="3"/>
  <c r="M202" i="3"/>
  <c r="N201" i="3"/>
  <c r="O201" i="3" s="1"/>
  <c r="M201" i="3"/>
  <c r="F201" i="3"/>
  <c r="O200" i="3"/>
  <c r="N200" i="3"/>
  <c r="M200" i="3"/>
  <c r="F200" i="3"/>
  <c r="N199" i="3"/>
  <c r="M199" i="3"/>
  <c r="F199" i="3"/>
  <c r="N198" i="3"/>
  <c r="O198" i="3" s="1"/>
  <c r="M198" i="3"/>
  <c r="F198" i="3"/>
  <c r="N197" i="3"/>
  <c r="M197" i="3"/>
  <c r="F197" i="3"/>
  <c r="N196" i="3"/>
  <c r="O196" i="3" s="1"/>
  <c r="M196" i="3"/>
  <c r="F196" i="3"/>
  <c r="N195" i="3"/>
  <c r="O195" i="3" s="1"/>
  <c r="M195" i="3"/>
  <c r="F195" i="3"/>
  <c r="N194" i="3"/>
  <c r="O194" i="3" s="1"/>
  <c r="M194" i="3"/>
  <c r="M205" i="3" s="1"/>
  <c r="F194" i="3"/>
  <c r="L192" i="3"/>
  <c r="I22" i="11" s="1"/>
  <c r="K192" i="3"/>
  <c r="H22" i="11" s="1"/>
  <c r="J192" i="3"/>
  <c r="G22" i="11" s="1"/>
  <c r="I192" i="3"/>
  <c r="F22" i="11" s="1"/>
  <c r="H192" i="3"/>
  <c r="E22" i="11" s="1"/>
  <c r="G192" i="3"/>
  <c r="D22" i="11" s="1"/>
  <c r="O191" i="3"/>
  <c r="N191" i="3"/>
  <c r="M191" i="3"/>
  <c r="N190" i="3"/>
  <c r="O190" i="3" s="1"/>
  <c r="M190" i="3"/>
  <c r="N189" i="3"/>
  <c r="O189" i="3" s="1"/>
  <c r="M189" i="3"/>
  <c r="O188" i="3"/>
  <c r="N188" i="3"/>
  <c r="M188" i="3"/>
  <c r="F188" i="3"/>
  <c r="N187" i="3"/>
  <c r="O187" i="3" s="1"/>
  <c r="M187" i="3"/>
  <c r="F187" i="3"/>
  <c r="N186" i="3"/>
  <c r="O186" i="3" s="1"/>
  <c r="M186" i="3"/>
  <c r="F186" i="3"/>
  <c r="N185" i="3"/>
  <c r="O185" i="3" s="1"/>
  <c r="M185" i="3"/>
  <c r="F185" i="3"/>
  <c r="N184" i="3"/>
  <c r="O184" i="3" s="1"/>
  <c r="M184" i="3"/>
  <c r="F184" i="3"/>
  <c r="N183" i="3"/>
  <c r="M183" i="3"/>
  <c r="F183" i="3"/>
  <c r="N182" i="3"/>
  <c r="O182" i="3" s="1"/>
  <c r="M182" i="3"/>
  <c r="F182" i="3"/>
  <c r="O181" i="3"/>
  <c r="N181" i="3"/>
  <c r="M181" i="3"/>
  <c r="F181" i="3"/>
  <c r="L179" i="3"/>
  <c r="I42" i="11" s="1"/>
  <c r="K179" i="3"/>
  <c r="H42" i="11" s="1"/>
  <c r="J179" i="3"/>
  <c r="G42" i="11" s="1"/>
  <c r="I179" i="3"/>
  <c r="F42" i="11" s="1"/>
  <c r="H179" i="3"/>
  <c r="E42" i="11" s="1"/>
  <c r="G179" i="3"/>
  <c r="D42" i="11" s="1"/>
  <c r="O178" i="3"/>
  <c r="N178" i="3"/>
  <c r="M178" i="3"/>
  <c r="N177" i="3"/>
  <c r="O177" i="3" s="1"/>
  <c r="M177" i="3"/>
  <c r="N176" i="3"/>
  <c r="O176" i="3" s="1"/>
  <c r="M176" i="3"/>
  <c r="N175" i="3"/>
  <c r="O175" i="3" s="1"/>
  <c r="M175" i="3"/>
  <c r="F175" i="3"/>
  <c r="N174" i="3"/>
  <c r="O174" i="3" s="1"/>
  <c r="M174" i="3"/>
  <c r="F174" i="3"/>
  <c r="N173" i="3"/>
  <c r="O173" i="3" s="1"/>
  <c r="M173" i="3"/>
  <c r="F173" i="3"/>
  <c r="N172" i="3"/>
  <c r="O172" i="3" s="1"/>
  <c r="M172" i="3"/>
  <c r="F172" i="3"/>
  <c r="N171" i="3"/>
  <c r="M171" i="3"/>
  <c r="F171" i="3"/>
  <c r="O170" i="3"/>
  <c r="N170" i="3"/>
  <c r="M170" i="3"/>
  <c r="F170" i="3"/>
  <c r="N169" i="3"/>
  <c r="M169" i="3"/>
  <c r="F169" i="3"/>
  <c r="N168" i="3"/>
  <c r="M168" i="3"/>
  <c r="M179" i="3" s="1"/>
  <c r="F168" i="3"/>
  <c r="L166" i="3"/>
  <c r="I26" i="11" s="1"/>
  <c r="K166" i="3"/>
  <c r="H26" i="11" s="1"/>
  <c r="J166" i="3"/>
  <c r="G26" i="11" s="1"/>
  <c r="I166" i="3"/>
  <c r="F26" i="11" s="1"/>
  <c r="H166" i="3"/>
  <c r="E26" i="11" s="1"/>
  <c r="G166" i="3"/>
  <c r="D26" i="11" s="1"/>
  <c r="O165" i="3"/>
  <c r="N165" i="3"/>
  <c r="M165" i="3"/>
  <c r="O164" i="3"/>
  <c r="N164" i="3"/>
  <c r="M164" i="3"/>
  <c r="O163" i="3"/>
  <c r="N163" i="3"/>
  <c r="M163" i="3"/>
  <c r="N162" i="3"/>
  <c r="M162" i="3"/>
  <c r="F162" i="3"/>
  <c r="O161" i="3"/>
  <c r="N161" i="3"/>
  <c r="M161" i="3"/>
  <c r="F161" i="3"/>
  <c r="O160" i="3"/>
  <c r="N160" i="3"/>
  <c r="M160" i="3"/>
  <c r="F160" i="3"/>
  <c r="O159" i="3"/>
  <c r="N159" i="3"/>
  <c r="M159" i="3"/>
  <c r="F159" i="3"/>
  <c r="O158" i="3"/>
  <c r="N158" i="3"/>
  <c r="M158" i="3"/>
  <c r="F158" i="3"/>
  <c r="N157" i="3"/>
  <c r="O157" i="3" s="1"/>
  <c r="M157" i="3"/>
  <c r="F157" i="3"/>
  <c r="N156" i="3"/>
  <c r="O156" i="3" s="1"/>
  <c r="M156" i="3"/>
  <c r="F156" i="3"/>
  <c r="N155" i="3"/>
  <c r="M155" i="3"/>
  <c r="M166" i="3" s="1"/>
  <c r="F155" i="3"/>
  <c r="L153" i="3"/>
  <c r="I38" i="11" s="1"/>
  <c r="K153" i="3"/>
  <c r="H38" i="11" s="1"/>
  <c r="J153" i="3"/>
  <c r="G38" i="11" s="1"/>
  <c r="I153" i="3"/>
  <c r="F38" i="11" s="1"/>
  <c r="H153" i="3"/>
  <c r="E38" i="11" s="1"/>
  <c r="G153" i="3"/>
  <c r="D38" i="11" s="1"/>
  <c r="N152" i="3"/>
  <c r="O152" i="3" s="1"/>
  <c r="M152" i="3"/>
  <c r="N151" i="3"/>
  <c r="O151" i="3" s="1"/>
  <c r="M151" i="3"/>
  <c r="O150" i="3"/>
  <c r="N150" i="3"/>
  <c r="M150" i="3"/>
  <c r="N149" i="3"/>
  <c r="M149" i="3"/>
  <c r="F149" i="3"/>
  <c r="N148" i="3"/>
  <c r="M148" i="3"/>
  <c r="F148" i="3"/>
  <c r="N147" i="3"/>
  <c r="O147" i="3" s="1"/>
  <c r="M147" i="3"/>
  <c r="F147" i="3"/>
  <c r="N146" i="3"/>
  <c r="O146" i="3" s="1"/>
  <c r="M146" i="3"/>
  <c r="F146" i="3"/>
  <c r="N145" i="3"/>
  <c r="O145" i="3" s="1"/>
  <c r="M145" i="3"/>
  <c r="F145" i="3"/>
  <c r="N144" i="3"/>
  <c r="O144" i="3" s="1"/>
  <c r="M144" i="3"/>
  <c r="F144" i="3"/>
  <c r="N143" i="3"/>
  <c r="O143" i="3" s="1"/>
  <c r="M143" i="3"/>
  <c r="F143" i="3"/>
  <c r="N142" i="3"/>
  <c r="M142" i="3"/>
  <c r="O142" i="3" s="1"/>
  <c r="F142" i="3"/>
  <c r="L140" i="3"/>
  <c r="I36" i="11" s="1"/>
  <c r="K140" i="3"/>
  <c r="H36" i="11" s="1"/>
  <c r="J140" i="3"/>
  <c r="G36" i="11" s="1"/>
  <c r="I140" i="3"/>
  <c r="F36" i="11" s="1"/>
  <c r="H140" i="3"/>
  <c r="E36" i="11" s="1"/>
  <c r="G140" i="3"/>
  <c r="D36" i="11" s="1"/>
  <c r="N139" i="3"/>
  <c r="O139" i="3" s="1"/>
  <c r="M139" i="3"/>
  <c r="O138" i="3"/>
  <c r="N138" i="3"/>
  <c r="M138" i="3"/>
  <c r="O137" i="3"/>
  <c r="N137" i="3"/>
  <c r="M137" i="3"/>
  <c r="N136" i="3"/>
  <c r="O136" i="3" s="1"/>
  <c r="M136" i="3"/>
  <c r="F136" i="3"/>
  <c r="N135" i="3"/>
  <c r="M135" i="3"/>
  <c r="F135" i="3"/>
  <c r="N134" i="3"/>
  <c r="O134" i="3" s="1"/>
  <c r="M134" i="3"/>
  <c r="F134" i="3"/>
  <c r="N133" i="3"/>
  <c r="M133" i="3"/>
  <c r="F133" i="3"/>
  <c r="N132" i="3"/>
  <c r="O132" i="3" s="1"/>
  <c r="M132" i="3"/>
  <c r="F132" i="3"/>
  <c r="O131" i="3"/>
  <c r="N131" i="3"/>
  <c r="M131" i="3"/>
  <c r="F131" i="3"/>
  <c r="N130" i="3"/>
  <c r="M130" i="3"/>
  <c r="F130" i="3"/>
  <c r="N129" i="3"/>
  <c r="M129" i="3"/>
  <c r="F129" i="3"/>
  <c r="L127" i="3"/>
  <c r="I17" i="11" s="1"/>
  <c r="K127" i="3"/>
  <c r="H17" i="11" s="1"/>
  <c r="J127" i="3"/>
  <c r="G17" i="11" s="1"/>
  <c r="I127" i="3"/>
  <c r="F17" i="11" s="1"/>
  <c r="H127" i="3"/>
  <c r="E17" i="11" s="1"/>
  <c r="G127" i="3"/>
  <c r="D17" i="11" s="1"/>
  <c r="O126" i="3"/>
  <c r="N126" i="3"/>
  <c r="M126" i="3"/>
  <c r="N125" i="3"/>
  <c r="O125" i="3" s="1"/>
  <c r="M125" i="3"/>
  <c r="O124" i="3"/>
  <c r="N124" i="3"/>
  <c r="M124" i="3"/>
  <c r="N123" i="3"/>
  <c r="O123" i="3" s="1"/>
  <c r="M123" i="3"/>
  <c r="F123" i="3"/>
  <c r="O122" i="3"/>
  <c r="N122" i="3"/>
  <c r="M122" i="3"/>
  <c r="F122" i="3"/>
  <c r="N121" i="3"/>
  <c r="M121" i="3"/>
  <c r="F121" i="3"/>
  <c r="N120" i="3"/>
  <c r="O120" i="3" s="1"/>
  <c r="M120" i="3"/>
  <c r="F120" i="3"/>
  <c r="N119" i="3"/>
  <c r="M119" i="3"/>
  <c r="F119" i="3"/>
  <c r="N118" i="3"/>
  <c r="O118" i="3" s="1"/>
  <c r="M118" i="3"/>
  <c r="F118" i="3"/>
  <c r="N117" i="3"/>
  <c r="O117" i="3" s="1"/>
  <c r="M117" i="3"/>
  <c r="F117" i="3"/>
  <c r="N116" i="3"/>
  <c r="M116" i="3"/>
  <c r="F116" i="3"/>
  <c r="L114" i="3"/>
  <c r="I43" i="11" s="1"/>
  <c r="K114" i="3"/>
  <c r="H43" i="11" s="1"/>
  <c r="J114" i="3"/>
  <c r="G43" i="11" s="1"/>
  <c r="I114" i="3"/>
  <c r="F43" i="11" s="1"/>
  <c r="H114" i="3"/>
  <c r="E43" i="11" s="1"/>
  <c r="G114" i="3"/>
  <c r="D43" i="11" s="1"/>
  <c r="N113" i="3"/>
  <c r="O113" i="3" s="1"/>
  <c r="M113" i="3"/>
  <c r="O112" i="3"/>
  <c r="N112" i="3"/>
  <c r="M112" i="3"/>
  <c r="N111" i="3"/>
  <c r="O111" i="3" s="1"/>
  <c r="M111" i="3"/>
  <c r="N110" i="3"/>
  <c r="O110" i="3" s="1"/>
  <c r="M110" i="3"/>
  <c r="F110" i="3"/>
  <c r="N109" i="3"/>
  <c r="O109" i="3" s="1"/>
  <c r="M109" i="3"/>
  <c r="F109" i="3"/>
  <c r="N108" i="3"/>
  <c r="O108" i="3" s="1"/>
  <c r="M108" i="3"/>
  <c r="F108" i="3"/>
  <c r="N107" i="3"/>
  <c r="O107" i="3" s="1"/>
  <c r="M107" i="3"/>
  <c r="F107" i="3"/>
  <c r="N106" i="3"/>
  <c r="O106" i="3" s="1"/>
  <c r="M106" i="3"/>
  <c r="F106" i="3"/>
  <c r="N105" i="3"/>
  <c r="O105" i="3" s="1"/>
  <c r="M105" i="3"/>
  <c r="F105" i="3"/>
  <c r="N104" i="3"/>
  <c r="O104" i="3" s="1"/>
  <c r="M104" i="3"/>
  <c r="F104" i="3"/>
  <c r="N103" i="3"/>
  <c r="M103" i="3"/>
  <c r="F103" i="3"/>
  <c r="L101" i="3"/>
  <c r="I40" i="11" s="1"/>
  <c r="K101" i="3"/>
  <c r="H40" i="11" s="1"/>
  <c r="J101" i="3"/>
  <c r="G40" i="11" s="1"/>
  <c r="I101" i="3"/>
  <c r="F40" i="11" s="1"/>
  <c r="H101" i="3"/>
  <c r="E40" i="11" s="1"/>
  <c r="G101" i="3"/>
  <c r="D40" i="11" s="1"/>
  <c r="N100" i="3"/>
  <c r="O100" i="3" s="1"/>
  <c r="M100" i="3"/>
  <c r="O99" i="3"/>
  <c r="N99" i="3"/>
  <c r="M99" i="3"/>
  <c r="O98" i="3"/>
  <c r="N98" i="3"/>
  <c r="M98" i="3"/>
  <c r="N97" i="3"/>
  <c r="M97" i="3"/>
  <c r="F97" i="3"/>
  <c r="N96" i="3"/>
  <c r="O96" i="3" s="1"/>
  <c r="M96" i="3"/>
  <c r="F96" i="3"/>
  <c r="N95" i="3"/>
  <c r="M95" i="3"/>
  <c r="F95" i="3"/>
  <c r="N94" i="3"/>
  <c r="M94" i="3"/>
  <c r="O94" i="3" s="1"/>
  <c r="F94" i="3"/>
  <c r="N93" i="3"/>
  <c r="O93" i="3" s="1"/>
  <c r="M93" i="3"/>
  <c r="F93" i="3"/>
  <c r="N92" i="3"/>
  <c r="O92" i="3" s="1"/>
  <c r="M92" i="3"/>
  <c r="F92" i="3"/>
  <c r="N91" i="3"/>
  <c r="M91" i="3"/>
  <c r="F91" i="3"/>
  <c r="N90" i="3"/>
  <c r="O90" i="3" s="1"/>
  <c r="M90" i="3"/>
  <c r="F90" i="3"/>
  <c r="L88" i="3"/>
  <c r="I15" i="11" s="1"/>
  <c r="K88" i="3"/>
  <c r="H15" i="11" s="1"/>
  <c r="J88" i="3"/>
  <c r="G15" i="11" s="1"/>
  <c r="I88" i="3"/>
  <c r="F15" i="11" s="1"/>
  <c r="H88" i="3"/>
  <c r="E15" i="11" s="1"/>
  <c r="G88" i="3"/>
  <c r="D15" i="11" s="1"/>
  <c r="N87" i="3"/>
  <c r="O87" i="3" s="1"/>
  <c r="M87" i="3"/>
  <c r="O86" i="3"/>
  <c r="N86" i="3"/>
  <c r="M86" i="3"/>
  <c r="N85" i="3"/>
  <c r="O85" i="3" s="1"/>
  <c r="M85" i="3"/>
  <c r="N84" i="3"/>
  <c r="O84" i="3" s="1"/>
  <c r="M84" i="3"/>
  <c r="F84" i="3"/>
  <c r="N83" i="3"/>
  <c r="M83" i="3"/>
  <c r="F83" i="3"/>
  <c r="N82" i="3"/>
  <c r="M82" i="3"/>
  <c r="F82" i="3"/>
  <c r="N81" i="3"/>
  <c r="O81" i="3" s="1"/>
  <c r="M81" i="3"/>
  <c r="F81" i="3"/>
  <c r="O80" i="3"/>
  <c r="N80" i="3"/>
  <c r="M80" i="3"/>
  <c r="F80" i="3"/>
  <c r="N79" i="3"/>
  <c r="O79" i="3" s="1"/>
  <c r="M79" i="3"/>
  <c r="F79" i="3"/>
  <c r="N78" i="3"/>
  <c r="O78" i="3" s="1"/>
  <c r="M78" i="3"/>
  <c r="F78" i="3"/>
  <c r="N77" i="3"/>
  <c r="M77" i="3"/>
  <c r="F77" i="3"/>
  <c r="L75" i="3"/>
  <c r="I24" i="11" s="1"/>
  <c r="K75" i="3"/>
  <c r="H24" i="11" s="1"/>
  <c r="J75" i="3"/>
  <c r="G24" i="11" s="1"/>
  <c r="I75" i="3"/>
  <c r="F24" i="11" s="1"/>
  <c r="H75" i="3"/>
  <c r="E24" i="11" s="1"/>
  <c r="G75" i="3"/>
  <c r="D24" i="11" s="1"/>
  <c r="O74" i="3"/>
  <c r="N74" i="3"/>
  <c r="M74" i="3"/>
  <c r="N73" i="3"/>
  <c r="O73" i="3" s="1"/>
  <c r="M73" i="3"/>
  <c r="O72" i="3"/>
  <c r="N72" i="3"/>
  <c r="M72" i="3"/>
  <c r="N71" i="3"/>
  <c r="O71" i="3" s="1"/>
  <c r="M71" i="3"/>
  <c r="F71" i="3"/>
  <c r="N70" i="3"/>
  <c r="O70" i="3" s="1"/>
  <c r="M70" i="3"/>
  <c r="F70" i="3"/>
  <c r="N69" i="3"/>
  <c r="O69" i="3" s="1"/>
  <c r="M69" i="3"/>
  <c r="F69" i="3"/>
  <c r="N68" i="3"/>
  <c r="O68" i="3" s="1"/>
  <c r="M68" i="3"/>
  <c r="F68" i="3"/>
  <c r="N67" i="3"/>
  <c r="O67" i="3" s="1"/>
  <c r="M67" i="3"/>
  <c r="F67" i="3"/>
  <c r="N66" i="3"/>
  <c r="O66" i="3" s="1"/>
  <c r="M66" i="3"/>
  <c r="F66" i="3"/>
  <c r="N65" i="3"/>
  <c r="M65" i="3"/>
  <c r="F65" i="3"/>
  <c r="N64" i="3"/>
  <c r="M64" i="3"/>
  <c r="F64" i="3"/>
  <c r="L62" i="3"/>
  <c r="I41" i="11" s="1"/>
  <c r="K62" i="3"/>
  <c r="H41" i="11" s="1"/>
  <c r="J62" i="3"/>
  <c r="G41" i="11" s="1"/>
  <c r="I62" i="3"/>
  <c r="F41" i="11" s="1"/>
  <c r="H62" i="3"/>
  <c r="E41" i="11" s="1"/>
  <c r="G62" i="3"/>
  <c r="D41" i="11" s="1"/>
  <c r="N61" i="3"/>
  <c r="O61" i="3" s="1"/>
  <c r="M61" i="3"/>
  <c r="O60" i="3"/>
  <c r="N60" i="3"/>
  <c r="M60" i="3"/>
  <c r="O59" i="3"/>
  <c r="N59" i="3"/>
  <c r="M59" i="3"/>
  <c r="N58" i="3"/>
  <c r="M58" i="3"/>
  <c r="F58" i="3"/>
  <c r="N57" i="3"/>
  <c r="O57" i="3" s="1"/>
  <c r="M57" i="3"/>
  <c r="F57" i="3"/>
  <c r="N56" i="3"/>
  <c r="O56" i="3" s="1"/>
  <c r="M56" i="3"/>
  <c r="F56" i="3"/>
  <c r="N55" i="3"/>
  <c r="M55" i="3"/>
  <c r="F55" i="3"/>
  <c r="N54" i="3"/>
  <c r="M54" i="3"/>
  <c r="F54" i="3"/>
  <c r="N53" i="3"/>
  <c r="M53" i="3"/>
  <c r="F53" i="3"/>
  <c r="N52" i="3"/>
  <c r="O52" i="3" s="1"/>
  <c r="M52" i="3"/>
  <c r="F52" i="3"/>
  <c r="N51" i="3"/>
  <c r="M51" i="3"/>
  <c r="F51" i="3"/>
  <c r="L49" i="3"/>
  <c r="I29" i="11" s="1"/>
  <c r="K49" i="3"/>
  <c r="H29" i="11" s="1"/>
  <c r="J49" i="3"/>
  <c r="G29" i="11" s="1"/>
  <c r="I49" i="3"/>
  <c r="F29" i="11" s="1"/>
  <c r="H49" i="3"/>
  <c r="E29" i="11" s="1"/>
  <c r="G49" i="3"/>
  <c r="D29" i="11" s="1"/>
  <c r="N48" i="3"/>
  <c r="O48" i="3" s="1"/>
  <c r="M48" i="3"/>
  <c r="N47" i="3"/>
  <c r="O47" i="3" s="1"/>
  <c r="M47" i="3"/>
  <c r="O46" i="3"/>
  <c r="N46" i="3"/>
  <c r="M46" i="3"/>
  <c r="N45" i="3"/>
  <c r="O45" i="3" s="1"/>
  <c r="M45" i="3"/>
  <c r="F45" i="3"/>
  <c r="N44" i="3"/>
  <c r="O44" i="3" s="1"/>
  <c r="M44" i="3"/>
  <c r="F44" i="3"/>
  <c r="N43" i="3"/>
  <c r="O43" i="3" s="1"/>
  <c r="M43" i="3"/>
  <c r="F43" i="3"/>
  <c r="N42" i="3"/>
  <c r="O42" i="3" s="1"/>
  <c r="M42" i="3"/>
  <c r="F42" i="3"/>
  <c r="N41" i="3"/>
  <c r="O41" i="3" s="1"/>
  <c r="M41" i="3"/>
  <c r="F41" i="3"/>
  <c r="N40" i="3"/>
  <c r="M40" i="3"/>
  <c r="F40" i="3"/>
  <c r="N39" i="3"/>
  <c r="O39" i="3" s="1"/>
  <c r="M39" i="3"/>
  <c r="F39" i="3"/>
  <c r="N38" i="3"/>
  <c r="M38" i="3"/>
  <c r="F38" i="3"/>
  <c r="L36" i="3"/>
  <c r="I14" i="11" s="1"/>
  <c r="K36" i="3"/>
  <c r="H14" i="11" s="1"/>
  <c r="J36" i="3"/>
  <c r="G14" i="11" s="1"/>
  <c r="I36" i="3"/>
  <c r="F14" i="11" s="1"/>
  <c r="H36" i="3"/>
  <c r="E14" i="11" s="1"/>
  <c r="G36" i="3"/>
  <c r="D14" i="11" s="1"/>
  <c r="O35" i="3"/>
  <c r="N35" i="3"/>
  <c r="M35" i="3"/>
  <c r="N34" i="3"/>
  <c r="O34" i="3" s="1"/>
  <c r="M34" i="3"/>
  <c r="O33" i="3"/>
  <c r="N33" i="3"/>
  <c r="M33" i="3"/>
  <c r="N32" i="3"/>
  <c r="O32" i="3" s="1"/>
  <c r="M32" i="3"/>
  <c r="F32" i="3"/>
  <c r="N31" i="3"/>
  <c r="O31" i="3" s="1"/>
  <c r="M31" i="3"/>
  <c r="F31" i="3"/>
  <c r="N30" i="3"/>
  <c r="O30" i="3" s="1"/>
  <c r="M30" i="3"/>
  <c r="F30" i="3"/>
  <c r="O29" i="3"/>
  <c r="N29" i="3"/>
  <c r="M29" i="3"/>
  <c r="F29" i="3"/>
  <c r="N28" i="3"/>
  <c r="O28" i="3" s="1"/>
  <c r="M28" i="3"/>
  <c r="F28" i="3"/>
  <c r="O27" i="3"/>
  <c r="N27" i="3"/>
  <c r="M27" i="3"/>
  <c r="F27" i="3"/>
  <c r="N26" i="3"/>
  <c r="O26" i="3" s="1"/>
  <c r="M26" i="3"/>
  <c r="F26" i="3"/>
  <c r="N25" i="3"/>
  <c r="O25" i="3" s="1"/>
  <c r="M25" i="3"/>
  <c r="F25" i="3"/>
  <c r="L23" i="3"/>
  <c r="K23" i="3"/>
  <c r="J23" i="3"/>
  <c r="I23" i="3"/>
  <c r="H23" i="3"/>
  <c r="G23" i="3"/>
  <c r="N22" i="3"/>
  <c r="O22" i="3" s="1"/>
  <c r="M22" i="3"/>
  <c r="O21" i="3"/>
  <c r="N21" i="3"/>
  <c r="M21" i="3"/>
  <c r="N20" i="3"/>
  <c r="O20" i="3" s="1"/>
  <c r="M20" i="3"/>
  <c r="N19" i="3"/>
  <c r="O19" i="3" s="1"/>
  <c r="M19" i="3"/>
  <c r="F19" i="3"/>
  <c r="N18" i="3"/>
  <c r="O18" i="3" s="1"/>
  <c r="M18" i="3"/>
  <c r="F18" i="3"/>
  <c r="O17" i="3"/>
  <c r="N17" i="3"/>
  <c r="M17" i="3"/>
  <c r="F17" i="3"/>
  <c r="N16" i="3"/>
  <c r="O16" i="3" s="1"/>
  <c r="M16" i="3"/>
  <c r="F16" i="3"/>
  <c r="N15" i="3"/>
  <c r="O15" i="3" s="1"/>
  <c r="M15" i="3"/>
  <c r="F15" i="3"/>
  <c r="O14" i="3"/>
  <c r="N14" i="3"/>
  <c r="M14" i="3"/>
  <c r="F14" i="3"/>
  <c r="N13" i="3"/>
  <c r="O13" i="3" s="1"/>
  <c r="M13" i="3"/>
  <c r="F13" i="3"/>
  <c r="O12" i="3"/>
  <c r="N12" i="3"/>
  <c r="M12" i="3"/>
  <c r="F12" i="3"/>
  <c r="AM331" i="2" a="1"/>
  <c r="AM331" i="2" s="1"/>
  <c r="AL331" i="2" a="1"/>
  <c r="AL331" i="2" s="1"/>
  <c r="AK331" i="2" a="1"/>
  <c r="AK331" i="2" s="1"/>
  <c r="AJ331" i="2" a="1"/>
  <c r="AJ331" i="2" s="1"/>
  <c r="AI331" i="2" a="1"/>
  <c r="AI331" i="2" s="1"/>
  <c r="AH331" i="2" a="1"/>
  <c r="AH331" i="2" s="1"/>
  <c r="AG331" i="2" a="1"/>
  <c r="AG331" i="2" s="1"/>
  <c r="AF331" i="2" a="1"/>
  <c r="AF331" i="2" s="1"/>
  <c r="AE331" i="2" a="1"/>
  <c r="AE331" i="2"/>
  <c r="AD331" i="2" a="1"/>
  <c r="AD331" i="2" s="1"/>
  <c r="AC331" i="2" a="1"/>
  <c r="AC331" i="2" s="1"/>
  <c r="AB331" i="2" a="1"/>
  <c r="AB331" i="2" s="1"/>
  <c r="AM330" i="2" a="1"/>
  <c r="AM330" i="2" s="1"/>
  <c r="AL330" i="2" a="1"/>
  <c r="AL330" i="2" s="1"/>
  <c r="AK330" i="2" a="1"/>
  <c r="AK330" i="2" s="1"/>
  <c r="AJ330" i="2" a="1"/>
  <c r="AJ330" i="2" s="1"/>
  <c r="AI330" i="2" a="1"/>
  <c r="AI330" i="2" s="1"/>
  <c r="AH330" i="2" a="1"/>
  <c r="AH330" i="2" s="1"/>
  <c r="AG330" i="2" a="1"/>
  <c r="AG330" i="2" s="1"/>
  <c r="AF330" i="2" a="1"/>
  <c r="AF330" i="2" s="1"/>
  <c r="AE330" i="2" a="1"/>
  <c r="AE330" i="2" s="1"/>
  <c r="AD330" i="2" a="1"/>
  <c r="AD330" i="2" s="1"/>
  <c r="AC330" i="2" a="1"/>
  <c r="AC330" i="2" s="1"/>
  <c r="AB330" i="2" a="1"/>
  <c r="AB330" i="2" s="1"/>
  <c r="AM329" i="2" a="1"/>
  <c r="AM329" i="2" s="1"/>
  <c r="AL329" i="2" a="1"/>
  <c r="AL329" i="2" s="1"/>
  <c r="AK329" i="2" a="1"/>
  <c r="AK329" i="2" s="1"/>
  <c r="AJ329" i="2" a="1"/>
  <c r="AJ329" i="2" s="1"/>
  <c r="AI329" i="2" a="1"/>
  <c r="AI329" i="2" s="1"/>
  <c r="AH329" i="2" a="1"/>
  <c r="AH329" i="2" s="1"/>
  <c r="AG329" i="2" a="1"/>
  <c r="AG329" i="2" s="1"/>
  <c r="AF329" i="2" a="1"/>
  <c r="AF329" i="2" s="1"/>
  <c r="AE329" i="2" a="1"/>
  <c r="AE329" i="2" s="1"/>
  <c r="AD329" i="2" a="1"/>
  <c r="AD329" i="2" s="1"/>
  <c r="AC329" i="2" a="1"/>
  <c r="AC329" i="2" s="1"/>
  <c r="AB329" i="2" a="1"/>
  <c r="AB329" i="2" s="1"/>
  <c r="AM328" i="2" a="1"/>
  <c r="AM328" i="2" s="1"/>
  <c r="AL328" i="2" a="1"/>
  <c r="AL328" i="2" s="1"/>
  <c r="AK328" i="2" a="1"/>
  <c r="AK328" i="2" s="1"/>
  <c r="AJ328" i="2" a="1"/>
  <c r="AJ328" i="2" s="1"/>
  <c r="AI328" i="2" a="1"/>
  <c r="AI328" i="2" s="1"/>
  <c r="AH328" i="2" a="1"/>
  <c r="AH328" i="2" s="1"/>
  <c r="AG328" i="2" a="1"/>
  <c r="AG328" i="2" s="1"/>
  <c r="AF328" i="2" a="1"/>
  <c r="AF328" i="2" s="1"/>
  <c r="AE328" i="2" a="1"/>
  <c r="AE328" i="2" s="1"/>
  <c r="AD328" i="2" a="1"/>
  <c r="AD328" i="2" s="1"/>
  <c r="AC328" i="2" a="1"/>
  <c r="AC328" i="2" s="1"/>
  <c r="AB328" i="2" a="1"/>
  <c r="AB328" i="2" s="1"/>
  <c r="AM327" i="2" a="1"/>
  <c r="AM327" i="2" s="1"/>
  <c r="AL327" i="2" a="1"/>
  <c r="AL327" i="2" s="1"/>
  <c r="AK327" i="2" a="1"/>
  <c r="AK327" i="2" s="1"/>
  <c r="AJ327" i="2" a="1"/>
  <c r="AJ327" i="2" s="1"/>
  <c r="AI327" i="2" a="1"/>
  <c r="AI327" i="2" s="1"/>
  <c r="AH327" i="2" a="1"/>
  <c r="AH327" i="2" s="1"/>
  <c r="AG327" i="2" a="1"/>
  <c r="AG327" i="2" s="1"/>
  <c r="AF327" i="2" a="1"/>
  <c r="AF327" i="2" s="1"/>
  <c r="AE327" i="2" a="1"/>
  <c r="AE327" i="2" s="1"/>
  <c r="AD327" i="2" a="1"/>
  <c r="AD327" i="2" s="1"/>
  <c r="AC327" i="2" a="1"/>
  <c r="AC327" i="2" s="1"/>
  <c r="AB327" i="2" a="1"/>
  <c r="AB327" i="2" s="1"/>
  <c r="AM326" i="2" a="1"/>
  <c r="AM326" i="2" s="1"/>
  <c r="AL326" i="2" a="1"/>
  <c r="AL326" i="2" s="1"/>
  <c r="AK326" i="2" a="1"/>
  <c r="AK326" i="2" s="1"/>
  <c r="AJ326" i="2" a="1"/>
  <c r="AJ326" i="2" s="1"/>
  <c r="AI326" i="2" a="1"/>
  <c r="AI326" i="2" s="1"/>
  <c r="AH326" i="2" a="1"/>
  <c r="AH326" i="2" s="1"/>
  <c r="AG326" i="2" a="1"/>
  <c r="AG326" i="2" s="1"/>
  <c r="AF326" i="2" a="1"/>
  <c r="AF326" i="2" s="1"/>
  <c r="AE326" i="2" a="1"/>
  <c r="AE326" i="2" s="1"/>
  <c r="AD326" i="2" a="1"/>
  <c r="AD326" i="2" s="1"/>
  <c r="AC326" i="2" a="1"/>
  <c r="AC326" i="2" s="1"/>
  <c r="AB326" i="2" a="1"/>
  <c r="AB326" i="2" s="1"/>
  <c r="AM325" i="2" a="1"/>
  <c r="AM325" i="2"/>
  <c r="AL325" i="2" a="1"/>
  <c r="AL325" i="2" s="1"/>
  <c r="AK325" i="2" a="1"/>
  <c r="AK325" i="2" s="1"/>
  <c r="AJ325" i="2" a="1"/>
  <c r="AJ325" i="2" s="1"/>
  <c r="AI325" i="2" a="1"/>
  <c r="AI325" i="2" s="1"/>
  <c r="AH325" i="2" a="1"/>
  <c r="AH325" i="2" s="1"/>
  <c r="AG325" i="2" a="1"/>
  <c r="AG325" i="2" s="1"/>
  <c r="AF325" i="2" a="1"/>
  <c r="AF325" i="2" s="1"/>
  <c r="AE325" i="2" a="1"/>
  <c r="AE325" i="2" s="1"/>
  <c r="AD325" i="2" a="1"/>
  <c r="AD325" i="2" s="1"/>
  <c r="AC325" i="2" a="1"/>
  <c r="AC325" i="2" s="1"/>
  <c r="AB325" i="2" a="1"/>
  <c r="AB325" i="2" s="1"/>
  <c r="AM324" i="2" a="1"/>
  <c r="AM324" i="2" s="1"/>
  <c r="AL324" i="2" a="1"/>
  <c r="AL324" i="2" s="1"/>
  <c r="AK324" i="2" a="1"/>
  <c r="AK324" i="2" s="1"/>
  <c r="AJ324" i="2" a="1"/>
  <c r="AJ324" i="2" s="1"/>
  <c r="AI324" i="2" a="1"/>
  <c r="AI324" i="2" s="1"/>
  <c r="AH324" i="2" a="1"/>
  <c r="AH324" i="2" s="1"/>
  <c r="AG324" i="2" a="1"/>
  <c r="AG324" i="2" s="1"/>
  <c r="AF324" i="2" a="1"/>
  <c r="AF324" i="2" s="1"/>
  <c r="AE324" i="2" a="1"/>
  <c r="AE324" i="2" s="1"/>
  <c r="AD324" i="2" a="1"/>
  <c r="AD324" i="2" s="1"/>
  <c r="AC324" i="2" a="1"/>
  <c r="AC324" i="2" s="1"/>
  <c r="AB324" i="2" a="1"/>
  <c r="AB324" i="2" s="1"/>
  <c r="AM320" i="2" a="1"/>
  <c r="AM320" i="2" s="1"/>
  <c r="AL320" i="2" a="1"/>
  <c r="AL320" i="2" s="1"/>
  <c r="AK320" i="2" a="1"/>
  <c r="AK320" i="2" s="1"/>
  <c r="AJ320" i="2" a="1"/>
  <c r="AJ320" i="2" s="1"/>
  <c r="AI320" i="2" a="1"/>
  <c r="AI320" i="2" s="1"/>
  <c r="AH320" i="2" a="1"/>
  <c r="AH320" i="2" s="1"/>
  <c r="AG320" i="2" a="1"/>
  <c r="AG320" i="2" s="1"/>
  <c r="AF320" i="2" a="1"/>
  <c r="AF320" i="2" s="1"/>
  <c r="AE320" i="2" a="1"/>
  <c r="AE320" i="2"/>
  <c r="AD320" i="2" a="1"/>
  <c r="AD320" i="2" s="1"/>
  <c r="AC320" i="2" a="1"/>
  <c r="AC320" i="2" s="1"/>
  <c r="AB320" i="2" a="1"/>
  <c r="AB320" i="2" s="1"/>
  <c r="AM319" i="2" a="1"/>
  <c r="AM319" i="2" s="1"/>
  <c r="AL319" i="2" a="1"/>
  <c r="AL319" i="2" s="1"/>
  <c r="AK319" i="2" a="1"/>
  <c r="AK319" i="2" s="1"/>
  <c r="AJ319" i="2" a="1"/>
  <c r="AJ319" i="2" s="1"/>
  <c r="AI319" i="2" a="1"/>
  <c r="AI319" i="2" s="1"/>
  <c r="AH319" i="2" a="1"/>
  <c r="AH319" i="2" s="1"/>
  <c r="AG319" i="2" a="1"/>
  <c r="AG319" i="2" s="1"/>
  <c r="AF319" i="2" a="1"/>
  <c r="AF319" i="2" s="1"/>
  <c r="AE319" i="2" a="1"/>
  <c r="AE319" i="2" s="1"/>
  <c r="AD319" i="2" a="1"/>
  <c r="AD319" i="2" s="1"/>
  <c r="AC319" i="2" a="1"/>
  <c r="AC319" i="2" s="1"/>
  <c r="AB319" i="2" a="1"/>
  <c r="AB319" i="2" s="1"/>
  <c r="AM318" i="2" a="1"/>
  <c r="AM318" i="2"/>
  <c r="AL318" i="2" a="1"/>
  <c r="AL318" i="2" s="1"/>
  <c r="AK318" i="2" a="1"/>
  <c r="AK318" i="2" s="1"/>
  <c r="AJ318" i="2" a="1"/>
  <c r="AJ318" i="2" s="1"/>
  <c r="AI318" i="2" a="1"/>
  <c r="AI318" i="2" s="1"/>
  <c r="AH318" i="2" a="1"/>
  <c r="AH318" i="2" s="1"/>
  <c r="AG318" i="2" a="1"/>
  <c r="AG318" i="2" s="1"/>
  <c r="AF318" i="2" a="1"/>
  <c r="AF318" i="2" s="1"/>
  <c r="AE318" i="2" a="1"/>
  <c r="AE318" i="2" s="1"/>
  <c r="AD318" i="2" a="1"/>
  <c r="AD318" i="2" s="1"/>
  <c r="AC318" i="2" a="1"/>
  <c r="AC318" i="2" s="1"/>
  <c r="AB318" i="2" a="1"/>
  <c r="AB318" i="2" s="1"/>
  <c r="AM317" i="2" a="1"/>
  <c r="AM317" i="2"/>
  <c r="AL317" i="2" a="1"/>
  <c r="AL317" i="2" s="1"/>
  <c r="AK317" i="2" a="1"/>
  <c r="AK317" i="2" s="1"/>
  <c r="AJ317" i="2" a="1"/>
  <c r="AJ317" i="2" s="1"/>
  <c r="AI317" i="2" a="1"/>
  <c r="AI317" i="2"/>
  <c r="AH317" i="2" a="1"/>
  <c r="AH317" i="2" s="1"/>
  <c r="AG317" i="2" a="1"/>
  <c r="AG317" i="2" s="1"/>
  <c r="AF317" i="2" a="1"/>
  <c r="AF317" i="2" s="1"/>
  <c r="AE317" i="2" a="1"/>
  <c r="AE317" i="2" s="1"/>
  <c r="AD317" i="2" a="1"/>
  <c r="AD317" i="2" s="1"/>
  <c r="AC317" i="2" a="1"/>
  <c r="AC317" i="2" s="1"/>
  <c r="AB317" i="2" a="1"/>
  <c r="AB317" i="2" s="1"/>
  <c r="AM316" i="2" a="1"/>
  <c r="AM316" i="2" s="1"/>
  <c r="AL316" i="2" a="1"/>
  <c r="AL316" i="2" s="1"/>
  <c r="AK316" i="2" a="1"/>
  <c r="AK316" i="2" s="1"/>
  <c r="AJ316" i="2" a="1"/>
  <c r="AJ316" i="2" s="1"/>
  <c r="AI316" i="2" a="1"/>
  <c r="AI316" i="2" s="1"/>
  <c r="AH316" i="2" a="1"/>
  <c r="AH316" i="2" s="1"/>
  <c r="AG316" i="2" a="1"/>
  <c r="AG316" i="2" s="1"/>
  <c r="AF316" i="2" a="1"/>
  <c r="AF316" i="2" s="1"/>
  <c r="AE316" i="2" a="1"/>
  <c r="AE316" i="2" s="1"/>
  <c r="AD316" i="2" a="1"/>
  <c r="AD316" i="2" s="1"/>
  <c r="AC316" i="2" a="1"/>
  <c r="AC316" i="2" s="1"/>
  <c r="AB316" i="2" a="1"/>
  <c r="AB316" i="2" s="1"/>
  <c r="AM315" i="2" a="1"/>
  <c r="AM315" i="2" s="1"/>
  <c r="AL315" i="2" a="1"/>
  <c r="AL315" i="2" s="1"/>
  <c r="AK315" i="2" a="1"/>
  <c r="AK315" i="2" s="1"/>
  <c r="AJ315" i="2" a="1"/>
  <c r="AJ315" i="2" s="1"/>
  <c r="AI315" i="2" a="1"/>
  <c r="AI315" i="2" s="1"/>
  <c r="AH315" i="2" a="1"/>
  <c r="AH315" i="2" s="1"/>
  <c r="AG315" i="2" a="1"/>
  <c r="AG315" i="2" s="1"/>
  <c r="AF315" i="2" a="1"/>
  <c r="AF315" i="2" s="1"/>
  <c r="AE315" i="2" a="1"/>
  <c r="AE315" i="2" s="1"/>
  <c r="AD315" i="2" a="1"/>
  <c r="AD315" i="2" s="1"/>
  <c r="AC315" i="2" a="1"/>
  <c r="AC315" i="2" s="1"/>
  <c r="AB315" i="2" a="1"/>
  <c r="AB315" i="2" s="1"/>
  <c r="AM314" i="2" a="1"/>
  <c r="AM314" i="2"/>
  <c r="AL314" i="2" a="1"/>
  <c r="AL314" i="2" s="1"/>
  <c r="AK314" i="2" a="1"/>
  <c r="AK314" i="2" s="1"/>
  <c r="AJ314" i="2" a="1"/>
  <c r="AJ314" i="2" s="1"/>
  <c r="AI314" i="2" a="1"/>
  <c r="AI314" i="2" s="1"/>
  <c r="AH314" i="2" a="1"/>
  <c r="AH314" i="2" s="1"/>
  <c r="AG314" i="2" a="1"/>
  <c r="AG314" i="2" s="1"/>
  <c r="AF314" i="2" a="1"/>
  <c r="AF314" i="2" s="1"/>
  <c r="AE314" i="2" a="1"/>
  <c r="AE314" i="2" s="1"/>
  <c r="AD314" i="2" a="1"/>
  <c r="AD314" i="2" s="1"/>
  <c r="AC314" i="2" a="1"/>
  <c r="AC314" i="2" s="1"/>
  <c r="AB314" i="2" a="1"/>
  <c r="AB314" i="2" s="1"/>
  <c r="AM313" i="2" a="1"/>
  <c r="AM313" i="2" s="1"/>
  <c r="AL313" i="2" a="1"/>
  <c r="AL313" i="2" s="1"/>
  <c r="AK313" i="2" a="1"/>
  <c r="AK313" i="2" s="1"/>
  <c r="AJ313" i="2" a="1"/>
  <c r="AJ313" i="2" s="1"/>
  <c r="AI313" i="2" a="1"/>
  <c r="AI313" i="2"/>
  <c r="AH313" i="2" a="1"/>
  <c r="AH313" i="2" s="1"/>
  <c r="AG313" i="2" a="1"/>
  <c r="AG313" i="2" s="1"/>
  <c r="AF313" i="2" a="1"/>
  <c r="AF313" i="2" s="1"/>
  <c r="AE313" i="2" a="1"/>
  <c r="AE313" i="2" s="1"/>
  <c r="AD313" i="2" a="1"/>
  <c r="AD313" i="2" s="1"/>
  <c r="AC313" i="2" a="1"/>
  <c r="AC313" i="2" s="1"/>
  <c r="AB313" i="2" a="1"/>
  <c r="AB313" i="2" s="1"/>
  <c r="AM312" i="2" a="1"/>
  <c r="AM312" i="2" s="1"/>
  <c r="AL312" i="2" a="1"/>
  <c r="AL312" i="2" s="1"/>
  <c r="AK312" i="2" a="1"/>
  <c r="AK312" i="2" s="1"/>
  <c r="AJ312" i="2" a="1"/>
  <c r="AJ312" i="2" s="1"/>
  <c r="AI312" i="2" a="1"/>
  <c r="AI312" i="2"/>
  <c r="AH312" i="2" a="1"/>
  <c r="AH312" i="2" s="1"/>
  <c r="AG312" i="2" a="1"/>
  <c r="AG312" i="2" s="1"/>
  <c r="AF312" i="2" a="1"/>
  <c r="AF312" i="2" s="1"/>
  <c r="AE312" i="2" a="1"/>
  <c r="AE312" i="2"/>
  <c r="AD312" i="2" a="1"/>
  <c r="AD312" i="2" s="1"/>
  <c r="AC312" i="2" a="1"/>
  <c r="AC312" i="2" s="1"/>
  <c r="AB312" i="2" a="1"/>
  <c r="AB312" i="2" s="1"/>
  <c r="AM311" i="2" a="1"/>
  <c r="AM311" i="2" s="1"/>
  <c r="AL311" i="2" a="1"/>
  <c r="AL311" i="2" s="1"/>
  <c r="AK311" i="2" a="1"/>
  <c r="AK311" i="2" s="1"/>
  <c r="AJ311" i="2" a="1"/>
  <c r="AJ311" i="2" s="1"/>
  <c r="AI311" i="2" a="1"/>
  <c r="AI311" i="2" s="1"/>
  <c r="AH311" i="2" a="1"/>
  <c r="AH311" i="2" s="1"/>
  <c r="AG311" i="2" a="1"/>
  <c r="AG311" i="2" s="1"/>
  <c r="AF311" i="2" a="1"/>
  <c r="AF311" i="2" s="1"/>
  <c r="AE311" i="2" a="1"/>
  <c r="AE311" i="2" s="1"/>
  <c r="AD311" i="2" a="1"/>
  <c r="AD311" i="2" s="1"/>
  <c r="AC311" i="2" a="1"/>
  <c r="AC311" i="2" s="1"/>
  <c r="AB311" i="2" a="1"/>
  <c r="AB311" i="2" s="1"/>
  <c r="AM310" i="2" a="1"/>
  <c r="AM310" i="2" s="1"/>
  <c r="AL310" i="2" a="1"/>
  <c r="AL310" i="2" s="1"/>
  <c r="AK310" i="2" a="1"/>
  <c r="AK310" i="2" s="1"/>
  <c r="AJ310" i="2" a="1"/>
  <c r="AJ310" i="2" s="1"/>
  <c r="AI310" i="2" a="1"/>
  <c r="AI310" i="2" s="1"/>
  <c r="AH310" i="2" a="1"/>
  <c r="AH310" i="2" s="1"/>
  <c r="AG310" i="2" a="1"/>
  <c r="AG310" i="2" s="1"/>
  <c r="AF310" i="2" a="1"/>
  <c r="AF310" i="2" s="1"/>
  <c r="AE310" i="2" a="1"/>
  <c r="AE310" i="2" s="1"/>
  <c r="AD310" i="2" a="1"/>
  <c r="AD310" i="2" s="1"/>
  <c r="AC310" i="2" a="1"/>
  <c r="AC310" i="2" s="1"/>
  <c r="AB310" i="2" a="1"/>
  <c r="AB310" i="2" s="1"/>
  <c r="AM309" i="2" a="1"/>
  <c r="AM309" i="2" s="1"/>
  <c r="AL309" i="2" a="1"/>
  <c r="AL309" i="2" s="1"/>
  <c r="AK309" i="2" a="1"/>
  <c r="AK309" i="2" s="1"/>
  <c r="AJ309" i="2" a="1"/>
  <c r="AJ309" i="2" s="1"/>
  <c r="AI309" i="2" a="1"/>
  <c r="AI309" i="2"/>
  <c r="AH309" i="2" a="1"/>
  <c r="AH309" i="2" s="1"/>
  <c r="AG309" i="2" a="1"/>
  <c r="AG309" i="2" s="1"/>
  <c r="AF309" i="2" a="1"/>
  <c r="AF309" i="2" s="1"/>
  <c r="AE309" i="2" a="1"/>
  <c r="AE309" i="2" s="1"/>
  <c r="AD309" i="2" a="1"/>
  <c r="AD309" i="2" s="1"/>
  <c r="AC309" i="2" a="1"/>
  <c r="AC309" i="2" s="1"/>
  <c r="AB309" i="2" a="1"/>
  <c r="AB309" i="2" s="1"/>
  <c r="AM308" i="2" a="1"/>
  <c r="AM308" i="2" s="1"/>
  <c r="AL308" i="2" a="1"/>
  <c r="AL308" i="2" s="1"/>
  <c r="AK308" i="2" a="1"/>
  <c r="AK308" i="2" s="1"/>
  <c r="AJ308" i="2" a="1"/>
  <c r="AJ308" i="2" s="1"/>
  <c r="AI308" i="2" a="1"/>
  <c r="AI308" i="2" s="1"/>
  <c r="AH308" i="2" a="1"/>
  <c r="AH308" i="2" s="1"/>
  <c r="AG308" i="2" a="1"/>
  <c r="AG308" i="2" s="1"/>
  <c r="AF308" i="2" a="1"/>
  <c r="AF308" i="2" s="1"/>
  <c r="AE308" i="2" a="1"/>
  <c r="AE308" i="2"/>
  <c r="AD308" i="2" a="1"/>
  <c r="AD308" i="2" s="1"/>
  <c r="AC308" i="2" a="1"/>
  <c r="AC308" i="2" s="1"/>
  <c r="AB308" i="2" a="1"/>
  <c r="AB308" i="2" s="1"/>
  <c r="AM307" i="2" a="1"/>
  <c r="AM307" i="2" s="1"/>
  <c r="AL307" i="2" a="1"/>
  <c r="AL307" i="2" s="1"/>
  <c r="AK307" i="2" a="1"/>
  <c r="AK307" i="2" s="1"/>
  <c r="AJ307" i="2" a="1"/>
  <c r="AJ307" i="2" s="1"/>
  <c r="AI307" i="2" a="1"/>
  <c r="AI307" i="2" s="1"/>
  <c r="AH307" i="2" a="1"/>
  <c r="AH307" i="2" s="1"/>
  <c r="AG307" i="2" a="1"/>
  <c r="AG307" i="2" s="1"/>
  <c r="AF307" i="2" a="1"/>
  <c r="AF307" i="2" s="1"/>
  <c r="AE307" i="2" a="1"/>
  <c r="AE307" i="2"/>
  <c r="AD307" i="2" a="1"/>
  <c r="AD307" i="2" s="1"/>
  <c r="AC307" i="2" a="1"/>
  <c r="AC307" i="2" s="1"/>
  <c r="AB307" i="2" a="1"/>
  <c r="AB307" i="2" s="1"/>
  <c r="AM306" i="2" a="1"/>
  <c r="AM306" i="2"/>
  <c r="AL306" i="2" a="1"/>
  <c r="AL306" i="2" s="1"/>
  <c r="AK306" i="2" a="1"/>
  <c r="AK306" i="2" s="1"/>
  <c r="AJ306" i="2" a="1"/>
  <c r="AJ306" i="2" s="1"/>
  <c r="AI306" i="2" a="1"/>
  <c r="AI306" i="2" s="1"/>
  <c r="AH306" i="2" a="1"/>
  <c r="AH306" i="2" s="1"/>
  <c r="AG306" i="2" a="1"/>
  <c r="AG306" i="2" s="1"/>
  <c r="AF306" i="2" a="1"/>
  <c r="AF306" i="2" s="1"/>
  <c r="AE306" i="2" a="1"/>
  <c r="AE306" i="2" s="1"/>
  <c r="AD306" i="2" a="1"/>
  <c r="AD306" i="2" s="1"/>
  <c r="AC306" i="2" a="1"/>
  <c r="AC306" i="2" s="1"/>
  <c r="AB306" i="2" a="1"/>
  <c r="AB306" i="2" s="1"/>
  <c r="AM305" i="2" a="1"/>
  <c r="AM305" i="2" s="1"/>
  <c r="AL305" i="2" a="1"/>
  <c r="AL305" i="2" s="1"/>
  <c r="AK305" i="2" a="1"/>
  <c r="AK305" i="2" s="1"/>
  <c r="AJ305" i="2" a="1"/>
  <c r="AJ305" i="2" s="1"/>
  <c r="AI305" i="2" a="1"/>
  <c r="AI305" i="2" s="1"/>
  <c r="AH305" i="2" a="1"/>
  <c r="AH305" i="2" s="1"/>
  <c r="AG305" i="2" a="1"/>
  <c r="AG305" i="2" s="1"/>
  <c r="AF305" i="2" a="1"/>
  <c r="AF305" i="2" s="1"/>
  <c r="AE305" i="2" a="1"/>
  <c r="AE305" i="2" s="1"/>
  <c r="AD305" i="2" a="1"/>
  <c r="AD305" i="2" s="1"/>
  <c r="AC305" i="2" a="1"/>
  <c r="AC305" i="2" s="1"/>
  <c r="AB305" i="2" a="1"/>
  <c r="AB305" i="2" s="1"/>
  <c r="AM295" i="2" a="1"/>
  <c r="AM295" i="2" s="1"/>
  <c r="AL295" i="2" a="1"/>
  <c r="AL295" i="2" s="1"/>
  <c r="AK295" i="2" a="1"/>
  <c r="AK295" i="2" s="1"/>
  <c r="AJ295" i="2" a="1"/>
  <c r="AJ295" i="2" s="1"/>
  <c r="AI295" i="2" a="1"/>
  <c r="AI295" i="2" s="1"/>
  <c r="AH295" i="2" a="1"/>
  <c r="AH295" i="2" s="1"/>
  <c r="AG295" i="2" a="1"/>
  <c r="AG295" i="2" s="1"/>
  <c r="AF295" i="2" a="1"/>
  <c r="AF295" i="2" s="1"/>
  <c r="AE295" i="2" a="1"/>
  <c r="AE295" i="2"/>
  <c r="AD295" i="2" a="1"/>
  <c r="AD295" i="2" s="1"/>
  <c r="AC295" i="2" a="1"/>
  <c r="AC295" i="2" s="1"/>
  <c r="AB295" i="2" a="1"/>
  <c r="AB295" i="2" s="1"/>
  <c r="AM294" i="2" a="1"/>
  <c r="AM294" i="2" s="1"/>
  <c r="AL294" i="2" a="1"/>
  <c r="AL294" i="2" s="1"/>
  <c r="AK294" i="2" a="1"/>
  <c r="AK294" i="2" s="1"/>
  <c r="AJ294" i="2" a="1"/>
  <c r="AJ294" i="2" s="1"/>
  <c r="AI294" i="2" a="1"/>
  <c r="AI294" i="2" s="1"/>
  <c r="AH294" i="2" a="1"/>
  <c r="AH294" i="2" s="1"/>
  <c r="AG294" i="2" a="1"/>
  <c r="AG294" i="2" s="1"/>
  <c r="AF294" i="2" a="1"/>
  <c r="AF294" i="2" s="1"/>
  <c r="AE294" i="2" a="1"/>
  <c r="AE294" i="2" s="1"/>
  <c r="AD294" i="2" a="1"/>
  <c r="AD294" i="2" s="1"/>
  <c r="AC294" i="2" a="1"/>
  <c r="AC294" i="2" s="1"/>
  <c r="AB294" i="2" a="1"/>
  <c r="AB294" i="2" s="1"/>
  <c r="AM293" i="2" a="1"/>
  <c r="AM293" i="2" s="1"/>
  <c r="AL293" i="2" a="1"/>
  <c r="AL293" i="2" s="1"/>
  <c r="AK293" i="2" a="1"/>
  <c r="AK293" i="2" s="1"/>
  <c r="AJ293" i="2" a="1"/>
  <c r="AJ293" i="2" s="1"/>
  <c r="AI293" i="2" a="1"/>
  <c r="AI293" i="2" s="1"/>
  <c r="AH293" i="2" a="1"/>
  <c r="AH293" i="2" s="1"/>
  <c r="AG293" i="2" a="1"/>
  <c r="AG293" i="2" s="1"/>
  <c r="AF293" i="2" a="1"/>
  <c r="AF293" i="2" s="1"/>
  <c r="AE293" i="2" a="1"/>
  <c r="AE293" i="2" s="1"/>
  <c r="AD293" i="2" a="1"/>
  <c r="AD293" i="2" s="1"/>
  <c r="AC293" i="2" a="1"/>
  <c r="AC293" i="2" s="1"/>
  <c r="AB293" i="2" a="1"/>
  <c r="AB293" i="2" s="1"/>
  <c r="AM292" i="2" a="1"/>
  <c r="AM292" i="2"/>
  <c r="AL292" i="2" a="1"/>
  <c r="AL292" i="2" s="1"/>
  <c r="AK292" i="2" a="1"/>
  <c r="AK292" i="2" s="1"/>
  <c r="AJ292" i="2" a="1"/>
  <c r="AJ292" i="2" s="1"/>
  <c r="AI292" i="2" a="1"/>
  <c r="AI292" i="2"/>
  <c r="AH292" i="2" a="1"/>
  <c r="AH292" i="2" s="1"/>
  <c r="AG292" i="2" a="1"/>
  <c r="AG292" i="2" s="1"/>
  <c r="AF292" i="2" a="1"/>
  <c r="AF292" i="2" s="1"/>
  <c r="AE292" i="2" a="1"/>
  <c r="AE292" i="2" s="1"/>
  <c r="AD292" i="2" a="1"/>
  <c r="AD292" i="2" s="1"/>
  <c r="AC292" i="2" a="1"/>
  <c r="AC292" i="2" s="1"/>
  <c r="AB292" i="2" a="1"/>
  <c r="AB292" i="2" s="1"/>
  <c r="AM291" i="2" a="1"/>
  <c r="AM291" i="2" s="1"/>
  <c r="AL291" i="2" a="1"/>
  <c r="AL291" i="2" s="1"/>
  <c r="AK291" i="2" a="1"/>
  <c r="AK291" i="2" s="1"/>
  <c r="AJ291" i="2" a="1"/>
  <c r="AJ291" i="2" s="1"/>
  <c r="AI291" i="2" a="1"/>
  <c r="AI291" i="2" s="1"/>
  <c r="AH291" i="2" a="1"/>
  <c r="AH291" i="2" s="1"/>
  <c r="AG291" i="2" a="1"/>
  <c r="AG291" i="2" s="1"/>
  <c r="AF291" i="2" a="1"/>
  <c r="AF291" i="2" s="1"/>
  <c r="AE291" i="2" a="1"/>
  <c r="AE291" i="2" s="1"/>
  <c r="AD291" i="2" a="1"/>
  <c r="AD291" i="2" s="1"/>
  <c r="AC291" i="2" a="1"/>
  <c r="AC291" i="2" s="1"/>
  <c r="AB291" i="2" a="1"/>
  <c r="AB291" i="2" s="1"/>
  <c r="AM290" i="2" a="1"/>
  <c r="AM290" i="2" s="1"/>
  <c r="AL290" i="2" a="1"/>
  <c r="AL290" i="2" s="1"/>
  <c r="AK290" i="2" a="1"/>
  <c r="AK290" i="2" s="1"/>
  <c r="AJ290" i="2" a="1"/>
  <c r="AJ290" i="2" s="1"/>
  <c r="AI290" i="2" a="1"/>
  <c r="AI290" i="2" s="1"/>
  <c r="AH290" i="2" a="1"/>
  <c r="AH290" i="2" s="1"/>
  <c r="AG290" i="2" a="1"/>
  <c r="AG290" i="2" s="1"/>
  <c r="AF290" i="2" a="1"/>
  <c r="AF290" i="2" s="1"/>
  <c r="AE290" i="2" a="1"/>
  <c r="AE290" i="2" s="1"/>
  <c r="AD290" i="2" a="1"/>
  <c r="AD290" i="2" s="1"/>
  <c r="AC290" i="2" a="1"/>
  <c r="AC290" i="2" s="1"/>
  <c r="AB290" i="2" a="1"/>
  <c r="AB290" i="2" s="1"/>
  <c r="AM289" i="2" a="1"/>
  <c r="AM289" i="2"/>
  <c r="AL289" i="2" a="1"/>
  <c r="AL289" i="2" s="1"/>
  <c r="AK289" i="2" a="1"/>
  <c r="AK289" i="2" s="1"/>
  <c r="AJ289" i="2" a="1"/>
  <c r="AJ289" i="2" s="1"/>
  <c r="AI289" i="2" a="1"/>
  <c r="AI289" i="2" s="1"/>
  <c r="AH289" i="2" a="1"/>
  <c r="AH289" i="2" s="1"/>
  <c r="AG289" i="2" a="1"/>
  <c r="AG289" i="2" s="1"/>
  <c r="AF289" i="2" a="1"/>
  <c r="AF289" i="2" s="1"/>
  <c r="AE289" i="2" a="1"/>
  <c r="AE289" i="2" s="1"/>
  <c r="AD289" i="2" a="1"/>
  <c r="AD289" i="2" s="1"/>
  <c r="AC289" i="2" a="1"/>
  <c r="AC289" i="2" s="1"/>
  <c r="AB289" i="2" a="1"/>
  <c r="AB289" i="2" s="1"/>
  <c r="AM288" i="2" a="1"/>
  <c r="AM288" i="2" s="1"/>
  <c r="AL288" i="2" a="1"/>
  <c r="AL288" i="2" s="1"/>
  <c r="AK288" i="2" a="1"/>
  <c r="AK288" i="2" s="1"/>
  <c r="AJ288" i="2" a="1"/>
  <c r="AJ288" i="2" s="1"/>
  <c r="AI288" i="2" a="1"/>
  <c r="AI288" i="2" s="1"/>
  <c r="AH288" i="2" a="1"/>
  <c r="AH288" i="2" s="1"/>
  <c r="AG288" i="2" a="1"/>
  <c r="AG288" i="2" s="1"/>
  <c r="AF288" i="2" a="1"/>
  <c r="AF288" i="2" s="1"/>
  <c r="AE288" i="2" a="1"/>
  <c r="AE288" i="2" s="1"/>
  <c r="AD288" i="2" a="1"/>
  <c r="AD288" i="2" s="1"/>
  <c r="AC288" i="2" a="1"/>
  <c r="AC288" i="2" s="1"/>
  <c r="AB288" i="2" a="1"/>
  <c r="AB288" i="2" s="1"/>
  <c r="AM275" i="2" a="1"/>
  <c r="AM275" i="2" s="1"/>
  <c r="AL275" i="2" a="1"/>
  <c r="AL275" i="2" s="1"/>
  <c r="AK275" i="2" a="1"/>
  <c r="AK275" i="2" s="1"/>
  <c r="AJ275" i="2" a="1"/>
  <c r="AJ275" i="2" s="1"/>
  <c r="AI275" i="2" a="1"/>
  <c r="AI275" i="2"/>
  <c r="AH275" i="2" a="1"/>
  <c r="AH275" i="2" s="1"/>
  <c r="AG275" i="2" a="1"/>
  <c r="AG275" i="2" s="1"/>
  <c r="AF275" i="2" a="1"/>
  <c r="AF275" i="2" s="1"/>
  <c r="AE275" i="2" a="1"/>
  <c r="AE275" i="2"/>
  <c r="AD275" i="2" a="1"/>
  <c r="AD275" i="2" s="1"/>
  <c r="AC275" i="2" a="1"/>
  <c r="AC275" i="2" s="1"/>
  <c r="AB275" i="2" a="1"/>
  <c r="AB275" i="2" s="1"/>
  <c r="AM274" i="2" a="1"/>
  <c r="AM274" i="2" s="1"/>
  <c r="AL274" i="2" a="1"/>
  <c r="AL274" i="2" s="1"/>
  <c r="AK274" i="2" a="1"/>
  <c r="AK274" i="2" s="1"/>
  <c r="AJ274" i="2" a="1"/>
  <c r="AJ274" i="2" s="1"/>
  <c r="AI274" i="2" a="1"/>
  <c r="AI274" i="2" s="1"/>
  <c r="AH274" i="2" a="1"/>
  <c r="AH274" i="2" s="1"/>
  <c r="AG274" i="2" a="1"/>
  <c r="AG274" i="2" s="1"/>
  <c r="AF274" i="2" a="1"/>
  <c r="AF274" i="2" s="1"/>
  <c r="AE274" i="2" a="1"/>
  <c r="AE274" i="2" s="1"/>
  <c r="AD274" i="2" a="1"/>
  <c r="AD274" i="2" s="1"/>
  <c r="AC274" i="2" a="1"/>
  <c r="AC274" i="2" s="1"/>
  <c r="AB274" i="2" a="1"/>
  <c r="AB274" i="2" s="1"/>
  <c r="AM273" i="2" a="1"/>
  <c r="AM273" i="2" s="1"/>
  <c r="AL273" i="2" a="1"/>
  <c r="AL273" i="2" s="1"/>
  <c r="AK273" i="2" a="1"/>
  <c r="AK273" i="2" s="1"/>
  <c r="AJ273" i="2" a="1"/>
  <c r="AJ273" i="2" s="1"/>
  <c r="AI273" i="2" a="1"/>
  <c r="AI273" i="2" s="1"/>
  <c r="AH273" i="2" a="1"/>
  <c r="AH273" i="2" s="1"/>
  <c r="AG273" i="2" a="1"/>
  <c r="AG273" i="2" s="1"/>
  <c r="AF273" i="2" a="1"/>
  <c r="AF273" i="2" s="1"/>
  <c r="AE273" i="2" a="1"/>
  <c r="AE273" i="2" s="1"/>
  <c r="AD273" i="2" a="1"/>
  <c r="AD273" i="2" s="1"/>
  <c r="AC273" i="2" a="1"/>
  <c r="AC273" i="2" s="1"/>
  <c r="AB273" i="2" a="1"/>
  <c r="AB273" i="2" s="1"/>
  <c r="AM272" i="2" a="1"/>
  <c r="AM272" i="2" s="1"/>
  <c r="AL272" i="2" a="1"/>
  <c r="AL272" i="2" s="1"/>
  <c r="AK272" i="2" a="1"/>
  <c r="AK272" i="2" s="1"/>
  <c r="AJ272" i="2" a="1"/>
  <c r="AJ272" i="2" s="1"/>
  <c r="AI272" i="2" a="1"/>
  <c r="AI272" i="2"/>
  <c r="AH272" i="2" a="1"/>
  <c r="AH272" i="2" s="1"/>
  <c r="AG272" i="2" a="1"/>
  <c r="AG272" i="2" s="1"/>
  <c r="AF272" i="2" a="1"/>
  <c r="AF272" i="2" s="1"/>
  <c r="AE272" i="2" a="1"/>
  <c r="AE272" i="2" s="1"/>
  <c r="AD272" i="2" a="1"/>
  <c r="AD272" i="2" s="1"/>
  <c r="AC272" i="2" a="1"/>
  <c r="AC272" i="2" s="1"/>
  <c r="AB272" i="2" a="1"/>
  <c r="AB272" i="2" s="1"/>
  <c r="AM271" i="2" a="1"/>
  <c r="AM271" i="2" s="1"/>
  <c r="AL271" i="2" a="1"/>
  <c r="AL271" i="2" s="1"/>
  <c r="AK271" i="2" a="1"/>
  <c r="AK271" i="2" s="1"/>
  <c r="AJ271" i="2" a="1"/>
  <c r="AJ271" i="2" s="1"/>
  <c r="AI271" i="2" a="1"/>
  <c r="AI271" i="2" s="1"/>
  <c r="AH271" i="2" a="1"/>
  <c r="AH271" i="2" s="1"/>
  <c r="AG271" i="2" a="1"/>
  <c r="AG271" i="2" s="1"/>
  <c r="AF271" i="2" a="1"/>
  <c r="AF271" i="2" s="1"/>
  <c r="AE271" i="2" a="1"/>
  <c r="AE271" i="2" s="1"/>
  <c r="AD271" i="2" a="1"/>
  <c r="AD271" i="2" s="1"/>
  <c r="AC271" i="2" a="1"/>
  <c r="AC271" i="2" s="1"/>
  <c r="AB271" i="2" a="1"/>
  <c r="AB271" i="2" s="1"/>
  <c r="AM270" i="2" a="1"/>
  <c r="AM270" i="2" s="1"/>
  <c r="AL270" i="2" a="1"/>
  <c r="AL270" i="2" s="1"/>
  <c r="AK270" i="2" a="1"/>
  <c r="AK270" i="2" s="1"/>
  <c r="AJ270" i="2" a="1"/>
  <c r="AJ270" i="2" s="1"/>
  <c r="AI270" i="2" a="1"/>
  <c r="AI270" i="2" s="1"/>
  <c r="AH270" i="2" a="1"/>
  <c r="AH270" i="2"/>
  <c r="AG270" i="2" a="1"/>
  <c r="AG270" i="2" s="1"/>
  <c r="AF270" i="2" a="1"/>
  <c r="AF270" i="2" s="1"/>
  <c r="AE270" i="2" a="1"/>
  <c r="AE270" i="2"/>
  <c r="AD270" i="2" a="1"/>
  <c r="AD270" i="2" s="1"/>
  <c r="AC270" i="2" a="1"/>
  <c r="AC270" i="2" s="1"/>
  <c r="AB270" i="2" a="1"/>
  <c r="AB270" i="2" s="1"/>
  <c r="AM269" i="2" a="1"/>
  <c r="AM269" i="2" s="1"/>
  <c r="AL269" i="2" a="1"/>
  <c r="AL269" i="2" s="1"/>
  <c r="AK269" i="2" a="1"/>
  <c r="AK269" i="2" s="1"/>
  <c r="AJ269" i="2" a="1"/>
  <c r="AJ269" i="2" s="1"/>
  <c r="AI269" i="2" a="1"/>
  <c r="AI269" i="2" s="1"/>
  <c r="AH269" i="2" a="1"/>
  <c r="AH269" i="2" s="1"/>
  <c r="AG269" i="2" a="1"/>
  <c r="AG269" i="2" s="1"/>
  <c r="AF269" i="2" a="1"/>
  <c r="AF269" i="2" s="1"/>
  <c r="AE269" i="2" a="1"/>
  <c r="AE269" i="2" s="1"/>
  <c r="AD269" i="2" a="1"/>
  <c r="AD269" i="2"/>
  <c r="AC269" i="2" a="1"/>
  <c r="AC269" i="2" s="1"/>
  <c r="AB269" i="2" a="1"/>
  <c r="AB269" i="2" s="1"/>
  <c r="AM268" i="2" a="1"/>
  <c r="AM268" i="2"/>
  <c r="AL268" i="2" a="1"/>
  <c r="AL268" i="2" s="1"/>
  <c r="AK268" i="2" a="1"/>
  <c r="AK268" i="2" s="1"/>
  <c r="AJ268" i="2" a="1"/>
  <c r="AJ268" i="2" s="1"/>
  <c r="AI268" i="2" a="1"/>
  <c r="AI268" i="2" s="1"/>
  <c r="AH268" i="2" a="1"/>
  <c r="AH268" i="2" s="1"/>
  <c r="AG268" i="2" a="1"/>
  <c r="AG268" i="2" s="1"/>
  <c r="AF268" i="2" a="1"/>
  <c r="AF268" i="2" s="1"/>
  <c r="AE268" i="2" a="1"/>
  <c r="AE268" i="2" s="1"/>
  <c r="AD268" i="2" a="1"/>
  <c r="AD268" i="2" s="1"/>
  <c r="AC268" i="2" a="1"/>
  <c r="AC268" i="2" s="1"/>
  <c r="AB268" i="2" a="1"/>
  <c r="AB268" i="2" s="1"/>
  <c r="AM267" i="2" a="1"/>
  <c r="AM267" i="2" s="1"/>
  <c r="AL267" i="2" a="1"/>
  <c r="AL267" i="2"/>
  <c r="AK267" i="2" a="1"/>
  <c r="AK267" i="2" s="1"/>
  <c r="AJ267" i="2" a="1"/>
  <c r="AJ267" i="2" s="1"/>
  <c r="AI267" i="2" a="1"/>
  <c r="AI267" i="2"/>
  <c r="AH267" i="2" a="1"/>
  <c r="AH267" i="2" s="1"/>
  <c r="AG267" i="2" a="1"/>
  <c r="AG267" i="2" s="1"/>
  <c r="AF267" i="2" a="1"/>
  <c r="AF267" i="2" s="1"/>
  <c r="AE267" i="2" a="1"/>
  <c r="AE267" i="2" s="1"/>
  <c r="AD267" i="2" a="1"/>
  <c r="AD267" i="2" s="1"/>
  <c r="AC267" i="2" a="1"/>
  <c r="AC267" i="2" s="1"/>
  <c r="AB267" i="2" a="1"/>
  <c r="AB267" i="2" s="1"/>
  <c r="AM266" i="2" a="1"/>
  <c r="AM266" i="2" s="1"/>
  <c r="AL266" i="2" a="1"/>
  <c r="AL266" i="2" s="1"/>
  <c r="AK266" i="2" a="1"/>
  <c r="AK266" i="2" s="1"/>
  <c r="AJ266" i="2" a="1"/>
  <c r="AJ266" i="2" s="1"/>
  <c r="AI266" i="2" a="1"/>
  <c r="AI266" i="2" s="1"/>
  <c r="AH266" i="2" a="1"/>
  <c r="AH266" i="2"/>
  <c r="AG266" i="2" a="1"/>
  <c r="AG266" i="2" s="1"/>
  <c r="AF266" i="2" a="1"/>
  <c r="AF266" i="2" s="1"/>
  <c r="AE266" i="2" a="1"/>
  <c r="AE266" i="2" s="1"/>
  <c r="AD266" i="2" a="1"/>
  <c r="AD266" i="2" s="1"/>
  <c r="AC266" i="2" a="1"/>
  <c r="AC266" i="2" s="1"/>
  <c r="AB266" i="2" a="1"/>
  <c r="AB266" i="2" s="1"/>
  <c r="AM265" i="2" a="1"/>
  <c r="AM265" i="2" s="1"/>
  <c r="AL265" i="2" a="1"/>
  <c r="AL265" i="2" s="1"/>
  <c r="AK265" i="2" a="1"/>
  <c r="AK265" i="2" s="1"/>
  <c r="AJ265" i="2" a="1"/>
  <c r="AJ265" i="2" s="1"/>
  <c r="AI265" i="2" a="1"/>
  <c r="AI265" i="2"/>
  <c r="AH265" i="2" a="1"/>
  <c r="AH265" i="2" s="1"/>
  <c r="AG265" i="2" a="1"/>
  <c r="AG265" i="2" s="1"/>
  <c r="AF265" i="2" a="1"/>
  <c r="AF265" i="2" s="1"/>
  <c r="AE265" i="2" a="1"/>
  <c r="AE265" i="2" s="1"/>
  <c r="AD265" i="2" a="1"/>
  <c r="AD265" i="2" s="1"/>
  <c r="AC265" i="2" a="1"/>
  <c r="AC265" i="2" s="1"/>
  <c r="AB265" i="2" a="1"/>
  <c r="AB265" i="2" s="1"/>
  <c r="AM264" i="2" a="1"/>
  <c r="AM264" i="2" s="1"/>
  <c r="AL264" i="2" a="1"/>
  <c r="AL264" i="2" s="1"/>
  <c r="AK264" i="2" a="1"/>
  <c r="AK264" i="2" s="1"/>
  <c r="AJ264" i="2" a="1"/>
  <c r="AJ264" i="2" s="1"/>
  <c r="AI264" i="2" a="1"/>
  <c r="AI264" i="2" s="1"/>
  <c r="AH264" i="2" a="1"/>
  <c r="AH264" i="2" s="1"/>
  <c r="AG264" i="2" a="1"/>
  <c r="AG264" i="2" s="1"/>
  <c r="AF264" i="2" a="1"/>
  <c r="AF264" i="2" s="1"/>
  <c r="AE264" i="2" a="1"/>
  <c r="AE264" i="2" s="1"/>
  <c r="AD264" i="2" a="1"/>
  <c r="AD264" i="2" s="1"/>
  <c r="AC264" i="2" a="1"/>
  <c r="AC264" i="2" s="1"/>
  <c r="AB264" i="2" a="1"/>
  <c r="AB264" i="2" s="1"/>
  <c r="AM263" i="2" a="1"/>
  <c r="AM263" i="2" s="1"/>
  <c r="AL263" i="2" a="1"/>
  <c r="AL263" i="2"/>
  <c r="AK263" i="2" a="1"/>
  <c r="AK263" i="2" s="1"/>
  <c r="AJ263" i="2" a="1"/>
  <c r="AJ263" i="2" s="1"/>
  <c r="AI263" i="2" a="1"/>
  <c r="AI263" i="2" s="1"/>
  <c r="AH263" i="2" a="1"/>
  <c r="AH263" i="2" s="1"/>
  <c r="AG263" i="2" a="1"/>
  <c r="AG263" i="2" s="1"/>
  <c r="AF263" i="2" a="1"/>
  <c r="AF263" i="2" s="1"/>
  <c r="AE263" i="2" a="1"/>
  <c r="AE263" i="2" s="1"/>
  <c r="AD263" i="2" a="1"/>
  <c r="AD263" i="2" s="1"/>
  <c r="AC263" i="2" a="1"/>
  <c r="AC263" i="2" s="1"/>
  <c r="AB263" i="2" a="1"/>
  <c r="AB263" i="2" s="1"/>
  <c r="AM262" i="2" a="1"/>
  <c r="AM262" i="2"/>
  <c r="AL262" i="2" a="1"/>
  <c r="AL262" i="2" s="1"/>
  <c r="AK262" i="2" a="1"/>
  <c r="AK262" i="2" s="1"/>
  <c r="AJ262" i="2" a="1"/>
  <c r="AJ262" i="2" s="1"/>
  <c r="AI262" i="2" a="1"/>
  <c r="AI262" i="2" s="1"/>
  <c r="AH262" i="2" a="1"/>
  <c r="AH262" i="2" s="1"/>
  <c r="AG262" i="2" a="1"/>
  <c r="AG262" i="2" s="1"/>
  <c r="AF262" i="2" a="1"/>
  <c r="AF262" i="2" s="1"/>
  <c r="AE262" i="2" a="1"/>
  <c r="AE262" i="2" s="1"/>
  <c r="AD262" i="2" a="1"/>
  <c r="AD262" i="2" s="1"/>
  <c r="AC262" i="2" a="1"/>
  <c r="AC262" i="2" s="1"/>
  <c r="AB262" i="2" a="1"/>
  <c r="AB262" i="2" s="1"/>
  <c r="AM261" i="2" a="1"/>
  <c r="AM261" i="2" s="1"/>
  <c r="AL261" i="2" a="1"/>
  <c r="AL261" i="2" s="1"/>
  <c r="AK261" i="2" a="1"/>
  <c r="AK261" i="2" s="1"/>
  <c r="AJ261" i="2" a="1"/>
  <c r="AJ261" i="2" s="1"/>
  <c r="AI261" i="2" a="1"/>
  <c r="AI261" i="2" s="1"/>
  <c r="AH261" i="2" a="1"/>
  <c r="AH261" i="2" s="1"/>
  <c r="AG261" i="2" a="1"/>
  <c r="AG261" i="2" s="1"/>
  <c r="AF261" i="2" a="1"/>
  <c r="AF261" i="2" s="1"/>
  <c r="AE261" i="2" a="1"/>
  <c r="AE261" i="2" s="1"/>
  <c r="AD261" i="2" a="1"/>
  <c r="AD261" i="2"/>
  <c r="AC261" i="2" a="1"/>
  <c r="AC261" i="2" s="1"/>
  <c r="AB261" i="2" a="1"/>
  <c r="AB261" i="2" s="1"/>
  <c r="AM260" i="2" a="1"/>
  <c r="AM260" i="2" s="1"/>
  <c r="AL260" i="2" a="1"/>
  <c r="AL260" i="2" s="1"/>
  <c r="AK260" i="2" a="1"/>
  <c r="AK260" i="2" s="1"/>
  <c r="AJ260" i="2" a="1"/>
  <c r="AJ260" i="2" s="1"/>
  <c r="AI260" i="2" a="1"/>
  <c r="AI260" i="2" s="1"/>
  <c r="AH260" i="2" a="1"/>
  <c r="AH260" i="2" s="1"/>
  <c r="AG260" i="2" a="1"/>
  <c r="AG260" i="2" s="1"/>
  <c r="AF260" i="2" a="1"/>
  <c r="AF260" i="2" s="1"/>
  <c r="AE260" i="2" a="1"/>
  <c r="AE260" i="2"/>
  <c r="AD260" i="2" a="1"/>
  <c r="AD260" i="2" s="1"/>
  <c r="AC260" i="2" a="1"/>
  <c r="AC260" i="2" s="1"/>
  <c r="AB260" i="2" a="1"/>
  <c r="AB260" i="2" s="1"/>
  <c r="AM242" i="2" a="1"/>
  <c r="AM242" i="2" s="1"/>
  <c r="AL242" i="2" a="1"/>
  <c r="AL242" i="2" s="1"/>
  <c r="AK242" i="2" a="1"/>
  <c r="AK242" i="2" s="1"/>
  <c r="AJ242" i="2" a="1"/>
  <c r="AJ242" i="2" s="1"/>
  <c r="AI242" i="2" a="1"/>
  <c r="AI242" i="2" s="1"/>
  <c r="AH242" i="2" a="1"/>
  <c r="AH242" i="2" s="1"/>
  <c r="AG242" i="2" a="1"/>
  <c r="AG242" i="2" s="1"/>
  <c r="AF242" i="2" a="1"/>
  <c r="AF242" i="2" s="1"/>
  <c r="AE242" i="2" a="1"/>
  <c r="AE242" i="2" s="1"/>
  <c r="AD242" i="2" a="1"/>
  <c r="AD242" i="2" s="1"/>
  <c r="AC242" i="2" a="1"/>
  <c r="AC242" i="2" s="1"/>
  <c r="AB242" i="2" a="1"/>
  <c r="AB242" i="2" s="1"/>
  <c r="AM241" i="2" a="1"/>
  <c r="AM241" i="2" s="1"/>
  <c r="AL241" i="2" a="1"/>
  <c r="AL241" i="2" s="1"/>
  <c r="AK241" i="2" a="1"/>
  <c r="AK241" i="2" s="1"/>
  <c r="AJ241" i="2" a="1"/>
  <c r="AJ241" i="2" s="1"/>
  <c r="AI241" i="2" a="1"/>
  <c r="AI241" i="2" s="1"/>
  <c r="AH241" i="2" a="1"/>
  <c r="AH241" i="2"/>
  <c r="AG241" i="2" a="1"/>
  <c r="AG241" i="2" s="1"/>
  <c r="AF241" i="2" a="1"/>
  <c r="AF241" i="2" s="1"/>
  <c r="AE241" i="2" a="1"/>
  <c r="AE241" i="2" s="1"/>
  <c r="AD241" i="2" a="1"/>
  <c r="AD241" i="2" s="1"/>
  <c r="AC241" i="2" a="1"/>
  <c r="AC241" i="2" s="1"/>
  <c r="AB241" i="2" a="1"/>
  <c r="AB241" i="2" s="1"/>
  <c r="AM240" i="2" a="1"/>
  <c r="AM240" i="2" s="1"/>
  <c r="AL240" i="2" a="1"/>
  <c r="AL240" i="2" s="1"/>
  <c r="AK240" i="2" a="1"/>
  <c r="AK240" i="2" s="1"/>
  <c r="AJ240" i="2" a="1"/>
  <c r="AJ240" i="2" s="1"/>
  <c r="AI240" i="2" a="1"/>
  <c r="AI240" i="2"/>
  <c r="AH240" i="2" a="1"/>
  <c r="AH240" i="2" s="1"/>
  <c r="AG240" i="2" a="1"/>
  <c r="AG240" i="2" s="1"/>
  <c r="AF240" i="2" a="1"/>
  <c r="AF240" i="2" s="1"/>
  <c r="AE240" i="2" a="1"/>
  <c r="AE240" i="2" s="1"/>
  <c r="AD240" i="2" a="1"/>
  <c r="AD240" i="2" s="1"/>
  <c r="AC240" i="2" a="1"/>
  <c r="AC240" i="2" s="1"/>
  <c r="AB240" i="2" a="1"/>
  <c r="AB240" i="2" s="1"/>
  <c r="AM239" i="2" a="1"/>
  <c r="AM239" i="2" s="1"/>
  <c r="AL239" i="2" a="1"/>
  <c r="AL239" i="2" s="1"/>
  <c r="AK239" i="2" a="1"/>
  <c r="AK239" i="2" s="1"/>
  <c r="AJ239" i="2" a="1"/>
  <c r="AJ239" i="2" s="1"/>
  <c r="AI239" i="2" a="1"/>
  <c r="AI239" i="2" s="1"/>
  <c r="AH239" i="2" a="1"/>
  <c r="AH239" i="2" s="1"/>
  <c r="AG239" i="2" a="1"/>
  <c r="AG239" i="2" s="1"/>
  <c r="AF239" i="2" a="1"/>
  <c r="AF239" i="2" s="1"/>
  <c r="AE239" i="2" a="1"/>
  <c r="AE239" i="2" s="1"/>
  <c r="AD239" i="2" a="1"/>
  <c r="AD239" i="2" s="1"/>
  <c r="AC239" i="2" a="1"/>
  <c r="AC239" i="2" s="1"/>
  <c r="AB239" i="2" a="1"/>
  <c r="AB239" i="2" s="1"/>
  <c r="AM238" i="2" a="1"/>
  <c r="AM238" i="2" s="1"/>
  <c r="AL238" i="2" a="1"/>
  <c r="AL238" i="2"/>
  <c r="AK238" i="2" a="1"/>
  <c r="AK238" i="2" s="1"/>
  <c r="AJ238" i="2" a="1"/>
  <c r="AJ238" i="2" s="1"/>
  <c r="AI238" i="2" a="1"/>
  <c r="AI238" i="2" s="1"/>
  <c r="AH238" i="2" a="1"/>
  <c r="AH238" i="2" s="1"/>
  <c r="AG238" i="2" a="1"/>
  <c r="AG238" i="2" s="1"/>
  <c r="AF238" i="2" a="1"/>
  <c r="AF238" i="2" s="1"/>
  <c r="AE238" i="2" a="1"/>
  <c r="AE238" i="2" s="1"/>
  <c r="AD238" i="2" a="1"/>
  <c r="AD238" i="2" s="1"/>
  <c r="AC238" i="2" a="1"/>
  <c r="AC238" i="2" s="1"/>
  <c r="AB238" i="2" a="1"/>
  <c r="AB238" i="2" s="1"/>
  <c r="AM237" i="2" a="1"/>
  <c r="AM237" i="2"/>
  <c r="AL237" i="2" a="1"/>
  <c r="AL237" i="2" s="1"/>
  <c r="AK237" i="2" a="1"/>
  <c r="AK237" i="2" s="1"/>
  <c r="AJ237" i="2" a="1"/>
  <c r="AJ237" i="2" s="1"/>
  <c r="AI237" i="2" a="1"/>
  <c r="AI237" i="2" s="1"/>
  <c r="AH237" i="2" a="1"/>
  <c r="AH237" i="2" s="1"/>
  <c r="AG237" i="2" a="1"/>
  <c r="AG237" i="2" s="1"/>
  <c r="AF237" i="2" a="1"/>
  <c r="AF237" i="2" s="1"/>
  <c r="AE237" i="2" a="1"/>
  <c r="AE237" i="2" s="1"/>
  <c r="AD237" i="2" a="1"/>
  <c r="AD237" i="2" s="1"/>
  <c r="AC237" i="2" a="1"/>
  <c r="AC237" i="2" s="1"/>
  <c r="AB237" i="2" a="1"/>
  <c r="AB237" i="2" s="1"/>
  <c r="AM236" i="2" a="1"/>
  <c r="AM236" i="2" s="1"/>
  <c r="AL236" i="2" a="1"/>
  <c r="AL236" i="2" s="1"/>
  <c r="AK236" i="2" a="1"/>
  <c r="AK236" i="2" s="1"/>
  <c r="AJ236" i="2" a="1"/>
  <c r="AJ236" i="2" s="1"/>
  <c r="AI236" i="2" a="1"/>
  <c r="AI236" i="2" s="1"/>
  <c r="AH236" i="2" a="1"/>
  <c r="AH236" i="2" s="1"/>
  <c r="AG236" i="2" a="1"/>
  <c r="AG236" i="2" s="1"/>
  <c r="AF236" i="2" a="1"/>
  <c r="AF236" i="2" s="1"/>
  <c r="AE236" i="2" a="1"/>
  <c r="AE236" i="2" s="1"/>
  <c r="AD236" i="2" a="1"/>
  <c r="AD236" i="2" s="1"/>
  <c r="AC236" i="2" a="1"/>
  <c r="AC236" i="2" s="1"/>
  <c r="AB236" i="2" a="1"/>
  <c r="AB236" i="2" s="1"/>
  <c r="AM235" i="2" a="1"/>
  <c r="AM235" i="2" s="1"/>
  <c r="AL235" i="2" a="1"/>
  <c r="AL235" i="2" s="1"/>
  <c r="AK235" i="2" a="1"/>
  <c r="AK235" i="2" s="1"/>
  <c r="AJ235" i="2" a="1"/>
  <c r="AJ235" i="2" s="1"/>
  <c r="AI235" i="2" a="1"/>
  <c r="AI235" i="2" s="1"/>
  <c r="AH235" i="2" a="1"/>
  <c r="AH235" i="2" s="1"/>
  <c r="AG235" i="2" a="1"/>
  <c r="AG235" i="2" s="1"/>
  <c r="AF235" i="2" a="1"/>
  <c r="AF235" i="2" s="1"/>
  <c r="AE235" i="2" a="1"/>
  <c r="AE235" i="2"/>
  <c r="AD235" i="2" a="1"/>
  <c r="AD235" i="2" s="1"/>
  <c r="AC235" i="2" a="1"/>
  <c r="AC235" i="2" s="1"/>
  <c r="AB235" i="2" a="1"/>
  <c r="AB235" i="2" s="1"/>
  <c r="AM234" i="2" a="1"/>
  <c r="AM234" i="2" s="1"/>
  <c r="AL234" i="2" a="1"/>
  <c r="AL234" i="2" s="1"/>
  <c r="AK234" i="2" a="1"/>
  <c r="AK234" i="2" s="1"/>
  <c r="AJ234" i="2" a="1"/>
  <c r="AJ234" i="2" s="1"/>
  <c r="AI234" i="2" a="1"/>
  <c r="AI234" i="2" s="1"/>
  <c r="AH234" i="2" a="1"/>
  <c r="AH234" i="2" s="1"/>
  <c r="AG234" i="2" a="1"/>
  <c r="AG234" i="2" s="1"/>
  <c r="AF234" i="2" a="1"/>
  <c r="AF234" i="2" s="1"/>
  <c r="AE234" i="2" a="1"/>
  <c r="AE234" i="2" s="1"/>
  <c r="AD234" i="2" a="1"/>
  <c r="AD234" i="2" s="1"/>
  <c r="AC234" i="2" a="1"/>
  <c r="AC234" i="2" s="1"/>
  <c r="AB234" i="2" a="1"/>
  <c r="AB234" i="2" s="1"/>
  <c r="AM233" i="2" a="1"/>
  <c r="AM233" i="2" s="1"/>
  <c r="AL233" i="2" a="1"/>
  <c r="AL233" i="2" s="1"/>
  <c r="AK233" i="2" a="1"/>
  <c r="AK233" i="2" s="1"/>
  <c r="AJ233" i="2" a="1"/>
  <c r="AJ233" i="2" s="1"/>
  <c r="AI233" i="2" a="1"/>
  <c r="AI233" i="2" s="1"/>
  <c r="AH233" i="2" a="1"/>
  <c r="AH233" i="2"/>
  <c r="AG233" i="2" a="1"/>
  <c r="AG233" i="2" s="1"/>
  <c r="AF233" i="2" a="1"/>
  <c r="AF233" i="2" s="1"/>
  <c r="AE233" i="2" a="1"/>
  <c r="AE233" i="2" s="1"/>
  <c r="AD233" i="2" a="1"/>
  <c r="AD233" i="2" s="1"/>
  <c r="AC233" i="2" a="1"/>
  <c r="AC233" i="2" s="1"/>
  <c r="AB233" i="2" a="1"/>
  <c r="AB233" i="2" s="1"/>
  <c r="AM232" i="2" a="1"/>
  <c r="AM232" i="2" s="1"/>
  <c r="AL232" i="2" a="1"/>
  <c r="AL232" i="2" s="1"/>
  <c r="AK232" i="2" a="1"/>
  <c r="AK232" i="2" s="1"/>
  <c r="AJ232" i="2" a="1"/>
  <c r="AJ232" i="2" s="1"/>
  <c r="AI232" i="2" a="1"/>
  <c r="AI232" i="2" s="1"/>
  <c r="AH232" i="2" a="1"/>
  <c r="AH232" i="2" s="1"/>
  <c r="AG232" i="2" a="1"/>
  <c r="AG232" i="2" s="1"/>
  <c r="AF232" i="2" a="1"/>
  <c r="AF232" i="2" s="1"/>
  <c r="AE232" i="2" a="1"/>
  <c r="AE232" i="2" s="1"/>
  <c r="AD232" i="2" a="1"/>
  <c r="AD232" i="2"/>
  <c r="AC232" i="2" a="1"/>
  <c r="AC232" i="2" s="1"/>
  <c r="AB232" i="2" a="1"/>
  <c r="AB232" i="2" s="1"/>
  <c r="AM231" i="2" a="1"/>
  <c r="AM231" i="2" s="1"/>
  <c r="AL231" i="2" a="1"/>
  <c r="AL231" i="2" s="1"/>
  <c r="AK231" i="2" a="1"/>
  <c r="AK231" i="2" s="1"/>
  <c r="AJ231" i="2" a="1"/>
  <c r="AJ231" i="2" s="1"/>
  <c r="AI231" i="2" a="1"/>
  <c r="AI231" i="2" s="1"/>
  <c r="AH231" i="2" a="1"/>
  <c r="AH231" i="2" s="1"/>
  <c r="AG231" i="2" a="1"/>
  <c r="AG231" i="2" s="1"/>
  <c r="AF231" i="2" a="1"/>
  <c r="AF231" i="2" s="1"/>
  <c r="AE231" i="2" a="1"/>
  <c r="AE231" i="2"/>
  <c r="AD231" i="2" a="1"/>
  <c r="AD231" i="2" s="1"/>
  <c r="AC231" i="2" a="1"/>
  <c r="AC231" i="2" s="1"/>
  <c r="AB231" i="2" a="1"/>
  <c r="AB231" i="2" s="1"/>
  <c r="AM230" i="2" a="1"/>
  <c r="AM230" i="2" s="1"/>
  <c r="AL230" i="2" a="1"/>
  <c r="AL230" i="2" s="1"/>
  <c r="AK230" i="2" a="1"/>
  <c r="AK230" i="2" s="1"/>
  <c r="AJ230" i="2" a="1"/>
  <c r="AJ230" i="2" s="1"/>
  <c r="AI230" i="2" a="1"/>
  <c r="AI230" i="2" s="1"/>
  <c r="AH230" i="2" a="1"/>
  <c r="AH230" i="2" s="1"/>
  <c r="AG230" i="2" a="1"/>
  <c r="AG230" i="2" s="1"/>
  <c r="AF230" i="2" a="1"/>
  <c r="AF230" i="2" s="1"/>
  <c r="AE230" i="2" a="1"/>
  <c r="AE230" i="2" s="1"/>
  <c r="AD230" i="2" a="1"/>
  <c r="AD230" i="2" s="1"/>
  <c r="AC230" i="2" a="1"/>
  <c r="AC230" i="2" s="1"/>
  <c r="AB230" i="2" a="1"/>
  <c r="AB230" i="2" s="1"/>
  <c r="AM229" i="2" a="1"/>
  <c r="AM229" i="2" s="1"/>
  <c r="AL229" i="2" a="1"/>
  <c r="AL229" i="2" s="1"/>
  <c r="AK229" i="2" a="1"/>
  <c r="AK229" i="2" s="1"/>
  <c r="AJ229" i="2" a="1"/>
  <c r="AJ229" i="2" s="1"/>
  <c r="AI229" i="2" a="1"/>
  <c r="AI229" i="2" s="1"/>
  <c r="AH229" i="2" a="1"/>
  <c r="AH229" i="2"/>
  <c r="AG229" i="2" a="1"/>
  <c r="AG229" i="2" s="1"/>
  <c r="AF229" i="2" a="1"/>
  <c r="AF229" i="2" s="1"/>
  <c r="AE229" i="2" a="1"/>
  <c r="AE229" i="2" s="1"/>
  <c r="AD229" i="2" a="1"/>
  <c r="AD229" i="2" s="1"/>
  <c r="AC229" i="2" a="1"/>
  <c r="AC229" i="2" s="1"/>
  <c r="AB229" i="2" a="1"/>
  <c r="AB229" i="2" s="1"/>
  <c r="AM228" i="2" a="1"/>
  <c r="AM228" i="2" s="1"/>
  <c r="AL228" i="2" a="1"/>
  <c r="AL228" i="2" s="1"/>
  <c r="AK228" i="2" a="1"/>
  <c r="AK228" i="2" s="1"/>
  <c r="AJ228" i="2" a="1"/>
  <c r="AJ228" i="2" s="1"/>
  <c r="AI228" i="2" a="1"/>
  <c r="AI228" i="2"/>
  <c r="AH228" i="2" a="1"/>
  <c r="AH228" i="2" s="1"/>
  <c r="AG228" i="2" a="1"/>
  <c r="AG228" i="2" s="1"/>
  <c r="AF228" i="2" a="1"/>
  <c r="AF228" i="2" s="1"/>
  <c r="AE228" i="2" a="1"/>
  <c r="AE228" i="2" s="1"/>
  <c r="AD228" i="2" a="1"/>
  <c r="AD228" i="2" s="1"/>
  <c r="AC228" i="2" a="1"/>
  <c r="AC228" i="2" s="1"/>
  <c r="AB228" i="2" a="1"/>
  <c r="AB228" i="2" s="1"/>
  <c r="AM227" i="2" a="1"/>
  <c r="AM227" i="2" s="1"/>
  <c r="AL227" i="2" a="1"/>
  <c r="AL227" i="2" s="1"/>
  <c r="AK227" i="2" a="1"/>
  <c r="AK227" i="2" s="1"/>
  <c r="AJ227" i="2" a="1"/>
  <c r="AJ227" i="2" s="1"/>
  <c r="AI227" i="2" a="1"/>
  <c r="AI227" i="2" s="1"/>
  <c r="AH227" i="2" a="1"/>
  <c r="AH227" i="2" s="1"/>
  <c r="AG227" i="2" a="1"/>
  <c r="AG227" i="2" s="1"/>
  <c r="AF227" i="2" a="1"/>
  <c r="AF227" i="2" s="1"/>
  <c r="AE227" i="2" a="1"/>
  <c r="AE227" i="2" s="1"/>
  <c r="AD227" i="2" a="1"/>
  <c r="AD227" i="2" s="1"/>
  <c r="AC227" i="2" a="1"/>
  <c r="AC227" i="2" s="1"/>
  <c r="AB227" i="2" a="1"/>
  <c r="AB227" i="2" s="1"/>
  <c r="AM215" i="2" a="1"/>
  <c r="AM215" i="2" s="1"/>
  <c r="AL215" i="2" a="1"/>
  <c r="AL215" i="2" s="1"/>
  <c r="AK215" i="2" a="1"/>
  <c r="AK215" i="2" s="1"/>
  <c r="AJ215" i="2" a="1"/>
  <c r="AJ215" i="2" s="1"/>
  <c r="AI215" i="2" a="1"/>
  <c r="AI215" i="2" s="1"/>
  <c r="AH215" i="2" a="1"/>
  <c r="AH215" i="2" s="1"/>
  <c r="AG215" i="2" a="1"/>
  <c r="AG215" i="2" s="1"/>
  <c r="AF215" i="2" a="1"/>
  <c r="AF215" i="2" s="1"/>
  <c r="AE215" i="2" a="1"/>
  <c r="AE215" i="2" s="1"/>
  <c r="AD215" i="2" a="1"/>
  <c r="AD215" i="2" s="1"/>
  <c r="AC215" i="2" a="1"/>
  <c r="AC215" i="2" s="1"/>
  <c r="AB215" i="2" a="1"/>
  <c r="AB215" i="2" s="1"/>
  <c r="AM214" i="2" a="1"/>
  <c r="AM214" i="2" s="1"/>
  <c r="AL214" i="2" a="1"/>
  <c r="AL214" i="2" s="1"/>
  <c r="AK214" i="2" a="1"/>
  <c r="AK214" i="2" s="1"/>
  <c r="AJ214" i="2" a="1"/>
  <c r="AJ214" i="2" s="1"/>
  <c r="AI214" i="2" a="1"/>
  <c r="AI214" i="2" s="1"/>
  <c r="AH214" i="2" a="1"/>
  <c r="AH214" i="2" s="1"/>
  <c r="AG214" i="2" a="1"/>
  <c r="AG214" i="2" s="1"/>
  <c r="AF214" i="2" a="1"/>
  <c r="AF214" i="2" s="1"/>
  <c r="AE214" i="2" a="1"/>
  <c r="AE214" i="2" s="1"/>
  <c r="AD214" i="2" a="1"/>
  <c r="AD214" i="2" s="1"/>
  <c r="AC214" i="2" a="1"/>
  <c r="AC214" i="2" s="1"/>
  <c r="AB214" i="2" a="1"/>
  <c r="AB214" i="2" s="1"/>
  <c r="AM213" i="2" a="1"/>
  <c r="AM213" i="2" s="1"/>
  <c r="AL213" i="2" a="1"/>
  <c r="AL213" i="2" s="1"/>
  <c r="AK213" i="2" a="1"/>
  <c r="AK213" i="2" s="1"/>
  <c r="AJ213" i="2" a="1"/>
  <c r="AJ213" i="2" s="1"/>
  <c r="AI213" i="2" a="1"/>
  <c r="AI213" i="2" s="1"/>
  <c r="AH213" i="2" a="1"/>
  <c r="AH213" i="2" s="1"/>
  <c r="AG213" i="2" a="1"/>
  <c r="AG213" i="2" s="1"/>
  <c r="AF213" i="2" a="1"/>
  <c r="AF213" i="2" s="1"/>
  <c r="AE213" i="2" a="1"/>
  <c r="AE213" i="2" s="1"/>
  <c r="AD213" i="2" a="1"/>
  <c r="AD213" i="2" s="1"/>
  <c r="AC213" i="2" a="1"/>
  <c r="AC213" i="2" s="1"/>
  <c r="AB213" i="2" a="1"/>
  <c r="AB213" i="2" s="1"/>
  <c r="AM212" i="2" a="1"/>
  <c r="AM212" i="2" s="1"/>
  <c r="AL212" i="2" a="1"/>
  <c r="AL212" i="2" s="1"/>
  <c r="AK212" i="2" a="1"/>
  <c r="AK212" i="2" s="1"/>
  <c r="AJ212" i="2" a="1"/>
  <c r="AJ212" i="2" s="1"/>
  <c r="AI212" i="2" a="1"/>
  <c r="AI212" i="2" s="1"/>
  <c r="AH212" i="2" a="1"/>
  <c r="AH212" i="2" s="1"/>
  <c r="AG212" i="2" a="1"/>
  <c r="AG212" i="2" s="1"/>
  <c r="AF212" i="2" a="1"/>
  <c r="AF212" i="2" s="1"/>
  <c r="AE212" i="2" a="1"/>
  <c r="AE212" i="2"/>
  <c r="AD212" i="2" a="1"/>
  <c r="AD212" i="2" s="1"/>
  <c r="AC212" i="2" a="1"/>
  <c r="AC212" i="2" s="1"/>
  <c r="AB212" i="2" a="1"/>
  <c r="AB212" i="2" s="1"/>
  <c r="AM211" i="2" a="1"/>
  <c r="AM211" i="2" s="1"/>
  <c r="AL211" i="2" a="1"/>
  <c r="AL211" i="2" s="1"/>
  <c r="AK211" i="2" a="1"/>
  <c r="AK211" i="2" s="1"/>
  <c r="AJ211" i="2" a="1"/>
  <c r="AJ211" i="2" s="1"/>
  <c r="AI211" i="2" a="1"/>
  <c r="AI211" i="2" s="1"/>
  <c r="AH211" i="2" a="1"/>
  <c r="AH211" i="2" s="1"/>
  <c r="AG211" i="2" a="1"/>
  <c r="AG211" i="2" s="1"/>
  <c r="AF211" i="2" a="1"/>
  <c r="AF211" i="2" s="1"/>
  <c r="AE211" i="2" a="1"/>
  <c r="AE211" i="2" s="1"/>
  <c r="AD211" i="2" a="1"/>
  <c r="AD211" i="2" s="1"/>
  <c r="AC211" i="2" a="1"/>
  <c r="AC211" i="2" s="1"/>
  <c r="AB211" i="2" a="1"/>
  <c r="AB211" i="2" s="1"/>
  <c r="AM210" i="2" a="1"/>
  <c r="AM210" i="2" s="1"/>
  <c r="AL210" i="2" a="1"/>
  <c r="AL210" i="2" s="1"/>
  <c r="AK210" i="2" a="1"/>
  <c r="AK210" i="2" s="1"/>
  <c r="AJ210" i="2" a="1"/>
  <c r="AJ210" i="2" s="1"/>
  <c r="AI210" i="2" a="1"/>
  <c r="AI210" i="2" s="1"/>
  <c r="AH210" i="2" a="1"/>
  <c r="AH210" i="2" s="1"/>
  <c r="AG210" i="2" a="1"/>
  <c r="AG210" i="2" s="1"/>
  <c r="AF210" i="2" a="1"/>
  <c r="AF210" i="2" s="1"/>
  <c r="AE210" i="2" a="1"/>
  <c r="AE210" i="2" s="1"/>
  <c r="AD210" i="2" a="1"/>
  <c r="AD210" i="2" s="1"/>
  <c r="AC210" i="2" a="1"/>
  <c r="AC210" i="2" s="1"/>
  <c r="AB210" i="2" a="1"/>
  <c r="AB210" i="2" s="1"/>
  <c r="AM209" i="2" a="1"/>
  <c r="AM209" i="2" s="1"/>
  <c r="AL209" i="2" a="1"/>
  <c r="AL209" i="2" s="1"/>
  <c r="AK209" i="2" a="1"/>
  <c r="AK209" i="2" s="1"/>
  <c r="AJ209" i="2" a="1"/>
  <c r="AJ209" i="2" s="1"/>
  <c r="AI209" i="2" a="1"/>
  <c r="AI209" i="2" s="1"/>
  <c r="AH209" i="2" a="1"/>
  <c r="AH209" i="2" s="1"/>
  <c r="AG209" i="2" a="1"/>
  <c r="AG209" i="2" s="1"/>
  <c r="AF209" i="2" a="1"/>
  <c r="AF209" i="2" s="1"/>
  <c r="AE209" i="2" a="1"/>
  <c r="AE209" i="2" s="1"/>
  <c r="AD209" i="2" a="1"/>
  <c r="AD209" i="2" s="1"/>
  <c r="AC209" i="2" a="1"/>
  <c r="AC209" i="2" s="1"/>
  <c r="AB209" i="2" a="1"/>
  <c r="AB209" i="2" s="1"/>
  <c r="AM208" i="2" a="1"/>
  <c r="AM208" i="2" s="1"/>
  <c r="AL208" i="2" a="1"/>
  <c r="AL208" i="2" s="1"/>
  <c r="AK208" i="2" a="1"/>
  <c r="AK208" i="2" s="1"/>
  <c r="AJ208" i="2" a="1"/>
  <c r="AJ208" i="2" s="1"/>
  <c r="AI208" i="2" a="1"/>
  <c r="AI208" i="2" s="1"/>
  <c r="AH208" i="2" a="1"/>
  <c r="AH208" i="2" s="1"/>
  <c r="AG208" i="2" a="1"/>
  <c r="AG208" i="2" s="1"/>
  <c r="AF208" i="2" a="1"/>
  <c r="AF208" i="2" s="1"/>
  <c r="AE208" i="2" a="1"/>
  <c r="AE208" i="2" s="1"/>
  <c r="AD208" i="2" a="1"/>
  <c r="AD208" i="2" s="1"/>
  <c r="AC208" i="2" a="1"/>
  <c r="AC208" i="2" s="1"/>
  <c r="AB208" i="2" a="1"/>
  <c r="AB208" i="2" s="1"/>
  <c r="AM199" i="2" a="1"/>
  <c r="AM199" i="2" s="1"/>
  <c r="AL199" i="2" a="1"/>
  <c r="AL199" i="2" s="1"/>
  <c r="AK199" i="2" a="1"/>
  <c r="AK199" i="2" s="1"/>
  <c r="AJ199" i="2" a="1"/>
  <c r="AJ199" i="2" s="1"/>
  <c r="AI199" i="2" a="1"/>
  <c r="AI199" i="2" s="1"/>
  <c r="AH199" i="2" a="1"/>
  <c r="AH199" i="2" s="1"/>
  <c r="AG199" i="2" a="1"/>
  <c r="AG199" i="2" s="1"/>
  <c r="AF199" i="2" a="1"/>
  <c r="AF199" i="2" s="1"/>
  <c r="AE199" i="2" a="1"/>
  <c r="AE199" i="2" s="1"/>
  <c r="AD199" i="2" a="1"/>
  <c r="AD199" i="2" s="1"/>
  <c r="AC199" i="2" a="1"/>
  <c r="AC199" i="2" s="1"/>
  <c r="AB199" i="2" a="1"/>
  <c r="AB199" i="2" s="1"/>
  <c r="AM198" i="2" a="1"/>
  <c r="AM198" i="2" s="1"/>
  <c r="AL198" i="2" a="1"/>
  <c r="AL198" i="2" s="1"/>
  <c r="AK198" i="2" a="1"/>
  <c r="AK198" i="2" s="1"/>
  <c r="AJ198" i="2" a="1"/>
  <c r="AJ198" i="2" s="1"/>
  <c r="AI198" i="2" a="1"/>
  <c r="AI198" i="2" s="1"/>
  <c r="AH198" i="2" a="1"/>
  <c r="AH198" i="2" s="1"/>
  <c r="AG198" i="2" a="1"/>
  <c r="AG198" i="2" s="1"/>
  <c r="AF198" i="2" a="1"/>
  <c r="AF198" i="2" s="1"/>
  <c r="AE198" i="2" a="1"/>
  <c r="AE198" i="2" s="1"/>
  <c r="AD198" i="2" a="1"/>
  <c r="AD198" i="2" s="1"/>
  <c r="AC198" i="2" a="1"/>
  <c r="AC198" i="2" s="1"/>
  <c r="AB198" i="2" a="1"/>
  <c r="AB198" i="2" s="1"/>
  <c r="AM197" i="2" a="1"/>
  <c r="AM197" i="2" s="1"/>
  <c r="AL197" i="2" a="1"/>
  <c r="AL197" i="2" s="1"/>
  <c r="AK197" i="2" a="1"/>
  <c r="AK197" i="2" s="1"/>
  <c r="AJ197" i="2" a="1"/>
  <c r="AJ197" i="2" s="1"/>
  <c r="AI197" i="2" a="1"/>
  <c r="AI197" i="2" s="1"/>
  <c r="AH197" i="2" a="1"/>
  <c r="AH197" i="2" s="1"/>
  <c r="AG197" i="2" a="1"/>
  <c r="AG197" i="2" s="1"/>
  <c r="AF197" i="2" a="1"/>
  <c r="AF197" i="2" s="1"/>
  <c r="AE197" i="2" a="1"/>
  <c r="AE197" i="2" s="1"/>
  <c r="AD197" i="2" a="1"/>
  <c r="AD197" i="2" s="1"/>
  <c r="AC197" i="2" a="1"/>
  <c r="AC197" i="2" s="1"/>
  <c r="AB197" i="2" a="1"/>
  <c r="AB197" i="2" s="1"/>
  <c r="AM196" i="2" a="1"/>
  <c r="AM196" i="2" s="1"/>
  <c r="AL196" i="2" a="1"/>
  <c r="AL196" i="2" s="1"/>
  <c r="AK196" i="2" a="1"/>
  <c r="AK196" i="2" s="1"/>
  <c r="AJ196" i="2" a="1"/>
  <c r="AJ196" i="2" s="1"/>
  <c r="AI196" i="2" a="1"/>
  <c r="AI196" i="2" s="1"/>
  <c r="AH196" i="2" a="1"/>
  <c r="AH196" i="2" s="1"/>
  <c r="AG196" i="2" a="1"/>
  <c r="AG196" i="2" s="1"/>
  <c r="AF196" i="2" a="1"/>
  <c r="AF196" i="2" s="1"/>
  <c r="AE196" i="2" a="1"/>
  <c r="AE196" i="2" s="1"/>
  <c r="AD196" i="2" a="1"/>
  <c r="AD196" i="2" s="1"/>
  <c r="AC196" i="2" a="1"/>
  <c r="AC196" i="2" s="1"/>
  <c r="AB196" i="2" a="1"/>
  <c r="AB196" i="2" s="1"/>
  <c r="AM195" i="2" a="1"/>
  <c r="AM195" i="2" s="1"/>
  <c r="AL195" i="2" a="1"/>
  <c r="AL195" i="2" s="1"/>
  <c r="AK195" i="2" a="1"/>
  <c r="AK195" i="2" s="1"/>
  <c r="AJ195" i="2" a="1"/>
  <c r="AJ195" i="2" s="1"/>
  <c r="AI195" i="2" a="1"/>
  <c r="AI195" i="2" s="1"/>
  <c r="AH195" i="2" a="1"/>
  <c r="AH195" i="2" s="1"/>
  <c r="AG195" i="2" a="1"/>
  <c r="AG195" i="2" s="1"/>
  <c r="AF195" i="2" a="1"/>
  <c r="AF195" i="2" s="1"/>
  <c r="AE195" i="2" a="1"/>
  <c r="AE195" i="2" s="1"/>
  <c r="AD195" i="2" a="1"/>
  <c r="AD195" i="2" s="1"/>
  <c r="AC195" i="2" a="1"/>
  <c r="AC195" i="2" s="1"/>
  <c r="AB195" i="2" a="1"/>
  <c r="AB195" i="2" s="1"/>
  <c r="AM194" i="2" a="1"/>
  <c r="AM194" i="2" s="1"/>
  <c r="AL194" i="2" a="1"/>
  <c r="AL194" i="2" s="1"/>
  <c r="AK194" i="2" a="1"/>
  <c r="AK194" i="2"/>
  <c r="AJ194" i="2" a="1"/>
  <c r="AJ194" i="2" s="1"/>
  <c r="AI194" i="2" a="1"/>
  <c r="AI194" i="2"/>
  <c r="AH194" i="2" a="1"/>
  <c r="AH194" i="2" s="1"/>
  <c r="AG194" i="2" a="1"/>
  <c r="AG194" i="2" s="1"/>
  <c r="AF194" i="2" a="1"/>
  <c r="AF194" i="2" s="1"/>
  <c r="AE194" i="2" a="1"/>
  <c r="AE194" i="2" s="1"/>
  <c r="AD194" i="2" a="1"/>
  <c r="AD194" i="2" s="1"/>
  <c r="AC194" i="2" a="1"/>
  <c r="AC194" i="2" s="1"/>
  <c r="AB194" i="2" a="1"/>
  <c r="AB194" i="2" s="1"/>
  <c r="AM193" i="2" a="1"/>
  <c r="AM193" i="2" s="1"/>
  <c r="AL193" i="2" a="1"/>
  <c r="AL193" i="2" s="1"/>
  <c r="AK193" i="2" a="1"/>
  <c r="AK193" i="2" s="1"/>
  <c r="AJ193" i="2" a="1"/>
  <c r="AJ193" i="2" s="1"/>
  <c r="AI193" i="2" a="1"/>
  <c r="AI193" i="2" s="1"/>
  <c r="AH193" i="2" a="1"/>
  <c r="AH193" i="2" s="1"/>
  <c r="AG193" i="2" a="1"/>
  <c r="AG193" i="2" s="1"/>
  <c r="AF193" i="2" a="1"/>
  <c r="AF193" i="2" s="1"/>
  <c r="AE193" i="2" a="1"/>
  <c r="AE193" i="2"/>
  <c r="AD193" i="2" a="1"/>
  <c r="AD193" i="2" s="1"/>
  <c r="AC193" i="2" a="1"/>
  <c r="AC193" i="2"/>
  <c r="AB193" i="2" a="1"/>
  <c r="AB193" i="2" s="1"/>
  <c r="AM192" i="2" a="1"/>
  <c r="AM192" i="2" s="1"/>
  <c r="AL192" i="2" a="1"/>
  <c r="AL192" i="2"/>
  <c r="AK192" i="2" a="1"/>
  <c r="AK192" i="2" s="1"/>
  <c r="AJ192" i="2" a="1"/>
  <c r="AJ192" i="2" s="1"/>
  <c r="AI192" i="2" a="1"/>
  <c r="AI192" i="2"/>
  <c r="AH192" i="2" a="1"/>
  <c r="AH192" i="2" s="1"/>
  <c r="AG192" i="2" a="1"/>
  <c r="AG192" i="2"/>
  <c r="AF192" i="2" a="1"/>
  <c r="AF192" i="2" s="1"/>
  <c r="AE192" i="2" a="1"/>
  <c r="AE192" i="2" s="1"/>
  <c r="AD192" i="2" a="1"/>
  <c r="AD192" i="2" s="1"/>
  <c r="AC192" i="2" a="1"/>
  <c r="AC192" i="2"/>
  <c r="AB192" i="2" a="1"/>
  <c r="AB192" i="2" s="1"/>
  <c r="AM191" i="2" a="1"/>
  <c r="AM191" i="2"/>
  <c r="AL191" i="2" a="1"/>
  <c r="AL191" i="2" s="1"/>
  <c r="AK191" i="2" a="1"/>
  <c r="AK191" i="2" s="1"/>
  <c r="AJ191" i="2" a="1"/>
  <c r="AJ191" i="2" s="1"/>
  <c r="AI191" i="2" a="1"/>
  <c r="AI191" i="2" s="1"/>
  <c r="AH191" i="2" a="1"/>
  <c r="AH191" i="2" s="1"/>
  <c r="AG191" i="2" a="1"/>
  <c r="AG191" i="2" s="1"/>
  <c r="AF191" i="2" a="1"/>
  <c r="AF191" i="2" s="1"/>
  <c r="AE191" i="2" a="1"/>
  <c r="AE191" i="2" s="1"/>
  <c r="AD191" i="2" a="1"/>
  <c r="AD191" i="2" s="1"/>
  <c r="AC191" i="2" a="1"/>
  <c r="AC191" i="2" s="1"/>
  <c r="AB191" i="2" a="1"/>
  <c r="AB191" i="2" s="1"/>
  <c r="AM190" i="2" a="1"/>
  <c r="AM190" i="2" s="1"/>
  <c r="AL190" i="2" a="1"/>
  <c r="AL190" i="2" s="1"/>
  <c r="AK190" i="2" a="1"/>
  <c r="AK190" i="2" s="1"/>
  <c r="AJ190" i="2" a="1"/>
  <c r="AJ190" i="2" s="1"/>
  <c r="AI190" i="2" a="1"/>
  <c r="AI190" i="2"/>
  <c r="AH190" i="2" a="1"/>
  <c r="AH190" i="2" s="1"/>
  <c r="AG190" i="2" a="1"/>
  <c r="AG190" i="2"/>
  <c r="AF190" i="2" a="1"/>
  <c r="AF190" i="2" s="1"/>
  <c r="AE190" i="2" a="1"/>
  <c r="AE190" i="2" s="1"/>
  <c r="AD190" i="2" a="1"/>
  <c r="AD190" i="2"/>
  <c r="AC190" i="2" a="1"/>
  <c r="AC190" i="2" s="1"/>
  <c r="AB190" i="2" a="1"/>
  <c r="AB190" i="2" s="1"/>
  <c r="AM189" i="2" a="1"/>
  <c r="AM189" i="2"/>
  <c r="AL189" i="2" a="1"/>
  <c r="AL189" i="2" s="1"/>
  <c r="AK189" i="2" a="1"/>
  <c r="AK189" i="2"/>
  <c r="AJ189" i="2" a="1"/>
  <c r="AJ189" i="2" s="1"/>
  <c r="AI189" i="2" a="1"/>
  <c r="AI189" i="2" s="1"/>
  <c r="AH189" i="2" a="1"/>
  <c r="AH189" i="2" s="1"/>
  <c r="AG189" i="2" a="1"/>
  <c r="AG189" i="2"/>
  <c r="AF189" i="2" a="1"/>
  <c r="AF189" i="2" s="1"/>
  <c r="AE189" i="2" a="1"/>
  <c r="AE189" i="2"/>
  <c r="AD189" i="2" a="1"/>
  <c r="AD189" i="2" s="1"/>
  <c r="AC189" i="2" a="1"/>
  <c r="AC189" i="2" s="1"/>
  <c r="AB189" i="2" a="1"/>
  <c r="AB189" i="2" s="1"/>
  <c r="AM188" i="2" a="1"/>
  <c r="AM188" i="2" s="1"/>
  <c r="AL188" i="2" a="1"/>
  <c r="AL188" i="2"/>
  <c r="AK188" i="2" a="1"/>
  <c r="AK188" i="2" s="1"/>
  <c r="AJ188" i="2" a="1"/>
  <c r="AJ188" i="2" s="1"/>
  <c r="AI188" i="2" a="1"/>
  <c r="AI188" i="2"/>
  <c r="AH188" i="2" a="1"/>
  <c r="AH188" i="2" s="1"/>
  <c r="AG188" i="2" a="1"/>
  <c r="AG188" i="2"/>
  <c r="AF188" i="2" a="1"/>
  <c r="AF188" i="2" s="1"/>
  <c r="AE188" i="2" a="1"/>
  <c r="AE188" i="2" s="1"/>
  <c r="AD188" i="2" a="1"/>
  <c r="AD188" i="2" s="1"/>
  <c r="AC188" i="2" a="1"/>
  <c r="AC188" i="2" s="1"/>
  <c r="AB188" i="2" a="1"/>
  <c r="AB188" i="2" s="1"/>
  <c r="AM187" i="2" a="1"/>
  <c r="AM187" i="2" s="1"/>
  <c r="AL187" i="2" a="1"/>
  <c r="AL187" i="2"/>
  <c r="AK187" i="2" a="1"/>
  <c r="AK187" i="2" s="1"/>
  <c r="AJ187" i="2" a="1"/>
  <c r="AJ187" i="2" s="1"/>
  <c r="AI187" i="2" a="1"/>
  <c r="AI187" i="2" s="1"/>
  <c r="AH187" i="2" a="1"/>
  <c r="AH187" i="2" s="1"/>
  <c r="AG187" i="2" a="1"/>
  <c r="AG187" i="2"/>
  <c r="AF187" i="2" a="1"/>
  <c r="AF187" i="2" s="1"/>
  <c r="AE187" i="2" a="1"/>
  <c r="AE187" i="2" s="1"/>
  <c r="AD187" i="2" a="1"/>
  <c r="AD187" i="2"/>
  <c r="AC187" i="2" a="1"/>
  <c r="AC187" i="2" s="1"/>
  <c r="AB187" i="2" a="1"/>
  <c r="AB187" i="2" s="1"/>
  <c r="AM186" i="2" a="1"/>
  <c r="AM186" i="2"/>
  <c r="AL186" i="2" a="1"/>
  <c r="AL186" i="2" s="1"/>
  <c r="AK186" i="2" a="1"/>
  <c r="AK186" i="2" s="1"/>
  <c r="AJ186" i="2" a="1"/>
  <c r="AJ186" i="2" s="1"/>
  <c r="AI186" i="2" a="1"/>
  <c r="AI186" i="2" s="1"/>
  <c r="AH186" i="2" a="1"/>
  <c r="AH186" i="2"/>
  <c r="AG186" i="2" a="1"/>
  <c r="AG186" i="2" s="1"/>
  <c r="AF186" i="2" a="1"/>
  <c r="AF186" i="2" s="1"/>
  <c r="AE186" i="2" a="1"/>
  <c r="AE186" i="2" s="1"/>
  <c r="AD186" i="2" a="1"/>
  <c r="AD186" i="2" s="1"/>
  <c r="AC186" i="2" a="1"/>
  <c r="AC186" i="2" s="1"/>
  <c r="AB186" i="2" a="1"/>
  <c r="AB186" i="2" s="1"/>
  <c r="AM185" i="2" a="1"/>
  <c r="AM185" i="2" s="1"/>
  <c r="AL185" i="2" a="1"/>
  <c r="AL185" i="2" s="1"/>
  <c r="AK185" i="2" a="1"/>
  <c r="AK185" i="2" s="1"/>
  <c r="AJ185" i="2" a="1"/>
  <c r="AJ185" i="2" s="1"/>
  <c r="AI185" i="2" a="1"/>
  <c r="AI185" i="2"/>
  <c r="AH185" i="2" a="1"/>
  <c r="AH185" i="2" s="1"/>
  <c r="AG185" i="2" a="1"/>
  <c r="AG185" i="2"/>
  <c r="AF185" i="2" a="1"/>
  <c r="AF185" i="2" s="1"/>
  <c r="AE185" i="2" a="1"/>
  <c r="AE185" i="2"/>
  <c r="AD185" i="2" a="1"/>
  <c r="AD185" i="2" s="1"/>
  <c r="AC185" i="2" a="1"/>
  <c r="AC185" i="2" s="1"/>
  <c r="AB185" i="2" a="1"/>
  <c r="AB185" i="2" s="1"/>
  <c r="AM184" i="2" a="1"/>
  <c r="AM184" i="2" s="1"/>
  <c r="AL184" i="2" a="1"/>
  <c r="AL184" i="2" s="1"/>
  <c r="AK184" i="2" a="1"/>
  <c r="AK184" i="2" s="1"/>
  <c r="AJ184" i="2" a="1"/>
  <c r="AJ184" i="2" s="1"/>
  <c r="AI184" i="2" a="1"/>
  <c r="AI184" i="2"/>
  <c r="AH184" i="2" a="1"/>
  <c r="AH184" i="2" s="1"/>
  <c r="AG184" i="2" a="1"/>
  <c r="AG184" i="2"/>
  <c r="AF184" i="2" a="1"/>
  <c r="AF184" i="2" s="1"/>
  <c r="AE184" i="2" a="1"/>
  <c r="AE184" i="2" s="1"/>
  <c r="AD184" i="2" a="1"/>
  <c r="AD184" i="2" s="1"/>
  <c r="AC184" i="2" a="1"/>
  <c r="AC184" i="2" s="1"/>
  <c r="AB184" i="2" a="1"/>
  <c r="AB184" i="2" s="1"/>
  <c r="AM177" i="2" a="1"/>
  <c r="AM177" i="2" s="1"/>
  <c r="AL177" i="2" a="1"/>
  <c r="AL177" i="2" s="1"/>
  <c r="AK177" i="2" a="1"/>
  <c r="AK177" i="2" s="1"/>
  <c r="AJ177" i="2" a="1"/>
  <c r="AJ177" i="2" s="1"/>
  <c r="AI177" i="2" a="1"/>
  <c r="AI177" i="2" s="1"/>
  <c r="AH177" i="2" a="1"/>
  <c r="AH177" i="2"/>
  <c r="AG177" i="2" a="1"/>
  <c r="AG177" i="2" s="1"/>
  <c r="AF177" i="2" a="1"/>
  <c r="AF177" i="2" s="1"/>
  <c r="AE177" i="2" a="1"/>
  <c r="AE177" i="2" s="1"/>
  <c r="AD177" i="2" a="1"/>
  <c r="AD177" i="2" s="1"/>
  <c r="AC177" i="2" a="1"/>
  <c r="AC177" i="2" s="1"/>
  <c r="AB177" i="2" a="1"/>
  <c r="AB177" i="2" s="1"/>
  <c r="AM176" i="2" a="1"/>
  <c r="AM176" i="2" s="1"/>
  <c r="AL176" i="2" a="1"/>
  <c r="AL176" i="2" s="1"/>
  <c r="AK176" i="2" a="1"/>
  <c r="AK176" i="2" s="1"/>
  <c r="AJ176" i="2" a="1"/>
  <c r="AJ176" i="2" s="1"/>
  <c r="AI176" i="2" a="1"/>
  <c r="AI176" i="2"/>
  <c r="AH176" i="2" a="1"/>
  <c r="AH176" i="2"/>
  <c r="AG176" i="2" a="1"/>
  <c r="AG176" i="2" s="1"/>
  <c r="AF176" i="2" a="1"/>
  <c r="AF176" i="2" s="1"/>
  <c r="AE176" i="2" a="1"/>
  <c r="AE176" i="2" s="1"/>
  <c r="AD176" i="2" a="1"/>
  <c r="AD176" i="2" s="1"/>
  <c r="AC176" i="2" a="1"/>
  <c r="AC176" i="2"/>
  <c r="AB176" i="2" a="1"/>
  <c r="AB176" i="2" s="1"/>
  <c r="AM175" i="2" a="1"/>
  <c r="AM175" i="2" s="1"/>
  <c r="AL175" i="2" a="1"/>
  <c r="AL175" i="2"/>
  <c r="AK175" i="2" a="1"/>
  <c r="AK175" i="2" s="1"/>
  <c r="AJ175" i="2" a="1"/>
  <c r="AJ175" i="2" s="1"/>
  <c r="AI175" i="2" a="1"/>
  <c r="AI175" i="2"/>
  <c r="AH175" i="2" a="1"/>
  <c r="AH175" i="2" s="1"/>
  <c r="AG175" i="2" a="1"/>
  <c r="AG175" i="2" s="1"/>
  <c r="AF175" i="2" a="1"/>
  <c r="AF175" i="2" s="1"/>
  <c r="AE175" i="2" a="1"/>
  <c r="AE175" i="2" s="1"/>
  <c r="AD175" i="2" a="1"/>
  <c r="AD175" i="2" s="1"/>
  <c r="AC175" i="2" a="1"/>
  <c r="AC175" i="2"/>
  <c r="AB175" i="2" a="1"/>
  <c r="AB175" i="2" s="1"/>
  <c r="AM174" i="2" a="1"/>
  <c r="AM174" i="2" s="1"/>
  <c r="AL174" i="2" a="1"/>
  <c r="AL174" i="2" s="1"/>
  <c r="AK174" i="2" a="1"/>
  <c r="AK174" i="2" s="1"/>
  <c r="AJ174" i="2" a="1"/>
  <c r="AJ174" i="2" s="1"/>
  <c r="AI174" i="2" a="1"/>
  <c r="AI174" i="2" s="1"/>
  <c r="AH174" i="2" a="1"/>
  <c r="AH174" i="2" s="1"/>
  <c r="AG174" i="2" a="1"/>
  <c r="AG174" i="2" s="1"/>
  <c r="AF174" i="2" a="1"/>
  <c r="AF174" i="2" s="1"/>
  <c r="AE174" i="2" a="1"/>
  <c r="AE174" i="2" s="1"/>
  <c r="AD174" i="2" a="1"/>
  <c r="AD174" i="2" s="1"/>
  <c r="AC174" i="2" a="1"/>
  <c r="AC174" i="2"/>
  <c r="AB174" i="2" a="1"/>
  <c r="AB174" i="2" s="1"/>
  <c r="AM173" i="2" a="1"/>
  <c r="AM173" i="2" s="1"/>
  <c r="AL173" i="2" a="1"/>
  <c r="AL173" i="2" s="1"/>
  <c r="AK173" i="2" a="1"/>
  <c r="AK173" i="2" s="1"/>
  <c r="AJ173" i="2" a="1"/>
  <c r="AJ173" i="2" s="1"/>
  <c r="AI173" i="2" a="1"/>
  <c r="AI173" i="2" s="1"/>
  <c r="AH173" i="2" a="1"/>
  <c r="AH173" i="2" s="1"/>
  <c r="AG173" i="2" a="1"/>
  <c r="AG173" i="2" s="1"/>
  <c r="AF173" i="2" a="1"/>
  <c r="AF173" i="2" s="1"/>
  <c r="AE173" i="2" a="1"/>
  <c r="AE173" i="2" s="1"/>
  <c r="AD173" i="2" a="1"/>
  <c r="AD173" i="2" s="1"/>
  <c r="AC173" i="2" a="1"/>
  <c r="AC173" i="2"/>
  <c r="AB173" i="2" a="1"/>
  <c r="AB173" i="2" s="1"/>
  <c r="AM172" i="2" a="1"/>
  <c r="AM172" i="2" s="1"/>
  <c r="AL172" i="2" a="1"/>
  <c r="AL172" i="2" s="1"/>
  <c r="AK172" i="2" a="1"/>
  <c r="AK172" i="2"/>
  <c r="AJ172" i="2" a="1"/>
  <c r="AJ172" i="2" s="1"/>
  <c r="AI172" i="2" a="1"/>
  <c r="AI172" i="2" s="1"/>
  <c r="AH172" i="2" a="1"/>
  <c r="AH172" i="2" s="1"/>
  <c r="AG172" i="2" a="1"/>
  <c r="AG172" i="2" s="1"/>
  <c r="AF172" i="2" a="1"/>
  <c r="AF172" i="2" s="1"/>
  <c r="AE172" i="2" a="1"/>
  <c r="AE172" i="2"/>
  <c r="AD172" i="2" a="1"/>
  <c r="AD172" i="2"/>
  <c r="AC172" i="2" a="1"/>
  <c r="AC172" i="2" s="1"/>
  <c r="AB172" i="2" a="1"/>
  <c r="AB172" i="2" s="1"/>
  <c r="AM171" i="2" a="1"/>
  <c r="AM171" i="2" s="1"/>
  <c r="AL171" i="2" a="1"/>
  <c r="AL171" i="2"/>
  <c r="AK171" i="2" a="1"/>
  <c r="AK171" i="2"/>
  <c r="AJ171" i="2" a="1"/>
  <c r="AJ171" i="2" s="1"/>
  <c r="AI171" i="2" a="1"/>
  <c r="AI171" i="2" s="1"/>
  <c r="AH171" i="2" a="1"/>
  <c r="AH171" i="2" s="1"/>
  <c r="AG171" i="2" a="1"/>
  <c r="AG171" i="2" s="1"/>
  <c r="AF171" i="2" a="1"/>
  <c r="AF171" i="2" s="1"/>
  <c r="AE171" i="2" a="1"/>
  <c r="AE171" i="2" s="1"/>
  <c r="AD171" i="2" a="1"/>
  <c r="AD171" i="2"/>
  <c r="AC171" i="2" a="1"/>
  <c r="AC171" i="2" s="1"/>
  <c r="AB171" i="2" a="1"/>
  <c r="AB171" i="2" s="1"/>
  <c r="AM170" i="2" a="1"/>
  <c r="AM170" i="2" s="1"/>
  <c r="AL170" i="2" a="1"/>
  <c r="AL170" i="2" s="1"/>
  <c r="AK170" i="2" a="1"/>
  <c r="AK170" i="2" s="1"/>
  <c r="AJ170" i="2" a="1"/>
  <c r="AJ170" i="2" s="1"/>
  <c r="AI170" i="2" a="1"/>
  <c r="AI170" i="2" s="1"/>
  <c r="AH170" i="2" a="1"/>
  <c r="AH170" i="2" s="1"/>
  <c r="AG170" i="2" a="1"/>
  <c r="AG170" i="2" s="1"/>
  <c r="AF170" i="2" a="1"/>
  <c r="AF170" i="2" s="1"/>
  <c r="AE170" i="2" a="1"/>
  <c r="AE170" i="2"/>
  <c r="AD170" i="2" a="1"/>
  <c r="AD170" i="2" s="1"/>
  <c r="AC170" i="2" a="1"/>
  <c r="AC170" i="2" s="1"/>
  <c r="AB170" i="2" a="1"/>
  <c r="AB170" i="2" s="1"/>
  <c r="AM164" i="2" a="1"/>
  <c r="AM164" i="2" s="1"/>
  <c r="AL164" i="2" a="1"/>
  <c r="AL164" i="2" s="1"/>
  <c r="AK164" i="2" a="1"/>
  <c r="AK164" i="2"/>
  <c r="AJ164" i="2" a="1"/>
  <c r="AJ164" i="2" s="1"/>
  <c r="AI164" i="2" a="1"/>
  <c r="AI164" i="2" s="1"/>
  <c r="AH164" i="2" a="1"/>
  <c r="AH164" i="2" s="1"/>
  <c r="AG164" i="2" a="1"/>
  <c r="AG164" i="2" s="1"/>
  <c r="AF164" i="2" a="1"/>
  <c r="AF164" i="2" s="1"/>
  <c r="AE164" i="2" a="1"/>
  <c r="AE164" i="2" s="1"/>
  <c r="AD164" i="2" a="1"/>
  <c r="AD164" i="2"/>
  <c r="AC164" i="2" a="1"/>
  <c r="AC164" i="2" s="1"/>
  <c r="AB164" i="2" a="1"/>
  <c r="AB164" i="2" s="1"/>
  <c r="AM163" i="2" a="1"/>
  <c r="AM163" i="2" s="1"/>
  <c r="AL163" i="2" a="1"/>
  <c r="AL163" i="2" s="1"/>
  <c r="AK163" i="2" a="1"/>
  <c r="AK163" i="2" s="1"/>
  <c r="AJ163" i="2" a="1"/>
  <c r="AJ163" i="2" s="1"/>
  <c r="AI163" i="2" a="1"/>
  <c r="AI163" i="2" s="1"/>
  <c r="AH163" i="2" a="1"/>
  <c r="AH163" i="2" s="1"/>
  <c r="AG163" i="2" a="1"/>
  <c r="AG163" i="2"/>
  <c r="AF163" i="2" a="1"/>
  <c r="AF163" i="2" s="1"/>
  <c r="AE163" i="2" a="1"/>
  <c r="AE163" i="2" s="1"/>
  <c r="AD163" i="2" a="1"/>
  <c r="AD163" i="2" s="1"/>
  <c r="AC163" i="2" a="1"/>
  <c r="AC163" i="2" s="1"/>
  <c r="AB163" i="2" a="1"/>
  <c r="AB163" i="2" s="1"/>
  <c r="AM162" i="2" a="1"/>
  <c r="AM162" i="2" s="1"/>
  <c r="AL162" i="2" a="1"/>
  <c r="AL162" i="2" s="1"/>
  <c r="AK162" i="2" a="1"/>
  <c r="AK162" i="2"/>
  <c r="AJ162" i="2" a="1"/>
  <c r="AJ162" i="2" s="1"/>
  <c r="AI162" i="2" a="1"/>
  <c r="AI162" i="2" s="1"/>
  <c r="AH162" i="2" a="1"/>
  <c r="AH162" i="2" s="1"/>
  <c r="AG162" i="2" a="1"/>
  <c r="AG162" i="2" s="1"/>
  <c r="AF162" i="2" a="1"/>
  <c r="AF162" i="2" s="1"/>
  <c r="AE162" i="2" a="1"/>
  <c r="AE162" i="2" s="1"/>
  <c r="AD162" i="2" a="1"/>
  <c r="AD162" i="2"/>
  <c r="AC162" i="2" a="1"/>
  <c r="AC162" i="2" s="1"/>
  <c r="AB162" i="2" a="1"/>
  <c r="AB162" i="2" s="1"/>
  <c r="AM161" i="2" a="1"/>
  <c r="AM161" i="2" s="1"/>
  <c r="AL161" i="2" a="1"/>
  <c r="AL161" i="2"/>
  <c r="AK161" i="2" a="1"/>
  <c r="AK161" i="2" s="1"/>
  <c r="AJ161" i="2" a="1"/>
  <c r="AJ161" i="2" s="1"/>
  <c r="AI161" i="2" a="1"/>
  <c r="AI161" i="2" s="1"/>
  <c r="AH161" i="2" a="1"/>
  <c r="AH161" i="2" s="1"/>
  <c r="AG161" i="2" a="1"/>
  <c r="AG161" i="2" s="1"/>
  <c r="AF161" i="2" a="1"/>
  <c r="AF161" i="2" s="1"/>
  <c r="AE161" i="2" a="1"/>
  <c r="AE161" i="2" s="1"/>
  <c r="AD161" i="2" a="1"/>
  <c r="AD161" i="2" s="1"/>
  <c r="AC161" i="2" a="1"/>
  <c r="AC161" i="2" s="1"/>
  <c r="AB161" i="2" a="1"/>
  <c r="AB161" i="2" s="1"/>
  <c r="AM160" i="2" a="1"/>
  <c r="AM160" i="2" s="1"/>
  <c r="AL160" i="2" a="1"/>
  <c r="AL160" i="2" s="1"/>
  <c r="AK160" i="2" a="1"/>
  <c r="AK160" i="2"/>
  <c r="AJ160" i="2" a="1"/>
  <c r="AJ160" i="2" s="1"/>
  <c r="AI160" i="2" a="1"/>
  <c r="AI160" i="2" s="1"/>
  <c r="AH160" i="2" a="1"/>
  <c r="AH160" i="2" s="1"/>
  <c r="AG160" i="2" a="1"/>
  <c r="AG160" i="2" s="1"/>
  <c r="AF160" i="2" a="1"/>
  <c r="AF160" i="2" s="1"/>
  <c r="AE160" i="2" a="1"/>
  <c r="AE160" i="2" s="1"/>
  <c r="AD160" i="2" a="1"/>
  <c r="AD160" i="2" s="1"/>
  <c r="AC160" i="2" a="1"/>
  <c r="AC160" i="2" s="1"/>
  <c r="AB160" i="2" a="1"/>
  <c r="AB160" i="2" s="1"/>
  <c r="AM159" i="2" a="1"/>
  <c r="AM159" i="2" s="1"/>
  <c r="AL159" i="2" a="1"/>
  <c r="AL159" i="2" s="1"/>
  <c r="AK159" i="2" a="1"/>
  <c r="AK159" i="2" s="1"/>
  <c r="AJ159" i="2" a="1"/>
  <c r="AJ159" i="2" s="1"/>
  <c r="AI159" i="2" a="1"/>
  <c r="AI159" i="2" s="1"/>
  <c r="AH159" i="2" a="1"/>
  <c r="AH159" i="2" s="1"/>
  <c r="AG159" i="2" a="1"/>
  <c r="AG159" i="2" s="1"/>
  <c r="AF159" i="2" a="1"/>
  <c r="AF159" i="2" s="1"/>
  <c r="AE159" i="2" a="1"/>
  <c r="AE159" i="2" s="1"/>
  <c r="AD159" i="2" a="1"/>
  <c r="AD159" i="2"/>
  <c r="AC159" i="2" a="1"/>
  <c r="AC159" i="2" s="1"/>
  <c r="AB159" i="2" a="1"/>
  <c r="AB159" i="2" s="1"/>
  <c r="AM158" i="2" a="1"/>
  <c r="AM158" i="2" s="1"/>
  <c r="AL158" i="2" a="1"/>
  <c r="AL158" i="2" s="1"/>
  <c r="AK158" i="2" a="1"/>
  <c r="AK158" i="2" s="1"/>
  <c r="AJ158" i="2" a="1"/>
  <c r="AJ158" i="2"/>
  <c r="AI158" i="2" a="1"/>
  <c r="AI158" i="2" s="1"/>
  <c r="AH158" i="2" a="1"/>
  <c r="AH158" i="2" s="1"/>
  <c r="AG158" i="2" a="1"/>
  <c r="AG158" i="2" s="1"/>
  <c r="AF158" i="2" a="1"/>
  <c r="AF158" i="2" s="1"/>
  <c r="AE158" i="2" a="1"/>
  <c r="AE158" i="2" s="1"/>
  <c r="AD158" i="2" a="1"/>
  <c r="AD158" i="2" s="1"/>
  <c r="AC158" i="2" a="1"/>
  <c r="AC158" i="2" s="1"/>
  <c r="AB158" i="2" a="1"/>
  <c r="AB158" i="2" s="1"/>
  <c r="AM157" i="2" a="1"/>
  <c r="AM157" i="2" s="1"/>
  <c r="AL157" i="2" a="1"/>
  <c r="AL157" i="2" s="1"/>
  <c r="AK157" i="2" a="1"/>
  <c r="AK157" i="2" s="1"/>
  <c r="AJ157" i="2" a="1"/>
  <c r="AJ157" i="2"/>
  <c r="AI157" i="2" a="1"/>
  <c r="AI157" i="2" s="1"/>
  <c r="AH157" i="2" a="1"/>
  <c r="AH157" i="2" s="1"/>
  <c r="AG157" i="2" a="1"/>
  <c r="AG157" i="2" s="1"/>
  <c r="AF157" i="2" a="1"/>
  <c r="AF157" i="2" s="1"/>
  <c r="AE157" i="2" a="1"/>
  <c r="AE157" i="2" s="1"/>
  <c r="AD157" i="2" a="1"/>
  <c r="AD157" i="2"/>
  <c r="AC157" i="2" a="1"/>
  <c r="AC157" i="2" s="1"/>
  <c r="AB157" i="2" a="1"/>
  <c r="AB157" i="2" s="1"/>
  <c r="AM151" i="2" a="1"/>
  <c r="AM151" i="2" s="1"/>
  <c r="AL151" i="2" a="1"/>
  <c r="AL151" i="2" s="1"/>
  <c r="AK151" i="2" a="1"/>
  <c r="AK151" i="2" s="1"/>
  <c r="AJ151" i="2" a="1"/>
  <c r="AJ151" i="2" s="1"/>
  <c r="AI151" i="2" a="1"/>
  <c r="AI151" i="2" s="1"/>
  <c r="AH151" i="2" a="1"/>
  <c r="AH151" i="2" s="1"/>
  <c r="AG151" i="2" a="1"/>
  <c r="AG151" i="2"/>
  <c r="AF151" i="2" a="1"/>
  <c r="AF151" i="2" s="1"/>
  <c r="AE151" i="2" a="1"/>
  <c r="AE151" i="2" s="1"/>
  <c r="AD151" i="2" a="1"/>
  <c r="AD151" i="2" s="1"/>
  <c r="AC151" i="2" a="1"/>
  <c r="AC151" i="2" s="1"/>
  <c r="AB151" i="2" a="1"/>
  <c r="AB151" i="2" s="1"/>
  <c r="AM150" i="2" a="1"/>
  <c r="AM150" i="2" s="1"/>
  <c r="AL150" i="2" a="1"/>
  <c r="AL150" i="2" s="1"/>
  <c r="AK150" i="2" a="1"/>
  <c r="AK150" i="2" s="1"/>
  <c r="AJ150" i="2" a="1"/>
  <c r="AJ150" i="2"/>
  <c r="AI150" i="2" a="1"/>
  <c r="AI150" i="2" s="1"/>
  <c r="AH150" i="2" a="1"/>
  <c r="AH150" i="2" s="1"/>
  <c r="AG150" i="2" a="1"/>
  <c r="AG150" i="2" s="1"/>
  <c r="AF150" i="2" a="1"/>
  <c r="AF150" i="2" s="1"/>
  <c r="AE150" i="2" a="1"/>
  <c r="AE150" i="2" s="1"/>
  <c r="AD150" i="2" a="1"/>
  <c r="AD150" i="2" s="1"/>
  <c r="AC150" i="2" a="1"/>
  <c r="AC150" i="2" s="1"/>
  <c r="AB150" i="2" a="1"/>
  <c r="AB150" i="2"/>
  <c r="AM149" i="2" a="1"/>
  <c r="AM149" i="2" s="1"/>
  <c r="AL149" i="2" a="1"/>
  <c r="AL149" i="2"/>
  <c r="AK149" i="2" a="1"/>
  <c r="AK149" i="2" s="1"/>
  <c r="AJ149" i="2" a="1"/>
  <c r="AJ149" i="2" s="1"/>
  <c r="AI149" i="2" a="1"/>
  <c r="AI149" i="2" s="1"/>
  <c r="AH149" i="2" a="1"/>
  <c r="AH149" i="2"/>
  <c r="AG149" i="2" a="1"/>
  <c r="AG149" i="2" s="1"/>
  <c r="AF149" i="2" a="1"/>
  <c r="AF149" i="2" s="1"/>
  <c r="AE149" i="2" a="1"/>
  <c r="AE149" i="2" s="1"/>
  <c r="AD149" i="2" a="1"/>
  <c r="AD149" i="2" s="1"/>
  <c r="AC149" i="2" a="1"/>
  <c r="AC149" i="2" s="1"/>
  <c r="AB149" i="2" a="1"/>
  <c r="AB149" i="2" s="1"/>
  <c r="AM148" i="2" a="1"/>
  <c r="AM148" i="2" s="1"/>
  <c r="AL148" i="2" a="1"/>
  <c r="AL148" i="2" s="1"/>
  <c r="AK148" i="2" a="1"/>
  <c r="AK148" i="2" s="1"/>
  <c r="AJ148" i="2" a="1"/>
  <c r="AJ148" i="2" s="1"/>
  <c r="AI148" i="2" a="1"/>
  <c r="AI148" i="2" s="1"/>
  <c r="AH148" i="2" a="1"/>
  <c r="AH148" i="2" s="1"/>
  <c r="AG148" i="2" a="1"/>
  <c r="AG148" i="2" s="1"/>
  <c r="AF148" i="2" a="1"/>
  <c r="AF148" i="2" s="1"/>
  <c r="AE148" i="2" a="1"/>
  <c r="AE148" i="2" s="1"/>
  <c r="AD148" i="2" a="1"/>
  <c r="AD148" i="2" s="1"/>
  <c r="AC148" i="2" a="1"/>
  <c r="AC148" i="2" s="1"/>
  <c r="AB148" i="2" a="1"/>
  <c r="AB148" i="2"/>
  <c r="AM147" i="2" a="1"/>
  <c r="AM147" i="2" s="1"/>
  <c r="AL147" i="2" a="1"/>
  <c r="AL147" i="2" s="1"/>
  <c r="AK147" i="2" a="1"/>
  <c r="AK147" i="2" s="1"/>
  <c r="AJ147" i="2" a="1"/>
  <c r="AJ147" i="2" s="1"/>
  <c r="AI147" i="2" a="1"/>
  <c r="AI147" i="2" s="1"/>
  <c r="AH147" i="2" a="1"/>
  <c r="AH147" i="2" s="1"/>
  <c r="AG147" i="2" a="1"/>
  <c r="AG147" i="2" s="1"/>
  <c r="AF147" i="2" a="1"/>
  <c r="AF147" i="2" s="1"/>
  <c r="AE147" i="2" a="1"/>
  <c r="AE147" i="2" s="1"/>
  <c r="AD147" i="2" a="1"/>
  <c r="AD147" i="2" s="1"/>
  <c r="AC147" i="2" a="1"/>
  <c r="AC147" i="2" s="1"/>
  <c r="AB147" i="2" a="1"/>
  <c r="AB147" i="2" s="1"/>
  <c r="AM146" i="2" a="1"/>
  <c r="AM146" i="2" s="1"/>
  <c r="AL146" i="2" a="1"/>
  <c r="AL146" i="2" s="1"/>
  <c r="AK146" i="2" a="1"/>
  <c r="AK146" i="2" s="1"/>
  <c r="AJ146" i="2" a="1"/>
  <c r="AJ146" i="2" s="1"/>
  <c r="AI146" i="2" a="1"/>
  <c r="AI146" i="2" s="1"/>
  <c r="AH146" i="2" a="1"/>
  <c r="AH146" i="2" s="1"/>
  <c r="AG146" i="2" a="1"/>
  <c r="AG146" i="2"/>
  <c r="AF146" i="2" a="1"/>
  <c r="AF146" i="2" s="1"/>
  <c r="AE146" i="2" a="1"/>
  <c r="AE146" i="2" s="1"/>
  <c r="AD146" i="2" a="1"/>
  <c r="AD146" i="2"/>
  <c r="AC146" i="2" a="1"/>
  <c r="AC146" i="2" s="1"/>
  <c r="AB146" i="2" a="1"/>
  <c r="AB146" i="2" s="1"/>
  <c r="AM145" i="2" a="1"/>
  <c r="AM145" i="2" s="1"/>
  <c r="AL145" i="2" a="1"/>
  <c r="AL145" i="2" s="1"/>
  <c r="AK145" i="2" a="1"/>
  <c r="AK145" i="2" s="1"/>
  <c r="AJ145" i="2" a="1"/>
  <c r="AJ145" i="2"/>
  <c r="AI145" i="2" a="1"/>
  <c r="AI145" i="2" s="1"/>
  <c r="AH145" i="2" a="1"/>
  <c r="AH145" i="2" s="1"/>
  <c r="AG145" i="2" a="1"/>
  <c r="AG145" i="2"/>
  <c r="AF145" i="2" a="1"/>
  <c r="AF145" i="2" s="1"/>
  <c r="AE145" i="2" a="1"/>
  <c r="AE145" i="2" s="1"/>
  <c r="AD145" i="2" a="1"/>
  <c r="AD145" i="2" s="1"/>
  <c r="AC145" i="2" a="1"/>
  <c r="AC145" i="2" s="1"/>
  <c r="AB145" i="2" a="1"/>
  <c r="AB145" i="2" s="1"/>
  <c r="AM144" i="2" a="1"/>
  <c r="AM144" i="2" s="1"/>
  <c r="AL144" i="2" a="1"/>
  <c r="AL144" i="2" s="1"/>
  <c r="AK144" i="2" a="1"/>
  <c r="AK144" i="2" s="1"/>
  <c r="AJ144" i="2" a="1"/>
  <c r="AJ144" i="2" s="1"/>
  <c r="AI144" i="2" a="1"/>
  <c r="AI144" i="2" s="1"/>
  <c r="AH144" i="2" a="1"/>
  <c r="AH144" i="2" s="1"/>
  <c r="AG144" i="2" a="1"/>
  <c r="AG144" i="2" s="1"/>
  <c r="AF144" i="2" a="1"/>
  <c r="AF144" i="2" s="1"/>
  <c r="AE144" i="2" a="1"/>
  <c r="AE144" i="2" s="1"/>
  <c r="AD144" i="2" a="1"/>
  <c r="AD144" i="2" s="1"/>
  <c r="AC144" i="2" a="1"/>
  <c r="AC144" i="2" s="1"/>
  <c r="AB144" i="2" a="1"/>
  <c r="AB144" i="2" s="1"/>
  <c r="AM138" i="2" a="1"/>
  <c r="AM138" i="2" s="1"/>
  <c r="AL138" i="2" a="1"/>
  <c r="AL138" i="2" s="1"/>
  <c r="AK138" i="2" a="1"/>
  <c r="AK138" i="2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 s="1"/>
  <c r="AE138" i="2" a="1"/>
  <c r="AE138" i="2" s="1"/>
  <c r="AD138" i="2" a="1"/>
  <c r="AD138" i="2" s="1"/>
  <c r="AC138" i="2" a="1"/>
  <c r="AC138" i="2" s="1"/>
  <c r="AB138" i="2" a="1"/>
  <c r="AB138" i="2" s="1"/>
  <c r="AM137" i="2" a="1"/>
  <c r="AM137" i="2" s="1"/>
  <c r="AL137" i="2" a="1"/>
  <c r="AL137" i="2" s="1"/>
  <c r="AK137" i="2" a="1"/>
  <c r="AK137" i="2"/>
  <c r="AJ137" i="2" a="1"/>
  <c r="AJ137" i="2" s="1"/>
  <c r="AI137" i="2" a="1"/>
  <c r="AI137" i="2" s="1"/>
  <c r="AH137" i="2" a="1"/>
  <c r="AH137" i="2" s="1"/>
  <c r="AG137" i="2" a="1"/>
  <c r="AG137" i="2" s="1"/>
  <c r="AF137" i="2" a="1"/>
  <c r="AF137" i="2" s="1"/>
  <c r="AE137" i="2" a="1"/>
  <c r="AE137" i="2" s="1"/>
  <c r="AD137" i="2" a="1"/>
  <c r="AD137" i="2" s="1"/>
  <c r="AC137" i="2" a="1"/>
  <c r="AC137" i="2" s="1"/>
  <c r="AB137" i="2" a="1"/>
  <c r="AB137" i="2"/>
  <c r="AM136" i="2" a="1"/>
  <c r="AM136" i="2" s="1"/>
  <c r="AL136" i="2" a="1"/>
  <c r="AL136" i="2" s="1"/>
  <c r="AK136" i="2" a="1"/>
  <c r="AK136" i="2" s="1"/>
  <c r="AJ136" i="2" a="1"/>
  <c r="AJ136" i="2" s="1"/>
  <c r="AI136" i="2" a="1"/>
  <c r="AI136" i="2"/>
  <c r="AH136" i="2" a="1"/>
  <c r="AH136" i="2" s="1"/>
  <c r="AG136" i="2" a="1"/>
  <c r="AG136" i="2" s="1"/>
  <c r="AF136" i="2" a="1"/>
  <c r="AF136" i="2"/>
  <c r="AE136" i="2" a="1"/>
  <c r="AE136" i="2" s="1"/>
  <c r="AD136" i="2" a="1"/>
  <c r="AD136" i="2"/>
  <c r="AC136" i="2" a="1"/>
  <c r="AC136" i="2" s="1"/>
  <c r="AB136" i="2" a="1"/>
  <c r="AB136" i="2" s="1"/>
  <c r="AM135" i="2" a="1"/>
  <c r="AM135" i="2"/>
  <c r="AL135" i="2" a="1"/>
  <c r="AL135" i="2" s="1"/>
  <c r="AK135" i="2" a="1"/>
  <c r="AK135" i="2" s="1"/>
  <c r="AJ135" i="2" a="1"/>
  <c r="AJ135" i="2" s="1"/>
  <c r="AI135" i="2" a="1"/>
  <c r="AI135" i="2"/>
  <c r="AH135" i="2" a="1"/>
  <c r="AH135" i="2" s="1"/>
  <c r="AG135" i="2" a="1"/>
  <c r="AG135" i="2" s="1"/>
  <c r="AF135" i="2" a="1"/>
  <c r="AF135" i="2"/>
  <c r="AE135" i="2" a="1"/>
  <c r="AE135" i="2" s="1"/>
  <c r="AD135" i="2" a="1"/>
  <c r="AD135" i="2"/>
  <c r="AC135" i="2" a="1"/>
  <c r="AC135" i="2" s="1"/>
  <c r="AB135" i="2" a="1"/>
  <c r="AB135" i="2" s="1"/>
  <c r="AM134" i="2" a="1"/>
  <c r="AM134" i="2" s="1"/>
  <c r="AL134" i="2" a="1"/>
  <c r="AL134" i="2" s="1"/>
  <c r="AK134" i="2" a="1"/>
  <c r="AK134" i="2" s="1"/>
  <c r="AJ134" i="2" a="1"/>
  <c r="AJ134" i="2"/>
  <c r="AI134" i="2" a="1"/>
  <c r="AI134" i="2" s="1"/>
  <c r="AH134" i="2" a="1"/>
  <c r="AH134" i="2" s="1"/>
  <c r="AG134" i="2" a="1"/>
  <c r="AG134" i="2" s="1"/>
  <c r="AF134" i="2" a="1"/>
  <c r="AF134" i="2"/>
  <c r="AE134" i="2" a="1"/>
  <c r="AE134" i="2" s="1"/>
  <c r="AD134" i="2" a="1"/>
  <c r="AD134" i="2"/>
  <c r="AC134" i="2" a="1"/>
  <c r="AC134" i="2" s="1"/>
  <c r="AB134" i="2" a="1"/>
  <c r="AB134" i="2" s="1"/>
  <c r="AM133" i="2" a="1"/>
  <c r="AM133" i="2" s="1"/>
  <c r="AL133" i="2" a="1"/>
  <c r="AL133" i="2" s="1"/>
  <c r="AK133" i="2" a="1"/>
  <c r="AK133" i="2" s="1"/>
  <c r="AJ133" i="2" a="1"/>
  <c r="AJ133" i="2" s="1"/>
  <c r="AI133" i="2" a="1"/>
  <c r="AI133" i="2" s="1"/>
  <c r="AH133" i="2" a="1"/>
  <c r="AH133" i="2" s="1"/>
  <c r="AG133" i="2" a="1"/>
  <c r="AG133" i="2" s="1"/>
  <c r="AF133" i="2" a="1"/>
  <c r="AF133" i="2" s="1"/>
  <c r="AE133" i="2" a="1"/>
  <c r="AE133" i="2" s="1"/>
  <c r="AD133" i="2" a="1"/>
  <c r="AD133" i="2" s="1"/>
  <c r="AC133" i="2" a="1"/>
  <c r="AC133" i="2" s="1"/>
  <c r="AB133" i="2" a="1"/>
  <c r="AB133" i="2"/>
  <c r="AM132" i="2" a="1"/>
  <c r="AM132" i="2" s="1"/>
  <c r="AL132" i="2" a="1"/>
  <c r="AL132" i="2" s="1"/>
  <c r="AK132" i="2" a="1"/>
  <c r="AK132" i="2" s="1"/>
  <c r="AJ132" i="2" a="1"/>
  <c r="AJ132" i="2" s="1"/>
  <c r="AI132" i="2" a="1"/>
  <c r="AI132" i="2" s="1"/>
  <c r="AH132" i="2" a="1"/>
  <c r="AH132" i="2"/>
  <c r="AG132" i="2" a="1"/>
  <c r="AG132" i="2" s="1"/>
  <c r="AF132" i="2" a="1"/>
  <c r="AF132" i="2" s="1"/>
  <c r="AE132" i="2" a="1"/>
  <c r="AE132" i="2" s="1"/>
  <c r="AD132" i="2" a="1"/>
  <c r="AD132" i="2" s="1"/>
  <c r="AC132" i="2" a="1"/>
  <c r="AC132" i="2" s="1"/>
  <c r="AB132" i="2" a="1"/>
  <c r="AB132" i="2" s="1"/>
  <c r="AM131" i="2" a="1"/>
  <c r="AM131" i="2" s="1"/>
  <c r="AL131" i="2" a="1"/>
  <c r="AL131" i="2" s="1"/>
  <c r="AK131" i="2" a="1"/>
  <c r="AK131" i="2" s="1"/>
  <c r="AJ131" i="2" a="1"/>
  <c r="AJ131" i="2"/>
  <c r="AI131" i="2" a="1"/>
  <c r="AI131" i="2" s="1"/>
  <c r="AH131" i="2" a="1"/>
  <c r="AH131" i="2" s="1"/>
  <c r="AG131" i="2" a="1"/>
  <c r="AG131" i="2" s="1"/>
  <c r="AF131" i="2" a="1"/>
  <c r="AF131" i="2" s="1"/>
  <c r="AE131" i="2" a="1"/>
  <c r="AE131" i="2" s="1"/>
  <c r="AD131" i="2" a="1"/>
  <c r="AD131" i="2" s="1"/>
  <c r="AC131" i="2" a="1"/>
  <c r="AC131" i="2" s="1"/>
  <c r="AB131" i="2" a="1"/>
  <c r="AB131" i="2" s="1"/>
  <c r="AM124" i="2" a="1"/>
  <c r="AM124" i="2" s="1"/>
  <c r="AL124" i="2" a="1"/>
  <c r="AL124" i="2" s="1"/>
  <c r="AK124" i="2" a="1"/>
  <c r="AK124" i="2" s="1"/>
  <c r="AJ124" i="2" a="1"/>
  <c r="AJ124" i="2" s="1"/>
  <c r="AI124" i="2" a="1"/>
  <c r="AI124" i="2" s="1"/>
  <c r="AH124" i="2" a="1"/>
  <c r="AH124" i="2" s="1"/>
  <c r="AG124" i="2" a="1"/>
  <c r="AG124" i="2" s="1"/>
  <c r="AF124" i="2" a="1"/>
  <c r="AF124" i="2" s="1"/>
  <c r="AE124" i="2" a="1"/>
  <c r="AE124" i="2" s="1"/>
  <c r="AD124" i="2" a="1"/>
  <c r="AD124" i="2" s="1"/>
  <c r="AC124" i="2" a="1"/>
  <c r="AC124" i="2" s="1"/>
  <c r="AB124" i="2" a="1"/>
  <c r="AB124" i="2" s="1"/>
  <c r="AM123" i="2" a="1"/>
  <c r="AM123" i="2" s="1"/>
  <c r="AL123" i="2" a="1"/>
  <c r="AL123" i="2" s="1"/>
  <c r="AK123" i="2" a="1"/>
  <c r="AK123" i="2" s="1"/>
  <c r="AJ123" i="2" a="1"/>
  <c r="AJ123" i="2"/>
  <c r="AI123" i="2" a="1"/>
  <c r="AI123" i="2" s="1"/>
  <c r="AH123" i="2" a="1"/>
  <c r="AH123" i="2" s="1"/>
  <c r="AG123" i="2" a="1"/>
  <c r="AG123" i="2" s="1"/>
  <c r="AF123" i="2" a="1"/>
  <c r="AF123" i="2" s="1"/>
  <c r="AE123" i="2" a="1"/>
  <c r="AE123" i="2" s="1"/>
  <c r="AD123" i="2" a="1"/>
  <c r="AD123" i="2" s="1"/>
  <c r="AC123" i="2" a="1"/>
  <c r="AC123" i="2" s="1"/>
  <c r="AB123" i="2" a="1"/>
  <c r="AB123" i="2" s="1"/>
  <c r="AM122" i="2" a="1"/>
  <c r="AM122" i="2" s="1"/>
  <c r="AL122" i="2" a="1"/>
  <c r="AL122" i="2"/>
  <c r="AK122" i="2" a="1"/>
  <c r="AK122" i="2" s="1"/>
  <c r="AJ122" i="2" a="1"/>
  <c r="AJ122" i="2" s="1"/>
  <c r="AI122" i="2" a="1"/>
  <c r="AI122" i="2" s="1"/>
  <c r="AH122" i="2" a="1"/>
  <c r="AH122" i="2" s="1"/>
  <c r="AG122" i="2" a="1"/>
  <c r="AG122" i="2" s="1"/>
  <c r="AF122" i="2" a="1"/>
  <c r="AF122" i="2"/>
  <c r="AE122" i="2" a="1"/>
  <c r="AE122" i="2" s="1"/>
  <c r="AD122" i="2" a="1"/>
  <c r="AD122" i="2" s="1"/>
  <c r="AC122" i="2" a="1"/>
  <c r="AC122" i="2" s="1"/>
  <c r="AB122" i="2" a="1"/>
  <c r="AB122" i="2" s="1"/>
  <c r="AM121" i="2" a="1"/>
  <c r="AM121" i="2" s="1"/>
  <c r="AL121" i="2" a="1"/>
  <c r="AL121" i="2" s="1"/>
  <c r="AK121" i="2" a="1"/>
  <c r="AK121" i="2" s="1"/>
  <c r="AJ121" i="2" a="1"/>
  <c r="AJ121" i="2"/>
  <c r="AI121" i="2" a="1"/>
  <c r="AI121" i="2" s="1"/>
  <c r="AH121" i="2" a="1"/>
  <c r="AH121" i="2"/>
  <c r="AG121" i="2" a="1"/>
  <c r="AG121" i="2" s="1"/>
  <c r="AF121" i="2" a="1"/>
  <c r="AF121" i="2" s="1"/>
  <c r="AE121" i="2" a="1"/>
  <c r="AE121" i="2" s="1"/>
  <c r="AD121" i="2" a="1"/>
  <c r="AD121" i="2" s="1"/>
  <c r="AC121" i="2" a="1"/>
  <c r="AC121" i="2" s="1"/>
  <c r="AB121" i="2" a="1"/>
  <c r="AB121" i="2" s="1"/>
  <c r="AM120" i="2" a="1"/>
  <c r="AM120" i="2" s="1"/>
  <c r="AL120" i="2" a="1"/>
  <c r="AL120" i="2" s="1"/>
  <c r="AK120" i="2" a="1"/>
  <c r="AK120" i="2" s="1"/>
  <c r="AJ120" i="2" a="1"/>
  <c r="AJ120" i="2" s="1"/>
  <c r="AI120" i="2" a="1"/>
  <c r="AI120" i="2" s="1"/>
  <c r="AH120" i="2" a="1"/>
  <c r="AH120" i="2" s="1"/>
  <c r="AG120" i="2" a="1"/>
  <c r="AG120" i="2" s="1"/>
  <c r="AF120" i="2" a="1"/>
  <c r="AF120" i="2"/>
  <c r="AE120" i="2" a="1"/>
  <c r="AE120" i="2" s="1"/>
  <c r="AD120" i="2" a="1"/>
  <c r="AD120" i="2" s="1"/>
  <c r="AC120" i="2" a="1"/>
  <c r="AC120" i="2" s="1"/>
  <c r="AB120" i="2" a="1"/>
  <c r="AB120" i="2" s="1"/>
  <c r="AM119" i="2" a="1"/>
  <c r="AM119" i="2" s="1"/>
  <c r="AL119" i="2" a="1"/>
  <c r="AL119" i="2" s="1"/>
  <c r="AK119" i="2" a="1"/>
  <c r="AK119" i="2" s="1"/>
  <c r="AJ119" i="2" a="1"/>
  <c r="AJ119" i="2" s="1"/>
  <c r="AI119" i="2" a="1"/>
  <c r="AI119" i="2" s="1"/>
  <c r="AH119" i="2" a="1"/>
  <c r="AH119" i="2" s="1"/>
  <c r="AG119" i="2" a="1"/>
  <c r="AG119" i="2" s="1"/>
  <c r="AF119" i="2" a="1"/>
  <c r="AF119" i="2" s="1"/>
  <c r="AE119" i="2" a="1"/>
  <c r="AE119" i="2" s="1"/>
  <c r="AD119" i="2" a="1"/>
  <c r="AD119" i="2" s="1"/>
  <c r="AC119" i="2" a="1"/>
  <c r="AC119" i="2" s="1"/>
  <c r="AB119" i="2" a="1"/>
  <c r="AB119" i="2" s="1"/>
  <c r="AM118" i="2" a="1"/>
  <c r="AM118" i="2" s="1"/>
  <c r="AL118" i="2" a="1"/>
  <c r="AL118" i="2" s="1"/>
  <c r="AK118" i="2" a="1"/>
  <c r="AK118" i="2" s="1"/>
  <c r="AJ118" i="2" a="1"/>
  <c r="AJ118" i="2" s="1"/>
  <c r="AI118" i="2" a="1"/>
  <c r="AI118" i="2" s="1"/>
  <c r="AH118" i="2" a="1"/>
  <c r="AH118" i="2" s="1"/>
  <c r="AG118" i="2" a="1"/>
  <c r="AG118" i="2" s="1"/>
  <c r="AF118" i="2" a="1"/>
  <c r="AF118" i="2"/>
  <c r="AE118" i="2" a="1"/>
  <c r="AE118" i="2" s="1"/>
  <c r="AD118" i="2" a="1"/>
  <c r="AD118" i="2" s="1"/>
  <c r="AC118" i="2" a="1"/>
  <c r="AC118" i="2" s="1"/>
  <c r="AB118" i="2" a="1"/>
  <c r="AB118" i="2" s="1"/>
  <c r="AM117" i="2" a="1"/>
  <c r="AM117" i="2" s="1"/>
  <c r="AL117" i="2" a="1"/>
  <c r="AL117" i="2" s="1"/>
  <c r="AK117" i="2" a="1"/>
  <c r="AK117" i="2" s="1"/>
  <c r="AJ117" i="2" a="1"/>
  <c r="AJ117" i="2" s="1"/>
  <c r="AI117" i="2" a="1"/>
  <c r="AI117" i="2" s="1"/>
  <c r="AH117" i="2" a="1"/>
  <c r="AH117" i="2"/>
  <c r="AG117" i="2" a="1"/>
  <c r="AG117" i="2" s="1"/>
  <c r="AF117" i="2" a="1"/>
  <c r="AF117" i="2" s="1"/>
  <c r="AE117" i="2" a="1"/>
  <c r="AE117" i="2" s="1"/>
  <c r="AD117" i="2" a="1"/>
  <c r="AD117" i="2" s="1"/>
  <c r="AC117" i="2" a="1"/>
  <c r="AC117" i="2" s="1"/>
  <c r="AB117" i="2" a="1"/>
  <c r="AB117" i="2"/>
  <c r="AM116" i="2" a="1"/>
  <c r="AM116" i="2" s="1"/>
  <c r="AL116" i="2" a="1"/>
  <c r="AL116" i="2" s="1"/>
  <c r="AK116" i="2" a="1"/>
  <c r="AK116" i="2" s="1"/>
  <c r="AJ116" i="2" a="1"/>
  <c r="AJ116" i="2" s="1"/>
  <c r="AI116" i="2" a="1"/>
  <c r="AI116" i="2" s="1"/>
  <c r="AH116" i="2" a="1"/>
  <c r="AH116" i="2" s="1"/>
  <c r="AG116" i="2" a="1"/>
  <c r="AG116" i="2" s="1"/>
  <c r="AF116" i="2" a="1"/>
  <c r="AF116" i="2"/>
  <c r="AE116" i="2" a="1"/>
  <c r="AE116" i="2" s="1"/>
  <c r="AD116" i="2" a="1"/>
  <c r="AD116" i="2"/>
  <c r="AC116" i="2" a="1"/>
  <c r="AC116" i="2" s="1"/>
  <c r="AB116" i="2" a="1"/>
  <c r="AB116" i="2" s="1"/>
  <c r="AM115" i="2" a="1"/>
  <c r="AM115" i="2" s="1"/>
  <c r="AL115" i="2" a="1"/>
  <c r="AL115" i="2" s="1"/>
  <c r="AK115" i="2" a="1"/>
  <c r="AK115" i="2" s="1"/>
  <c r="AJ115" i="2" a="1"/>
  <c r="AJ115" i="2" s="1"/>
  <c r="AI115" i="2" a="1"/>
  <c r="AI115" i="2" s="1"/>
  <c r="AH115" i="2" a="1"/>
  <c r="AH115" i="2" s="1"/>
  <c r="AG115" i="2" a="1"/>
  <c r="AG115" i="2" s="1"/>
  <c r="AF115" i="2" a="1"/>
  <c r="AF115" i="2" s="1"/>
  <c r="AE115" i="2" a="1"/>
  <c r="AE115" i="2" s="1"/>
  <c r="AD115" i="2" a="1"/>
  <c r="AD115" i="2" s="1"/>
  <c r="AC115" i="2" a="1"/>
  <c r="AC115" i="2" s="1"/>
  <c r="AB115" i="2" a="1"/>
  <c r="AB115" i="2"/>
  <c r="AM114" i="2" a="1"/>
  <c r="AM114" i="2" s="1"/>
  <c r="AL114" i="2" a="1"/>
  <c r="AL114" i="2" s="1"/>
  <c r="AK114" i="2" a="1"/>
  <c r="AK114" i="2" s="1"/>
  <c r="AJ114" i="2" a="1"/>
  <c r="AJ114" i="2" s="1"/>
  <c r="AI114" i="2" a="1"/>
  <c r="AI114" i="2" s="1"/>
  <c r="AH114" i="2" a="1"/>
  <c r="AH114" i="2" s="1"/>
  <c r="AG114" i="2" a="1"/>
  <c r="AG114" i="2" s="1"/>
  <c r="AF114" i="2" a="1"/>
  <c r="AF114" i="2" s="1"/>
  <c r="AE114" i="2" a="1"/>
  <c r="AE114" i="2" s="1"/>
  <c r="AD114" i="2" a="1"/>
  <c r="AD114" i="2" s="1"/>
  <c r="AC114" i="2" a="1"/>
  <c r="AC114" i="2" s="1"/>
  <c r="AB114" i="2" a="1"/>
  <c r="AB114" i="2" s="1"/>
  <c r="AM113" i="2" a="1"/>
  <c r="AM113" i="2" s="1"/>
  <c r="AL113" i="2" a="1"/>
  <c r="AL113" i="2" s="1"/>
  <c r="AK113" i="2" a="1"/>
  <c r="AK113" i="2" s="1"/>
  <c r="AJ113" i="2" a="1"/>
  <c r="AJ113" i="2" s="1"/>
  <c r="AI113" i="2" a="1"/>
  <c r="AI113" i="2" s="1"/>
  <c r="AH113" i="2" a="1"/>
  <c r="AH113" i="2" s="1"/>
  <c r="AG113" i="2" a="1"/>
  <c r="AG113" i="2" s="1"/>
  <c r="AF113" i="2" a="1"/>
  <c r="AF113" i="2" s="1"/>
  <c r="AE113" i="2" a="1"/>
  <c r="AE113" i="2" s="1"/>
  <c r="AD113" i="2" a="1"/>
  <c r="AD113" i="2" s="1"/>
  <c r="AC113" i="2" a="1"/>
  <c r="AC113" i="2" s="1"/>
  <c r="AB113" i="2" a="1"/>
  <c r="AB113" i="2"/>
  <c r="AM112" i="2" a="1"/>
  <c r="AM112" i="2" s="1"/>
  <c r="AL112" i="2" a="1"/>
  <c r="AL112" i="2" s="1"/>
  <c r="AK112" i="2" a="1"/>
  <c r="AK112" i="2" s="1"/>
  <c r="AJ112" i="2" a="1"/>
  <c r="AJ112" i="2" s="1"/>
  <c r="AI112" i="2" a="1"/>
  <c r="AI112" i="2" s="1"/>
  <c r="AH112" i="2" a="1"/>
  <c r="AH112" i="2" s="1"/>
  <c r="AG112" i="2" a="1"/>
  <c r="AG112" i="2" s="1"/>
  <c r="AF112" i="2" a="1"/>
  <c r="AF112" i="2" s="1"/>
  <c r="AE112" i="2" a="1"/>
  <c r="AE112" i="2" s="1"/>
  <c r="AD112" i="2" a="1"/>
  <c r="AD112" i="2"/>
  <c r="AC112" i="2" a="1"/>
  <c r="AC112" i="2" s="1"/>
  <c r="AB112" i="2" a="1"/>
  <c r="AB112" i="2" s="1"/>
  <c r="AM111" i="2" a="1"/>
  <c r="AM111" i="2" s="1"/>
  <c r="AL111" i="2" a="1"/>
  <c r="AL111" i="2" s="1"/>
  <c r="AK111" i="2" a="1"/>
  <c r="AK111" i="2" s="1"/>
  <c r="AJ111" i="2" a="1"/>
  <c r="AJ111" i="2"/>
  <c r="AI111" i="2" a="1"/>
  <c r="AI111" i="2" s="1"/>
  <c r="AH111" i="2" a="1"/>
  <c r="AH111" i="2" s="1"/>
  <c r="AG111" i="2" a="1"/>
  <c r="AG111" i="2" s="1"/>
  <c r="AF111" i="2" a="1"/>
  <c r="AF111" i="2" s="1"/>
  <c r="AE111" i="2" a="1"/>
  <c r="AE111" i="2" s="1"/>
  <c r="AD111" i="2" a="1"/>
  <c r="AD111" i="2" s="1"/>
  <c r="AC111" i="2" a="1"/>
  <c r="AC111" i="2" s="1"/>
  <c r="AB111" i="2" a="1"/>
  <c r="AB111" i="2" s="1"/>
  <c r="AM110" i="2" a="1"/>
  <c r="AM110" i="2" s="1"/>
  <c r="AL110" i="2" a="1"/>
  <c r="AL110" i="2"/>
  <c r="AK110" i="2" a="1"/>
  <c r="AK110" i="2" s="1"/>
  <c r="AJ110" i="2" a="1"/>
  <c r="AJ110" i="2" s="1"/>
  <c r="AI110" i="2" a="1"/>
  <c r="AI110" i="2" s="1"/>
  <c r="AH110" i="2" a="1"/>
  <c r="AH110" i="2" s="1"/>
  <c r="AG110" i="2" a="1"/>
  <c r="AG110" i="2" s="1"/>
  <c r="AF110" i="2" a="1"/>
  <c r="AF110" i="2"/>
  <c r="AE110" i="2" a="1"/>
  <c r="AE110" i="2" s="1"/>
  <c r="AD110" i="2" a="1"/>
  <c r="AD110" i="2"/>
  <c r="AC110" i="2" a="1"/>
  <c r="AC110" i="2" s="1"/>
  <c r="AB110" i="2" a="1"/>
  <c r="AB110" i="2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/>
  <c r="AG109" i="2" a="1"/>
  <c r="AG109" i="2" s="1"/>
  <c r="AF109" i="2" a="1"/>
  <c r="AF109" i="2" s="1"/>
  <c r="AE109" i="2" a="1"/>
  <c r="AE109" i="2" s="1"/>
  <c r="AD109" i="2" a="1"/>
  <c r="AD109" i="2" s="1"/>
  <c r="AC109" i="2" a="1"/>
  <c r="AC109" i="2" s="1"/>
  <c r="AB109" i="2" a="1"/>
  <c r="AB109" i="2"/>
  <c r="AM108" i="2" a="1"/>
  <c r="AM108" i="2" s="1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 s="1"/>
  <c r="AE108" i="2" a="1"/>
  <c r="AE108" i="2" s="1"/>
  <c r="AD108" i="2" a="1"/>
  <c r="AD108" i="2"/>
  <c r="AC108" i="2" a="1"/>
  <c r="AC108" i="2" s="1"/>
  <c r="AB108" i="2" a="1"/>
  <c r="AB108" i="2" s="1"/>
  <c r="AM107" i="2" a="1"/>
  <c r="AM107" i="2" s="1"/>
  <c r="AL107" i="2" a="1"/>
  <c r="AL107" i="2" s="1"/>
  <c r="AK107" i="2" a="1"/>
  <c r="AK107" i="2" s="1"/>
  <c r="AJ107" i="2" a="1"/>
  <c r="AJ107" i="2"/>
  <c r="AI107" i="2" a="1"/>
  <c r="AI107" i="2" s="1"/>
  <c r="AH107" i="2" a="1"/>
  <c r="AH107" i="2"/>
  <c r="AG107" i="2" a="1"/>
  <c r="AG107" i="2" s="1"/>
  <c r="AF107" i="2" a="1"/>
  <c r="AF107" i="2" s="1"/>
  <c r="AE107" i="2" a="1"/>
  <c r="AE107" i="2" s="1"/>
  <c r="AD107" i="2" a="1"/>
  <c r="AD107" i="2" s="1"/>
  <c r="AC107" i="2" a="1"/>
  <c r="AC107" i="2" s="1"/>
  <c r="AB107" i="2" a="1"/>
  <c r="AB107" i="2" s="1"/>
  <c r="AM106" i="2" a="1"/>
  <c r="AM106" i="2" s="1"/>
  <c r="AL106" i="2" a="1"/>
  <c r="AL106" i="2"/>
  <c r="AK106" i="2" a="1"/>
  <c r="AK106" i="2" s="1"/>
  <c r="AJ106" i="2" a="1"/>
  <c r="AJ106" i="2" s="1"/>
  <c r="AI106" i="2" a="1"/>
  <c r="AI106" i="2" s="1"/>
  <c r="AH106" i="2" a="1"/>
  <c r="AH106" i="2" s="1"/>
  <c r="AG106" i="2" a="1"/>
  <c r="AG106" i="2" s="1"/>
  <c r="AF106" i="2" a="1"/>
  <c r="AF106" i="2"/>
  <c r="AE106" i="2" a="1"/>
  <c r="AE106" i="2" s="1"/>
  <c r="AD106" i="2" a="1"/>
  <c r="AD106" i="2" s="1"/>
  <c r="AC106" i="2" a="1"/>
  <c r="AC106" i="2" s="1"/>
  <c r="AB106" i="2" a="1"/>
  <c r="AB106" i="2" s="1"/>
  <c r="AM105" i="2" a="1"/>
  <c r="AM105" i="2" s="1"/>
  <c r="AL105" i="2" a="1"/>
  <c r="AL105" i="2" s="1"/>
  <c r="AK105" i="2" a="1"/>
  <c r="AK105" i="2" s="1"/>
  <c r="AJ105" i="2" a="1"/>
  <c r="AJ105" i="2" s="1"/>
  <c r="AI105" i="2" a="1"/>
  <c r="AI105" i="2" s="1"/>
  <c r="AH105" i="2" a="1"/>
  <c r="AH105" i="2"/>
  <c r="AG105" i="2" a="1"/>
  <c r="AG105" i="2" s="1"/>
  <c r="AF105" i="2" a="1"/>
  <c r="AF105" i="2" s="1"/>
  <c r="AE105" i="2" a="1"/>
  <c r="AE105" i="2" s="1"/>
  <c r="AD105" i="2" a="1"/>
  <c r="AD105" i="2" s="1"/>
  <c r="AC105" i="2" a="1"/>
  <c r="AC105" i="2" s="1"/>
  <c r="AB105" i="2" a="1"/>
  <c r="AB105" i="2"/>
  <c r="AM104" i="2" a="1"/>
  <c r="AM104" i="2" s="1"/>
  <c r="AL104" i="2" a="1"/>
  <c r="AL104" i="2"/>
  <c r="AK104" i="2" a="1"/>
  <c r="AK104" i="2" s="1"/>
  <c r="AJ104" i="2" a="1"/>
  <c r="AJ104" i="2" s="1"/>
  <c r="AI104" i="2" a="1"/>
  <c r="AI104" i="2" s="1"/>
  <c r="AH104" i="2" a="1"/>
  <c r="AH104" i="2" s="1"/>
  <c r="AG104" i="2" a="1"/>
  <c r="AG104" i="2" s="1"/>
  <c r="AF104" i="2" a="1"/>
  <c r="AF104" i="2" s="1"/>
  <c r="AE104" i="2" a="1"/>
  <c r="AE104" i="2" s="1"/>
  <c r="AD104" i="2" a="1"/>
  <c r="AD104" i="2"/>
  <c r="AC104" i="2" a="1"/>
  <c r="AC104" i="2" s="1"/>
  <c r="AB104" i="2" a="1"/>
  <c r="AB104" i="2" s="1"/>
  <c r="AM103" i="2" a="1"/>
  <c r="AM103" i="2" s="1"/>
  <c r="AL103" i="2" a="1"/>
  <c r="AL103" i="2" s="1"/>
  <c r="AK103" i="2" a="1"/>
  <c r="AK103" i="2" s="1"/>
  <c r="AJ103" i="2" a="1"/>
  <c r="AJ103" i="2"/>
  <c r="AI103" i="2" a="1"/>
  <c r="AI103" i="2" s="1"/>
  <c r="AH103" i="2" a="1"/>
  <c r="AH103" i="2" s="1"/>
  <c r="AG103" i="2" a="1"/>
  <c r="AG103" i="2" s="1"/>
  <c r="AF103" i="2" a="1"/>
  <c r="AF103" i="2" s="1"/>
  <c r="AE103" i="2" a="1"/>
  <c r="AE103" i="2" s="1"/>
  <c r="AD103" i="2" a="1"/>
  <c r="AD103" i="2" s="1"/>
  <c r="AC103" i="2" a="1"/>
  <c r="AC103" i="2" s="1"/>
  <c r="AB103" i="2" a="1"/>
  <c r="AB103" i="2" s="1"/>
  <c r="AM102" i="2" a="1"/>
  <c r="AM102" i="2" s="1"/>
  <c r="AL102" i="2" a="1"/>
  <c r="AL102" i="2"/>
  <c r="AK102" i="2" a="1"/>
  <c r="AK102" i="2" s="1"/>
  <c r="AJ102" i="2" a="1"/>
  <c r="AJ102" i="2" s="1"/>
  <c r="AI102" i="2" a="1"/>
  <c r="AI102" i="2" s="1"/>
  <c r="AH102" i="2" a="1"/>
  <c r="AH102" i="2" s="1"/>
  <c r="AG102" i="2" a="1"/>
  <c r="AG102" i="2" s="1"/>
  <c r="AF102" i="2" a="1"/>
  <c r="AF102" i="2"/>
  <c r="AE102" i="2" a="1"/>
  <c r="AE102" i="2" s="1"/>
  <c r="AD102" i="2" a="1"/>
  <c r="AD102" i="2"/>
  <c r="AC102" i="2" a="1"/>
  <c r="AC102" i="2" s="1"/>
  <c r="AB102" i="2" a="1"/>
  <c r="AB102" i="2" s="1"/>
  <c r="AM101" i="2" a="1"/>
  <c r="AM101" i="2" s="1"/>
  <c r="AL101" i="2" a="1"/>
  <c r="AL101" i="2" s="1"/>
  <c r="AK101" i="2" a="1"/>
  <c r="AK101" i="2" s="1"/>
  <c r="AJ101" i="2" a="1"/>
  <c r="AJ101" i="2" s="1"/>
  <c r="AI101" i="2" a="1"/>
  <c r="AI101" i="2" s="1"/>
  <c r="AH101" i="2" a="1"/>
  <c r="AH101" i="2"/>
  <c r="AG101" i="2" a="1"/>
  <c r="AG101" i="2" s="1"/>
  <c r="AF101" i="2" a="1"/>
  <c r="AF101" i="2" s="1"/>
  <c r="AE101" i="2" a="1"/>
  <c r="AE101" i="2" s="1"/>
  <c r="AD101" i="2" a="1"/>
  <c r="AD101" i="2" s="1"/>
  <c r="AC101" i="2" a="1"/>
  <c r="AC101" i="2" s="1"/>
  <c r="AB101" i="2" a="1"/>
  <c r="AB101" i="2"/>
  <c r="AM100" i="2" a="1"/>
  <c r="AM100" i="2" s="1"/>
  <c r="AL100" i="2" a="1"/>
  <c r="AL100" i="2" s="1"/>
  <c r="AK100" i="2" a="1"/>
  <c r="AK100" i="2" s="1"/>
  <c r="AJ100" i="2" a="1"/>
  <c r="AJ100" i="2" s="1"/>
  <c r="AI100" i="2" a="1"/>
  <c r="AI100" i="2" s="1"/>
  <c r="AH100" i="2" a="1"/>
  <c r="AH100" i="2" s="1"/>
  <c r="AG100" i="2" a="1"/>
  <c r="AG100" i="2" s="1"/>
  <c r="AF100" i="2" a="1"/>
  <c r="AF100" i="2" s="1"/>
  <c r="AE100" i="2" a="1"/>
  <c r="AE100" i="2" s="1"/>
  <c r="AD100" i="2" a="1"/>
  <c r="AD100" i="2"/>
  <c r="AC100" i="2" a="1"/>
  <c r="AC100" i="2" s="1"/>
  <c r="AB100" i="2" a="1"/>
  <c r="AB100" i="2" s="1"/>
  <c r="AM99" i="2" a="1"/>
  <c r="AM99" i="2" s="1"/>
  <c r="AL99" i="2" a="1"/>
  <c r="AL99" i="2" s="1"/>
  <c r="AK99" i="2" a="1"/>
  <c r="AK99" i="2" s="1"/>
  <c r="AJ99" i="2" a="1"/>
  <c r="AJ99" i="2"/>
  <c r="AI99" i="2" a="1"/>
  <c r="AI99" i="2" s="1"/>
  <c r="AH99" i="2" a="1"/>
  <c r="AH99" i="2"/>
  <c r="AG99" i="2" a="1"/>
  <c r="AG99" i="2" s="1"/>
  <c r="AF99" i="2" a="1"/>
  <c r="AF99" i="2" s="1"/>
  <c r="AE99" i="2" a="1"/>
  <c r="AE99" i="2" s="1"/>
  <c r="AD99" i="2" a="1"/>
  <c r="AD99" i="2" s="1"/>
  <c r="AC99" i="2" a="1"/>
  <c r="AC99" i="2" s="1"/>
  <c r="AB99" i="2" a="1"/>
  <c r="AB99" i="2" s="1"/>
  <c r="AM98" i="2" a="1"/>
  <c r="AM98" i="2" s="1"/>
  <c r="AL98" i="2" a="1"/>
  <c r="AL98" i="2"/>
  <c r="AK98" i="2" a="1"/>
  <c r="AK98" i="2" s="1"/>
  <c r="AJ98" i="2" a="1"/>
  <c r="AJ98" i="2" s="1"/>
  <c r="AI98" i="2" a="1"/>
  <c r="AI98" i="2" s="1"/>
  <c r="AH98" i="2" a="1"/>
  <c r="AH98" i="2" s="1"/>
  <c r="AG98" i="2" a="1"/>
  <c r="AG98" i="2" s="1"/>
  <c r="AF98" i="2" a="1"/>
  <c r="AF98" i="2"/>
  <c r="AE98" i="2" a="1"/>
  <c r="AE98" i="2" s="1"/>
  <c r="AD98" i="2" a="1"/>
  <c r="AD98" i="2" s="1"/>
  <c r="AC98" i="2" a="1"/>
  <c r="AC98" i="2" s="1"/>
  <c r="AB98" i="2" a="1"/>
  <c r="AB98" i="2" s="1"/>
  <c r="AM97" i="2" a="1"/>
  <c r="AM97" i="2" s="1"/>
  <c r="AL97" i="2" a="1"/>
  <c r="AL97" i="2" s="1"/>
  <c r="AK97" i="2" a="1"/>
  <c r="AK97" i="2" s="1"/>
  <c r="AJ97" i="2" a="1"/>
  <c r="AJ97" i="2" s="1"/>
  <c r="AI97" i="2" a="1"/>
  <c r="AI97" i="2" s="1"/>
  <c r="AH97" i="2" a="1"/>
  <c r="AH97" i="2"/>
  <c r="AG97" i="2" a="1"/>
  <c r="AG97" i="2" s="1"/>
  <c r="AF97" i="2" a="1"/>
  <c r="AF97" i="2" s="1"/>
  <c r="AE97" i="2" a="1"/>
  <c r="AE97" i="2" s="1"/>
  <c r="AD97" i="2" a="1"/>
  <c r="AD97" i="2" s="1"/>
  <c r="AC97" i="2" a="1"/>
  <c r="AC97" i="2" s="1"/>
  <c r="AB97" i="2" a="1"/>
  <c r="AB97" i="2"/>
  <c r="AM96" i="2" a="1"/>
  <c r="AM96" i="2" s="1"/>
  <c r="AL96" i="2" a="1"/>
  <c r="AL96" i="2"/>
  <c r="AK96" i="2" a="1"/>
  <c r="AK96" i="2" s="1"/>
  <c r="AJ96" i="2" a="1"/>
  <c r="AJ96" i="2" s="1"/>
  <c r="AI96" i="2" a="1"/>
  <c r="AI96" i="2" s="1"/>
  <c r="AH96" i="2" a="1"/>
  <c r="AH96" i="2" s="1"/>
  <c r="AG96" i="2" a="1"/>
  <c r="AG96" i="2" s="1"/>
  <c r="AF96" i="2" a="1"/>
  <c r="AF96" i="2" s="1"/>
  <c r="AE96" i="2" a="1"/>
  <c r="AE96" i="2" s="1"/>
  <c r="AD96" i="2" a="1"/>
  <c r="AD96" i="2"/>
  <c r="AC96" i="2" a="1"/>
  <c r="AC96" i="2" s="1"/>
  <c r="AB96" i="2" a="1"/>
  <c r="AB96" i="2" s="1"/>
  <c r="AM95" i="2" a="1"/>
  <c r="AM95" i="2" s="1"/>
  <c r="AL95" i="2" a="1"/>
  <c r="AL95" i="2" s="1"/>
  <c r="AK95" i="2" a="1"/>
  <c r="AK95" i="2" s="1"/>
  <c r="AJ95" i="2" a="1"/>
  <c r="AJ95" i="2"/>
  <c r="AI95" i="2" a="1"/>
  <c r="AI95" i="2" s="1"/>
  <c r="AH95" i="2" a="1"/>
  <c r="AH95" i="2" s="1"/>
  <c r="AG95" i="2" a="1"/>
  <c r="AG95" i="2" s="1"/>
  <c r="AF95" i="2" a="1"/>
  <c r="AF95" i="2" s="1"/>
  <c r="AE95" i="2" a="1"/>
  <c r="AE95" i="2" s="1"/>
  <c r="AD95" i="2" a="1"/>
  <c r="AD95" i="2" s="1"/>
  <c r="AC95" i="2" a="1"/>
  <c r="AC95" i="2" s="1"/>
  <c r="AB95" i="2" a="1"/>
  <c r="AB95" i="2" s="1"/>
  <c r="AM94" i="2" a="1"/>
  <c r="AM94" i="2" s="1"/>
  <c r="AL94" i="2" a="1"/>
  <c r="AL94" i="2"/>
  <c r="AK94" i="2" a="1"/>
  <c r="AK94" i="2" s="1"/>
  <c r="AJ94" i="2" a="1"/>
  <c r="AJ94" i="2" s="1"/>
  <c r="AI94" i="2" a="1"/>
  <c r="AI94" i="2" s="1"/>
  <c r="AH94" i="2" a="1"/>
  <c r="AH94" i="2" s="1"/>
  <c r="AG94" i="2" a="1"/>
  <c r="AG94" i="2" s="1"/>
  <c r="AF94" i="2" a="1"/>
  <c r="AF94" i="2"/>
  <c r="AE94" i="2" a="1"/>
  <c r="AE94" i="2" s="1"/>
  <c r="AD94" i="2" a="1"/>
  <c r="AD94" i="2"/>
  <c r="AC94" i="2" a="1"/>
  <c r="AC94" i="2" s="1"/>
  <c r="AB94" i="2" a="1"/>
  <c r="AB94" i="2" s="1"/>
  <c r="AM93" i="2" a="1"/>
  <c r="AM93" i="2" s="1"/>
  <c r="AL93" i="2" a="1"/>
  <c r="AL93" i="2" s="1"/>
  <c r="AK93" i="2" a="1"/>
  <c r="AK93" i="2" s="1"/>
  <c r="AJ93" i="2" a="1"/>
  <c r="AJ93" i="2" s="1"/>
  <c r="AI93" i="2" a="1"/>
  <c r="AI93" i="2" s="1"/>
  <c r="AH93" i="2" a="1"/>
  <c r="AH93" i="2"/>
  <c r="AG93" i="2" a="1"/>
  <c r="AG93" i="2" s="1"/>
  <c r="AF93" i="2" a="1"/>
  <c r="AF93" i="2" s="1"/>
  <c r="AE93" i="2" a="1"/>
  <c r="AE93" i="2" s="1"/>
  <c r="AD93" i="2" a="1"/>
  <c r="AD93" i="2" s="1"/>
  <c r="AC93" i="2" a="1"/>
  <c r="AC93" i="2" s="1"/>
  <c r="AB93" i="2" a="1"/>
  <c r="AB93" i="2"/>
  <c r="AM92" i="2" a="1"/>
  <c r="AM92" i="2" s="1"/>
  <c r="AL92" i="2" a="1"/>
  <c r="AL92" i="2" s="1"/>
  <c r="AK92" i="2" a="1"/>
  <c r="AK92" i="2" s="1"/>
  <c r="AJ92" i="2" a="1"/>
  <c r="AJ92" i="2" s="1"/>
  <c r="AI92" i="2" a="1"/>
  <c r="AI92" i="2" s="1"/>
  <c r="AH92" i="2" a="1"/>
  <c r="AH92" i="2" s="1"/>
  <c r="AG92" i="2" a="1"/>
  <c r="AG92" i="2" s="1"/>
  <c r="AF92" i="2" a="1"/>
  <c r="AF92" i="2" s="1"/>
  <c r="AE92" i="2" a="1"/>
  <c r="AE92" i="2" s="1"/>
  <c r="AD92" i="2" a="1"/>
  <c r="AD92" i="2"/>
  <c r="AC92" i="2" a="1"/>
  <c r="AC92" i="2" s="1"/>
  <c r="AB92" i="2" a="1"/>
  <c r="AB92" i="2" s="1"/>
  <c r="AM91" i="2" a="1"/>
  <c r="AM91" i="2" s="1"/>
  <c r="AL91" i="2" a="1"/>
  <c r="AL91" i="2" s="1"/>
  <c r="AK91" i="2" a="1"/>
  <c r="AK91" i="2" s="1"/>
  <c r="AJ91" i="2" a="1"/>
  <c r="AJ91" i="2"/>
  <c r="AI91" i="2" a="1"/>
  <c r="AI91" i="2" s="1"/>
  <c r="AH91" i="2" a="1"/>
  <c r="AH91" i="2"/>
  <c r="AG91" i="2" a="1"/>
  <c r="AG91" i="2" s="1"/>
  <c r="AF91" i="2" a="1"/>
  <c r="AF91" i="2" s="1"/>
  <c r="AE91" i="2" a="1"/>
  <c r="AE91" i="2" s="1"/>
  <c r="AD91" i="2" a="1"/>
  <c r="AD91" i="2" s="1"/>
  <c r="AC91" i="2" a="1"/>
  <c r="AC91" i="2" s="1"/>
  <c r="AB91" i="2" a="1"/>
  <c r="AB91" i="2" s="1"/>
  <c r="AM90" i="2" a="1"/>
  <c r="AM90" i="2" s="1"/>
  <c r="AL90" i="2" a="1"/>
  <c r="AL90" i="2"/>
  <c r="AK90" i="2" a="1"/>
  <c r="AK90" i="2" s="1"/>
  <c r="AJ90" i="2" a="1"/>
  <c r="AJ90" i="2" s="1"/>
  <c r="AI90" i="2" a="1"/>
  <c r="AI90" i="2" s="1"/>
  <c r="AH90" i="2" a="1"/>
  <c r="AH90" i="2" s="1"/>
  <c r="AG90" i="2" a="1"/>
  <c r="AG90" i="2" s="1"/>
  <c r="AF90" i="2" a="1"/>
  <c r="AF90" i="2"/>
  <c r="AE90" i="2" a="1"/>
  <c r="AE90" i="2" s="1"/>
  <c r="AD90" i="2" a="1"/>
  <c r="AD90" i="2" s="1"/>
  <c r="AC90" i="2" a="1"/>
  <c r="AC90" i="2" s="1"/>
  <c r="AB90" i="2" a="1"/>
  <c r="AB90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/>
  <c r="AG89" i="2" a="1"/>
  <c r="AG89" i="2" s="1"/>
  <c r="AF89" i="2" a="1"/>
  <c r="AF89" i="2" s="1"/>
  <c r="AE89" i="2" a="1"/>
  <c r="AE89" i="2" s="1"/>
  <c r="AD89" i="2" a="1"/>
  <c r="AD89" i="2" s="1"/>
  <c r="AC89" i="2" a="1"/>
  <c r="AC89" i="2" s="1"/>
  <c r="AB89" i="2" a="1"/>
  <c r="AB89" i="2"/>
  <c r="AM88" i="2" a="1"/>
  <c r="AM88" i="2" s="1"/>
  <c r="AL88" i="2" a="1"/>
  <c r="AL88" i="2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AD88" i="2" a="1"/>
  <c r="AD88" i="2"/>
  <c r="AC88" i="2" a="1"/>
  <c r="AC88" i="2" s="1"/>
  <c r="AB88" i="2" a="1"/>
  <c r="AB88" i="2" s="1"/>
  <c r="AM87" i="2" a="1"/>
  <c r="AM87" i="2" s="1"/>
  <c r="AL87" i="2" a="1"/>
  <c r="AL87" i="2" s="1"/>
  <c r="AK87" i="2" a="1"/>
  <c r="AK87" i="2" s="1"/>
  <c r="AJ87" i="2" a="1"/>
  <c r="AJ87" i="2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M86" i="2" a="1"/>
  <c r="AM86" i="2" s="1"/>
  <c r="AL86" i="2" a="1"/>
  <c r="AL86" i="2"/>
  <c r="AK86" i="2" a="1"/>
  <c r="AK86" i="2" s="1"/>
  <c r="AJ86" i="2" a="1"/>
  <c r="AJ86" i="2" s="1"/>
  <c r="AI86" i="2" a="1"/>
  <c r="AI86" i="2" s="1"/>
  <c r="AH86" i="2" a="1"/>
  <c r="AH86" i="2" s="1"/>
  <c r="AG86" i="2" a="1"/>
  <c r="AG86" i="2" s="1"/>
  <c r="AF86" i="2" a="1"/>
  <c r="AF86" i="2"/>
  <c r="AE86" i="2" a="1"/>
  <c r="AE86" i="2" s="1"/>
  <c r="AD86" i="2" a="1"/>
  <c r="AD86" i="2"/>
  <c r="AC86" i="2" a="1"/>
  <c r="AC86" i="2" s="1"/>
  <c r="AB86" i="2" a="1"/>
  <c r="AB86" i="2" s="1"/>
  <c r="AM85" i="2" a="1"/>
  <c r="AM85" i="2" s="1"/>
  <c r="AL85" i="2" a="1"/>
  <c r="AL85" i="2" s="1"/>
  <c r="AK85" i="2" a="1"/>
  <c r="AK85" i="2" s="1"/>
  <c r="AJ85" i="2" a="1"/>
  <c r="AJ85" i="2" s="1"/>
  <c r="AI85" i="2" a="1"/>
  <c r="AI85" i="2" s="1"/>
  <c r="AH85" i="2" a="1"/>
  <c r="AH85" i="2"/>
  <c r="AG85" i="2" a="1"/>
  <c r="AG85" i="2" s="1"/>
  <c r="AF85" i="2" a="1"/>
  <c r="AF85" i="2" s="1"/>
  <c r="AE85" i="2" a="1"/>
  <c r="AE85" i="2" s="1"/>
  <c r="AD85" i="2" a="1"/>
  <c r="AD85" i="2" s="1"/>
  <c r="AC85" i="2" a="1"/>
  <c r="AC85" i="2" s="1"/>
  <c r="AB85" i="2" a="1"/>
  <c r="AB85" i="2"/>
  <c r="AM83" i="2" a="1"/>
  <c r="AM83" i="2" s="1"/>
  <c r="AL83" i="2" a="1"/>
  <c r="AL83" i="2" s="1"/>
  <c r="AK83" i="2" a="1"/>
  <c r="AK83" i="2" s="1"/>
  <c r="AJ83" i="2" a="1"/>
  <c r="AJ83" i="2" s="1"/>
  <c r="AI83" i="2" a="1"/>
  <c r="AI83" i="2" s="1"/>
  <c r="AH83" i="2" a="1"/>
  <c r="AH83" i="2" s="1"/>
  <c r="AG83" i="2" a="1"/>
  <c r="AG83" i="2" s="1"/>
  <c r="AF83" i="2" a="1"/>
  <c r="AF83" i="2" s="1"/>
  <c r="AE83" i="2" a="1"/>
  <c r="AE83" i="2" s="1"/>
  <c r="AD83" i="2" a="1"/>
  <c r="AD83" i="2"/>
  <c r="AC83" i="2" a="1"/>
  <c r="AC83" i="2" s="1"/>
  <c r="AB83" i="2" a="1"/>
  <c r="AB83" i="2" s="1"/>
  <c r="AM82" i="2" a="1"/>
  <c r="AM82" i="2" s="1"/>
  <c r="AL82" i="2" a="1"/>
  <c r="AL82" i="2" s="1"/>
  <c r="AK82" i="2" a="1"/>
  <c r="AK82" i="2" s="1"/>
  <c r="AJ82" i="2" a="1"/>
  <c r="AJ82" i="2"/>
  <c r="AI82" i="2" a="1"/>
  <c r="AI82" i="2" s="1"/>
  <c r="AH82" i="2" a="1"/>
  <c r="AH82" i="2"/>
  <c r="AG82" i="2" a="1"/>
  <c r="AG82" i="2" s="1"/>
  <c r="AF82" i="2" a="1"/>
  <c r="AF82" i="2" s="1"/>
  <c r="AE82" i="2" a="1"/>
  <c r="AE82" i="2" s="1"/>
  <c r="AD82" i="2" a="1"/>
  <c r="AD82" i="2" s="1"/>
  <c r="AC82" i="2" a="1"/>
  <c r="AC82" i="2" s="1"/>
  <c r="AB82" i="2" a="1"/>
  <c r="AB82" i="2" s="1"/>
  <c r="AM81" i="2" a="1"/>
  <c r="AM81" i="2" s="1"/>
  <c r="AL81" i="2" a="1"/>
  <c r="AL81" i="2"/>
  <c r="AK81" i="2" a="1"/>
  <c r="AK81" i="2" s="1"/>
  <c r="AJ81" i="2" a="1"/>
  <c r="AJ81" i="2" s="1"/>
  <c r="AI81" i="2" a="1"/>
  <c r="AI81" i="2" s="1"/>
  <c r="AH81" i="2" a="1"/>
  <c r="AH81" i="2" s="1"/>
  <c r="AG81" i="2" a="1"/>
  <c r="AG81" i="2" s="1"/>
  <c r="AF81" i="2" a="1"/>
  <c r="AF81" i="2"/>
  <c r="AE81" i="2" a="1"/>
  <c r="AE81" i="2" s="1"/>
  <c r="AD81" i="2" a="1"/>
  <c r="AD81" i="2" s="1"/>
  <c r="AC81" i="2" a="1"/>
  <c r="AC81" i="2" s="1"/>
  <c r="AB81" i="2" a="1"/>
  <c r="AB81" i="2" s="1"/>
  <c r="AM80" i="2" a="1"/>
  <c r="AM80" i="2" s="1"/>
  <c r="AL80" i="2" a="1"/>
  <c r="AL80" i="2" s="1"/>
  <c r="AK80" i="2" a="1"/>
  <c r="AK80" i="2" s="1"/>
  <c r="AJ80" i="2" a="1"/>
  <c r="AJ80" i="2" s="1"/>
  <c r="AI80" i="2" a="1"/>
  <c r="AI80" i="2" s="1"/>
  <c r="AH80" i="2" a="1"/>
  <c r="AH80" i="2"/>
  <c r="AG80" i="2" a="1"/>
  <c r="AG80" i="2" s="1"/>
  <c r="AF80" i="2" a="1"/>
  <c r="AF80" i="2" s="1"/>
  <c r="AE80" i="2" a="1"/>
  <c r="AE80" i="2" s="1"/>
  <c r="AD80" i="2" a="1"/>
  <c r="AD80" i="2" s="1"/>
  <c r="AC80" i="2" a="1"/>
  <c r="AC80" i="2" s="1"/>
  <c r="AB80" i="2" a="1"/>
  <c r="AB80" i="2"/>
  <c r="AM79" i="2" a="1"/>
  <c r="AM79" i="2" s="1"/>
  <c r="AL79" i="2" a="1"/>
  <c r="AL79" i="2"/>
  <c r="AK79" i="2" a="1"/>
  <c r="AK79" i="2" s="1"/>
  <c r="AJ79" i="2" a="1"/>
  <c r="AJ79" i="2" s="1"/>
  <c r="AI79" i="2" a="1"/>
  <c r="AI79" i="2" s="1"/>
  <c r="AH79" i="2" a="1"/>
  <c r="AH79" i="2" s="1"/>
  <c r="AG79" i="2" a="1"/>
  <c r="AG79" i="2" s="1"/>
  <c r="AF79" i="2" a="1"/>
  <c r="AF79" i="2" s="1"/>
  <c r="AE79" i="2" a="1"/>
  <c r="AE79" i="2" s="1"/>
  <c r="AD79" i="2" a="1"/>
  <c r="AD79" i="2"/>
  <c r="AC79" i="2" a="1"/>
  <c r="AC79" i="2" s="1"/>
  <c r="AB79" i="2" a="1"/>
  <c r="AB79" i="2" s="1"/>
  <c r="AM78" i="2" a="1"/>
  <c r="AM78" i="2" s="1"/>
  <c r="AL78" i="2" a="1"/>
  <c r="AL78" i="2" s="1"/>
  <c r="AK78" i="2" a="1"/>
  <c r="AK78" i="2" s="1"/>
  <c r="AJ78" i="2" a="1"/>
  <c r="AJ78" i="2"/>
  <c r="AI78" i="2" a="1"/>
  <c r="AI78" i="2" s="1"/>
  <c r="AH78" i="2" a="1"/>
  <c r="AH78" i="2" s="1"/>
  <c r="AG78" i="2" a="1"/>
  <c r="AG78" i="2" s="1"/>
  <c r="AF78" i="2" a="1"/>
  <c r="AF78" i="2" s="1"/>
  <c r="AE78" i="2" a="1"/>
  <c r="AE78" i="2" s="1"/>
  <c r="AD78" i="2" a="1"/>
  <c r="AD78" i="2" s="1"/>
  <c r="AC78" i="2" a="1"/>
  <c r="AC78" i="2" s="1"/>
  <c r="AB78" i="2" a="1"/>
  <c r="AB78" i="2" s="1"/>
  <c r="AM77" i="2" a="1"/>
  <c r="AM77" i="2" s="1"/>
  <c r="AL77" i="2" a="1"/>
  <c r="AL77" i="2"/>
  <c r="AK77" i="2" a="1"/>
  <c r="AK77" i="2" s="1"/>
  <c r="AJ77" i="2" a="1"/>
  <c r="AJ77" i="2" s="1"/>
  <c r="AI77" i="2" a="1"/>
  <c r="AI77" i="2" s="1"/>
  <c r="AH77" i="2" a="1"/>
  <c r="AH77" i="2" s="1"/>
  <c r="AG77" i="2" a="1"/>
  <c r="AG77" i="2" s="1"/>
  <c r="AF77" i="2" a="1"/>
  <c r="AF77" i="2"/>
  <c r="AE77" i="2" a="1"/>
  <c r="AE77" i="2" s="1"/>
  <c r="AD77" i="2" a="1"/>
  <c r="AD77" i="2"/>
  <c r="AC77" i="2" a="1"/>
  <c r="AC77" i="2" s="1"/>
  <c r="AB77" i="2" a="1"/>
  <c r="AB77" i="2" s="1"/>
  <c r="AM76" i="2" a="1"/>
  <c r="AM76" i="2" s="1"/>
  <c r="AL76" i="2" a="1"/>
  <c r="AL76" i="2" s="1"/>
  <c r="AK76" i="2" a="1"/>
  <c r="AK76" i="2" s="1"/>
  <c r="AJ76" i="2" a="1"/>
  <c r="AJ76" i="2" s="1"/>
  <c r="AI76" i="2" a="1"/>
  <c r="AI76" i="2" s="1"/>
  <c r="AH76" i="2" a="1"/>
  <c r="AH76" i="2"/>
  <c r="AG76" i="2" a="1"/>
  <c r="AG76" i="2" s="1"/>
  <c r="AF76" i="2" a="1"/>
  <c r="AF76" i="2" s="1"/>
  <c r="AE76" i="2" a="1"/>
  <c r="AE76" i="2" s="1"/>
  <c r="AD76" i="2" a="1"/>
  <c r="AD76" i="2" s="1"/>
  <c r="AC76" i="2" a="1"/>
  <c r="AC76" i="2" s="1"/>
  <c r="AB76" i="2" a="1"/>
  <c r="AB76" i="2"/>
  <c r="AM75" i="2" a="1"/>
  <c r="AM75" i="2" s="1"/>
  <c r="AL75" i="2" a="1"/>
  <c r="AL75" i="2" s="1"/>
  <c r="AK75" i="2" a="1"/>
  <c r="AK75" i="2" s="1"/>
  <c r="AJ75" i="2" a="1"/>
  <c r="AJ75" i="2" s="1"/>
  <c r="AI75" i="2" a="1"/>
  <c r="AI75" i="2" s="1"/>
  <c r="AH75" i="2" a="1"/>
  <c r="AH75" i="2" s="1"/>
  <c r="AG75" i="2" a="1"/>
  <c r="AG75" i="2" s="1"/>
  <c r="AF75" i="2" a="1"/>
  <c r="AF75" i="2" s="1"/>
  <c r="AE75" i="2" a="1"/>
  <c r="AE75" i="2" s="1"/>
  <c r="AD75" i="2" a="1"/>
  <c r="AD75" i="2"/>
  <c r="AC75" i="2" a="1"/>
  <c r="AC75" i="2" s="1"/>
  <c r="AB75" i="2" a="1"/>
  <c r="AB75" i="2" s="1"/>
  <c r="AM74" i="2" a="1"/>
  <c r="AM74" i="2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 s="1"/>
  <c r="AF74" i="2" a="1"/>
  <c r="AF74" i="2" s="1"/>
  <c r="AE74" i="2" a="1"/>
  <c r="AE74" i="2" s="1"/>
  <c r="AD74" i="2" a="1"/>
  <c r="AD74" i="2"/>
  <c r="AC74" i="2" a="1"/>
  <c r="AC74" i="2" s="1"/>
  <c r="AB74" i="2" a="1"/>
  <c r="AB74" i="2"/>
  <c r="AM73" i="2" a="1"/>
  <c r="AM73" i="2" s="1"/>
  <c r="AL73" i="2" a="1"/>
  <c r="AL73" i="2" s="1"/>
  <c r="AK73" i="2" a="1"/>
  <c r="AK73" i="2" s="1"/>
  <c r="AJ73" i="2" a="1"/>
  <c r="AJ73" i="2" s="1"/>
  <c r="AI73" i="2" a="1"/>
  <c r="AI73" i="2"/>
  <c r="AH73" i="2" a="1"/>
  <c r="AH73" i="2" s="1"/>
  <c r="AG73" i="2" a="1"/>
  <c r="AG73" i="2" s="1"/>
  <c r="AF73" i="2" a="1"/>
  <c r="AF73" i="2" s="1"/>
  <c r="AE73" i="2" a="1"/>
  <c r="AE73" i="2"/>
  <c r="AD73" i="2" a="1"/>
  <c r="AD73" i="2" s="1"/>
  <c r="AC73" i="2" a="1"/>
  <c r="AC73" i="2" s="1"/>
  <c r="AB73" i="2" a="1"/>
  <c r="AB73" i="2"/>
  <c r="AM72" i="2" a="1"/>
  <c r="AM72" i="2" s="1"/>
  <c r="AL72" i="2" a="1"/>
  <c r="AL72" i="2" s="1"/>
  <c r="AK72" i="2" a="1"/>
  <c r="AK72" i="2" s="1"/>
  <c r="AJ72" i="2" a="1"/>
  <c r="AJ72" i="2" s="1"/>
  <c r="AI72" i="2" a="1"/>
  <c r="AI72" i="2" s="1"/>
  <c r="AH72" i="2" a="1"/>
  <c r="AH72" i="2"/>
  <c r="AG72" i="2" a="1"/>
  <c r="AG72" i="2" s="1"/>
  <c r="AF72" i="2" a="1"/>
  <c r="AF72" i="2" s="1"/>
  <c r="AE72" i="2" a="1"/>
  <c r="AE72" i="2"/>
  <c r="AD72" i="2" a="1"/>
  <c r="AD72" i="2" s="1"/>
  <c r="AC72" i="2" a="1"/>
  <c r="AC72" i="2" s="1"/>
  <c r="AB72" i="2" a="1"/>
  <c r="AB72" i="2" s="1"/>
  <c r="AM71" i="2" a="1"/>
  <c r="AM71" i="2" s="1"/>
  <c r="AL71" i="2" a="1"/>
  <c r="AL71" i="2" s="1"/>
  <c r="AK71" i="2" a="1"/>
  <c r="AK71" i="2" s="1"/>
  <c r="AJ71" i="2" a="1"/>
  <c r="AJ71" i="2" s="1"/>
  <c r="AI71" i="2" a="1"/>
  <c r="AI71" i="2" s="1"/>
  <c r="AH71" i="2" a="1"/>
  <c r="AH71" i="2"/>
  <c r="AG71" i="2" a="1"/>
  <c r="AG71" i="2" s="1"/>
  <c r="AF71" i="2" a="1"/>
  <c r="AF71" i="2"/>
  <c r="AE71" i="2" a="1"/>
  <c r="AE71" i="2" s="1"/>
  <c r="AD71" i="2" a="1"/>
  <c r="AD71" i="2"/>
  <c r="AC71" i="2" a="1"/>
  <c r="AC71" i="2" s="1"/>
  <c r="AB71" i="2" a="1"/>
  <c r="AB71" i="2" s="1"/>
  <c r="AM70" i="2" a="1"/>
  <c r="AM70" i="2" s="1"/>
  <c r="AL70" i="2" a="1"/>
  <c r="AL70" i="2" s="1"/>
  <c r="AK70" i="2" a="1"/>
  <c r="AK70" i="2" s="1"/>
  <c r="AJ70" i="2" a="1"/>
  <c r="AJ70" i="2" s="1"/>
  <c r="AI70" i="2" a="1"/>
  <c r="AI70" i="2"/>
  <c r="AH70" i="2" a="1"/>
  <c r="AH70" i="2" s="1"/>
  <c r="AG70" i="2" a="1"/>
  <c r="AG70" i="2" s="1"/>
  <c r="AF70" i="2" a="1"/>
  <c r="AF70" i="2"/>
  <c r="AE70" i="2" a="1"/>
  <c r="AE70" i="2" s="1"/>
  <c r="AD70" i="2" a="1"/>
  <c r="AD70" i="2"/>
  <c r="AC70" i="2" a="1"/>
  <c r="AC70" i="2" s="1"/>
  <c r="AB70" i="2" a="1"/>
  <c r="AB70" i="2" s="1"/>
  <c r="AM69" i="2" a="1"/>
  <c r="AM69" i="2" s="1"/>
  <c r="AL69" i="2" a="1"/>
  <c r="AL69" i="2"/>
  <c r="AK69" i="2" a="1"/>
  <c r="AK69" i="2" s="1"/>
  <c r="AJ69" i="2" a="1"/>
  <c r="AJ69" i="2" s="1"/>
  <c r="AI69" i="2" a="1"/>
  <c r="AI69" i="2"/>
  <c r="AH69" i="2" a="1"/>
  <c r="AH69" i="2" s="1"/>
  <c r="AG69" i="2" a="1"/>
  <c r="AG69" i="2" s="1"/>
  <c r="AF69" i="2" a="1"/>
  <c r="AF69" i="2"/>
  <c r="AE69" i="2" a="1"/>
  <c r="AE69" i="2"/>
  <c r="AD69" i="2" a="1"/>
  <c r="AD69" i="2" s="1"/>
  <c r="AC69" i="2" a="1"/>
  <c r="AC69" i="2" s="1"/>
  <c r="AB69" i="2" a="1"/>
  <c r="AB69" i="2" s="1"/>
  <c r="AM68" i="2" a="1"/>
  <c r="AM68" i="2" s="1"/>
  <c r="AL68" i="2" a="1"/>
  <c r="AL68" i="2" s="1"/>
  <c r="AK68" i="2" a="1"/>
  <c r="AK68" i="2" s="1"/>
  <c r="AJ68" i="2" a="1"/>
  <c r="AJ68" i="2"/>
  <c r="AI68" i="2" a="1"/>
  <c r="AI68" i="2" s="1"/>
  <c r="AH68" i="2" a="1"/>
  <c r="AH68" i="2"/>
  <c r="AG68" i="2" a="1"/>
  <c r="AG68" i="2" s="1"/>
  <c r="AF68" i="2" a="1"/>
  <c r="AF68" i="2" s="1"/>
  <c r="AE68" i="2" a="1"/>
  <c r="AE68" i="2" s="1"/>
  <c r="AD68" i="2" a="1"/>
  <c r="AD68" i="2" s="1"/>
  <c r="AC68" i="2" a="1"/>
  <c r="AC68" i="2" s="1"/>
  <c r="AB68" i="2" a="1"/>
  <c r="AB68" i="2" s="1"/>
  <c r="AM67" i="2" a="1"/>
  <c r="AM67" i="2"/>
  <c r="AL67" i="2" a="1"/>
  <c r="AL67" i="2" s="1"/>
  <c r="AK67" i="2" a="1"/>
  <c r="AK67" i="2" s="1"/>
  <c r="AJ67" i="2" a="1"/>
  <c r="AJ67" i="2"/>
  <c r="AI67" i="2" a="1"/>
  <c r="AI67" i="2" s="1"/>
  <c r="AH67" i="2" a="1"/>
  <c r="AH67" i="2"/>
  <c r="AG67" i="2" a="1"/>
  <c r="AG67" i="2" s="1"/>
  <c r="AF67" i="2" a="1"/>
  <c r="AF67" i="2"/>
  <c r="AE67" i="2" a="1"/>
  <c r="AE67" i="2"/>
  <c r="AD67" i="2" a="1"/>
  <c r="AD67" i="2" s="1"/>
  <c r="AC67" i="2" a="1"/>
  <c r="AC67" i="2" s="1"/>
  <c r="AB67" i="2" a="1"/>
  <c r="AB67" i="2" s="1"/>
  <c r="AM66" i="2" a="1"/>
  <c r="AM66" i="2"/>
  <c r="AL66" i="2" a="1"/>
  <c r="AL66" i="2" s="1"/>
  <c r="AK66" i="2" a="1"/>
  <c r="AK66" i="2" s="1"/>
  <c r="AJ66" i="2" a="1"/>
  <c r="AJ66" i="2" s="1"/>
  <c r="AI66" i="2" a="1"/>
  <c r="AI66" i="2"/>
  <c r="AH66" i="2" a="1"/>
  <c r="AH66" i="2" s="1"/>
  <c r="AG66" i="2" a="1"/>
  <c r="AG66" i="2" s="1"/>
  <c r="AF66" i="2" a="1"/>
  <c r="AF66" i="2" s="1"/>
  <c r="AE66" i="2" a="1"/>
  <c r="AE66" i="2" s="1"/>
  <c r="AD66" i="2" a="1"/>
  <c r="AD66" i="2" s="1"/>
  <c r="AC66" i="2" a="1"/>
  <c r="AC66" i="2" s="1"/>
  <c r="AB66" i="2" a="1"/>
  <c r="AB66" i="2" s="1"/>
  <c r="AM65" i="2" a="1"/>
  <c r="AM65" i="2" s="1"/>
  <c r="AL65" i="2" a="1"/>
  <c r="AL65" i="2"/>
  <c r="AK65" i="2" a="1"/>
  <c r="AK65" i="2" s="1"/>
  <c r="AJ65" i="2" a="1"/>
  <c r="AJ65" i="2" s="1"/>
  <c r="AI65" i="2" a="1"/>
  <c r="AI65" i="2"/>
  <c r="AH65" i="2" a="1"/>
  <c r="AH65" i="2" s="1"/>
  <c r="AG65" i="2" a="1"/>
  <c r="AG65" i="2" s="1"/>
  <c r="AF65" i="2" a="1"/>
  <c r="AF65" i="2"/>
  <c r="AE65" i="2" a="1"/>
  <c r="AE65" i="2" s="1"/>
  <c r="AD65" i="2" a="1"/>
  <c r="AD65" i="2"/>
  <c r="AC65" i="2" a="1"/>
  <c r="AC65" i="2" s="1"/>
  <c r="AB65" i="2" a="1"/>
  <c r="AB65" i="2"/>
  <c r="AM64" i="2" a="1"/>
  <c r="AM64" i="2" s="1"/>
  <c r="AL64" i="2" a="1"/>
  <c r="AL64" i="2" s="1"/>
  <c r="AK64" i="2" a="1"/>
  <c r="AK64" i="2" s="1"/>
  <c r="AJ64" i="2" a="1"/>
  <c r="AJ64" i="2"/>
  <c r="AI64" i="2" a="1"/>
  <c r="AI64" i="2"/>
  <c r="AH64" i="2" a="1"/>
  <c r="AH64" i="2"/>
  <c r="AG64" i="2" a="1"/>
  <c r="AG64" i="2" s="1"/>
  <c r="AF64" i="2" a="1"/>
  <c r="AF64" i="2" s="1"/>
  <c r="AE64" i="2" a="1"/>
  <c r="AE64" i="2"/>
  <c r="AD64" i="2" a="1"/>
  <c r="AD64" i="2" s="1"/>
  <c r="AC64" i="2" a="1"/>
  <c r="AC64" i="2" s="1"/>
  <c r="AB64" i="2" a="1"/>
  <c r="AB64" i="2"/>
  <c r="AM63" i="2" a="1"/>
  <c r="AM63" i="2" s="1"/>
  <c r="AL63" i="2" a="1"/>
  <c r="AL63" i="2"/>
  <c r="AK63" i="2" a="1"/>
  <c r="AK63" i="2" s="1"/>
  <c r="AJ63" i="2" a="1"/>
  <c r="AJ63" i="2"/>
  <c r="AI63" i="2" a="1"/>
  <c r="AI63" i="2" s="1"/>
  <c r="AH63" i="2" a="1"/>
  <c r="AH63" i="2" s="1"/>
  <c r="AG63" i="2" a="1"/>
  <c r="AG63" i="2" s="1"/>
  <c r="AF63" i="2" a="1"/>
  <c r="AF63" i="2" s="1"/>
  <c r="AE63" i="2" a="1"/>
  <c r="AE63" i="2"/>
  <c r="AD63" i="2" a="1"/>
  <c r="AD63" i="2" s="1"/>
  <c r="AC63" i="2" a="1"/>
  <c r="AC63" i="2" s="1"/>
  <c r="AB63" i="2" a="1"/>
  <c r="AB63" i="2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 s="1"/>
  <c r="AE62" i="2" a="1"/>
  <c r="AE62" i="2" s="1"/>
  <c r="AD62" i="2" a="1"/>
  <c r="AD62" i="2"/>
  <c r="AC62" i="2" a="1"/>
  <c r="AC62" i="2" s="1"/>
  <c r="AB62" i="2" a="1"/>
  <c r="AB62" i="2"/>
  <c r="AM61" i="2" a="1"/>
  <c r="AM61" i="2" s="1"/>
  <c r="AL61" i="2" a="1"/>
  <c r="AL61" i="2"/>
  <c r="AK61" i="2" a="1"/>
  <c r="AK61" i="2" s="1"/>
  <c r="AJ61" i="2" a="1"/>
  <c r="AJ61" i="2" s="1"/>
  <c r="AI61" i="2" a="1"/>
  <c r="AI61" i="2" s="1"/>
  <c r="AH61" i="2" a="1"/>
  <c r="AH61" i="2" s="1"/>
  <c r="AG61" i="2" a="1"/>
  <c r="AG61" i="2" s="1"/>
  <c r="AF61" i="2" a="1"/>
  <c r="AF61" i="2"/>
  <c r="AE61" i="2" a="1"/>
  <c r="AE61" i="2"/>
  <c r="AD61" i="2" a="1"/>
  <c r="AD61" i="2" s="1"/>
  <c r="AC61" i="2" a="1"/>
  <c r="AC61" i="2" s="1"/>
  <c r="AB61" i="2" a="1"/>
  <c r="AB61" i="2" s="1"/>
  <c r="AM60" i="2" a="1"/>
  <c r="AM60" i="2" s="1"/>
  <c r="AL60" i="2" a="1"/>
  <c r="AL60" i="2"/>
  <c r="AK60" i="2" a="1"/>
  <c r="AK60" i="2" s="1"/>
  <c r="AJ60" i="2" a="1"/>
  <c r="AJ60" i="2" s="1"/>
  <c r="AI60" i="2" a="1"/>
  <c r="AI60" i="2"/>
  <c r="AH60" i="2" a="1"/>
  <c r="AH60" i="2"/>
  <c r="AG60" i="2" a="1"/>
  <c r="AG60" i="2" s="1"/>
  <c r="AF60" i="2" a="1"/>
  <c r="AF60" i="2" s="1"/>
  <c r="AE60" i="2" a="1"/>
  <c r="AE60" i="2"/>
  <c r="AD60" i="2" a="1"/>
  <c r="AD60" i="2" s="1"/>
  <c r="AC60" i="2" a="1"/>
  <c r="AC60" i="2" s="1"/>
  <c r="AB60" i="2" a="1"/>
  <c r="AB60" i="2"/>
  <c r="AM49" i="2" a="1"/>
  <c r="AM49" i="2" s="1"/>
  <c r="AL49" i="2" a="1"/>
  <c r="AL49" i="2" s="1"/>
  <c r="AK49" i="2" a="1"/>
  <c r="AK49" i="2" s="1"/>
  <c r="AJ49" i="2" a="1"/>
  <c r="AJ49" i="2" s="1"/>
  <c r="AI49" i="2" a="1"/>
  <c r="AI49" i="2"/>
  <c r="AH49" i="2" a="1"/>
  <c r="AH49" i="2" s="1"/>
  <c r="AG49" i="2" a="1"/>
  <c r="AG49" i="2" s="1"/>
  <c r="AF49" i="2" a="1"/>
  <c r="AF49" i="2" s="1"/>
  <c r="AE49" i="2" a="1"/>
  <c r="AE49" i="2"/>
  <c r="AD49" i="2" a="1"/>
  <c r="AD49" i="2"/>
  <c r="AC49" i="2" a="1"/>
  <c r="AC49" i="2" s="1"/>
  <c r="AB49" i="2" a="1"/>
  <c r="AB49" i="2" s="1"/>
  <c r="AM48" i="2" a="1"/>
  <c r="AM48" i="2" s="1"/>
  <c r="AL48" i="2" a="1"/>
  <c r="AL48" i="2" s="1"/>
  <c r="AK48" i="2" a="1"/>
  <c r="AK48" i="2" s="1"/>
  <c r="AJ48" i="2" a="1"/>
  <c r="AJ48" i="2" s="1"/>
  <c r="AI48" i="2" a="1"/>
  <c r="AI48" i="2"/>
  <c r="AH48" i="2" a="1"/>
  <c r="AH48" i="2" s="1"/>
  <c r="AG48" i="2" a="1"/>
  <c r="AG48" i="2" s="1"/>
  <c r="AF48" i="2" a="1"/>
  <c r="AF48" i="2"/>
  <c r="AE48" i="2" a="1"/>
  <c r="AE48" i="2" s="1"/>
  <c r="AD48" i="2" a="1"/>
  <c r="AD48" i="2"/>
  <c r="AC48" i="2" a="1"/>
  <c r="AC48" i="2" s="1"/>
  <c r="AB48" i="2" a="1"/>
  <c r="AB48" i="2" s="1"/>
  <c r="AM47" i="2" a="1"/>
  <c r="AM47" i="2" s="1"/>
  <c r="AL47" i="2" a="1"/>
  <c r="AL47" i="2"/>
  <c r="AK47" i="2" a="1"/>
  <c r="AK47" i="2" s="1"/>
  <c r="AJ47" i="2" a="1"/>
  <c r="AJ47" i="2" s="1"/>
  <c r="AI47" i="2" a="1"/>
  <c r="AI47" i="2"/>
  <c r="AH47" i="2" a="1"/>
  <c r="AH47" i="2" s="1"/>
  <c r="AG47" i="2" a="1"/>
  <c r="AG47" i="2" s="1"/>
  <c r="AF47" i="2" a="1"/>
  <c r="AF47" i="2"/>
  <c r="AE47" i="2" a="1"/>
  <c r="AE47" i="2" s="1"/>
  <c r="AD47" i="2" a="1"/>
  <c r="AD47" i="2"/>
  <c r="AC47" i="2" a="1"/>
  <c r="AC47" i="2" s="1"/>
  <c r="AB47" i="2" a="1"/>
  <c r="AB47" i="2" s="1"/>
  <c r="AM46" i="2" a="1"/>
  <c r="AM46" i="2"/>
  <c r="AL46" i="2" a="1"/>
  <c r="AL46" i="2" s="1"/>
  <c r="AK46" i="2" a="1"/>
  <c r="AK46" i="2" s="1"/>
  <c r="AJ46" i="2" a="1"/>
  <c r="AJ46" i="2"/>
  <c r="AI46" i="2" a="1"/>
  <c r="AI46" i="2" s="1"/>
  <c r="AH46" i="2" a="1"/>
  <c r="AH46" i="2" s="1"/>
  <c r="AG46" i="2" a="1"/>
  <c r="AG46" i="2" s="1"/>
  <c r="AF46" i="2" a="1"/>
  <c r="AF46" i="2" s="1"/>
  <c r="AE46" i="2" a="1"/>
  <c r="AE46" i="2" s="1"/>
  <c r="AD46" i="2" a="1"/>
  <c r="AD46" i="2"/>
  <c r="AC46" i="2" a="1"/>
  <c r="AC46" i="2" s="1"/>
  <c r="AB46" i="2" a="1"/>
  <c r="AB46" i="2" s="1"/>
  <c r="AM45" i="2" a="1"/>
  <c r="AM45" i="2"/>
  <c r="AL45" i="2" a="1"/>
  <c r="AL45" i="2" s="1"/>
  <c r="AK45" i="2" a="1"/>
  <c r="AK45" i="2" s="1"/>
  <c r="AJ45" i="2" a="1"/>
  <c r="AJ45" i="2" s="1"/>
  <c r="AI45" i="2" a="1"/>
  <c r="AI45" i="2" s="1"/>
  <c r="AH45" i="2" a="1"/>
  <c r="AH45" i="2" s="1"/>
  <c r="AG45" i="2" a="1"/>
  <c r="AG45" i="2" s="1"/>
  <c r="AF45" i="2" a="1"/>
  <c r="AF45" i="2"/>
  <c r="AE45" i="2" a="1"/>
  <c r="AE45" i="2" s="1"/>
  <c r="AD45" i="2" a="1"/>
  <c r="AD45" i="2"/>
  <c r="AC45" i="2" a="1"/>
  <c r="AC45" i="2" s="1"/>
  <c r="AB45" i="2" a="1"/>
  <c r="AB45" i="2" s="1"/>
  <c r="AM44" i="2" a="1"/>
  <c r="AM44" i="2"/>
  <c r="AL44" i="2" a="1"/>
  <c r="AL44" i="2" s="1"/>
  <c r="AK44" i="2" a="1"/>
  <c r="AK44" i="2" s="1"/>
  <c r="AJ44" i="2" a="1"/>
  <c r="AJ44" i="2" s="1"/>
  <c r="AI44" i="2" a="1"/>
  <c r="AI44" i="2" s="1"/>
  <c r="AH44" i="2" a="1"/>
  <c r="AH44" i="2" s="1"/>
  <c r="AG44" i="2" a="1"/>
  <c r="AG44" i="2" s="1"/>
  <c r="AF44" i="2" a="1"/>
  <c r="AF44" i="2"/>
  <c r="AE44" i="2" a="1"/>
  <c r="AE44" i="2" s="1"/>
  <c r="AD44" i="2" a="1"/>
  <c r="AD44" i="2"/>
  <c r="AC44" i="2" a="1"/>
  <c r="AC44" i="2" s="1"/>
  <c r="AB44" i="2" a="1"/>
  <c r="AB44" i="2" s="1"/>
  <c r="AM43" i="2" a="1"/>
  <c r="AM43" i="2" s="1"/>
  <c r="AL43" i="2" a="1"/>
  <c r="AL43" i="2" s="1"/>
  <c r="AK43" i="2" a="1"/>
  <c r="AK43" i="2" s="1"/>
  <c r="AJ43" i="2" a="1"/>
  <c r="AJ43" i="2" s="1"/>
  <c r="AI43" i="2" a="1"/>
  <c r="AI43" i="2" s="1"/>
  <c r="AH43" i="2" a="1"/>
  <c r="AH43" i="2" s="1"/>
  <c r="AG43" i="2" a="1"/>
  <c r="AG43" i="2" s="1"/>
  <c r="AF43" i="2" a="1"/>
  <c r="AF43" i="2"/>
  <c r="AE43" i="2" a="1"/>
  <c r="AE43" i="2" s="1"/>
  <c r="AD43" i="2" a="1"/>
  <c r="AD43" i="2" s="1"/>
  <c r="AC43" i="2" a="1"/>
  <c r="AC43" i="2" s="1"/>
  <c r="AB43" i="2" a="1"/>
  <c r="AB43" i="2"/>
  <c r="AM42" i="2" a="1"/>
  <c r="AM42" i="2" s="1"/>
  <c r="AL42" i="2" a="1"/>
  <c r="AL42" i="2"/>
  <c r="AK42" i="2" a="1"/>
  <c r="AK42" i="2" s="1"/>
  <c r="AJ42" i="2" a="1"/>
  <c r="AJ42" i="2" s="1"/>
  <c r="AI42" i="2" a="1"/>
  <c r="AI42" i="2" s="1"/>
  <c r="AH42" i="2" a="1"/>
  <c r="AH42" i="2" s="1"/>
  <c r="AG42" i="2" a="1"/>
  <c r="AG42" i="2" s="1"/>
  <c r="AF42" i="2" a="1"/>
  <c r="AF42" i="2" s="1"/>
  <c r="AE42" i="2" a="1"/>
  <c r="AE42" i="2"/>
  <c r="AD42" i="2" a="1"/>
  <c r="AD42" i="2" s="1"/>
  <c r="AC42" i="2" a="1"/>
  <c r="AC42" i="2" s="1"/>
  <c r="AB42" i="2" a="1"/>
  <c r="AB42" i="2" s="1"/>
  <c r="AM40" i="2" a="1"/>
  <c r="AM40" i="2" s="1"/>
  <c r="AL40" i="2" a="1"/>
  <c r="AL40" i="2" s="1"/>
  <c r="AK40" i="2" a="1"/>
  <c r="AK40" i="2" s="1"/>
  <c r="AJ40" i="2" a="1"/>
  <c r="AJ40" i="2" s="1"/>
  <c r="AI40" i="2" a="1"/>
  <c r="AI40" i="2" s="1"/>
  <c r="AH40" i="2" a="1"/>
  <c r="AH40" i="2"/>
  <c r="AG40" i="2" a="1"/>
  <c r="AG40" i="2" s="1"/>
  <c r="AF40" i="2" a="1"/>
  <c r="AF40" i="2" s="1"/>
  <c r="AE40" i="2" a="1"/>
  <c r="AE40" i="2" s="1"/>
  <c r="AD40" i="2" a="1"/>
  <c r="AD40" i="2" s="1"/>
  <c r="AC40" i="2" a="1"/>
  <c r="AC40" i="2" s="1"/>
  <c r="AB40" i="2" a="1"/>
  <c r="AB40" i="2" s="1"/>
  <c r="AM39" i="2" a="1"/>
  <c r="AM39" i="2"/>
  <c r="AL39" i="2" a="1"/>
  <c r="AL39" i="2" s="1"/>
  <c r="AK39" i="2" a="1"/>
  <c r="AK39" i="2" s="1"/>
  <c r="AJ39" i="2" a="1"/>
  <c r="AJ39" i="2"/>
  <c r="AI39" i="2" a="1"/>
  <c r="AI39" i="2" s="1"/>
  <c r="AH39" i="2" a="1"/>
  <c r="AH39" i="2" s="1"/>
  <c r="AG39" i="2" a="1"/>
  <c r="AG39" i="2" s="1"/>
  <c r="AF39" i="2" a="1"/>
  <c r="AF39" i="2" s="1"/>
  <c r="AE39" i="2" a="1"/>
  <c r="AE39" i="2" s="1"/>
  <c r="AD39" i="2" a="1"/>
  <c r="AD39" i="2"/>
  <c r="AC39" i="2" a="1"/>
  <c r="AC39" i="2" s="1"/>
  <c r="AB39" i="2" a="1"/>
  <c r="AB39" i="2" s="1"/>
  <c r="AM38" i="2" a="1"/>
  <c r="AM38" i="2"/>
  <c r="AL38" i="2" a="1"/>
  <c r="AL38" i="2" s="1"/>
  <c r="AK38" i="2" a="1"/>
  <c r="AK38" i="2" s="1"/>
  <c r="AJ38" i="2" a="1"/>
  <c r="AJ38" i="2" s="1"/>
  <c r="AI38" i="2" a="1"/>
  <c r="AI38" i="2" s="1"/>
  <c r="AH38" i="2" a="1"/>
  <c r="AH38" i="2" s="1"/>
  <c r="AG38" i="2" a="1"/>
  <c r="AG38" i="2" s="1"/>
  <c r="AF38" i="2" a="1"/>
  <c r="AF38" i="2" s="1"/>
  <c r="AE38" i="2" a="1"/>
  <c r="AE38" i="2" s="1"/>
  <c r="AD38" i="2" a="1"/>
  <c r="AD38" i="2"/>
  <c r="AC38" i="2" a="1"/>
  <c r="AC38" i="2" s="1"/>
  <c r="AB38" i="2" a="1"/>
  <c r="AB38" i="2"/>
  <c r="AM37" i="2" a="1"/>
  <c r="AM37" i="2" s="1"/>
  <c r="AL37" i="2" a="1"/>
  <c r="AL37" i="2" s="1"/>
  <c r="AK37" i="2" a="1"/>
  <c r="AK37" i="2" s="1"/>
  <c r="AJ37" i="2" a="1"/>
  <c r="AJ37" i="2" s="1"/>
  <c r="AI37" i="2" a="1"/>
  <c r="AI37" i="2" s="1"/>
  <c r="AH37" i="2" a="1"/>
  <c r="AH37" i="2" s="1"/>
  <c r="AG37" i="2" a="1"/>
  <c r="AG37" i="2" s="1"/>
  <c r="AF37" i="2" a="1"/>
  <c r="AF37" i="2" s="1"/>
  <c r="AE37" i="2" a="1"/>
  <c r="AE37" i="2" s="1"/>
  <c r="AD37" i="2" a="1"/>
  <c r="AD37" i="2" s="1"/>
  <c r="AC37" i="2" a="1"/>
  <c r="AC37" i="2" s="1"/>
  <c r="AB37" i="2" a="1"/>
  <c r="AB37" i="2" s="1"/>
  <c r="AM36" i="2" a="1"/>
  <c r="AM36" i="2" s="1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 s="1"/>
  <c r="AF36" i="2" a="1"/>
  <c r="AF36" i="2" s="1"/>
  <c r="AE36" i="2" a="1"/>
  <c r="AE36" i="2" s="1"/>
  <c r="AD36" i="2" a="1"/>
  <c r="AD36" i="2" s="1"/>
  <c r="AC36" i="2" a="1"/>
  <c r="AC36" i="2" s="1"/>
  <c r="AB36" i="2" a="1"/>
  <c r="AB36" i="2" s="1"/>
  <c r="AM35" i="2" a="1"/>
  <c r="AM35" i="2"/>
  <c r="AL35" i="2" a="1"/>
  <c r="AL35" i="2" s="1"/>
  <c r="AK35" i="2" a="1"/>
  <c r="AK35" i="2" s="1"/>
  <c r="AJ35" i="2" a="1"/>
  <c r="AJ35" i="2" s="1"/>
  <c r="AI35" i="2" a="1"/>
  <c r="AI35" i="2" s="1"/>
  <c r="AH35" i="2" a="1"/>
  <c r="AH35" i="2"/>
  <c r="AG35" i="2" a="1"/>
  <c r="AG35" i="2" s="1"/>
  <c r="AF35" i="2" a="1"/>
  <c r="AF35" i="2" s="1"/>
  <c r="AE35" i="2" a="1"/>
  <c r="AE35" i="2" s="1"/>
  <c r="AD35" i="2" a="1"/>
  <c r="AD35" i="2" s="1"/>
  <c r="AC35" i="2" a="1"/>
  <c r="AC35" i="2" s="1"/>
  <c r="AB35" i="2" a="1"/>
  <c r="AB35" i="2" s="1"/>
  <c r="AM34" i="2" a="1"/>
  <c r="AM34" i="2" s="1"/>
  <c r="AL34" i="2" a="1"/>
  <c r="AL34" i="2" s="1"/>
  <c r="AK34" i="2" a="1"/>
  <c r="AK34" i="2" s="1"/>
  <c r="AJ34" i="2" a="1"/>
  <c r="AJ34" i="2" s="1"/>
  <c r="AI34" i="2" a="1"/>
  <c r="AI34" i="2" s="1"/>
  <c r="AH34" i="2" a="1"/>
  <c r="AH34" i="2" s="1"/>
  <c r="AG34" i="2" a="1"/>
  <c r="AG34" i="2" s="1"/>
  <c r="AF34" i="2" a="1"/>
  <c r="AF34" i="2"/>
  <c r="AE34" i="2" a="1"/>
  <c r="AE34" i="2" s="1"/>
  <c r="AD34" i="2" a="1"/>
  <c r="AD34" i="2" s="1"/>
  <c r="AC34" i="2" a="1"/>
  <c r="AC34" i="2" s="1"/>
  <c r="AB34" i="2" a="1"/>
  <c r="AB34" i="2"/>
  <c r="AM33" i="2" a="1"/>
  <c r="AM33" i="2" s="1"/>
  <c r="AL33" i="2" a="1"/>
  <c r="AL33" i="2"/>
  <c r="AK33" i="2" a="1"/>
  <c r="AK33" i="2" s="1"/>
  <c r="AJ33" i="2" a="1"/>
  <c r="AJ33" i="2" s="1"/>
  <c r="AI33" i="2" a="1"/>
  <c r="AI33" i="2" s="1"/>
  <c r="AH33" i="2" a="1"/>
  <c r="AH33" i="2" s="1"/>
  <c r="AG33" i="2" a="1"/>
  <c r="AG33" i="2" s="1"/>
  <c r="AF33" i="2" a="1"/>
  <c r="AF33" i="2" s="1"/>
  <c r="AE33" i="2" a="1"/>
  <c r="AE33" i="2" s="1"/>
  <c r="AD33" i="2" a="1"/>
  <c r="AD33" i="2" s="1"/>
  <c r="AC33" i="2" a="1"/>
  <c r="AC33" i="2" s="1"/>
  <c r="AB33" i="2" a="1"/>
  <c r="AB33" i="2" s="1"/>
  <c r="AM30" i="2" a="1"/>
  <c r="AM30" i="2" s="1"/>
  <c r="AL30" i="2" a="1"/>
  <c r="AL30" i="2" s="1"/>
  <c r="AK30" i="2" a="1"/>
  <c r="AK30" i="2" s="1"/>
  <c r="AJ30" i="2" a="1"/>
  <c r="AJ30" i="2"/>
  <c r="AI30" i="2" a="1"/>
  <c r="AI30" i="2" s="1"/>
  <c r="AH30" i="2" a="1"/>
  <c r="AH30" i="2"/>
  <c r="AG30" i="2" a="1"/>
  <c r="AG30" i="2" s="1"/>
  <c r="AF30" i="2" a="1"/>
  <c r="AF30" i="2" s="1"/>
  <c r="AE30" i="2" a="1"/>
  <c r="AE30" i="2" s="1"/>
  <c r="AD30" i="2" a="1"/>
  <c r="AD30" i="2" s="1"/>
  <c r="AC30" i="2" a="1"/>
  <c r="AC30" i="2" s="1"/>
  <c r="AB30" i="2" a="1"/>
  <c r="AB30" i="2" s="1"/>
  <c r="AM29" i="2" a="1"/>
  <c r="AM29" i="2"/>
  <c r="AL29" i="2" a="1"/>
  <c r="AL29" i="2" s="1"/>
  <c r="AK29" i="2" a="1"/>
  <c r="AK29" i="2" s="1"/>
  <c r="AJ29" i="2" a="1"/>
  <c r="AJ29" i="2" s="1"/>
  <c r="AI29" i="2" a="1"/>
  <c r="AI29" i="2" s="1"/>
  <c r="AH29" i="2" a="1"/>
  <c r="AH29" i="2" s="1"/>
  <c r="AG29" i="2" a="1"/>
  <c r="AG29" i="2" s="1"/>
  <c r="AF29" i="2" a="1"/>
  <c r="AF29" i="2"/>
  <c r="AE29" i="2" a="1"/>
  <c r="AE29" i="2" s="1"/>
  <c r="AD29" i="2" a="1"/>
  <c r="AD29" i="2" s="1"/>
  <c r="AC29" i="2" a="1"/>
  <c r="AC29" i="2" s="1"/>
  <c r="AB29" i="2" a="1"/>
  <c r="AB29" i="2" s="1"/>
  <c r="AM28" i="2" a="1"/>
  <c r="AM28" i="2"/>
  <c r="AL28" i="2" a="1"/>
  <c r="AL28" i="2" s="1"/>
  <c r="AK28" i="2" a="1"/>
  <c r="AK28" i="2" s="1"/>
  <c r="AJ28" i="2" a="1"/>
  <c r="AJ28" i="2" s="1"/>
  <c r="AI28" i="2" a="1"/>
  <c r="AI28" i="2"/>
  <c r="AH28" i="2" a="1"/>
  <c r="AH28" i="2" s="1"/>
  <c r="AG28" i="2" a="1"/>
  <c r="AG28" i="2" s="1"/>
  <c r="AF28" i="2" a="1"/>
  <c r="AF28" i="2"/>
  <c r="AE28" i="2" a="1"/>
  <c r="AE28" i="2" s="1"/>
  <c r="AD28" i="2" a="1"/>
  <c r="AD28" i="2" s="1"/>
  <c r="AC28" i="2" a="1"/>
  <c r="AC28" i="2" s="1"/>
  <c r="AB28" i="2" a="1"/>
  <c r="AB28" i="2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AH27" i="2" a="1"/>
  <c r="AH27" i="2" s="1"/>
  <c r="AG27" i="2" a="1"/>
  <c r="AG27" i="2" s="1"/>
  <c r="AF27" i="2" a="1"/>
  <c r="AF27" i="2" s="1"/>
  <c r="AE27" i="2" a="1"/>
  <c r="AE27" i="2"/>
  <c r="AD27" i="2" a="1"/>
  <c r="AD27" i="2" s="1"/>
  <c r="AC27" i="2" a="1"/>
  <c r="AC27" i="2" s="1"/>
  <c r="AB27" i="2" a="1"/>
  <c r="AB27" i="2" s="1"/>
  <c r="AM26" i="2" a="1"/>
  <c r="AM26" i="2" s="1"/>
  <c r="AL26" i="2" a="1"/>
  <c r="AL26" i="2" s="1"/>
  <c r="AK26" i="2" a="1"/>
  <c r="AK26" i="2" s="1"/>
  <c r="AJ26" i="2" a="1"/>
  <c r="AJ26" i="2"/>
  <c r="AI26" i="2" a="1"/>
  <c r="AI26" i="2" s="1"/>
  <c r="AH26" i="2" a="1"/>
  <c r="AH26" i="2"/>
  <c r="AG26" i="2" a="1"/>
  <c r="AG26" i="2" s="1"/>
  <c r="AF26" i="2" a="1"/>
  <c r="AF26" i="2" s="1"/>
  <c r="AE26" i="2" a="1"/>
  <c r="AE26" i="2" s="1"/>
  <c r="AD26" i="2" a="1"/>
  <c r="AD26" i="2" s="1"/>
  <c r="AC26" i="2" a="1"/>
  <c r="AC26" i="2" s="1"/>
  <c r="AB26" i="2" a="1"/>
  <c r="AB26" i="2" s="1"/>
  <c r="AM25" i="2" a="1"/>
  <c r="AM25" i="2"/>
  <c r="AL25" i="2" a="1"/>
  <c r="AL25" i="2" s="1"/>
  <c r="AK25" i="2" a="1"/>
  <c r="AK25" i="2" s="1"/>
  <c r="AJ25" i="2" a="1"/>
  <c r="AJ25" i="2"/>
  <c r="AI25" i="2" a="1"/>
  <c r="AI25" i="2" s="1"/>
  <c r="AH25" i="2" a="1"/>
  <c r="AH25" i="2"/>
  <c r="AG25" i="2" a="1"/>
  <c r="AG25" i="2" s="1"/>
  <c r="AF25" i="2" a="1"/>
  <c r="AF25" i="2"/>
  <c r="AE25" i="2" a="1"/>
  <c r="AE25" i="2" s="1"/>
  <c r="AD25" i="2" a="1"/>
  <c r="AD25" i="2" s="1"/>
  <c r="AC25" i="2" a="1"/>
  <c r="AC25" i="2" s="1"/>
  <c r="AB25" i="2" a="1"/>
  <c r="AB25" i="2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 s="1"/>
  <c r="AH24" i="2" a="1"/>
  <c r="AH24" i="2" s="1"/>
  <c r="AG24" i="2" a="1"/>
  <c r="AG24" i="2" s="1"/>
  <c r="AF24" i="2" a="1"/>
  <c r="AF24" i="2"/>
  <c r="AE24" i="2" a="1"/>
  <c r="AE24" i="2" s="1"/>
  <c r="AD24" i="2" a="1"/>
  <c r="AD24" i="2" s="1"/>
  <c r="AC24" i="2" a="1"/>
  <c r="AC24" i="2" s="1"/>
  <c r="AB24" i="2" a="1"/>
  <c r="AB24" i="2"/>
  <c r="AM23" i="2" a="1"/>
  <c r="AM23" i="2" s="1"/>
  <c r="AL23" i="2" a="1"/>
  <c r="AL23" i="2" s="1"/>
  <c r="AK23" i="2" a="1"/>
  <c r="AK23" i="2" s="1"/>
  <c r="AJ23" i="2" a="1"/>
  <c r="AJ23" i="2" s="1"/>
  <c r="AI23" i="2" a="1"/>
  <c r="AI23" i="2"/>
  <c r="AH23" i="2" a="1"/>
  <c r="AH23" i="2" s="1"/>
  <c r="AG23" i="2" a="1"/>
  <c r="AG23" i="2" s="1"/>
  <c r="AF23" i="2" a="1"/>
  <c r="AF23" i="2" s="1"/>
  <c r="AE23" i="2" a="1"/>
  <c r="AE23" i="2"/>
  <c r="AD23" i="2" a="1"/>
  <c r="AD23" i="2" s="1"/>
  <c r="AC23" i="2" a="1"/>
  <c r="AC23" i="2" s="1"/>
  <c r="AB23" i="2" a="1"/>
  <c r="AB23" i="2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 s="1"/>
  <c r="AE18" i="2" a="1"/>
  <c r="AE18" i="2" s="1"/>
  <c r="AD18" i="2" a="1"/>
  <c r="AD18" i="2" s="1"/>
  <c r="AC18" i="2" a="1"/>
  <c r="AC18" i="2" s="1"/>
  <c r="AB18" i="2" a="1"/>
  <c r="AB18" i="2" s="1"/>
  <c r="AM17" i="2" a="1"/>
  <c r="AM17" i="2"/>
  <c r="AL17" i="2" a="1"/>
  <c r="AL17" i="2" s="1"/>
  <c r="AK17" i="2" a="1"/>
  <c r="AK17" i="2" s="1"/>
  <c r="AJ17" i="2" a="1"/>
  <c r="AJ17" i="2" s="1"/>
  <c r="AI17" i="2" a="1"/>
  <c r="AI17" i="2" s="1"/>
  <c r="AH17" i="2" a="1"/>
  <c r="AH17" i="2" s="1"/>
  <c r="AG17" i="2" a="1"/>
  <c r="AG17" i="2" s="1"/>
  <c r="AF17" i="2" a="1"/>
  <c r="AF17" i="2"/>
  <c r="AE17" i="2" a="1"/>
  <c r="AE17" i="2" s="1"/>
  <c r="AD17" i="2" a="1"/>
  <c r="AD17" i="2"/>
  <c r="AC17" i="2" a="1"/>
  <c r="AC17" i="2" s="1"/>
  <c r="AB17" i="2" a="1"/>
  <c r="AB17" i="2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/>
  <c r="AH16" i="2" a="1"/>
  <c r="AH16" i="2" s="1"/>
  <c r="AG16" i="2" a="1"/>
  <c r="AG16" i="2" s="1"/>
  <c r="AF16" i="2" a="1"/>
  <c r="AF16" i="2"/>
  <c r="AE16" i="2" a="1"/>
  <c r="AE16" i="2" s="1"/>
  <c r="AD16" i="2" a="1"/>
  <c r="AD16" i="2"/>
  <c r="AC16" i="2" a="1"/>
  <c r="AC16" i="2" s="1"/>
  <c r="AB16" i="2" a="1"/>
  <c r="AB16" i="2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AD15" i="2" a="1"/>
  <c r="AD15" i="2" s="1"/>
  <c r="AC15" i="2" a="1"/>
  <c r="AC15" i="2" s="1"/>
  <c r="AB15" i="2" a="1"/>
  <c r="AB15" i="2"/>
  <c r="AM14" i="2" a="1"/>
  <c r="AM14" i="2" s="1"/>
  <c r="AL14" i="2" a="1"/>
  <c r="AL14" i="2" s="1"/>
  <c r="AK14" i="2" a="1"/>
  <c r="AK14" i="2" s="1"/>
  <c r="AJ14" i="2" a="1"/>
  <c r="AJ14" i="2"/>
  <c r="AI14" i="2" a="1"/>
  <c r="AI14" i="2" s="1"/>
  <c r="AH14" i="2" a="1"/>
  <c r="AH14" i="2"/>
  <c r="AG14" i="2" a="1"/>
  <c r="AG14" i="2" s="1"/>
  <c r="AF14" i="2" a="1"/>
  <c r="AF14" i="2" s="1"/>
  <c r="AE14" i="2" a="1"/>
  <c r="AE14" i="2"/>
  <c r="AD14" i="2" a="1"/>
  <c r="AD14" i="2" s="1"/>
  <c r="AC14" i="2" a="1"/>
  <c r="AC14" i="2" s="1"/>
  <c r="AB14" i="2" a="1"/>
  <c r="AB14" i="2" s="1"/>
  <c r="AM13" i="2" a="1"/>
  <c r="AM13" i="2"/>
  <c r="AL13" i="2" a="1"/>
  <c r="AL13" i="2" s="1"/>
  <c r="AK13" i="2" a="1"/>
  <c r="AK13" i="2" s="1"/>
  <c r="AJ13" i="2" a="1"/>
  <c r="AJ13" i="2"/>
  <c r="AI13" i="2" a="1"/>
  <c r="AI13" i="2" s="1"/>
  <c r="AH13" i="2" a="1"/>
  <c r="AH13" i="2"/>
  <c r="AG13" i="2" a="1"/>
  <c r="AG13" i="2" s="1"/>
  <c r="AF13" i="2" a="1"/>
  <c r="AF13" i="2" s="1"/>
  <c r="AE13" i="2" a="1"/>
  <c r="AE13" i="2" s="1"/>
  <c r="AD13" i="2" a="1"/>
  <c r="AD13" i="2" s="1"/>
  <c r="AC13" i="2" a="1"/>
  <c r="AC13" i="2" s="1"/>
  <c r="AB13" i="2" a="1"/>
  <c r="AB13" i="2" s="1"/>
  <c r="AM12" i="2" a="1"/>
  <c r="AM12" i="2" s="1"/>
  <c r="AL12" i="2" a="1"/>
  <c r="AL12" i="2" s="1"/>
  <c r="AK12" i="2" a="1"/>
  <c r="AK12" i="2" s="1"/>
  <c r="AJ12" i="2" a="1"/>
  <c r="AJ12" i="2" s="1"/>
  <c r="AI12" i="2" a="1"/>
  <c r="AI12" i="2"/>
  <c r="AH12" i="2" a="1"/>
  <c r="AH12" i="2" s="1"/>
  <c r="AG12" i="2" a="1"/>
  <c r="AG12" i="2" s="1"/>
  <c r="AF12" i="2" a="1"/>
  <c r="AF12" i="2" s="1"/>
  <c r="AE12" i="2" a="1"/>
  <c r="AE12" i="2" s="1"/>
  <c r="AD12" i="2" a="1"/>
  <c r="AD12" i="2" s="1"/>
  <c r="AC12" i="2" a="1"/>
  <c r="AC12" i="2" s="1"/>
  <c r="AB12" i="2" a="1"/>
  <c r="AB12" i="2"/>
  <c r="AM11" i="2" a="1"/>
  <c r="AM11" i="2" s="1"/>
  <c r="AL11" i="2" a="1"/>
  <c r="AL11" i="2"/>
  <c r="AK11" i="2" a="1"/>
  <c r="AK11" i="2" s="1"/>
  <c r="AJ11" i="2" a="1"/>
  <c r="AJ11" i="2" s="1"/>
  <c r="AI11" i="2" a="1"/>
  <c r="AI11" i="2"/>
  <c r="AH11" i="2" a="1"/>
  <c r="AH11" i="2" s="1"/>
  <c r="AG11" i="2" a="1"/>
  <c r="AG11" i="2" s="1"/>
  <c r="AF11" i="2" a="1"/>
  <c r="AF11" i="2" s="1"/>
  <c r="AE11" i="2" a="1"/>
  <c r="AE11" i="2"/>
  <c r="AD11" i="2" a="1"/>
  <c r="AD11" i="2" s="1"/>
  <c r="AC11" i="2" a="1"/>
  <c r="AC11" i="2" s="1"/>
  <c r="AB11" i="2" a="1"/>
  <c r="AB11" i="2"/>
  <c r="AM526" i="1" a="1"/>
  <c r="AM526" i="1" s="1"/>
  <c r="AL526" i="1" a="1"/>
  <c r="AL526" i="1" s="1"/>
  <c r="AK526" i="1" a="1"/>
  <c r="AK526" i="1" s="1"/>
  <c r="AJ526" i="1" a="1"/>
  <c r="AJ526" i="1" s="1"/>
  <c r="AI526" i="1" a="1"/>
  <c r="AI526" i="1" s="1"/>
  <c r="AH526" i="1" a="1"/>
  <c r="AH526" i="1"/>
  <c r="AG526" i="1" a="1"/>
  <c r="AG526" i="1" s="1"/>
  <c r="AF526" i="1" a="1"/>
  <c r="AF526" i="1" s="1"/>
  <c r="AE526" i="1" a="1"/>
  <c r="AE526" i="1" s="1"/>
  <c r="AD526" i="1" a="1"/>
  <c r="AD526" i="1" s="1"/>
  <c r="AC526" i="1" a="1"/>
  <c r="AC526" i="1" s="1"/>
  <c r="AB526" i="1" a="1"/>
  <c r="AB526" i="1" s="1"/>
  <c r="AM525" i="1" a="1"/>
  <c r="AM525" i="1"/>
  <c r="AL525" i="1" a="1"/>
  <c r="AL525" i="1" s="1"/>
  <c r="AK525" i="1" a="1"/>
  <c r="AK525" i="1" s="1"/>
  <c r="AJ525" i="1" a="1"/>
  <c r="AJ525" i="1" s="1"/>
  <c r="AI525" i="1" a="1"/>
  <c r="AI525" i="1" s="1"/>
  <c r="AH525" i="1" a="1"/>
  <c r="AH525" i="1" s="1"/>
  <c r="AG525" i="1" a="1"/>
  <c r="AG525" i="1" s="1"/>
  <c r="AF525" i="1" a="1"/>
  <c r="AF525" i="1"/>
  <c r="AE525" i="1" a="1"/>
  <c r="AE525" i="1" s="1"/>
  <c r="AD525" i="1" a="1"/>
  <c r="AD525" i="1"/>
  <c r="AC525" i="1" a="1"/>
  <c r="AC525" i="1" s="1"/>
  <c r="AB525" i="1" a="1"/>
  <c r="AB525" i="1" s="1"/>
  <c r="AM524" i="1" a="1"/>
  <c r="AM524" i="1" s="1"/>
  <c r="AL524" i="1" a="1"/>
  <c r="AL524" i="1" s="1"/>
  <c r="AK524" i="1" a="1"/>
  <c r="AK524" i="1" s="1"/>
  <c r="AJ524" i="1" a="1"/>
  <c r="AJ524" i="1" s="1"/>
  <c r="AI524" i="1" a="1"/>
  <c r="AI524" i="1" s="1"/>
  <c r="AH524" i="1" a="1"/>
  <c r="AH524" i="1" s="1"/>
  <c r="AG524" i="1" a="1"/>
  <c r="AG524" i="1" s="1"/>
  <c r="AF524" i="1" a="1"/>
  <c r="AF524" i="1"/>
  <c r="AE524" i="1" a="1"/>
  <c r="AE524" i="1" s="1"/>
  <c r="AD524" i="1" a="1"/>
  <c r="AD524" i="1" s="1"/>
  <c r="AC524" i="1" a="1"/>
  <c r="AC524" i="1" s="1"/>
  <c r="AB524" i="1" a="1"/>
  <c r="AB524" i="1"/>
  <c r="AM523" i="1" a="1"/>
  <c r="AM523" i="1" s="1"/>
  <c r="AL523" i="1" a="1"/>
  <c r="AL523" i="1" s="1"/>
  <c r="AK523" i="1" a="1"/>
  <c r="AK523" i="1" s="1"/>
  <c r="AJ523" i="1" a="1"/>
  <c r="AJ523" i="1" s="1"/>
  <c r="AI523" i="1" a="1"/>
  <c r="AI523" i="1" s="1"/>
  <c r="AH523" i="1" a="1"/>
  <c r="AH523" i="1" s="1"/>
  <c r="AG523" i="1" a="1"/>
  <c r="AG523" i="1" s="1"/>
  <c r="AF523" i="1" a="1"/>
  <c r="AF523" i="1" s="1"/>
  <c r="AE523" i="1" a="1"/>
  <c r="AE523" i="1" s="1"/>
  <c r="AD523" i="1" a="1"/>
  <c r="AD523" i="1" s="1"/>
  <c r="AC523" i="1" a="1"/>
  <c r="AC523" i="1" s="1"/>
  <c r="AB523" i="1" a="1"/>
  <c r="AB523" i="1"/>
  <c r="AM522" i="1" a="1"/>
  <c r="AM522" i="1" s="1"/>
  <c r="AL522" i="1" a="1"/>
  <c r="AL522" i="1" s="1"/>
  <c r="AK522" i="1" a="1"/>
  <c r="AK522" i="1" s="1"/>
  <c r="AJ522" i="1" a="1"/>
  <c r="AJ522" i="1" s="1"/>
  <c r="AI522" i="1" a="1"/>
  <c r="AI522" i="1" s="1"/>
  <c r="AH522" i="1" a="1"/>
  <c r="AH522" i="1" s="1"/>
  <c r="AG522" i="1" a="1"/>
  <c r="AG522" i="1" s="1"/>
  <c r="AF522" i="1" a="1"/>
  <c r="AF522" i="1" s="1"/>
  <c r="AE522" i="1" a="1"/>
  <c r="AE522" i="1" s="1"/>
  <c r="AD522" i="1" a="1"/>
  <c r="AD522" i="1" s="1"/>
  <c r="AC522" i="1" a="1"/>
  <c r="AC522" i="1" s="1"/>
  <c r="AB522" i="1" a="1"/>
  <c r="AB522" i="1" s="1"/>
  <c r="AM521" i="1" a="1"/>
  <c r="AM521" i="1"/>
  <c r="AL521" i="1" a="1"/>
  <c r="AL521" i="1" s="1"/>
  <c r="AK521" i="1" a="1"/>
  <c r="AK521" i="1" s="1"/>
  <c r="AJ521" i="1" a="1"/>
  <c r="AJ521" i="1" s="1"/>
  <c r="AI521" i="1" a="1"/>
  <c r="AI521" i="1" s="1"/>
  <c r="AH521" i="1" a="1"/>
  <c r="AH521" i="1" s="1"/>
  <c r="AG521" i="1" a="1"/>
  <c r="AG521" i="1" s="1"/>
  <c r="AF521" i="1" a="1"/>
  <c r="AF521" i="1" s="1"/>
  <c r="AE521" i="1" a="1"/>
  <c r="AE521" i="1" s="1"/>
  <c r="AD521" i="1" a="1"/>
  <c r="AD521" i="1"/>
  <c r="AC521" i="1" a="1"/>
  <c r="AC521" i="1" s="1"/>
  <c r="AB521" i="1" a="1"/>
  <c r="AB521" i="1" s="1"/>
  <c r="AM520" i="1" a="1"/>
  <c r="AM520" i="1" s="1"/>
  <c r="AL520" i="1" a="1"/>
  <c r="AL520" i="1" s="1"/>
  <c r="AK520" i="1" a="1"/>
  <c r="AK520" i="1" s="1"/>
  <c r="AJ520" i="1" a="1"/>
  <c r="AJ520" i="1" s="1"/>
  <c r="AI520" i="1" a="1"/>
  <c r="AI520" i="1"/>
  <c r="AH520" i="1" a="1"/>
  <c r="AH520" i="1" s="1"/>
  <c r="AG520" i="1" a="1"/>
  <c r="AG520" i="1" s="1"/>
  <c r="AF520" i="1" a="1"/>
  <c r="AF520" i="1" s="1"/>
  <c r="AE520" i="1" a="1"/>
  <c r="AE520" i="1" s="1"/>
  <c r="AD520" i="1" a="1"/>
  <c r="AD520" i="1"/>
  <c r="AC520" i="1" a="1"/>
  <c r="AC520" i="1" s="1"/>
  <c r="AB520" i="1" a="1"/>
  <c r="AB520" i="1"/>
  <c r="AM519" i="1" a="1"/>
  <c r="AM519" i="1" s="1"/>
  <c r="AL519" i="1" a="1"/>
  <c r="AL519" i="1"/>
  <c r="AK519" i="1" a="1"/>
  <c r="AK519" i="1" s="1"/>
  <c r="AJ519" i="1" a="1"/>
  <c r="AJ519" i="1" s="1"/>
  <c r="AI519" i="1" a="1"/>
  <c r="AI519" i="1" s="1"/>
  <c r="AH519" i="1" a="1"/>
  <c r="AH519" i="1" s="1"/>
  <c r="AG519" i="1" a="1"/>
  <c r="AG519" i="1" s="1"/>
  <c r="AF519" i="1" a="1"/>
  <c r="AF519" i="1" s="1"/>
  <c r="AE519" i="1" a="1"/>
  <c r="AE519" i="1" s="1"/>
  <c r="AD519" i="1" a="1"/>
  <c r="AD519" i="1" s="1"/>
  <c r="AC519" i="1" a="1"/>
  <c r="AC519" i="1" s="1"/>
  <c r="AB519" i="1" a="1"/>
  <c r="AB519" i="1"/>
  <c r="AM503" i="1" a="1"/>
  <c r="AM503" i="1" s="1"/>
  <c r="AL503" i="1" a="1"/>
  <c r="AL503" i="1" s="1"/>
  <c r="AK503" i="1" a="1"/>
  <c r="AK503" i="1" s="1"/>
  <c r="AJ503" i="1" a="1"/>
  <c r="AJ503" i="1"/>
  <c r="AI503" i="1" a="1"/>
  <c r="AI503" i="1" s="1"/>
  <c r="AH503" i="1" a="1"/>
  <c r="AH503" i="1" s="1"/>
  <c r="AG503" i="1" a="1"/>
  <c r="AG503" i="1" s="1"/>
  <c r="AF503" i="1" a="1"/>
  <c r="AF503" i="1" s="1"/>
  <c r="AE503" i="1" a="1"/>
  <c r="AE503" i="1" s="1"/>
  <c r="AD503" i="1" a="1"/>
  <c r="AD503" i="1" s="1"/>
  <c r="AC503" i="1" a="1"/>
  <c r="AC503" i="1" s="1"/>
  <c r="AB503" i="1" a="1"/>
  <c r="AB503" i="1" s="1"/>
  <c r="AM502" i="1" a="1"/>
  <c r="AM502" i="1" s="1"/>
  <c r="AL502" i="1" a="1"/>
  <c r="AL502" i="1" s="1"/>
  <c r="AK502" i="1" a="1"/>
  <c r="AK502" i="1" s="1"/>
  <c r="AJ502" i="1" a="1"/>
  <c r="AJ502" i="1"/>
  <c r="AI502" i="1" a="1"/>
  <c r="AI502" i="1" s="1"/>
  <c r="AH502" i="1" a="1"/>
  <c r="AH502" i="1" s="1"/>
  <c r="AG502" i="1" a="1"/>
  <c r="AG502" i="1" s="1"/>
  <c r="AF502" i="1" a="1"/>
  <c r="AF502" i="1" s="1"/>
  <c r="AE502" i="1" a="1"/>
  <c r="AE502" i="1" s="1"/>
  <c r="AD502" i="1" a="1"/>
  <c r="AD502" i="1" s="1"/>
  <c r="AC502" i="1" a="1"/>
  <c r="AC502" i="1" s="1"/>
  <c r="AB502" i="1" a="1"/>
  <c r="AB502" i="1" s="1"/>
  <c r="AM501" i="1" a="1"/>
  <c r="AM501" i="1" s="1"/>
  <c r="AL501" i="1" a="1"/>
  <c r="AL501" i="1" s="1"/>
  <c r="AK501" i="1" a="1"/>
  <c r="AK501" i="1" s="1"/>
  <c r="AJ501" i="1" a="1"/>
  <c r="AJ501" i="1" s="1"/>
  <c r="AI501" i="1" a="1"/>
  <c r="AI501" i="1"/>
  <c r="AH501" i="1" a="1"/>
  <c r="AH501" i="1" s="1"/>
  <c r="AG501" i="1" a="1"/>
  <c r="AG501" i="1" s="1"/>
  <c r="AF501" i="1" a="1"/>
  <c r="AF501" i="1" s="1"/>
  <c r="AE501" i="1" a="1"/>
  <c r="AE501" i="1" s="1"/>
  <c r="AD501" i="1" a="1"/>
  <c r="AD501" i="1" s="1"/>
  <c r="AC501" i="1" a="1"/>
  <c r="AC501" i="1" s="1"/>
  <c r="AB501" i="1" a="1"/>
  <c r="AB501" i="1" s="1"/>
  <c r="AM500" i="1" a="1"/>
  <c r="AM500" i="1" s="1"/>
  <c r="AL500" i="1" a="1"/>
  <c r="AL500" i="1"/>
  <c r="AK500" i="1" a="1"/>
  <c r="AK500" i="1" s="1"/>
  <c r="AJ500" i="1" a="1"/>
  <c r="AJ500" i="1" s="1"/>
  <c r="AI500" i="1" a="1"/>
  <c r="AI500" i="1" s="1"/>
  <c r="AH500" i="1" a="1"/>
  <c r="AH500" i="1" s="1"/>
  <c r="AG500" i="1" a="1"/>
  <c r="AG500" i="1" s="1"/>
  <c r="AF500" i="1" a="1"/>
  <c r="AF500" i="1" s="1"/>
  <c r="AE500" i="1" a="1"/>
  <c r="AE500" i="1"/>
  <c r="AD500" i="1" a="1"/>
  <c r="AD500" i="1" s="1"/>
  <c r="AC500" i="1" a="1"/>
  <c r="AC500" i="1" s="1"/>
  <c r="AB500" i="1" a="1"/>
  <c r="AB500" i="1" s="1"/>
  <c r="AM499" i="1" a="1"/>
  <c r="AM499" i="1" s="1"/>
  <c r="AL499" i="1" a="1"/>
  <c r="AL499" i="1"/>
  <c r="AK499" i="1" a="1"/>
  <c r="AK499" i="1" s="1"/>
  <c r="AJ499" i="1" a="1"/>
  <c r="AJ499" i="1"/>
  <c r="AI499" i="1" a="1"/>
  <c r="AI499" i="1" s="1"/>
  <c r="AH499" i="1" a="1"/>
  <c r="AH499" i="1" s="1"/>
  <c r="AG499" i="1" a="1"/>
  <c r="AG499" i="1" s="1"/>
  <c r="AF499" i="1" a="1"/>
  <c r="AF499" i="1" s="1"/>
  <c r="AE499" i="1" a="1"/>
  <c r="AE499" i="1" s="1"/>
  <c r="AD499" i="1" a="1"/>
  <c r="AD499" i="1" s="1"/>
  <c r="AC499" i="1" a="1"/>
  <c r="AC499" i="1" s="1"/>
  <c r="AB499" i="1" a="1"/>
  <c r="AB499" i="1" s="1"/>
  <c r="AM498" i="1" a="1"/>
  <c r="AM498" i="1" s="1"/>
  <c r="AL498" i="1" a="1"/>
  <c r="AL498" i="1" s="1"/>
  <c r="AK498" i="1" a="1"/>
  <c r="AK498" i="1" s="1"/>
  <c r="AJ498" i="1" a="1"/>
  <c r="AJ498" i="1"/>
  <c r="AI498" i="1" a="1"/>
  <c r="AI498" i="1" s="1"/>
  <c r="AH498" i="1" a="1"/>
  <c r="AH498" i="1" s="1"/>
  <c r="AG498" i="1" a="1"/>
  <c r="AG498" i="1" s="1"/>
  <c r="AF498" i="1" a="1"/>
  <c r="AF498" i="1"/>
  <c r="AE498" i="1" a="1"/>
  <c r="AE498" i="1" s="1"/>
  <c r="AD498" i="1" a="1"/>
  <c r="AD498" i="1" s="1"/>
  <c r="AC498" i="1" a="1"/>
  <c r="AC498" i="1" s="1"/>
  <c r="AB498" i="1" a="1"/>
  <c r="AB498" i="1" s="1"/>
  <c r="AM497" i="1" a="1"/>
  <c r="AM497" i="1"/>
  <c r="AL497" i="1" a="1"/>
  <c r="AL497" i="1" s="1"/>
  <c r="AK497" i="1" a="1"/>
  <c r="AK497" i="1" s="1"/>
  <c r="AJ497" i="1" a="1"/>
  <c r="AJ497" i="1" s="1"/>
  <c r="AI497" i="1" a="1"/>
  <c r="AI497" i="1" s="1"/>
  <c r="AH497" i="1" a="1"/>
  <c r="AH497" i="1" s="1"/>
  <c r="AG497" i="1" a="1"/>
  <c r="AG497" i="1" s="1"/>
  <c r="AF497" i="1" a="1"/>
  <c r="AF497" i="1"/>
  <c r="AE497" i="1" a="1"/>
  <c r="AE497" i="1" s="1"/>
  <c r="AD497" i="1" a="1"/>
  <c r="AD497" i="1" s="1"/>
  <c r="AC497" i="1" a="1"/>
  <c r="AC497" i="1" s="1"/>
  <c r="AB497" i="1" a="1"/>
  <c r="AB497" i="1" s="1"/>
  <c r="AM496" i="1" a="1"/>
  <c r="AM496" i="1" s="1"/>
  <c r="AL496" i="1" a="1"/>
  <c r="AL496" i="1" s="1"/>
  <c r="AK496" i="1" a="1"/>
  <c r="AK496" i="1" s="1"/>
  <c r="AJ496" i="1" a="1"/>
  <c r="AJ496" i="1" s="1"/>
  <c r="AI496" i="1" a="1"/>
  <c r="AI496" i="1" s="1"/>
  <c r="AH496" i="1" a="1"/>
  <c r="AH496" i="1" s="1"/>
  <c r="AG496" i="1" a="1"/>
  <c r="AG496" i="1" s="1"/>
  <c r="AF496" i="1" a="1"/>
  <c r="AF496" i="1" s="1"/>
  <c r="AE496" i="1" a="1"/>
  <c r="AE496" i="1"/>
  <c r="AD496" i="1" a="1"/>
  <c r="AD496" i="1" s="1"/>
  <c r="AC496" i="1" a="1"/>
  <c r="AC496" i="1" s="1"/>
  <c r="AB496" i="1" a="1"/>
  <c r="AB496" i="1" s="1"/>
  <c r="AM491" i="1" a="1"/>
  <c r="AM491" i="1" s="1"/>
  <c r="AL491" i="1" a="1"/>
  <c r="AL491" i="1" s="1"/>
  <c r="AK491" i="1" a="1"/>
  <c r="AK491" i="1" s="1"/>
  <c r="AJ491" i="1" a="1"/>
  <c r="AJ491" i="1" s="1"/>
  <c r="AI491" i="1" a="1"/>
  <c r="AI491" i="1" s="1"/>
  <c r="AH491" i="1" a="1"/>
  <c r="AH491" i="1"/>
  <c r="AG491" i="1" a="1"/>
  <c r="AG491" i="1" s="1"/>
  <c r="AF491" i="1" a="1"/>
  <c r="AF491" i="1" s="1"/>
  <c r="AE491" i="1" a="1"/>
  <c r="AE491" i="1" s="1"/>
  <c r="AD491" i="1" a="1"/>
  <c r="AD491" i="1" s="1"/>
  <c r="AC491" i="1" a="1"/>
  <c r="AC491" i="1" s="1"/>
  <c r="AB491" i="1" a="1"/>
  <c r="AB491" i="1" s="1"/>
  <c r="AM490" i="1" a="1"/>
  <c r="AM490" i="1"/>
  <c r="AL490" i="1" a="1"/>
  <c r="AL490" i="1" s="1"/>
  <c r="AK490" i="1" a="1"/>
  <c r="AK490" i="1" s="1"/>
  <c r="AJ490" i="1" a="1"/>
  <c r="AJ490" i="1" s="1"/>
  <c r="AI490" i="1" a="1"/>
  <c r="AI490" i="1" s="1"/>
  <c r="AH490" i="1" a="1"/>
  <c r="AH490" i="1"/>
  <c r="AG490" i="1" a="1"/>
  <c r="AG490" i="1" s="1"/>
  <c r="AF490" i="1" a="1"/>
  <c r="AF490" i="1"/>
  <c r="AE490" i="1" a="1"/>
  <c r="AE490" i="1" s="1"/>
  <c r="AD490" i="1" a="1"/>
  <c r="AD490" i="1" s="1"/>
  <c r="AC490" i="1" a="1"/>
  <c r="AC490" i="1" s="1"/>
  <c r="AB490" i="1" a="1"/>
  <c r="AB490" i="1" s="1"/>
  <c r="AM489" i="1" a="1"/>
  <c r="AM489" i="1" s="1"/>
  <c r="AL489" i="1" a="1"/>
  <c r="AL489" i="1" s="1"/>
  <c r="AK489" i="1" a="1"/>
  <c r="AK489" i="1" s="1"/>
  <c r="AJ489" i="1" a="1"/>
  <c r="AJ489" i="1" s="1"/>
  <c r="AI489" i="1" a="1"/>
  <c r="AI489" i="1" s="1"/>
  <c r="AH489" i="1" a="1"/>
  <c r="AH489" i="1" s="1"/>
  <c r="AG489" i="1" a="1"/>
  <c r="AG489" i="1" s="1"/>
  <c r="AF489" i="1" a="1"/>
  <c r="AF489" i="1"/>
  <c r="AE489" i="1" a="1"/>
  <c r="AE489" i="1" s="1"/>
  <c r="AD489" i="1" a="1"/>
  <c r="AD489" i="1" s="1"/>
  <c r="AC489" i="1" a="1"/>
  <c r="AC489" i="1" s="1"/>
  <c r="AB489" i="1" a="1"/>
  <c r="AB489" i="1"/>
  <c r="AM488" i="1" a="1"/>
  <c r="AM488" i="1" s="1"/>
  <c r="AL488" i="1" a="1"/>
  <c r="AL488" i="1" s="1"/>
  <c r="AK488" i="1" a="1"/>
  <c r="AK488" i="1" s="1"/>
  <c r="AJ488" i="1" a="1"/>
  <c r="AJ488" i="1" s="1"/>
  <c r="AI488" i="1" a="1"/>
  <c r="AI488" i="1"/>
  <c r="AH488" i="1" a="1"/>
  <c r="AH488" i="1" s="1"/>
  <c r="AG488" i="1" a="1"/>
  <c r="AG488" i="1" s="1"/>
  <c r="AF488" i="1" a="1"/>
  <c r="AF488" i="1" s="1"/>
  <c r="AE488" i="1" a="1"/>
  <c r="AE488" i="1"/>
  <c r="AD488" i="1" a="1"/>
  <c r="AD488" i="1" s="1"/>
  <c r="AC488" i="1" a="1"/>
  <c r="AC488" i="1" s="1"/>
  <c r="AB488" i="1" a="1"/>
  <c r="AB488" i="1"/>
  <c r="AM487" i="1" a="1"/>
  <c r="AM487" i="1" s="1"/>
  <c r="AL487" i="1" a="1"/>
  <c r="AL487" i="1" s="1"/>
  <c r="AK487" i="1" a="1"/>
  <c r="AK487" i="1" s="1"/>
  <c r="AJ487" i="1" a="1"/>
  <c r="AJ487" i="1" s="1"/>
  <c r="AI487" i="1" a="1"/>
  <c r="AI487" i="1" s="1"/>
  <c r="AH487" i="1" a="1"/>
  <c r="AH487" i="1" s="1"/>
  <c r="AG487" i="1" a="1"/>
  <c r="AG487" i="1" s="1"/>
  <c r="AF487" i="1" a="1"/>
  <c r="AF487" i="1" s="1"/>
  <c r="AE487" i="1" a="1"/>
  <c r="AE487" i="1" s="1"/>
  <c r="AD487" i="1" a="1"/>
  <c r="AD487" i="1" s="1"/>
  <c r="AC487" i="1" a="1"/>
  <c r="AC487" i="1" s="1"/>
  <c r="AB487" i="1" a="1"/>
  <c r="AB487" i="1" s="1"/>
  <c r="AM486" i="1" a="1"/>
  <c r="AM486" i="1"/>
  <c r="AL486" i="1" a="1"/>
  <c r="AL486" i="1" s="1"/>
  <c r="AK486" i="1" a="1"/>
  <c r="AK486" i="1" s="1"/>
  <c r="AJ486" i="1" a="1"/>
  <c r="AJ486" i="1" s="1"/>
  <c r="AI486" i="1" a="1"/>
  <c r="AI486" i="1" s="1"/>
  <c r="AH486" i="1" a="1"/>
  <c r="AH486" i="1" s="1"/>
  <c r="AG486" i="1" a="1"/>
  <c r="AG486" i="1" s="1"/>
  <c r="AF486" i="1" a="1"/>
  <c r="AF486" i="1"/>
  <c r="AE486" i="1" a="1"/>
  <c r="AE486" i="1" s="1"/>
  <c r="AD486" i="1" a="1"/>
  <c r="AD486" i="1"/>
  <c r="AC486" i="1" a="1"/>
  <c r="AC486" i="1" s="1"/>
  <c r="AB486" i="1" a="1"/>
  <c r="AB486" i="1" s="1"/>
  <c r="AM485" i="1" a="1"/>
  <c r="AM485" i="1" s="1"/>
  <c r="AL485" i="1" a="1"/>
  <c r="AL485" i="1" s="1"/>
  <c r="AK485" i="1" a="1"/>
  <c r="AK485" i="1" s="1"/>
  <c r="AJ485" i="1" a="1"/>
  <c r="AJ485" i="1" s="1"/>
  <c r="AI485" i="1" a="1"/>
  <c r="AI485" i="1"/>
  <c r="AH485" i="1" a="1"/>
  <c r="AH485" i="1" s="1"/>
  <c r="AG485" i="1" a="1"/>
  <c r="AG485" i="1" s="1"/>
  <c r="AF485" i="1" a="1"/>
  <c r="AF485" i="1"/>
  <c r="AE485" i="1" a="1"/>
  <c r="AE485" i="1" s="1"/>
  <c r="AD485" i="1" a="1"/>
  <c r="AD485" i="1"/>
  <c r="AC485" i="1" a="1"/>
  <c r="AC485" i="1" s="1"/>
  <c r="AB485" i="1" a="1"/>
  <c r="AB485" i="1"/>
  <c r="AM484" i="1" a="1"/>
  <c r="AM484" i="1" s="1"/>
  <c r="AL484" i="1" a="1"/>
  <c r="AL484" i="1" s="1"/>
  <c r="AK484" i="1" a="1"/>
  <c r="AK484" i="1" s="1"/>
  <c r="AJ484" i="1" a="1"/>
  <c r="AJ484" i="1" s="1"/>
  <c r="AI484" i="1" a="1"/>
  <c r="AI484" i="1" s="1"/>
  <c r="AH484" i="1" a="1"/>
  <c r="AH484" i="1" s="1"/>
  <c r="AG484" i="1" a="1"/>
  <c r="AG484" i="1" s="1"/>
  <c r="AF484" i="1" a="1"/>
  <c r="AF484" i="1" s="1"/>
  <c r="AE484" i="1" a="1"/>
  <c r="AE484" i="1" s="1"/>
  <c r="AD484" i="1" a="1"/>
  <c r="AD484" i="1" s="1"/>
  <c r="AC484" i="1" a="1"/>
  <c r="AC484" i="1" s="1"/>
  <c r="AB484" i="1" a="1"/>
  <c r="AB484" i="1"/>
  <c r="AM478" i="1" a="1"/>
  <c r="AM478" i="1" s="1"/>
  <c r="AL478" i="1" a="1"/>
  <c r="AL478" i="1" s="1"/>
  <c r="AK478" i="1" a="1"/>
  <c r="AK478" i="1" s="1"/>
  <c r="AJ478" i="1" a="1"/>
  <c r="AJ478" i="1"/>
  <c r="AI478" i="1" a="1"/>
  <c r="AI478" i="1" s="1"/>
  <c r="AH478" i="1" a="1"/>
  <c r="AH478" i="1" s="1"/>
  <c r="AG478" i="1" a="1"/>
  <c r="AG478" i="1" s="1"/>
  <c r="AF478" i="1" a="1"/>
  <c r="AF478" i="1" s="1"/>
  <c r="AE478" i="1" a="1"/>
  <c r="AE478" i="1"/>
  <c r="AD478" i="1" a="1"/>
  <c r="AD478" i="1" s="1"/>
  <c r="AC478" i="1" a="1"/>
  <c r="AC478" i="1" s="1"/>
  <c r="AB478" i="1" a="1"/>
  <c r="AB478" i="1" s="1"/>
  <c r="AM477" i="1" a="1"/>
  <c r="AM477" i="1"/>
  <c r="AL477" i="1" a="1"/>
  <c r="AL477" i="1" s="1"/>
  <c r="AK477" i="1" a="1"/>
  <c r="AK477" i="1" s="1"/>
  <c r="AJ477" i="1" a="1"/>
  <c r="AJ477" i="1"/>
  <c r="AI477" i="1" a="1"/>
  <c r="AI477" i="1" s="1"/>
  <c r="AH477" i="1" a="1"/>
  <c r="AH477" i="1" s="1"/>
  <c r="AG477" i="1" a="1"/>
  <c r="AG477" i="1" s="1"/>
  <c r="AF477" i="1" a="1"/>
  <c r="AF477" i="1" s="1"/>
  <c r="AE477" i="1" a="1"/>
  <c r="AE477" i="1" s="1"/>
  <c r="AD477" i="1" a="1"/>
  <c r="AD477" i="1" s="1"/>
  <c r="AC477" i="1" a="1"/>
  <c r="AC477" i="1" s="1"/>
  <c r="AB477" i="1" a="1"/>
  <c r="AB477" i="1" s="1"/>
  <c r="AM476" i="1" a="1"/>
  <c r="AM476" i="1" s="1"/>
  <c r="AL476" i="1" a="1"/>
  <c r="AL476" i="1" s="1"/>
  <c r="AK476" i="1" a="1"/>
  <c r="AK476" i="1" s="1"/>
  <c r="AJ476" i="1" a="1"/>
  <c r="AJ476" i="1" s="1"/>
  <c r="AI476" i="1" a="1"/>
  <c r="AI476" i="1"/>
  <c r="AH476" i="1" a="1"/>
  <c r="AH476" i="1" s="1"/>
  <c r="AG476" i="1" a="1"/>
  <c r="AG476" i="1" s="1"/>
  <c r="AF476" i="1" a="1"/>
  <c r="AF476" i="1" s="1"/>
  <c r="AE476" i="1" a="1"/>
  <c r="AE476" i="1" s="1"/>
  <c r="AD476" i="1" a="1"/>
  <c r="AD476" i="1" s="1"/>
  <c r="AC476" i="1" a="1"/>
  <c r="AC476" i="1" s="1"/>
  <c r="AB476" i="1" a="1"/>
  <c r="AB476" i="1"/>
  <c r="AM475" i="1" a="1"/>
  <c r="AM475" i="1" s="1"/>
  <c r="AL475" i="1" a="1"/>
  <c r="AL475" i="1"/>
  <c r="AK475" i="1" a="1"/>
  <c r="AK475" i="1" s="1"/>
  <c r="AJ475" i="1" a="1"/>
  <c r="AJ475" i="1" s="1"/>
  <c r="AI475" i="1" a="1"/>
  <c r="AI475" i="1" s="1"/>
  <c r="AH475" i="1" a="1"/>
  <c r="AH475" i="1" s="1"/>
  <c r="AG475" i="1" a="1"/>
  <c r="AG475" i="1" s="1"/>
  <c r="AF475" i="1" a="1"/>
  <c r="AF475" i="1" s="1"/>
  <c r="AE475" i="1" a="1"/>
  <c r="AE475" i="1"/>
  <c r="AD475" i="1" a="1"/>
  <c r="AD475" i="1" s="1"/>
  <c r="AC475" i="1" a="1"/>
  <c r="AC475" i="1" s="1"/>
  <c r="AB475" i="1" a="1"/>
  <c r="AB475" i="1"/>
  <c r="AM474" i="1" a="1"/>
  <c r="AM474" i="1" s="1"/>
  <c r="AL474" i="1" a="1"/>
  <c r="AL474" i="1"/>
  <c r="AK474" i="1" a="1"/>
  <c r="AK474" i="1" s="1"/>
  <c r="AJ474" i="1" a="1"/>
  <c r="AJ474" i="1"/>
  <c r="AI474" i="1" a="1"/>
  <c r="AI474" i="1" s="1"/>
  <c r="AH474" i="1" a="1"/>
  <c r="AH474" i="1" s="1"/>
  <c r="AG474" i="1" a="1"/>
  <c r="AG474" i="1" s="1"/>
  <c r="AF474" i="1" a="1"/>
  <c r="AF474" i="1" s="1"/>
  <c r="AE474" i="1" a="1"/>
  <c r="AE474" i="1" s="1"/>
  <c r="AD474" i="1" a="1"/>
  <c r="AD474" i="1" s="1"/>
  <c r="AC474" i="1" a="1"/>
  <c r="AC474" i="1" s="1"/>
  <c r="AB474" i="1" a="1"/>
  <c r="AB474" i="1" s="1"/>
  <c r="AM473" i="1" a="1"/>
  <c r="AM473" i="1" s="1"/>
  <c r="AL473" i="1" a="1"/>
  <c r="AL473" i="1" s="1"/>
  <c r="AK473" i="1" a="1"/>
  <c r="AK473" i="1" s="1"/>
  <c r="AJ473" i="1" a="1"/>
  <c r="AJ473" i="1"/>
  <c r="AI473" i="1" a="1"/>
  <c r="AI473" i="1" s="1"/>
  <c r="AH473" i="1" a="1"/>
  <c r="AH473" i="1" s="1"/>
  <c r="AG473" i="1" a="1"/>
  <c r="AG473" i="1" s="1"/>
  <c r="AF473" i="1" a="1"/>
  <c r="AF473" i="1"/>
  <c r="AE473" i="1" a="1"/>
  <c r="AE473" i="1" s="1"/>
  <c r="AD473" i="1" a="1"/>
  <c r="AD473" i="1" s="1"/>
  <c r="AC473" i="1" a="1"/>
  <c r="AC473" i="1" s="1"/>
  <c r="AB473" i="1" a="1"/>
  <c r="AB473" i="1" s="1"/>
  <c r="AM472" i="1" a="1"/>
  <c r="AM472" i="1"/>
  <c r="AL472" i="1" a="1"/>
  <c r="AL472" i="1" s="1"/>
  <c r="AK472" i="1" a="1"/>
  <c r="AK472" i="1" s="1"/>
  <c r="AJ472" i="1" a="1"/>
  <c r="AJ472" i="1" s="1"/>
  <c r="AI472" i="1" a="1"/>
  <c r="AI472" i="1"/>
  <c r="AH472" i="1" a="1"/>
  <c r="AH472" i="1" s="1"/>
  <c r="AG472" i="1" a="1"/>
  <c r="AG472" i="1" s="1"/>
  <c r="AF472" i="1" a="1"/>
  <c r="AF472" i="1"/>
  <c r="AE472" i="1" a="1"/>
  <c r="AE472" i="1" s="1"/>
  <c r="AD472" i="1" a="1"/>
  <c r="AD472" i="1" s="1"/>
  <c r="AC472" i="1" a="1"/>
  <c r="AC472" i="1" s="1"/>
  <c r="AB472" i="1" a="1"/>
  <c r="AB472" i="1" s="1"/>
  <c r="AM471" i="1" a="1"/>
  <c r="AM471" i="1" s="1"/>
  <c r="AL471" i="1" a="1"/>
  <c r="AL471" i="1" s="1"/>
  <c r="AK471" i="1" a="1"/>
  <c r="AK471" i="1" s="1"/>
  <c r="AJ471" i="1" a="1"/>
  <c r="AJ471" i="1" s="1"/>
  <c r="AI471" i="1" a="1"/>
  <c r="AI471" i="1" s="1"/>
  <c r="AH471" i="1" a="1"/>
  <c r="AH471" i="1" s="1"/>
  <c r="AG471" i="1" a="1"/>
  <c r="AG471" i="1" s="1"/>
  <c r="AF471" i="1" a="1"/>
  <c r="AF471" i="1" s="1"/>
  <c r="AE471" i="1" a="1"/>
  <c r="AE471" i="1"/>
  <c r="AD471" i="1" a="1"/>
  <c r="AD471" i="1" s="1"/>
  <c r="AC471" i="1" a="1"/>
  <c r="AC471" i="1" s="1"/>
  <c r="AB471" i="1" a="1"/>
  <c r="AB471" i="1" s="1"/>
  <c r="AM469" i="1" a="1"/>
  <c r="AM469" i="1" s="1"/>
  <c r="AL469" i="1" a="1"/>
  <c r="AL469" i="1" s="1"/>
  <c r="AK469" i="1" a="1"/>
  <c r="AK469" i="1" s="1"/>
  <c r="AJ469" i="1" a="1"/>
  <c r="AJ469" i="1"/>
  <c r="AI469" i="1" a="1"/>
  <c r="AI469" i="1" s="1"/>
  <c r="AH469" i="1" a="1"/>
  <c r="AH469" i="1"/>
  <c r="AG469" i="1" a="1"/>
  <c r="AG469" i="1" s="1"/>
  <c r="AF469" i="1" a="1"/>
  <c r="AF469" i="1" s="1"/>
  <c r="AE469" i="1" a="1"/>
  <c r="AE469" i="1" s="1"/>
  <c r="AD469" i="1" a="1"/>
  <c r="AD469" i="1" s="1"/>
  <c r="AC469" i="1" a="1"/>
  <c r="AC469" i="1" s="1"/>
  <c r="AB469" i="1" a="1"/>
  <c r="AB469" i="1" s="1"/>
  <c r="AM468" i="1" a="1"/>
  <c r="AM468" i="1"/>
  <c r="AL468" i="1" a="1"/>
  <c r="AL468" i="1" s="1"/>
  <c r="AK468" i="1" a="1"/>
  <c r="AK468" i="1" s="1"/>
  <c r="AJ468" i="1" a="1"/>
  <c r="AJ468" i="1"/>
  <c r="AI468" i="1" a="1"/>
  <c r="AI468" i="1" s="1"/>
  <c r="AH468" i="1" a="1"/>
  <c r="AH468" i="1"/>
  <c r="AG468" i="1" a="1"/>
  <c r="AG468" i="1" s="1"/>
  <c r="AF468" i="1" a="1"/>
  <c r="AF468" i="1"/>
  <c r="AE468" i="1" a="1"/>
  <c r="AE468" i="1" s="1"/>
  <c r="AD468" i="1" a="1"/>
  <c r="AD468" i="1" s="1"/>
  <c r="AC468" i="1" a="1"/>
  <c r="AC468" i="1" s="1"/>
  <c r="AB468" i="1" a="1"/>
  <c r="AB468" i="1" s="1"/>
  <c r="AM467" i="1" a="1"/>
  <c r="AM467" i="1" s="1"/>
  <c r="AL467" i="1" a="1"/>
  <c r="AL467" i="1" s="1"/>
  <c r="AK467" i="1" a="1"/>
  <c r="AK467" i="1" s="1"/>
  <c r="AJ467" i="1" a="1"/>
  <c r="AJ467" i="1" s="1"/>
  <c r="AI467" i="1" a="1"/>
  <c r="AI467" i="1" s="1"/>
  <c r="AH467" i="1" a="1"/>
  <c r="AH467" i="1" s="1"/>
  <c r="AG467" i="1" a="1"/>
  <c r="AG467" i="1" s="1"/>
  <c r="AF467" i="1" a="1"/>
  <c r="AF467" i="1"/>
  <c r="AE467" i="1" a="1"/>
  <c r="AE467" i="1" s="1"/>
  <c r="AD467" i="1" a="1"/>
  <c r="AD467" i="1" s="1"/>
  <c r="AC467" i="1" a="1"/>
  <c r="AC467" i="1" s="1"/>
  <c r="AB467" i="1" a="1"/>
  <c r="AB467" i="1"/>
  <c r="AM466" i="1" a="1"/>
  <c r="AM466" i="1" s="1"/>
  <c r="AL466" i="1" a="1"/>
  <c r="AL466" i="1" s="1"/>
  <c r="AK466" i="1" a="1"/>
  <c r="AK466" i="1" s="1"/>
  <c r="AJ466" i="1" a="1"/>
  <c r="AJ466" i="1" s="1"/>
  <c r="AI466" i="1" a="1"/>
  <c r="AI466" i="1"/>
  <c r="AH466" i="1" a="1"/>
  <c r="AH466" i="1" s="1"/>
  <c r="AG466" i="1" a="1"/>
  <c r="AG466" i="1" s="1"/>
  <c r="AF466" i="1" a="1"/>
  <c r="AF466" i="1" s="1"/>
  <c r="AE466" i="1" a="1"/>
  <c r="AE466" i="1"/>
  <c r="AD466" i="1" a="1"/>
  <c r="AD466" i="1" s="1"/>
  <c r="AC466" i="1" a="1"/>
  <c r="AC466" i="1" s="1"/>
  <c r="AB466" i="1" a="1"/>
  <c r="AB466" i="1"/>
  <c r="AM465" i="1" a="1"/>
  <c r="AM465" i="1" s="1"/>
  <c r="AL465" i="1" a="1"/>
  <c r="AL465" i="1" s="1"/>
  <c r="AK465" i="1" a="1"/>
  <c r="AK465" i="1" s="1"/>
  <c r="AJ465" i="1" a="1"/>
  <c r="AJ465" i="1" s="1"/>
  <c r="AI465" i="1" a="1"/>
  <c r="AI465" i="1" s="1"/>
  <c r="AH465" i="1" a="1"/>
  <c r="AH465" i="1" s="1"/>
  <c r="AG465" i="1" a="1"/>
  <c r="AG465" i="1" s="1"/>
  <c r="AF465" i="1" a="1"/>
  <c r="AF465" i="1" s="1"/>
  <c r="AE465" i="1" a="1"/>
  <c r="AE465" i="1" s="1"/>
  <c r="AD465" i="1" a="1"/>
  <c r="AD465" i="1" s="1"/>
  <c r="AC465" i="1" a="1"/>
  <c r="AC465" i="1" s="1"/>
  <c r="AB465" i="1" a="1"/>
  <c r="AB465" i="1" s="1"/>
  <c r="AM464" i="1" a="1"/>
  <c r="AM464" i="1"/>
  <c r="AL464" i="1" a="1"/>
  <c r="AL464" i="1" s="1"/>
  <c r="AK464" i="1" a="1"/>
  <c r="AK464" i="1" s="1"/>
  <c r="AJ464" i="1" a="1"/>
  <c r="AJ464" i="1" s="1"/>
  <c r="AI464" i="1" a="1"/>
  <c r="AI464" i="1" s="1"/>
  <c r="AH464" i="1" a="1"/>
  <c r="AH464" i="1" s="1"/>
  <c r="AG464" i="1" a="1"/>
  <c r="AG464" i="1" s="1"/>
  <c r="AF464" i="1" a="1"/>
  <c r="AF464" i="1"/>
  <c r="AE464" i="1" a="1"/>
  <c r="AE464" i="1" s="1"/>
  <c r="AD464" i="1" a="1"/>
  <c r="AD464" i="1"/>
  <c r="AC464" i="1" a="1"/>
  <c r="AC464" i="1" s="1"/>
  <c r="AB464" i="1" a="1"/>
  <c r="AB464" i="1" s="1"/>
  <c r="AM463" i="1" a="1"/>
  <c r="AM463" i="1" s="1"/>
  <c r="AL463" i="1" a="1"/>
  <c r="AL463" i="1" s="1"/>
  <c r="AK463" i="1" a="1"/>
  <c r="AK463" i="1" s="1"/>
  <c r="AJ463" i="1" a="1"/>
  <c r="AJ463" i="1" s="1"/>
  <c r="AI463" i="1" a="1"/>
  <c r="AI463" i="1"/>
  <c r="AH463" i="1" a="1"/>
  <c r="AH463" i="1" s="1"/>
  <c r="AG463" i="1" a="1"/>
  <c r="AG463" i="1" s="1"/>
  <c r="AF463" i="1" a="1"/>
  <c r="AF463" i="1"/>
  <c r="AE463" i="1" a="1"/>
  <c r="AE463" i="1" s="1"/>
  <c r="AD463" i="1" a="1"/>
  <c r="AD463" i="1"/>
  <c r="AC463" i="1" a="1"/>
  <c r="AC463" i="1" s="1"/>
  <c r="AB463" i="1" a="1"/>
  <c r="AB463" i="1"/>
  <c r="AM462" i="1" a="1"/>
  <c r="AM462" i="1" s="1"/>
  <c r="AL462" i="1" a="1"/>
  <c r="AL462" i="1" s="1"/>
  <c r="AK462" i="1" a="1"/>
  <c r="AK462" i="1" s="1"/>
  <c r="AJ462" i="1" a="1"/>
  <c r="AJ462" i="1" s="1"/>
  <c r="AI462" i="1" a="1"/>
  <c r="AI462" i="1" s="1"/>
  <c r="AH462" i="1" a="1"/>
  <c r="AH462" i="1" s="1"/>
  <c r="AG462" i="1" a="1"/>
  <c r="AG462" i="1" s="1"/>
  <c r="AF462" i="1" a="1"/>
  <c r="AF462" i="1" s="1"/>
  <c r="AE462" i="1" a="1"/>
  <c r="AE462" i="1" s="1"/>
  <c r="AD462" i="1" a="1"/>
  <c r="AD462" i="1" s="1"/>
  <c r="AC462" i="1" a="1"/>
  <c r="AC462" i="1" s="1"/>
  <c r="AB462" i="1" a="1"/>
  <c r="AB462" i="1"/>
  <c r="AM446" i="1" a="1"/>
  <c r="AM446" i="1" s="1"/>
  <c r="AL446" i="1" a="1"/>
  <c r="AL446" i="1" s="1"/>
  <c r="AK446" i="1" a="1"/>
  <c r="AK446" i="1" s="1"/>
  <c r="AJ446" i="1" a="1"/>
  <c r="AJ446" i="1"/>
  <c r="AI446" i="1" a="1"/>
  <c r="AI446" i="1" s="1"/>
  <c r="AH446" i="1" a="1"/>
  <c r="AH446" i="1" s="1"/>
  <c r="AG446" i="1" a="1"/>
  <c r="AG446" i="1" s="1"/>
  <c r="AF446" i="1" a="1"/>
  <c r="AF446" i="1" s="1"/>
  <c r="AE446" i="1" a="1"/>
  <c r="AE446" i="1"/>
  <c r="AD446" i="1" a="1"/>
  <c r="AD446" i="1" s="1"/>
  <c r="AC446" i="1" a="1"/>
  <c r="AC446" i="1" s="1"/>
  <c r="AB446" i="1" a="1"/>
  <c r="AB446" i="1" s="1"/>
  <c r="AM445" i="1" a="1"/>
  <c r="AM445" i="1"/>
  <c r="AL445" i="1" a="1"/>
  <c r="AL445" i="1" s="1"/>
  <c r="AK445" i="1" a="1"/>
  <c r="AK445" i="1" s="1"/>
  <c r="AJ445" i="1" a="1"/>
  <c r="AJ445" i="1"/>
  <c r="AI445" i="1" a="1"/>
  <c r="AI445" i="1" s="1"/>
  <c r="AH445" i="1" a="1"/>
  <c r="AH445" i="1" s="1"/>
  <c r="AG445" i="1" a="1"/>
  <c r="AG445" i="1" s="1"/>
  <c r="AF445" i="1" a="1"/>
  <c r="AF445" i="1" s="1"/>
  <c r="AE445" i="1" a="1"/>
  <c r="AE445" i="1" s="1"/>
  <c r="AD445" i="1" a="1"/>
  <c r="AD445" i="1" s="1"/>
  <c r="AC445" i="1" a="1"/>
  <c r="AC445" i="1" s="1"/>
  <c r="AB445" i="1" a="1"/>
  <c r="AB445" i="1" s="1"/>
  <c r="AM444" i="1" a="1"/>
  <c r="AM444" i="1" s="1"/>
  <c r="AL444" i="1" a="1"/>
  <c r="AL444" i="1" s="1"/>
  <c r="AK444" i="1" a="1"/>
  <c r="AK444" i="1" s="1"/>
  <c r="AJ444" i="1" a="1"/>
  <c r="AJ444" i="1" s="1"/>
  <c r="AI444" i="1" a="1"/>
  <c r="AI444" i="1"/>
  <c r="AH444" i="1" a="1"/>
  <c r="AH444" i="1" s="1"/>
  <c r="AG444" i="1" a="1"/>
  <c r="AG444" i="1" s="1"/>
  <c r="AF444" i="1" a="1"/>
  <c r="AF444" i="1" s="1"/>
  <c r="AE444" i="1" a="1"/>
  <c r="AE444" i="1" s="1"/>
  <c r="AD444" i="1" a="1"/>
  <c r="AD444" i="1" s="1"/>
  <c r="AC444" i="1" a="1"/>
  <c r="AC444" i="1" s="1"/>
  <c r="AB444" i="1" a="1"/>
  <c r="AB444" i="1"/>
  <c r="AM443" i="1" a="1"/>
  <c r="AM443" i="1" s="1"/>
  <c r="AL443" i="1" a="1"/>
  <c r="AL443" i="1"/>
  <c r="AK443" i="1" a="1"/>
  <c r="AK443" i="1" s="1"/>
  <c r="AJ443" i="1" a="1"/>
  <c r="AJ443" i="1" s="1"/>
  <c r="AI443" i="1" a="1"/>
  <c r="AI443" i="1" s="1"/>
  <c r="AH443" i="1" a="1"/>
  <c r="AH443" i="1" s="1"/>
  <c r="AG443" i="1" a="1"/>
  <c r="AG443" i="1" s="1"/>
  <c r="AF443" i="1" a="1"/>
  <c r="AF443" i="1" s="1"/>
  <c r="AE443" i="1" a="1"/>
  <c r="AE443" i="1"/>
  <c r="AD443" i="1" a="1"/>
  <c r="AD443" i="1" s="1"/>
  <c r="AC443" i="1" a="1"/>
  <c r="AC443" i="1" s="1"/>
  <c r="AB443" i="1" a="1"/>
  <c r="AB443" i="1"/>
  <c r="AM442" i="1" a="1"/>
  <c r="AM442" i="1" s="1"/>
  <c r="AL442" i="1" a="1"/>
  <c r="AL442" i="1"/>
  <c r="AK442" i="1" a="1"/>
  <c r="AK442" i="1" s="1"/>
  <c r="AJ442" i="1" a="1"/>
  <c r="AJ442" i="1"/>
  <c r="AI442" i="1" a="1"/>
  <c r="AI442" i="1" s="1"/>
  <c r="AH442" i="1" a="1"/>
  <c r="AH442" i="1" s="1"/>
  <c r="AG442" i="1" a="1"/>
  <c r="AG442" i="1" s="1"/>
  <c r="AF442" i="1" a="1"/>
  <c r="AF442" i="1" s="1"/>
  <c r="AE442" i="1" a="1"/>
  <c r="AE442" i="1" s="1"/>
  <c r="AD442" i="1" a="1"/>
  <c r="AD442" i="1" s="1"/>
  <c r="AC442" i="1" a="1"/>
  <c r="AC442" i="1" s="1"/>
  <c r="AB442" i="1" a="1"/>
  <c r="AB442" i="1" s="1"/>
  <c r="AM441" i="1" a="1"/>
  <c r="AM441" i="1" s="1"/>
  <c r="AL441" i="1" a="1"/>
  <c r="AL441" i="1" s="1"/>
  <c r="AK441" i="1" a="1"/>
  <c r="AK441" i="1" s="1"/>
  <c r="AJ441" i="1" a="1"/>
  <c r="AJ441" i="1"/>
  <c r="AI441" i="1" a="1"/>
  <c r="AI441" i="1" s="1"/>
  <c r="AH441" i="1" a="1"/>
  <c r="AH441" i="1" s="1"/>
  <c r="AG441" i="1" a="1"/>
  <c r="AG441" i="1" s="1"/>
  <c r="AF441" i="1" a="1"/>
  <c r="AF441" i="1"/>
  <c r="AE441" i="1" a="1"/>
  <c r="AE441" i="1" s="1"/>
  <c r="AD441" i="1" a="1"/>
  <c r="AD441" i="1" s="1"/>
  <c r="AC441" i="1" a="1"/>
  <c r="AC441" i="1" s="1"/>
  <c r="AB441" i="1" a="1"/>
  <c r="AB441" i="1" s="1"/>
  <c r="AM440" i="1" a="1"/>
  <c r="AM440" i="1"/>
  <c r="AL440" i="1" a="1"/>
  <c r="AL440" i="1" s="1"/>
  <c r="AK440" i="1" a="1"/>
  <c r="AK440" i="1" s="1"/>
  <c r="AJ440" i="1" a="1"/>
  <c r="AJ440" i="1" s="1"/>
  <c r="AI440" i="1" a="1"/>
  <c r="AI440" i="1"/>
  <c r="AH440" i="1" a="1"/>
  <c r="AH440" i="1" s="1"/>
  <c r="AG440" i="1" a="1"/>
  <c r="AG440" i="1" s="1"/>
  <c r="AF440" i="1" a="1"/>
  <c r="AF440" i="1"/>
  <c r="AE440" i="1" a="1"/>
  <c r="AE440" i="1" s="1"/>
  <c r="AD440" i="1" a="1"/>
  <c r="AD440" i="1" s="1"/>
  <c r="AC440" i="1" a="1"/>
  <c r="AC440" i="1" s="1"/>
  <c r="AB440" i="1" a="1"/>
  <c r="AB440" i="1" s="1"/>
  <c r="AM439" i="1" a="1"/>
  <c r="AM439" i="1" s="1"/>
  <c r="AL439" i="1" a="1"/>
  <c r="AL439" i="1" s="1"/>
  <c r="AK439" i="1" a="1"/>
  <c r="AK439" i="1" s="1"/>
  <c r="AJ439" i="1" a="1"/>
  <c r="AJ439" i="1" s="1"/>
  <c r="AI439" i="1" a="1"/>
  <c r="AI439" i="1" s="1"/>
  <c r="AH439" i="1" a="1"/>
  <c r="AH439" i="1" s="1"/>
  <c r="AG439" i="1" a="1"/>
  <c r="AG439" i="1" s="1"/>
  <c r="AF439" i="1" a="1"/>
  <c r="AF439" i="1" s="1"/>
  <c r="AE439" i="1" a="1"/>
  <c r="AE439" i="1"/>
  <c r="AD439" i="1" a="1"/>
  <c r="AD439" i="1" s="1"/>
  <c r="AC439" i="1" a="1"/>
  <c r="AC439" i="1" s="1"/>
  <c r="AB439" i="1" a="1"/>
  <c r="AB439" i="1" s="1"/>
  <c r="AM436" i="1" a="1"/>
  <c r="AM436" i="1" s="1"/>
  <c r="AL436" i="1" a="1"/>
  <c r="AL436" i="1" s="1"/>
  <c r="AK436" i="1" a="1"/>
  <c r="AK436" i="1" s="1"/>
  <c r="AJ436" i="1" a="1"/>
  <c r="AJ436" i="1"/>
  <c r="AI436" i="1" a="1"/>
  <c r="AI436" i="1" s="1"/>
  <c r="AH436" i="1" a="1"/>
  <c r="AH436" i="1"/>
  <c r="AG436" i="1" a="1"/>
  <c r="AG436" i="1" s="1"/>
  <c r="AF436" i="1" a="1"/>
  <c r="AF436" i="1" s="1"/>
  <c r="AE436" i="1" a="1"/>
  <c r="AE436" i="1" s="1"/>
  <c r="AD436" i="1" a="1"/>
  <c r="AD436" i="1" s="1"/>
  <c r="AC436" i="1" a="1"/>
  <c r="AC436" i="1" s="1"/>
  <c r="AB436" i="1" a="1"/>
  <c r="AB436" i="1" s="1"/>
  <c r="AM435" i="1" a="1"/>
  <c r="AM435" i="1"/>
  <c r="AL435" i="1" a="1"/>
  <c r="AL435" i="1" s="1"/>
  <c r="AK435" i="1" a="1"/>
  <c r="AK435" i="1" s="1"/>
  <c r="AJ435" i="1" a="1"/>
  <c r="AJ435" i="1"/>
  <c r="AI435" i="1" a="1"/>
  <c r="AI435" i="1" s="1"/>
  <c r="AH435" i="1" a="1"/>
  <c r="AH435" i="1"/>
  <c r="AG435" i="1" a="1"/>
  <c r="AG435" i="1" s="1"/>
  <c r="AF435" i="1" a="1"/>
  <c r="AF435" i="1"/>
  <c r="AE435" i="1" a="1"/>
  <c r="AE435" i="1" s="1"/>
  <c r="AD435" i="1" a="1"/>
  <c r="AD435" i="1" s="1"/>
  <c r="AC435" i="1" a="1"/>
  <c r="AC435" i="1" s="1"/>
  <c r="AB435" i="1" a="1"/>
  <c r="AB435" i="1" s="1"/>
  <c r="AM434" i="1" a="1"/>
  <c r="AM434" i="1" s="1"/>
  <c r="AL434" i="1" a="1"/>
  <c r="AL434" i="1" s="1"/>
  <c r="AK434" i="1" a="1"/>
  <c r="AK434" i="1" s="1"/>
  <c r="AJ434" i="1" a="1"/>
  <c r="AJ434" i="1" s="1"/>
  <c r="AI434" i="1" a="1"/>
  <c r="AI434" i="1" s="1"/>
  <c r="AH434" i="1" a="1"/>
  <c r="AH434" i="1" s="1"/>
  <c r="AG434" i="1" a="1"/>
  <c r="AG434" i="1" s="1"/>
  <c r="AF434" i="1" a="1"/>
  <c r="AF434" i="1"/>
  <c r="AE434" i="1" a="1"/>
  <c r="AE434" i="1" s="1"/>
  <c r="AD434" i="1" a="1"/>
  <c r="AD434" i="1" s="1"/>
  <c r="AC434" i="1" a="1"/>
  <c r="AC434" i="1" s="1"/>
  <c r="AB434" i="1" a="1"/>
  <c r="AB434" i="1"/>
  <c r="AM433" i="1" a="1"/>
  <c r="AM433" i="1" s="1"/>
  <c r="AL433" i="1" a="1"/>
  <c r="AL433" i="1" s="1"/>
  <c r="AK433" i="1" a="1"/>
  <c r="AK433" i="1" s="1"/>
  <c r="AJ433" i="1" a="1"/>
  <c r="AJ433" i="1" s="1"/>
  <c r="AI433" i="1" a="1"/>
  <c r="AI433" i="1"/>
  <c r="AH433" i="1" a="1"/>
  <c r="AH433" i="1" s="1"/>
  <c r="AG433" i="1" a="1"/>
  <c r="AG433" i="1" s="1"/>
  <c r="AF433" i="1" a="1"/>
  <c r="AF433" i="1" s="1"/>
  <c r="AE433" i="1" a="1"/>
  <c r="AE433" i="1"/>
  <c r="AD433" i="1" a="1"/>
  <c r="AD433" i="1" s="1"/>
  <c r="AC433" i="1" a="1"/>
  <c r="AC433" i="1" s="1"/>
  <c r="AB433" i="1" a="1"/>
  <c r="AB433" i="1"/>
  <c r="AM432" i="1" a="1"/>
  <c r="AM432" i="1" s="1"/>
  <c r="AL432" i="1" a="1"/>
  <c r="AL432" i="1" s="1"/>
  <c r="AK432" i="1" a="1"/>
  <c r="AK432" i="1" s="1"/>
  <c r="AJ432" i="1" a="1"/>
  <c r="AJ432" i="1" s="1"/>
  <c r="AI432" i="1" a="1"/>
  <c r="AI432" i="1" s="1"/>
  <c r="AH432" i="1" a="1"/>
  <c r="AH432" i="1" s="1"/>
  <c r="AG432" i="1" a="1"/>
  <c r="AG432" i="1" s="1"/>
  <c r="AF432" i="1" a="1"/>
  <c r="AF432" i="1" s="1"/>
  <c r="AE432" i="1" a="1"/>
  <c r="AE432" i="1" s="1"/>
  <c r="AD432" i="1" a="1"/>
  <c r="AD432" i="1" s="1"/>
  <c r="AC432" i="1" a="1"/>
  <c r="AC432" i="1" s="1"/>
  <c r="AB432" i="1" a="1"/>
  <c r="AB432" i="1" s="1"/>
  <c r="AM431" i="1" a="1"/>
  <c r="AM431" i="1"/>
  <c r="AL431" i="1" a="1"/>
  <c r="AL431" i="1" s="1"/>
  <c r="AK431" i="1" a="1"/>
  <c r="AK431" i="1" s="1"/>
  <c r="AJ431" i="1" a="1"/>
  <c r="AJ431" i="1" s="1"/>
  <c r="AI431" i="1" a="1"/>
  <c r="AI431" i="1" s="1"/>
  <c r="AH431" i="1" a="1"/>
  <c r="AH431" i="1" s="1"/>
  <c r="AG431" i="1" a="1"/>
  <c r="AG431" i="1" s="1"/>
  <c r="AF431" i="1" a="1"/>
  <c r="AF431" i="1"/>
  <c r="AE431" i="1" a="1"/>
  <c r="AE431" i="1" s="1"/>
  <c r="AD431" i="1" a="1"/>
  <c r="AD431" i="1"/>
  <c r="AC431" i="1" a="1"/>
  <c r="AC431" i="1" s="1"/>
  <c r="AB431" i="1" a="1"/>
  <c r="AB431" i="1" s="1"/>
  <c r="AM430" i="1" a="1"/>
  <c r="AM430" i="1" s="1"/>
  <c r="AL430" i="1" a="1"/>
  <c r="AL430" i="1" s="1"/>
  <c r="AK430" i="1" a="1"/>
  <c r="AK430" i="1" s="1"/>
  <c r="AJ430" i="1" a="1"/>
  <c r="AJ430" i="1" s="1"/>
  <c r="AI430" i="1" a="1"/>
  <c r="AI430" i="1"/>
  <c r="AH430" i="1" a="1"/>
  <c r="AH430" i="1" s="1"/>
  <c r="AG430" i="1" a="1"/>
  <c r="AG430" i="1" s="1"/>
  <c r="AF430" i="1" a="1"/>
  <c r="AF430" i="1"/>
  <c r="AE430" i="1" a="1"/>
  <c r="AE430" i="1" s="1"/>
  <c r="AD430" i="1" a="1"/>
  <c r="AD430" i="1"/>
  <c r="AC430" i="1" a="1"/>
  <c r="AC430" i="1" s="1"/>
  <c r="AB430" i="1" a="1"/>
  <c r="AB430" i="1"/>
  <c r="AM429" i="1" a="1"/>
  <c r="AM429" i="1" s="1"/>
  <c r="AL429" i="1" a="1"/>
  <c r="AL429" i="1" s="1"/>
  <c r="AK429" i="1" a="1"/>
  <c r="AK429" i="1" s="1"/>
  <c r="AJ429" i="1" a="1"/>
  <c r="AJ429" i="1" s="1"/>
  <c r="AI429" i="1" a="1"/>
  <c r="AI429" i="1" s="1"/>
  <c r="AH429" i="1" a="1"/>
  <c r="AH429" i="1" s="1"/>
  <c r="AG429" i="1" a="1"/>
  <c r="AG429" i="1" s="1"/>
  <c r="AF429" i="1" a="1"/>
  <c r="AF429" i="1" s="1"/>
  <c r="AE429" i="1" a="1"/>
  <c r="AE429" i="1" s="1"/>
  <c r="AD429" i="1" a="1"/>
  <c r="AD429" i="1" s="1"/>
  <c r="AC429" i="1" a="1"/>
  <c r="AC429" i="1" s="1"/>
  <c r="AB429" i="1" a="1"/>
  <c r="AB429" i="1"/>
  <c r="AM418" i="1" a="1"/>
  <c r="AM418" i="1" s="1"/>
  <c r="AL418" i="1" a="1"/>
  <c r="AL418" i="1" s="1"/>
  <c r="AK418" i="1" a="1"/>
  <c r="AK418" i="1" s="1"/>
  <c r="AJ418" i="1" a="1"/>
  <c r="AJ418" i="1"/>
  <c r="AI418" i="1" a="1"/>
  <c r="AI418" i="1" s="1"/>
  <c r="AH418" i="1" a="1"/>
  <c r="AH418" i="1" s="1"/>
  <c r="AG418" i="1" a="1"/>
  <c r="AG418" i="1" s="1"/>
  <c r="AF418" i="1" a="1"/>
  <c r="AF418" i="1" s="1"/>
  <c r="AE418" i="1" a="1"/>
  <c r="AE418" i="1"/>
  <c r="AD418" i="1" a="1"/>
  <c r="AD418" i="1" s="1"/>
  <c r="AC418" i="1" a="1"/>
  <c r="AC418" i="1" s="1"/>
  <c r="AB418" i="1" a="1"/>
  <c r="AB418" i="1" s="1"/>
  <c r="AM417" i="1" a="1"/>
  <c r="AM417" i="1"/>
  <c r="AL417" i="1" a="1"/>
  <c r="AL417" i="1" s="1"/>
  <c r="AK417" i="1" a="1"/>
  <c r="AK417" i="1" s="1"/>
  <c r="AJ417" i="1" a="1"/>
  <c r="AJ417" i="1"/>
  <c r="AI417" i="1" a="1"/>
  <c r="AI417" i="1" s="1"/>
  <c r="AH417" i="1" a="1"/>
  <c r="AH417" i="1" s="1"/>
  <c r="AG417" i="1" a="1"/>
  <c r="AG417" i="1" s="1"/>
  <c r="AF417" i="1" a="1"/>
  <c r="AF417" i="1" s="1"/>
  <c r="AE417" i="1" a="1"/>
  <c r="AE417" i="1" s="1"/>
  <c r="AD417" i="1" a="1"/>
  <c r="AD417" i="1" s="1"/>
  <c r="AC417" i="1" a="1"/>
  <c r="AC417" i="1" s="1"/>
  <c r="AB417" i="1" a="1"/>
  <c r="AB417" i="1" s="1"/>
  <c r="AM416" i="1" a="1"/>
  <c r="AM416" i="1" s="1"/>
  <c r="AL416" i="1" a="1"/>
  <c r="AL416" i="1" s="1"/>
  <c r="AK416" i="1" a="1"/>
  <c r="AK416" i="1" s="1"/>
  <c r="AJ416" i="1" a="1"/>
  <c r="AJ416" i="1" s="1"/>
  <c r="AI416" i="1" a="1"/>
  <c r="AI416" i="1"/>
  <c r="AH416" i="1" a="1"/>
  <c r="AH416" i="1" s="1"/>
  <c r="AG416" i="1" a="1"/>
  <c r="AG416" i="1" s="1"/>
  <c r="AF416" i="1" a="1"/>
  <c r="AF416" i="1" s="1"/>
  <c r="AE416" i="1" a="1"/>
  <c r="AE416" i="1" s="1"/>
  <c r="AD416" i="1" a="1"/>
  <c r="AD416" i="1" s="1"/>
  <c r="AC416" i="1" a="1"/>
  <c r="AC416" i="1" s="1"/>
  <c r="AB416" i="1" a="1"/>
  <c r="AB416" i="1"/>
  <c r="AM415" i="1" a="1"/>
  <c r="AM415" i="1" s="1"/>
  <c r="AL415" i="1" a="1"/>
  <c r="AL415" i="1"/>
  <c r="AK415" i="1" a="1"/>
  <c r="AK415" i="1" s="1"/>
  <c r="AJ415" i="1" a="1"/>
  <c r="AJ415" i="1" s="1"/>
  <c r="AI415" i="1" a="1"/>
  <c r="AI415" i="1" s="1"/>
  <c r="AH415" i="1" a="1"/>
  <c r="AH415" i="1" s="1"/>
  <c r="AG415" i="1" a="1"/>
  <c r="AG415" i="1" s="1"/>
  <c r="AF415" i="1" a="1"/>
  <c r="AF415" i="1" s="1"/>
  <c r="AE415" i="1" a="1"/>
  <c r="AE415" i="1"/>
  <c r="AD415" i="1" a="1"/>
  <c r="AD415" i="1" s="1"/>
  <c r="AC415" i="1" a="1"/>
  <c r="AC415" i="1" s="1"/>
  <c r="AB415" i="1" a="1"/>
  <c r="AB415" i="1"/>
  <c r="AM414" i="1" a="1"/>
  <c r="AM414" i="1" s="1"/>
  <c r="AL414" i="1" a="1"/>
  <c r="AL414" i="1"/>
  <c r="AK414" i="1" a="1"/>
  <c r="AK414" i="1" s="1"/>
  <c r="AJ414" i="1" a="1"/>
  <c r="AJ414" i="1"/>
  <c r="AI414" i="1" a="1"/>
  <c r="AI414" i="1" s="1"/>
  <c r="AH414" i="1" a="1"/>
  <c r="AH414" i="1" s="1"/>
  <c r="AG414" i="1" a="1"/>
  <c r="AG414" i="1" s="1"/>
  <c r="AF414" i="1" a="1"/>
  <c r="AF414" i="1" s="1"/>
  <c r="AE414" i="1" a="1"/>
  <c r="AE414" i="1" s="1"/>
  <c r="AD414" i="1" a="1"/>
  <c r="AD414" i="1" s="1"/>
  <c r="AC414" i="1" a="1"/>
  <c r="AC414" i="1" s="1"/>
  <c r="AB414" i="1" a="1"/>
  <c r="AB414" i="1" s="1"/>
  <c r="AM413" i="1" a="1"/>
  <c r="AM413" i="1" s="1"/>
  <c r="AL413" i="1" a="1"/>
  <c r="AL413" i="1" s="1"/>
  <c r="AK413" i="1" a="1"/>
  <c r="AK413" i="1" s="1"/>
  <c r="AJ413" i="1" a="1"/>
  <c r="AJ413" i="1"/>
  <c r="AI413" i="1" a="1"/>
  <c r="AI413" i="1" s="1"/>
  <c r="AH413" i="1" a="1"/>
  <c r="AH413" i="1" s="1"/>
  <c r="AG413" i="1" a="1"/>
  <c r="AG413" i="1" s="1"/>
  <c r="AF413" i="1" a="1"/>
  <c r="AF413" i="1"/>
  <c r="AE413" i="1" a="1"/>
  <c r="AE413" i="1" s="1"/>
  <c r="AD413" i="1" a="1"/>
  <c r="AD413" i="1"/>
  <c r="AC413" i="1" a="1"/>
  <c r="AC413" i="1" s="1"/>
  <c r="AB413" i="1" a="1"/>
  <c r="AB413" i="1" s="1"/>
  <c r="AM412" i="1" a="1"/>
  <c r="AM412" i="1" s="1"/>
  <c r="AL412" i="1" a="1"/>
  <c r="AL412" i="1" s="1"/>
  <c r="AK412" i="1" a="1"/>
  <c r="AK412" i="1" s="1"/>
  <c r="AJ412" i="1" a="1"/>
  <c r="AJ412" i="1" s="1"/>
  <c r="AI412" i="1" a="1"/>
  <c r="AI412" i="1" s="1"/>
  <c r="AH412" i="1" a="1"/>
  <c r="AH412" i="1" s="1"/>
  <c r="AG412" i="1" a="1"/>
  <c r="AG412" i="1" s="1"/>
  <c r="AF412" i="1" a="1"/>
  <c r="AF412" i="1" s="1"/>
  <c r="AE412" i="1" a="1"/>
  <c r="AE412" i="1" s="1"/>
  <c r="AD412" i="1" a="1"/>
  <c r="AD412" i="1" s="1"/>
  <c r="AC412" i="1" a="1"/>
  <c r="AC412" i="1" s="1"/>
  <c r="AB412" i="1" a="1"/>
  <c r="AB412" i="1"/>
  <c r="AM411" i="1" a="1"/>
  <c r="AM411" i="1" s="1"/>
  <c r="AL411" i="1" a="1"/>
  <c r="AL411" i="1"/>
  <c r="AK411" i="1" a="1"/>
  <c r="AK411" i="1" s="1"/>
  <c r="AJ411" i="1" a="1"/>
  <c r="AJ411" i="1" s="1"/>
  <c r="AI411" i="1" a="1"/>
  <c r="AI411" i="1" s="1"/>
  <c r="AH411" i="1" a="1"/>
  <c r="AH411" i="1" s="1"/>
  <c r="AG411" i="1" a="1"/>
  <c r="AG411" i="1" s="1"/>
  <c r="AF411" i="1" a="1"/>
  <c r="AF411" i="1"/>
  <c r="AE411" i="1" a="1"/>
  <c r="AE411" i="1" s="1"/>
  <c r="AD411" i="1" a="1"/>
  <c r="AD411" i="1" s="1"/>
  <c r="AC411" i="1" a="1"/>
  <c r="AC411" i="1" s="1"/>
  <c r="AB411" i="1" a="1"/>
  <c r="AB411" i="1" s="1"/>
  <c r="AM404" i="1" a="1"/>
  <c r="AM404" i="1" s="1"/>
  <c r="AL404" i="1" a="1"/>
  <c r="AL404" i="1" s="1"/>
  <c r="AK404" i="1" a="1"/>
  <c r="AK404" i="1" s="1"/>
  <c r="AJ404" i="1" a="1"/>
  <c r="AJ404" i="1" s="1"/>
  <c r="AI404" i="1" a="1"/>
  <c r="AI404" i="1" s="1"/>
  <c r="AH404" i="1" a="1"/>
  <c r="AH404" i="1"/>
  <c r="AG404" i="1" a="1"/>
  <c r="AG404" i="1" s="1"/>
  <c r="AF404" i="1" a="1"/>
  <c r="AF404" i="1" s="1"/>
  <c r="AE404" i="1" a="1"/>
  <c r="AE404" i="1"/>
  <c r="AD404" i="1" a="1"/>
  <c r="AD404" i="1" s="1"/>
  <c r="AC404" i="1" a="1"/>
  <c r="AC404" i="1" s="1"/>
  <c r="AB404" i="1" a="1"/>
  <c r="AB404" i="1" s="1"/>
  <c r="AM403" i="1" a="1"/>
  <c r="AM403" i="1" s="1"/>
  <c r="AL403" i="1" a="1"/>
  <c r="AL403" i="1"/>
  <c r="AK403" i="1" a="1"/>
  <c r="AK403" i="1" s="1"/>
  <c r="AJ403" i="1" a="1"/>
  <c r="AJ403" i="1" s="1"/>
  <c r="AI403" i="1" a="1"/>
  <c r="AI403" i="1" s="1"/>
  <c r="AH403" i="1" a="1"/>
  <c r="AH403" i="1" s="1"/>
  <c r="AG403" i="1" a="1"/>
  <c r="AG403" i="1" s="1"/>
  <c r="AF403" i="1" a="1"/>
  <c r="AF403" i="1" s="1"/>
  <c r="AE403" i="1" a="1"/>
  <c r="AE403" i="1" s="1"/>
  <c r="AD403" i="1" a="1"/>
  <c r="AD403" i="1" s="1"/>
  <c r="AC403" i="1" a="1"/>
  <c r="AC403" i="1"/>
  <c r="AB403" i="1" a="1"/>
  <c r="AB403" i="1" s="1"/>
  <c r="AM402" i="1" a="1"/>
  <c r="AM402" i="1"/>
  <c r="AL402" i="1" a="1"/>
  <c r="AL402" i="1" s="1"/>
  <c r="AK402" i="1" a="1"/>
  <c r="AK402" i="1"/>
  <c r="AJ402" i="1" a="1"/>
  <c r="AJ402" i="1" s="1"/>
  <c r="AI402" i="1" a="1"/>
  <c r="AI402" i="1" s="1"/>
  <c r="AH402" i="1" a="1"/>
  <c r="AH402" i="1"/>
  <c r="AG402" i="1" a="1"/>
  <c r="AG402" i="1" s="1"/>
  <c r="AF402" i="1" a="1"/>
  <c r="AF402" i="1" s="1"/>
  <c r="AE402" i="1" a="1"/>
  <c r="AE402" i="1" s="1"/>
  <c r="AD402" i="1" a="1"/>
  <c r="AD402" i="1" s="1"/>
  <c r="AC402" i="1" a="1"/>
  <c r="AC402" i="1" s="1"/>
  <c r="AB402" i="1" a="1"/>
  <c r="AB402" i="1" s="1"/>
  <c r="AM401" i="1" a="1"/>
  <c r="AM401" i="1" s="1"/>
  <c r="AL401" i="1" a="1"/>
  <c r="AL401" i="1" s="1"/>
  <c r="AK401" i="1" a="1"/>
  <c r="AK401" i="1"/>
  <c r="AJ401" i="1" a="1"/>
  <c r="AJ401" i="1" s="1"/>
  <c r="AI401" i="1" a="1"/>
  <c r="AI401" i="1"/>
  <c r="AH401" i="1" a="1"/>
  <c r="AH401" i="1" s="1"/>
  <c r="AG401" i="1" a="1"/>
  <c r="AG401" i="1"/>
  <c r="AF401" i="1" a="1"/>
  <c r="AF401" i="1" s="1"/>
  <c r="AE401" i="1" a="1"/>
  <c r="AE401" i="1" s="1"/>
  <c r="AD401" i="1" a="1"/>
  <c r="AD401" i="1"/>
  <c r="AC401" i="1" a="1"/>
  <c r="AC401" i="1" s="1"/>
  <c r="AB401" i="1" a="1"/>
  <c r="AB401" i="1" s="1"/>
  <c r="AM400" i="1" a="1"/>
  <c r="AM400" i="1" s="1"/>
  <c r="AL400" i="1" a="1"/>
  <c r="AL400" i="1" s="1"/>
  <c r="AK400" i="1" a="1"/>
  <c r="AK400" i="1" s="1"/>
  <c r="AJ400" i="1" a="1"/>
  <c r="AJ400" i="1" s="1"/>
  <c r="AI400" i="1" a="1"/>
  <c r="AI400" i="1" s="1"/>
  <c r="AH400" i="1" a="1"/>
  <c r="AH400" i="1" s="1"/>
  <c r="AG400" i="1" a="1"/>
  <c r="AG400" i="1"/>
  <c r="AF400" i="1" a="1"/>
  <c r="AF400" i="1" s="1"/>
  <c r="AE400" i="1" a="1"/>
  <c r="AE400" i="1"/>
  <c r="AD400" i="1" a="1"/>
  <c r="AD400" i="1" s="1"/>
  <c r="AC400" i="1" a="1"/>
  <c r="AC400" i="1"/>
  <c r="AB400" i="1" a="1"/>
  <c r="AB400" i="1" s="1"/>
  <c r="AM399" i="1" a="1"/>
  <c r="AM399" i="1" s="1"/>
  <c r="AL399" i="1" a="1"/>
  <c r="AL399" i="1"/>
  <c r="AK399" i="1" a="1"/>
  <c r="AK399" i="1" s="1"/>
  <c r="AJ399" i="1" a="1"/>
  <c r="AJ399" i="1" s="1"/>
  <c r="AI399" i="1" a="1"/>
  <c r="AI399" i="1" s="1"/>
  <c r="AH399" i="1" a="1"/>
  <c r="AH399" i="1" s="1"/>
  <c r="AG399" i="1" a="1"/>
  <c r="AG399" i="1" s="1"/>
  <c r="AF399" i="1" a="1"/>
  <c r="AF399" i="1" s="1"/>
  <c r="AE399" i="1" a="1"/>
  <c r="AE399" i="1" s="1"/>
  <c r="AD399" i="1" a="1"/>
  <c r="AD399" i="1" s="1"/>
  <c r="AC399" i="1" a="1"/>
  <c r="AC399" i="1"/>
  <c r="AB399" i="1" a="1"/>
  <c r="AB399" i="1" s="1"/>
  <c r="AM398" i="1" a="1"/>
  <c r="AM398" i="1"/>
  <c r="AL398" i="1" a="1"/>
  <c r="AL398" i="1" s="1"/>
  <c r="AK398" i="1" a="1"/>
  <c r="AK398" i="1"/>
  <c r="AJ398" i="1" a="1"/>
  <c r="AJ398" i="1" s="1"/>
  <c r="AI398" i="1" a="1"/>
  <c r="AI398" i="1" s="1"/>
  <c r="AH398" i="1" a="1"/>
  <c r="AH398" i="1"/>
  <c r="AG398" i="1" a="1"/>
  <c r="AG398" i="1" s="1"/>
  <c r="AF398" i="1" a="1"/>
  <c r="AF398" i="1" s="1"/>
  <c r="AE398" i="1" a="1"/>
  <c r="AE398" i="1" s="1"/>
  <c r="AD398" i="1" a="1"/>
  <c r="AD398" i="1" s="1"/>
  <c r="AC398" i="1" a="1"/>
  <c r="AC398" i="1" s="1"/>
  <c r="AB398" i="1" a="1"/>
  <c r="AB398" i="1" s="1"/>
  <c r="AM397" i="1" a="1"/>
  <c r="AM397" i="1" s="1"/>
  <c r="AL397" i="1" a="1"/>
  <c r="AL397" i="1" s="1"/>
  <c r="AK397" i="1" a="1"/>
  <c r="AK397" i="1"/>
  <c r="AJ397" i="1" a="1"/>
  <c r="AJ397" i="1" s="1"/>
  <c r="AI397" i="1" a="1"/>
  <c r="AI397" i="1"/>
  <c r="AH397" i="1" a="1"/>
  <c r="AH397" i="1" s="1"/>
  <c r="AG397" i="1" a="1"/>
  <c r="AG397" i="1"/>
  <c r="AF397" i="1" a="1"/>
  <c r="AF397" i="1" s="1"/>
  <c r="AE397" i="1" a="1"/>
  <c r="AE397" i="1" s="1"/>
  <c r="AD397" i="1" a="1"/>
  <c r="AD397" i="1"/>
  <c r="AC397" i="1" a="1"/>
  <c r="AC397" i="1" s="1"/>
  <c r="AB397" i="1" a="1"/>
  <c r="AB397" i="1" s="1"/>
  <c r="AM379" i="1" a="1"/>
  <c r="AM379" i="1" s="1"/>
  <c r="AL379" i="1" a="1"/>
  <c r="AL379" i="1" s="1"/>
  <c r="AK379" i="1" a="1"/>
  <c r="AK379" i="1" s="1"/>
  <c r="AJ379" i="1" a="1"/>
  <c r="AJ379" i="1" s="1"/>
  <c r="AI379" i="1" a="1"/>
  <c r="AI379" i="1" s="1"/>
  <c r="AH379" i="1" a="1"/>
  <c r="AH379" i="1" s="1"/>
  <c r="AG379" i="1" a="1"/>
  <c r="AG379" i="1"/>
  <c r="AF379" i="1" a="1"/>
  <c r="AF379" i="1" s="1"/>
  <c r="AE379" i="1" a="1"/>
  <c r="AE379" i="1"/>
  <c r="AD379" i="1" a="1"/>
  <c r="AD379" i="1" s="1"/>
  <c r="AC379" i="1" a="1"/>
  <c r="AC379" i="1"/>
  <c r="AB379" i="1" a="1"/>
  <c r="AB379" i="1" s="1"/>
  <c r="AM378" i="1" a="1"/>
  <c r="AM378" i="1" s="1"/>
  <c r="AL378" i="1" a="1"/>
  <c r="AL378" i="1"/>
  <c r="AK378" i="1" a="1"/>
  <c r="AK378" i="1" s="1"/>
  <c r="AJ378" i="1" a="1"/>
  <c r="AJ378" i="1" s="1"/>
  <c r="AI378" i="1" a="1"/>
  <c r="AI378" i="1" s="1"/>
  <c r="AH378" i="1" a="1"/>
  <c r="AH378" i="1" s="1"/>
  <c r="AG378" i="1" a="1"/>
  <c r="AG378" i="1" s="1"/>
  <c r="AF378" i="1" a="1"/>
  <c r="AF378" i="1" s="1"/>
  <c r="AE378" i="1" a="1"/>
  <c r="AE378" i="1" s="1"/>
  <c r="AD378" i="1" a="1"/>
  <c r="AD378" i="1" s="1"/>
  <c r="AC378" i="1" a="1"/>
  <c r="AC378" i="1"/>
  <c r="AB378" i="1" a="1"/>
  <c r="AB378" i="1" s="1"/>
  <c r="AM377" i="1" a="1"/>
  <c r="AM377" i="1"/>
  <c r="AL377" i="1" a="1"/>
  <c r="AL377" i="1" s="1"/>
  <c r="AK377" i="1" a="1"/>
  <c r="AK377" i="1"/>
  <c r="AJ377" i="1" a="1"/>
  <c r="AJ377" i="1" s="1"/>
  <c r="AI377" i="1" a="1"/>
  <c r="AI377" i="1" s="1"/>
  <c r="AH377" i="1" a="1"/>
  <c r="AH377" i="1"/>
  <c r="AG377" i="1" a="1"/>
  <c r="AG377" i="1" s="1"/>
  <c r="AF377" i="1" a="1"/>
  <c r="AF377" i="1" s="1"/>
  <c r="AE377" i="1" a="1"/>
  <c r="AE377" i="1" s="1"/>
  <c r="AD377" i="1" a="1"/>
  <c r="AD377" i="1" s="1"/>
  <c r="AC377" i="1" a="1"/>
  <c r="AC377" i="1" s="1"/>
  <c r="AB377" i="1" a="1"/>
  <c r="AB377" i="1" s="1"/>
  <c r="AM376" i="1" a="1"/>
  <c r="AM376" i="1" s="1"/>
  <c r="AL376" i="1" a="1"/>
  <c r="AL376" i="1" s="1"/>
  <c r="AK376" i="1" a="1"/>
  <c r="AK376" i="1"/>
  <c r="AJ376" i="1" a="1"/>
  <c r="AJ376" i="1" s="1"/>
  <c r="AI376" i="1" a="1"/>
  <c r="AI376" i="1"/>
  <c r="AH376" i="1" a="1"/>
  <c r="AH376" i="1" s="1"/>
  <c r="AG376" i="1" a="1"/>
  <c r="AG376" i="1"/>
  <c r="AF376" i="1" a="1"/>
  <c r="AF376" i="1" s="1"/>
  <c r="AE376" i="1" a="1"/>
  <c r="AE376" i="1" s="1"/>
  <c r="AD376" i="1" a="1"/>
  <c r="AD376" i="1"/>
  <c r="AC376" i="1" a="1"/>
  <c r="AC376" i="1" s="1"/>
  <c r="AB376" i="1" a="1"/>
  <c r="AB376" i="1" s="1"/>
  <c r="AM375" i="1" a="1"/>
  <c r="AM375" i="1" s="1"/>
  <c r="AL375" i="1" a="1"/>
  <c r="AL375" i="1" s="1"/>
  <c r="AK375" i="1" a="1"/>
  <c r="AK375" i="1" s="1"/>
  <c r="AJ375" i="1" a="1"/>
  <c r="AJ375" i="1" s="1"/>
  <c r="AI375" i="1" a="1"/>
  <c r="AI375" i="1" s="1"/>
  <c r="AH375" i="1" a="1"/>
  <c r="AH375" i="1" s="1"/>
  <c r="AG375" i="1" a="1"/>
  <c r="AG375" i="1"/>
  <c r="AF375" i="1" a="1"/>
  <c r="AF375" i="1" s="1"/>
  <c r="AE375" i="1" a="1"/>
  <c r="AE375" i="1"/>
  <c r="AD375" i="1" a="1"/>
  <c r="AD375" i="1" s="1"/>
  <c r="AC375" i="1" a="1"/>
  <c r="AC375" i="1"/>
  <c r="AB375" i="1" a="1"/>
  <c r="AB375" i="1" s="1"/>
  <c r="AM374" i="1" a="1"/>
  <c r="AM374" i="1" s="1"/>
  <c r="AL374" i="1" a="1"/>
  <c r="AL374" i="1" s="1"/>
  <c r="AK374" i="1" a="1"/>
  <c r="AK374" i="1" s="1"/>
  <c r="AJ374" i="1" a="1"/>
  <c r="AJ374" i="1" s="1"/>
  <c r="AI374" i="1" a="1"/>
  <c r="AI374" i="1" s="1"/>
  <c r="AH374" i="1" a="1"/>
  <c r="AH374" i="1" s="1"/>
  <c r="AG374" i="1" a="1"/>
  <c r="AG374" i="1" s="1"/>
  <c r="AF374" i="1" a="1"/>
  <c r="AF374" i="1" s="1"/>
  <c r="AE374" i="1" a="1"/>
  <c r="AE374" i="1" s="1"/>
  <c r="AD374" i="1" a="1"/>
  <c r="AD374" i="1" s="1"/>
  <c r="AC374" i="1" a="1"/>
  <c r="AC374" i="1"/>
  <c r="AB374" i="1" a="1"/>
  <c r="AB374" i="1" s="1"/>
  <c r="AM373" i="1" a="1"/>
  <c r="AM373" i="1" s="1"/>
  <c r="AL373" i="1" a="1"/>
  <c r="AL373" i="1" s="1"/>
  <c r="AK373" i="1" a="1"/>
  <c r="AK373" i="1"/>
  <c r="AJ373" i="1" a="1"/>
  <c r="AJ373" i="1" s="1"/>
  <c r="AI373" i="1" a="1"/>
  <c r="AI373" i="1" s="1"/>
  <c r="AH373" i="1" a="1"/>
  <c r="AH373" i="1" s="1"/>
  <c r="AG373" i="1" a="1"/>
  <c r="AG373" i="1" s="1"/>
  <c r="AF373" i="1" a="1"/>
  <c r="AF373" i="1" s="1"/>
  <c r="AE373" i="1" a="1"/>
  <c r="AE373" i="1" s="1"/>
  <c r="AD373" i="1" a="1"/>
  <c r="AD373" i="1" s="1"/>
  <c r="AC373" i="1" a="1"/>
  <c r="AC373" i="1" s="1"/>
  <c r="AB373" i="1" a="1"/>
  <c r="AB373" i="1" s="1"/>
  <c r="AM372" i="1" a="1"/>
  <c r="AM372" i="1" s="1"/>
  <c r="AL372" i="1" a="1"/>
  <c r="AL372" i="1" s="1"/>
  <c r="AK372" i="1" a="1"/>
  <c r="AK372" i="1"/>
  <c r="AJ372" i="1" a="1"/>
  <c r="AJ372" i="1" s="1"/>
  <c r="AI372" i="1" a="1"/>
  <c r="AI372" i="1" s="1"/>
  <c r="AH372" i="1" a="1"/>
  <c r="AH372" i="1" s="1"/>
  <c r="AG372" i="1" a="1"/>
  <c r="AG372" i="1"/>
  <c r="AF372" i="1" a="1"/>
  <c r="AF372" i="1" s="1"/>
  <c r="AE372" i="1" a="1"/>
  <c r="AE372" i="1" s="1"/>
  <c r="AD372" i="1" a="1"/>
  <c r="AD372" i="1" s="1"/>
  <c r="AC372" i="1" a="1"/>
  <c r="AC372" i="1" s="1"/>
  <c r="AB372" i="1" a="1"/>
  <c r="AB372" i="1" s="1"/>
  <c r="AM371" i="1" a="1"/>
  <c r="AM371" i="1" s="1"/>
  <c r="AL371" i="1" a="1"/>
  <c r="AL371" i="1" s="1"/>
  <c r="AK371" i="1" a="1"/>
  <c r="AK371" i="1" s="1"/>
  <c r="AJ371" i="1" a="1"/>
  <c r="AJ371" i="1" s="1"/>
  <c r="AI371" i="1" a="1"/>
  <c r="AI371" i="1" s="1"/>
  <c r="AH371" i="1" a="1"/>
  <c r="AH371" i="1" s="1"/>
  <c r="AG371" i="1" a="1"/>
  <c r="AG371" i="1"/>
  <c r="AF371" i="1" a="1"/>
  <c r="AF371" i="1" s="1"/>
  <c r="AE371" i="1" a="1"/>
  <c r="AE371" i="1" s="1"/>
  <c r="AD371" i="1" a="1"/>
  <c r="AD371" i="1" s="1"/>
  <c r="AC371" i="1" a="1"/>
  <c r="AC371" i="1"/>
  <c r="AB371" i="1" a="1"/>
  <c r="AB371" i="1" s="1"/>
  <c r="AM370" i="1" a="1"/>
  <c r="AM370" i="1" s="1"/>
  <c r="AL370" i="1" a="1"/>
  <c r="AL370" i="1"/>
  <c r="AK370" i="1" a="1"/>
  <c r="AK370" i="1" s="1"/>
  <c r="AJ370" i="1" a="1"/>
  <c r="AJ370" i="1" s="1"/>
  <c r="AI370" i="1" a="1"/>
  <c r="AI370" i="1" s="1"/>
  <c r="AH370" i="1" a="1"/>
  <c r="AH370" i="1" s="1"/>
  <c r="AG370" i="1" a="1"/>
  <c r="AG370" i="1" s="1"/>
  <c r="AF370" i="1" a="1"/>
  <c r="AF370" i="1" s="1"/>
  <c r="AE370" i="1" a="1"/>
  <c r="AE370" i="1" s="1"/>
  <c r="AD370" i="1" a="1"/>
  <c r="AD370" i="1" s="1"/>
  <c r="AC370" i="1" a="1"/>
  <c r="AC370" i="1"/>
  <c r="AB370" i="1" a="1"/>
  <c r="AB370" i="1" s="1"/>
  <c r="AM369" i="1" a="1"/>
  <c r="AM369" i="1" s="1"/>
  <c r="AL369" i="1" a="1"/>
  <c r="AL369" i="1" s="1"/>
  <c r="AK369" i="1" a="1"/>
  <c r="AK369" i="1"/>
  <c r="AJ369" i="1" a="1"/>
  <c r="AJ369" i="1" s="1"/>
  <c r="AI369" i="1" a="1"/>
  <c r="AI369" i="1" s="1"/>
  <c r="AH369" i="1" a="1"/>
  <c r="AH369" i="1"/>
  <c r="AG369" i="1" a="1"/>
  <c r="AG369" i="1" s="1"/>
  <c r="AF369" i="1" a="1"/>
  <c r="AF369" i="1" s="1"/>
  <c r="AE369" i="1" a="1"/>
  <c r="AE369" i="1" s="1"/>
  <c r="AD369" i="1" a="1"/>
  <c r="AD369" i="1" s="1"/>
  <c r="AC369" i="1" a="1"/>
  <c r="AC369" i="1" s="1"/>
  <c r="AB369" i="1" a="1"/>
  <c r="AB369" i="1" s="1"/>
  <c r="AM368" i="1" a="1"/>
  <c r="AM368" i="1" s="1"/>
  <c r="AL368" i="1" a="1"/>
  <c r="AL368" i="1" s="1"/>
  <c r="AK368" i="1" a="1"/>
  <c r="AK368" i="1"/>
  <c r="AJ368" i="1" a="1"/>
  <c r="AJ368" i="1" s="1"/>
  <c r="AI368" i="1" a="1"/>
  <c r="AI368" i="1" s="1"/>
  <c r="AH368" i="1" a="1"/>
  <c r="AH368" i="1" s="1"/>
  <c r="AG368" i="1" a="1"/>
  <c r="AG368" i="1"/>
  <c r="AF368" i="1" a="1"/>
  <c r="AF368" i="1" s="1"/>
  <c r="AE368" i="1" a="1"/>
  <c r="AE368" i="1" s="1"/>
  <c r="AD368" i="1" a="1"/>
  <c r="AD368" i="1"/>
  <c r="AC368" i="1" a="1"/>
  <c r="AC368" i="1" s="1"/>
  <c r="AB368" i="1" a="1"/>
  <c r="AB368" i="1" s="1"/>
  <c r="AM367" i="1" a="1"/>
  <c r="AM367" i="1" s="1"/>
  <c r="AL367" i="1" a="1"/>
  <c r="AL367" i="1" s="1"/>
  <c r="AK367" i="1" a="1"/>
  <c r="AK367" i="1" s="1"/>
  <c r="AJ367" i="1" a="1"/>
  <c r="AJ367" i="1" s="1"/>
  <c r="AI367" i="1" a="1"/>
  <c r="AI367" i="1" s="1"/>
  <c r="AH367" i="1" a="1"/>
  <c r="AH367" i="1" s="1"/>
  <c r="AG367" i="1" a="1"/>
  <c r="AG367" i="1"/>
  <c r="AF367" i="1" a="1"/>
  <c r="AF367" i="1" s="1"/>
  <c r="AE367" i="1" a="1"/>
  <c r="AE367" i="1" s="1"/>
  <c r="AD367" i="1" a="1"/>
  <c r="AD367" i="1" s="1"/>
  <c r="AC367" i="1" a="1"/>
  <c r="AC367" i="1"/>
  <c r="AB367" i="1" a="1"/>
  <c r="AB367" i="1" s="1"/>
  <c r="AM366" i="1" a="1"/>
  <c r="AM366" i="1" s="1"/>
  <c r="AL366" i="1" a="1"/>
  <c r="AL366" i="1"/>
  <c r="AK366" i="1" a="1"/>
  <c r="AK366" i="1" s="1"/>
  <c r="AJ366" i="1" a="1"/>
  <c r="AJ366" i="1" s="1"/>
  <c r="AI366" i="1" a="1"/>
  <c r="AI366" i="1" s="1"/>
  <c r="AH366" i="1" a="1"/>
  <c r="AH366" i="1" s="1"/>
  <c r="AG366" i="1" a="1"/>
  <c r="AG366" i="1" s="1"/>
  <c r="AF366" i="1" a="1"/>
  <c r="AF366" i="1" s="1"/>
  <c r="AE366" i="1" a="1"/>
  <c r="AE366" i="1" s="1"/>
  <c r="AD366" i="1" a="1"/>
  <c r="AD366" i="1" s="1"/>
  <c r="AC366" i="1" a="1"/>
  <c r="AC366" i="1"/>
  <c r="AB366" i="1" a="1"/>
  <c r="AB366" i="1" s="1"/>
  <c r="AM365" i="1" a="1"/>
  <c r="AM365" i="1" s="1"/>
  <c r="AL365" i="1" a="1"/>
  <c r="AL365" i="1" s="1"/>
  <c r="AK365" i="1" a="1"/>
  <c r="AK365" i="1"/>
  <c r="AJ365" i="1" a="1"/>
  <c r="AJ365" i="1" s="1"/>
  <c r="AI365" i="1" a="1"/>
  <c r="AI365" i="1" s="1"/>
  <c r="AH365" i="1" a="1"/>
  <c r="AH365" i="1"/>
  <c r="AG365" i="1" a="1"/>
  <c r="AG365" i="1" s="1"/>
  <c r="AF365" i="1" a="1"/>
  <c r="AF365" i="1" s="1"/>
  <c r="AE365" i="1" a="1"/>
  <c r="AE365" i="1" s="1"/>
  <c r="AD365" i="1" a="1"/>
  <c r="AD365" i="1" s="1"/>
  <c r="AC365" i="1" a="1"/>
  <c r="AC365" i="1" s="1"/>
  <c r="AB365" i="1" a="1"/>
  <c r="AB365" i="1" s="1"/>
  <c r="AM364" i="1" a="1"/>
  <c r="AM364" i="1" s="1"/>
  <c r="AL364" i="1" a="1"/>
  <c r="AL364" i="1" s="1"/>
  <c r="AK364" i="1" a="1"/>
  <c r="AK364" i="1"/>
  <c r="AJ364" i="1" a="1"/>
  <c r="AJ364" i="1" s="1"/>
  <c r="AI364" i="1" a="1"/>
  <c r="AI364" i="1" s="1"/>
  <c r="AH364" i="1" a="1"/>
  <c r="AH364" i="1" s="1"/>
  <c r="AG364" i="1" a="1"/>
  <c r="AG364" i="1"/>
  <c r="AF364" i="1" a="1"/>
  <c r="AF364" i="1" s="1"/>
  <c r="AE364" i="1" a="1"/>
  <c r="AE364" i="1" s="1"/>
  <c r="AD364" i="1" a="1"/>
  <c r="AD364" i="1"/>
  <c r="AC364" i="1" a="1"/>
  <c r="AC364" i="1" s="1"/>
  <c r="AB364" i="1" a="1"/>
  <c r="AB364" i="1" s="1"/>
  <c r="AM348" i="1" a="1"/>
  <c r="AM348" i="1" s="1"/>
  <c r="AL348" i="1" a="1"/>
  <c r="AL348" i="1" s="1"/>
  <c r="AK348" i="1" a="1"/>
  <c r="AK348" i="1" s="1"/>
  <c r="AJ348" i="1" a="1"/>
  <c r="AJ348" i="1" s="1"/>
  <c r="AI348" i="1" a="1"/>
  <c r="AI348" i="1" s="1"/>
  <c r="AH348" i="1" a="1"/>
  <c r="AH348" i="1" s="1"/>
  <c r="AG348" i="1" a="1"/>
  <c r="AG348" i="1"/>
  <c r="AF348" i="1" a="1"/>
  <c r="AF348" i="1" s="1"/>
  <c r="AE348" i="1" a="1"/>
  <c r="AE348" i="1" s="1"/>
  <c r="AD348" i="1" a="1"/>
  <c r="AD348" i="1" s="1"/>
  <c r="AC348" i="1" a="1"/>
  <c r="AC348" i="1"/>
  <c r="AB348" i="1" a="1"/>
  <c r="AB348" i="1" s="1"/>
  <c r="AM347" i="1" a="1"/>
  <c r="AM347" i="1" s="1"/>
  <c r="AL347" i="1" a="1"/>
  <c r="AL347" i="1"/>
  <c r="AK347" i="1" a="1"/>
  <c r="AK347" i="1" s="1"/>
  <c r="AJ347" i="1" a="1"/>
  <c r="AJ347" i="1" s="1"/>
  <c r="AI347" i="1" a="1"/>
  <c r="AI347" i="1" s="1"/>
  <c r="AH347" i="1" a="1"/>
  <c r="AH347" i="1" s="1"/>
  <c r="AG347" i="1" a="1"/>
  <c r="AG347" i="1" s="1"/>
  <c r="AF347" i="1" a="1"/>
  <c r="AF347" i="1" s="1"/>
  <c r="AE347" i="1" a="1"/>
  <c r="AE347" i="1" s="1"/>
  <c r="AD347" i="1" a="1"/>
  <c r="AD347" i="1" s="1"/>
  <c r="AC347" i="1" a="1"/>
  <c r="AC347" i="1"/>
  <c r="AB347" i="1" a="1"/>
  <c r="AB347" i="1" s="1"/>
  <c r="AM346" i="1" a="1"/>
  <c r="AM346" i="1" s="1"/>
  <c r="AL346" i="1" a="1"/>
  <c r="AL346" i="1" s="1"/>
  <c r="AK346" i="1" a="1"/>
  <c r="AK346" i="1"/>
  <c r="AJ346" i="1" a="1"/>
  <c r="AJ346" i="1" s="1"/>
  <c r="AI346" i="1" a="1"/>
  <c r="AI346" i="1" s="1"/>
  <c r="AH346" i="1" a="1"/>
  <c r="AH346" i="1"/>
  <c r="AG346" i="1" a="1"/>
  <c r="AG346" i="1" s="1"/>
  <c r="AF346" i="1" a="1"/>
  <c r="AF346" i="1" s="1"/>
  <c r="AE346" i="1" a="1"/>
  <c r="AE346" i="1" s="1"/>
  <c r="AD346" i="1" a="1"/>
  <c r="AD346" i="1" s="1"/>
  <c r="AC346" i="1" a="1"/>
  <c r="AC346" i="1" s="1"/>
  <c r="AB346" i="1" a="1"/>
  <c r="AB346" i="1" s="1"/>
  <c r="AM345" i="1" a="1"/>
  <c r="AM345" i="1" s="1"/>
  <c r="AL345" i="1" a="1"/>
  <c r="AL345" i="1" s="1"/>
  <c r="AK345" i="1" a="1"/>
  <c r="AK345" i="1"/>
  <c r="AJ345" i="1" a="1"/>
  <c r="AJ345" i="1" s="1"/>
  <c r="AI345" i="1" a="1"/>
  <c r="AI345" i="1" s="1"/>
  <c r="AH345" i="1" a="1"/>
  <c r="AH345" i="1" s="1"/>
  <c r="AG345" i="1" a="1"/>
  <c r="AG345" i="1" s="1"/>
  <c r="AF345" i="1" a="1"/>
  <c r="AF345" i="1" s="1"/>
  <c r="AE345" i="1" a="1"/>
  <c r="AE345" i="1" s="1"/>
  <c r="AD345" i="1" a="1"/>
  <c r="AD345" i="1" s="1"/>
  <c r="AC345" i="1" a="1"/>
  <c r="AC345" i="1" s="1"/>
  <c r="AB345" i="1" a="1"/>
  <c r="AB345" i="1" s="1"/>
  <c r="AM344" i="1" a="1"/>
  <c r="AM344" i="1" s="1"/>
  <c r="AL344" i="1" a="1"/>
  <c r="AL344" i="1"/>
  <c r="AK344" i="1" a="1"/>
  <c r="AK344" i="1" s="1"/>
  <c r="AJ344" i="1" a="1"/>
  <c r="AJ344" i="1" s="1"/>
  <c r="AI344" i="1" a="1"/>
  <c r="AI344" i="1"/>
  <c r="AH344" i="1" a="1"/>
  <c r="AH344" i="1" s="1"/>
  <c r="AG344" i="1" a="1"/>
  <c r="AG344" i="1" s="1"/>
  <c r="AF344" i="1" a="1"/>
  <c r="AF344" i="1" s="1"/>
  <c r="AE344" i="1" a="1"/>
  <c r="AE344" i="1" s="1"/>
  <c r="AD344" i="1" a="1"/>
  <c r="AD344" i="1" s="1"/>
  <c r="AC344" i="1" a="1"/>
  <c r="AC344" i="1"/>
  <c r="AB344" i="1" a="1"/>
  <c r="AB344" i="1" s="1"/>
  <c r="AM343" i="1" a="1"/>
  <c r="AM343" i="1" s="1"/>
  <c r="AL343" i="1" a="1"/>
  <c r="AL343" i="1"/>
  <c r="AK343" i="1" a="1"/>
  <c r="AK343" i="1" s="1"/>
  <c r="AJ343" i="1" a="1"/>
  <c r="AJ343" i="1" s="1"/>
  <c r="AI343" i="1" a="1"/>
  <c r="AI343" i="1" s="1"/>
  <c r="AH343" i="1" a="1"/>
  <c r="AH343" i="1" s="1"/>
  <c r="AG343" i="1" a="1"/>
  <c r="AG343" i="1" s="1"/>
  <c r="AF343" i="1" a="1"/>
  <c r="AF343" i="1" s="1"/>
  <c r="AE343" i="1" a="1"/>
  <c r="AE343" i="1"/>
  <c r="AD343" i="1" a="1"/>
  <c r="AD343" i="1" s="1"/>
  <c r="AC343" i="1" a="1"/>
  <c r="AC343" i="1" s="1"/>
  <c r="AB343" i="1" a="1"/>
  <c r="AB343" i="1" s="1"/>
  <c r="AM342" i="1" a="1"/>
  <c r="AM342" i="1"/>
  <c r="AL342" i="1" a="1"/>
  <c r="AL342" i="1" s="1"/>
  <c r="AK342" i="1" a="1"/>
  <c r="AK342" i="1" s="1"/>
  <c r="AJ342" i="1" a="1"/>
  <c r="AJ342" i="1" s="1"/>
  <c r="AI342" i="1" a="1"/>
  <c r="AI342" i="1" s="1"/>
  <c r="AH342" i="1" a="1"/>
  <c r="AH342" i="1"/>
  <c r="AG342" i="1" a="1"/>
  <c r="AG342" i="1" s="1"/>
  <c r="AF342" i="1" a="1"/>
  <c r="AF342" i="1" s="1"/>
  <c r="AE342" i="1" a="1"/>
  <c r="AE342" i="1" s="1"/>
  <c r="AD342" i="1" a="1"/>
  <c r="AD342" i="1" s="1"/>
  <c r="AC342" i="1" a="1"/>
  <c r="AC342" i="1" s="1"/>
  <c r="AB342" i="1" a="1"/>
  <c r="AB342" i="1" s="1"/>
  <c r="AM341" i="1" a="1"/>
  <c r="AM341" i="1" s="1"/>
  <c r="AL341" i="1" a="1"/>
  <c r="AL341" i="1" s="1"/>
  <c r="AK341" i="1" a="1"/>
  <c r="AK341" i="1"/>
  <c r="AJ341" i="1" a="1"/>
  <c r="AJ341" i="1" s="1"/>
  <c r="AI341" i="1" a="1"/>
  <c r="AI341" i="1" s="1"/>
  <c r="AH341" i="1" a="1"/>
  <c r="AH341" i="1" s="1"/>
  <c r="AG341" i="1" a="1"/>
  <c r="AG341" i="1" s="1"/>
  <c r="AF341" i="1" a="1"/>
  <c r="AF341" i="1" s="1"/>
  <c r="AE341" i="1" a="1"/>
  <c r="AE341" i="1" s="1"/>
  <c r="AD341" i="1" a="1"/>
  <c r="AD341" i="1" s="1"/>
  <c r="AC341" i="1" a="1"/>
  <c r="AC341" i="1" s="1"/>
  <c r="AB341" i="1" a="1"/>
  <c r="AB341" i="1" s="1"/>
  <c r="AM339" i="1" a="1"/>
  <c r="AM339" i="1" s="1"/>
  <c r="AL339" i="1" a="1"/>
  <c r="AL339" i="1" s="1"/>
  <c r="AK339" i="1" a="1"/>
  <c r="AK339" i="1" s="1"/>
  <c r="AJ339" i="1" a="1"/>
  <c r="AJ339" i="1" s="1"/>
  <c r="AI339" i="1" a="1"/>
  <c r="AI339" i="1" s="1"/>
  <c r="AH339" i="1" a="1"/>
  <c r="AH339" i="1" s="1"/>
  <c r="AG339" i="1" a="1"/>
  <c r="AG339" i="1"/>
  <c r="AF339" i="1" a="1"/>
  <c r="AF339" i="1" s="1"/>
  <c r="AE339" i="1" a="1"/>
  <c r="AE339" i="1" s="1"/>
  <c r="AD339" i="1" a="1"/>
  <c r="AD339" i="1" s="1"/>
  <c r="AC339" i="1" a="1"/>
  <c r="AC339" i="1" s="1"/>
  <c r="AB339" i="1" a="1"/>
  <c r="AB339" i="1" s="1"/>
  <c r="AM338" i="1" a="1"/>
  <c r="AM338" i="1" s="1"/>
  <c r="AL338" i="1" a="1"/>
  <c r="AL338" i="1" s="1"/>
  <c r="AK338" i="1" a="1"/>
  <c r="AK338" i="1" s="1"/>
  <c r="AJ338" i="1" a="1"/>
  <c r="AJ338" i="1" s="1"/>
  <c r="AI338" i="1" a="1"/>
  <c r="AI338" i="1" s="1"/>
  <c r="AH338" i="1" a="1"/>
  <c r="AH338" i="1"/>
  <c r="AG338" i="1" a="1"/>
  <c r="AG338" i="1" s="1"/>
  <c r="AF338" i="1" a="1"/>
  <c r="AF338" i="1" s="1"/>
  <c r="AE338" i="1" a="1"/>
  <c r="AE338" i="1"/>
  <c r="AD338" i="1" a="1"/>
  <c r="AD338" i="1" s="1"/>
  <c r="AC338" i="1" a="1"/>
  <c r="AC338" i="1" s="1"/>
  <c r="AB338" i="1" a="1"/>
  <c r="AB338" i="1" s="1"/>
  <c r="AM337" i="1" a="1"/>
  <c r="AM337" i="1" s="1"/>
  <c r="AL337" i="1" a="1"/>
  <c r="AL337" i="1" s="1"/>
  <c r="AK337" i="1" a="1"/>
  <c r="AK337" i="1"/>
  <c r="AJ337" i="1" a="1"/>
  <c r="AJ337" i="1" s="1"/>
  <c r="AI337" i="1" a="1"/>
  <c r="AI337" i="1" s="1"/>
  <c r="AH337" i="1" a="1"/>
  <c r="AH337" i="1"/>
  <c r="AG337" i="1" a="1"/>
  <c r="AG337" i="1" s="1"/>
  <c r="AF337" i="1" a="1"/>
  <c r="AF337" i="1" s="1"/>
  <c r="AE337" i="1" a="1"/>
  <c r="AE337" i="1" s="1"/>
  <c r="AD337" i="1" a="1"/>
  <c r="AD337" i="1" s="1"/>
  <c r="AC337" i="1" a="1"/>
  <c r="AC337" i="1" s="1"/>
  <c r="AB337" i="1" a="1"/>
  <c r="AB337" i="1" s="1"/>
  <c r="AM336" i="1" a="1"/>
  <c r="AM336" i="1"/>
  <c r="AL336" i="1" a="1"/>
  <c r="AL336" i="1" s="1"/>
  <c r="AK336" i="1" a="1"/>
  <c r="AK336" i="1" s="1"/>
  <c r="AJ336" i="1" a="1"/>
  <c r="AJ336" i="1" s="1"/>
  <c r="AI336" i="1" a="1"/>
  <c r="AI336" i="1"/>
  <c r="AH336" i="1" a="1"/>
  <c r="AH336" i="1" s="1"/>
  <c r="AG336" i="1" a="1"/>
  <c r="AG336" i="1" s="1"/>
  <c r="AF336" i="1" a="1"/>
  <c r="AF336" i="1" s="1"/>
  <c r="AE336" i="1" a="1"/>
  <c r="AE336" i="1" s="1"/>
  <c r="AD336" i="1" a="1"/>
  <c r="AD336" i="1"/>
  <c r="AC336" i="1" a="1"/>
  <c r="AC336" i="1" s="1"/>
  <c r="AB336" i="1" a="1"/>
  <c r="AB336" i="1" s="1"/>
  <c r="AM335" i="1" a="1"/>
  <c r="AM335" i="1" s="1"/>
  <c r="AL335" i="1" a="1"/>
  <c r="AL335" i="1" s="1"/>
  <c r="AK335" i="1" a="1"/>
  <c r="AK335" i="1" s="1"/>
  <c r="AJ335" i="1" a="1"/>
  <c r="AJ335" i="1" s="1"/>
  <c r="AI335" i="1" a="1"/>
  <c r="AI335" i="1" s="1"/>
  <c r="AH335" i="1" a="1"/>
  <c r="AH335" i="1" s="1"/>
  <c r="AG335" i="1" a="1"/>
  <c r="AG335" i="1"/>
  <c r="AF335" i="1" a="1"/>
  <c r="AF335" i="1" s="1"/>
  <c r="AE335" i="1" a="1"/>
  <c r="AE335" i="1" s="1"/>
  <c r="AD335" i="1" a="1"/>
  <c r="AD335" i="1" s="1"/>
  <c r="AC335" i="1" a="1"/>
  <c r="AC335" i="1" s="1"/>
  <c r="AB335" i="1" a="1"/>
  <c r="AB335" i="1" s="1"/>
  <c r="AM334" i="1" a="1"/>
  <c r="AM334" i="1" s="1"/>
  <c r="AL334" i="1" a="1"/>
  <c r="AL334" i="1" s="1"/>
  <c r="AK334" i="1" a="1"/>
  <c r="AK334" i="1" s="1"/>
  <c r="AJ334" i="1" a="1"/>
  <c r="AJ334" i="1" s="1"/>
  <c r="AI334" i="1" a="1"/>
  <c r="AI334" i="1" s="1"/>
  <c r="AH334" i="1" a="1"/>
  <c r="AH334" i="1" s="1"/>
  <c r="AG334" i="1" a="1"/>
  <c r="AG334" i="1" s="1"/>
  <c r="AF334" i="1" a="1"/>
  <c r="AF334" i="1" s="1"/>
  <c r="AE334" i="1" a="1"/>
  <c r="AE334" i="1" s="1"/>
  <c r="AD334" i="1" a="1"/>
  <c r="AD334" i="1" s="1"/>
  <c r="AC334" i="1" a="1"/>
  <c r="AC334" i="1"/>
  <c r="AB334" i="1" a="1"/>
  <c r="AB334" i="1" s="1"/>
  <c r="AM333" i="1" a="1"/>
  <c r="AM333" i="1" s="1"/>
  <c r="AL333" i="1" a="1"/>
  <c r="AL333" i="1" s="1"/>
  <c r="AK333" i="1" a="1"/>
  <c r="AK333" i="1" s="1"/>
  <c r="AJ333" i="1" a="1"/>
  <c r="AJ333" i="1" s="1"/>
  <c r="AI333" i="1" a="1"/>
  <c r="AI333" i="1" s="1"/>
  <c r="AH333" i="1" a="1"/>
  <c r="AH333" i="1" s="1"/>
  <c r="AG333" i="1" a="1"/>
  <c r="AG333" i="1" s="1"/>
  <c r="AF333" i="1" a="1"/>
  <c r="AF333" i="1" s="1"/>
  <c r="AE333" i="1" a="1"/>
  <c r="AE333" i="1" s="1"/>
  <c r="AD333" i="1" a="1"/>
  <c r="AD333" i="1"/>
  <c r="AC333" i="1" a="1"/>
  <c r="AC333" i="1" s="1"/>
  <c r="AB333" i="1" a="1"/>
  <c r="AB333" i="1" s="1"/>
  <c r="AM332" i="1" a="1"/>
  <c r="AM332" i="1"/>
  <c r="AL332" i="1" a="1"/>
  <c r="AL332" i="1" s="1"/>
  <c r="AK332" i="1" a="1"/>
  <c r="AK332" i="1" s="1"/>
  <c r="AJ332" i="1" a="1"/>
  <c r="AJ332" i="1" s="1"/>
  <c r="AI332" i="1" a="1"/>
  <c r="AI332" i="1" s="1"/>
  <c r="AH332" i="1" a="1"/>
  <c r="AH332" i="1" s="1"/>
  <c r="AG332" i="1" a="1"/>
  <c r="AG332" i="1"/>
  <c r="AF332" i="1" a="1"/>
  <c r="AF332" i="1" s="1"/>
  <c r="AE332" i="1" a="1"/>
  <c r="AE332" i="1" s="1"/>
  <c r="AD332" i="1" a="1"/>
  <c r="AD332" i="1"/>
  <c r="AC332" i="1" a="1"/>
  <c r="AC332" i="1" s="1"/>
  <c r="AB332" i="1" a="1"/>
  <c r="AB332" i="1" s="1"/>
  <c r="AM321" i="1" a="1"/>
  <c r="AM321" i="1" s="1"/>
  <c r="AL321" i="1" a="1"/>
  <c r="AL321" i="1" s="1"/>
  <c r="AK321" i="1" a="1"/>
  <c r="AK321" i="1" s="1"/>
  <c r="AJ321" i="1" a="1"/>
  <c r="AJ321" i="1" s="1"/>
  <c r="AI321" i="1" a="1"/>
  <c r="AI321" i="1"/>
  <c r="AH321" i="1" a="1"/>
  <c r="AH321" i="1" s="1"/>
  <c r="AG321" i="1" a="1"/>
  <c r="AG321" i="1" s="1"/>
  <c r="AF321" i="1" a="1"/>
  <c r="AF321" i="1" s="1"/>
  <c r="AE321" i="1" a="1"/>
  <c r="AE321" i="1"/>
  <c r="AD321" i="1" a="1"/>
  <c r="AD321" i="1" s="1"/>
  <c r="AC321" i="1" a="1"/>
  <c r="AC321" i="1" s="1"/>
  <c r="AB321" i="1" a="1"/>
  <c r="AB321" i="1" s="1"/>
  <c r="AM320" i="1" a="1"/>
  <c r="AM320" i="1" s="1"/>
  <c r="AL320" i="1" a="1"/>
  <c r="AL320" i="1"/>
  <c r="AK320" i="1" a="1"/>
  <c r="AK320" i="1" s="1"/>
  <c r="AJ320" i="1" a="1"/>
  <c r="AJ320" i="1" s="1"/>
  <c r="AI320" i="1" a="1"/>
  <c r="AI320" i="1" s="1"/>
  <c r="AH320" i="1" a="1"/>
  <c r="AH320" i="1" s="1"/>
  <c r="AG320" i="1" a="1"/>
  <c r="AG320" i="1" s="1"/>
  <c r="AF320" i="1" a="1"/>
  <c r="AF320" i="1" s="1"/>
  <c r="AE320" i="1" a="1"/>
  <c r="AE320" i="1" s="1"/>
  <c r="AD320" i="1" a="1"/>
  <c r="AD320" i="1" s="1"/>
  <c r="AC320" i="1" a="1"/>
  <c r="AC320" i="1"/>
  <c r="AB320" i="1" a="1"/>
  <c r="AB320" i="1" s="1"/>
  <c r="AM319" i="1" a="1"/>
  <c r="AM319" i="1" s="1"/>
  <c r="AL319" i="1" a="1"/>
  <c r="AL319" i="1" s="1"/>
  <c r="AK319" i="1" a="1"/>
  <c r="AK319" i="1" s="1"/>
  <c r="AJ319" i="1" a="1"/>
  <c r="AJ319" i="1" s="1"/>
  <c r="AI319" i="1" a="1"/>
  <c r="AI319" i="1" s="1"/>
  <c r="AH319" i="1" a="1"/>
  <c r="AH319" i="1" s="1"/>
  <c r="AG319" i="1" a="1"/>
  <c r="AG319" i="1" s="1"/>
  <c r="AF319" i="1" a="1"/>
  <c r="AF319" i="1" s="1"/>
  <c r="AE319" i="1" a="1"/>
  <c r="AE319" i="1" s="1"/>
  <c r="AD319" i="1" a="1"/>
  <c r="AD319" i="1" s="1"/>
  <c r="AC319" i="1" a="1"/>
  <c r="AC319" i="1" s="1"/>
  <c r="AB319" i="1" a="1"/>
  <c r="AB319" i="1" s="1"/>
  <c r="AM318" i="1" a="1"/>
  <c r="AM318" i="1" s="1"/>
  <c r="AL318" i="1" a="1"/>
  <c r="AL318" i="1" s="1"/>
  <c r="AK318" i="1" a="1"/>
  <c r="AK318" i="1"/>
  <c r="AJ318" i="1" a="1"/>
  <c r="AJ318" i="1" s="1"/>
  <c r="AI318" i="1" a="1"/>
  <c r="AI318" i="1" s="1"/>
  <c r="AH318" i="1" a="1"/>
  <c r="AH318" i="1" s="1"/>
  <c r="AG318" i="1" a="1"/>
  <c r="AG318" i="1" s="1"/>
  <c r="AF318" i="1" a="1"/>
  <c r="AF318" i="1" s="1"/>
  <c r="AE318" i="1" a="1"/>
  <c r="AE318" i="1" s="1"/>
  <c r="AD318" i="1" a="1"/>
  <c r="AD318" i="1" s="1"/>
  <c r="AC318" i="1" a="1"/>
  <c r="AC318" i="1" s="1"/>
  <c r="AB318" i="1" a="1"/>
  <c r="AB318" i="1" s="1"/>
  <c r="AM317" i="1" a="1"/>
  <c r="AM317" i="1" s="1"/>
  <c r="AL317" i="1" a="1"/>
  <c r="AL317" i="1"/>
  <c r="AK317" i="1" a="1"/>
  <c r="AK317" i="1" s="1"/>
  <c r="AJ317" i="1" a="1"/>
  <c r="AJ317" i="1" s="1"/>
  <c r="AI317" i="1" a="1"/>
  <c r="AI317" i="1"/>
  <c r="AH317" i="1" a="1"/>
  <c r="AH317" i="1" s="1"/>
  <c r="AG317" i="1" a="1"/>
  <c r="AG317" i="1" s="1"/>
  <c r="AF317" i="1" a="1"/>
  <c r="AF317" i="1" s="1"/>
  <c r="AE317" i="1" a="1"/>
  <c r="AE317" i="1" s="1"/>
  <c r="AD317" i="1" a="1"/>
  <c r="AD317" i="1" s="1"/>
  <c r="AC317" i="1" a="1"/>
  <c r="AC317" i="1"/>
  <c r="AB317" i="1" a="1"/>
  <c r="AB317" i="1" s="1"/>
  <c r="AM316" i="1" a="1"/>
  <c r="AM316" i="1" s="1"/>
  <c r="AL316" i="1" a="1"/>
  <c r="AL316" i="1"/>
  <c r="AK316" i="1" a="1"/>
  <c r="AK316" i="1" s="1"/>
  <c r="AJ316" i="1" a="1"/>
  <c r="AJ316" i="1" s="1"/>
  <c r="AI316" i="1" a="1"/>
  <c r="AI316" i="1" s="1"/>
  <c r="AH316" i="1" a="1"/>
  <c r="AH316" i="1" s="1"/>
  <c r="AG316" i="1" a="1"/>
  <c r="AG316" i="1" s="1"/>
  <c r="AF316" i="1" a="1"/>
  <c r="AF316" i="1" s="1"/>
  <c r="AE316" i="1" a="1"/>
  <c r="AE316" i="1"/>
  <c r="AD316" i="1" a="1"/>
  <c r="AD316" i="1" s="1"/>
  <c r="AC316" i="1" a="1"/>
  <c r="AC316" i="1" s="1"/>
  <c r="AB316" i="1" a="1"/>
  <c r="AB316" i="1" s="1"/>
  <c r="AM315" i="1" a="1"/>
  <c r="AM315" i="1"/>
  <c r="AL315" i="1" a="1"/>
  <c r="AL315" i="1" s="1"/>
  <c r="AK315" i="1" a="1"/>
  <c r="AK315" i="1" s="1"/>
  <c r="AJ315" i="1" a="1"/>
  <c r="AJ315" i="1" s="1"/>
  <c r="AI315" i="1" a="1"/>
  <c r="AI315" i="1" s="1"/>
  <c r="AH315" i="1" a="1"/>
  <c r="AH315" i="1"/>
  <c r="AG315" i="1" a="1"/>
  <c r="AG315" i="1" s="1"/>
  <c r="AF315" i="1" a="1"/>
  <c r="AF315" i="1" s="1"/>
  <c r="AE315" i="1" a="1"/>
  <c r="AE315" i="1" s="1"/>
  <c r="AD315" i="1" a="1"/>
  <c r="AD315" i="1"/>
  <c r="AC315" i="1" a="1"/>
  <c r="AC315" i="1" s="1"/>
  <c r="AB315" i="1" a="1"/>
  <c r="AB315" i="1" s="1"/>
  <c r="AM314" i="1" a="1"/>
  <c r="AM314" i="1" s="1"/>
  <c r="AL314" i="1" a="1"/>
  <c r="AL314" i="1" s="1"/>
  <c r="AK314" i="1" a="1"/>
  <c r="AK314" i="1"/>
  <c r="AJ314" i="1" a="1"/>
  <c r="AJ314" i="1" s="1"/>
  <c r="AI314" i="1" a="1"/>
  <c r="AI314" i="1" s="1"/>
  <c r="AH314" i="1" a="1"/>
  <c r="AH314" i="1" s="1"/>
  <c r="AG314" i="1" a="1"/>
  <c r="AG314" i="1" s="1"/>
  <c r="AF314" i="1" a="1"/>
  <c r="AF314" i="1" s="1"/>
  <c r="AE314" i="1" a="1"/>
  <c r="AE314" i="1" s="1"/>
  <c r="AD314" i="1" a="1"/>
  <c r="AD314" i="1"/>
  <c r="AC314" i="1" a="1"/>
  <c r="AC314" i="1" s="1"/>
  <c r="AB314" i="1" a="1"/>
  <c r="AB314" i="1" s="1"/>
  <c r="AM298" i="1" a="1"/>
  <c r="AM298" i="1" s="1"/>
  <c r="AL298" i="1" a="1"/>
  <c r="AL298" i="1" s="1"/>
  <c r="AK298" i="1" a="1"/>
  <c r="AK298" i="1" s="1"/>
  <c r="AJ298" i="1" a="1"/>
  <c r="AJ298" i="1" s="1"/>
  <c r="AI298" i="1" a="1"/>
  <c r="AI298" i="1"/>
  <c r="AH298" i="1" a="1"/>
  <c r="AH298" i="1" s="1"/>
  <c r="AG298" i="1" a="1"/>
  <c r="AG298" i="1"/>
  <c r="AF298" i="1" a="1"/>
  <c r="AF298" i="1" s="1"/>
  <c r="AE298" i="1" a="1"/>
  <c r="AE298" i="1" s="1"/>
  <c r="AD298" i="1" a="1"/>
  <c r="AD298" i="1" s="1"/>
  <c r="AC298" i="1" a="1"/>
  <c r="AC298" i="1" s="1"/>
  <c r="AB298" i="1" a="1"/>
  <c r="AB298" i="1" s="1"/>
  <c r="AM297" i="1" a="1"/>
  <c r="AM297" i="1" s="1"/>
  <c r="AL297" i="1" a="1"/>
  <c r="AL297" i="1" s="1"/>
  <c r="AK297" i="1" a="1"/>
  <c r="AK297" i="1" s="1"/>
  <c r="AJ297" i="1" a="1"/>
  <c r="AJ297" i="1" s="1"/>
  <c r="AI297" i="1" a="1"/>
  <c r="AI297" i="1" s="1"/>
  <c r="AH297" i="1" a="1"/>
  <c r="AH297" i="1"/>
  <c r="AG297" i="1" a="1"/>
  <c r="AG297" i="1" s="1"/>
  <c r="AF297" i="1" a="1"/>
  <c r="AF297" i="1" s="1"/>
  <c r="AE297" i="1" a="1"/>
  <c r="AE297" i="1"/>
  <c r="AD297" i="1" a="1"/>
  <c r="AD297" i="1" s="1"/>
  <c r="AC297" i="1" a="1"/>
  <c r="AC297" i="1"/>
  <c r="AB297" i="1" a="1"/>
  <c r="AB297" i="1" s="1"/>
  <c r="AM296" i="1" a="1"/>
  <c r="AM296" i="1" s="1"/>
  <c r="AL296" i="1" a="1"/>
  <c r="AL296" i="1" s="1"/>
  <c r="AK296" i="1" a="1"/>
  <c r="AK296" i="1"/>
  <c r="AJ296" i="1" a="1"/>
  <c r="AJ296" i="1" s="1"/>
  <c r="AI296" i="1" a="1"/>
  <c r="AI296" i="1" s="1"/>
  <c r="AH296" i="1" a="1"/>
  <c r="AH296" i="1"/>
  <c r="AG296" i="1" a="1"/>
  <c r="AG296" i="1" s="1"/>
  <c r="AF296" i="1" a="1"/>
  <c r="AF296" i="1" s="1"/>
  <c r="AE296" i="1" a="1"/>
  <c r="AE296" i="1" s="1"/>
  <c r="AD296" i="1" a="1"/>
  <c r="AD296" i="1" s="1"/>
  <c r="AC296" i="1" a="1"/>
  <c r="AC296" i="1" s="1"/>
  <c r="AB296" i="1" a="1"/>
  <c r="AB296" i="1" s="1"/>
  <c r="AM295" i="1" a="1"/>
  <c r="AM295" i="1"/>
  <c r="AL295" i="1" a="1"/>
  <c r="AL295" i="1" s="1"/>
  <c r="AK295" i="1" a="1"/>
  <c r="AK295" i="1" s="1"/>
  <c r="AJ295" i="1" a="1"/>
  <c r="AJ295" i="1" s="1"/>
  <c r="AI295" i="1" a="1"/>
  <c r="AI295" i="1"/>
  <c r="AH295" i="1" a="1"/>
  <c r="AH295" i="1" s="1"/>
  <c r="AG295" i="1" a="1"/>
  <c r="AG295" i="1" s="1"/>
  <c r="AF295" i="1" a="1"/>
  <c r="AF295" i="1" s="1"/>
  <c r="AE295" i="1" a="1"/>
  <c r="AE295" i="1" s="1"/>
  <c r="AD295" i="1" a="1"/>
  <c r="AD295" i="1"/>
  <c r="AC295" i="1" a="1"/>
  <c r="AC295" i="1" s="1"/>
  <c r="AB295" i="1" a="1"/>
  <c r="AB295" i="1" s="1"/>
  <c r="AM294" i="1" a="1"/>
  <c r="AM294" i="1"/>
  <c r="AL294" i="1" a="1"/>
  <c r="AL294" i="1"/>
  <c r="AK294" i="1" a="1"/>
  <c r="AK294" i="1" s="1"/>
  <c r="AJ294" i="1" a="1"/>
  <c r="AJ294" i="1" s="1"/>
  <c r="AI294" i="1" a="1"/>
  <c r="AI294" i="1"/>
  <c r="AH294" i="1" a="1"/>
  <c r="AH294" i="1" s="1"/>
  <c r="AG294" i="1" a="1"/>
  <c r="AG294" i="1" s="1"/>
  <c r="AF294" i="1" a="1"/>
  <c r="AF294" i="1" s="1"/>
  <c r="AE294" i="1" a="1"/>
  <c r="AE294" i="1" s="1"/>
  <c r="AD294" i="1" a="1"/>
  <c r="AD294" i="1" s="1"/>
  <c r="AC294" i="1" a="1"/>
  <c r="AC294" i="1"/>
  <c r="AB294" i="1" a="1"/>
  <c r="AB294" i="1" s="1"/>
  <c r="AM293" i="1" a="1"/>
  <c r="AM293" i="1" s="1"/>
  <c r="AL293" i="1" a="1"/>
  <c r="AL293" i="1" s="1"/>
  <c r="AK293" i="1" a="1"/>
  <c r="AK293" i="1" s="1"/>
  <c r="AJ293" i="1" a="1"/>
  <c r="AJ293" i="1" s="1"/>
  <c r="AI293" i="1" a="1"/>
  <c r="AI293" i="1" s="1"/>
  <c r="AH293" i="1" a="1"/>
  <c r="AH293" i="1" s="1"/>
  <c r="AG293" i="1" a="1"/>
  <c r="AG293" i="1" s="1"/>
  <c r="AF293" i="1" a="1"/>
  <c r="AF293" i="1" s="1"/>
  <c r="AE293" i="1" a="1"/>
  <c r="AE293" i="1"/>
  <c r="AD293" i="1" a="1"/>
  <c r="AD293" i="1" s="1"/>
  <c r="AC293" i="1" a="1"/>
  <c r="AC293" i="1"/>
  <c r="AB293" i="1" a="1"/>
  <c r="AB293" i="1" s="1"/>
  <c r="AM292" i="1" a="1"/>
  <c r="AM292" i="1"/>
  <c r="AL292" i="1" a="1"/>
  <c r="AL292" i="1" s="1"/>
  <c r="AK292" i="1" a="1"/>
  <c r="AK292" i="1" s="1"/>
  <c r="AJ292" i="1" a="1"/>
  <c r="AJ292" i="1" s="1"/>
  <c r="AI292" i="1" a="1"/>
  <c r="AI292" i="1" s="1"/>
  <c r="AH292" i="1" a="1"/>
  <c r="AH292" i="1"/>
  <c r="AG292" i="1" a="1"/>
  <c r="AG292" i="1" s="1"/>
  <c r="AF292" i="1" a="1"/>
  <c r="AF292" i="1" s="1"/>
  <c r="AE292" i="1" a="1"/>
  <c r="AE292" i="1"/>
  <c r="AD292" i="1" a="1"/>
  <c r="AD292" i="1"/>
  <c r="AC292" i="1" a="1"/>
  <c r="AC292" i="1" s="1"/>
  <c r="AB292" i="1" a="1"/>
  <c r="AB292" i="1" s="1"/>
  <c r="AM291" i="1" a="1"/>
  <c r="AM291" i="1"/>
  <c r="AL291" i="1" a="1"/>
  <c r="AL291" i="1" s="1"/>
  <c r="AK291" i="1" a="1"/>
  <c r="AK291" i="1"/>
  <c r="AJ291" i="1" a="1"/>
  <c r="AJ291" i="1" s="1"/>
  <c r="AI291" i="1" a="1"/>
  <c r="AI291" i="1" s="1"/>
  <c r="AH291" i="1" a="1"/>
  <c r="AH291" i="1" s="1"/>
  <c r="AG291" i="1" a="1"/>
  <c r="AG291" i="1" s="1"/>
  <c r="AF291" i="1" a="1"/>
  <c r="AF291" i="1" s="1"/>
  <c r="AE291" i="1" a="1"/>
  <c r="AE291" i="1" s="1"/>
  <c r="AD291" i="1" a="1"/>
  <c r="AD291" i="1"/>
  <c r="AC291" i="1" a="1"/>
  <c r="AC291" i="1" s="1"/>
  <c r="AB291" i="1" a="1"/>
  <c r="AB291" i="1" s="1"/>
  <c r="AM288" i="1" a="1"/>
  <c r="AM288" i="1" s="1"/>
  <c r="AL288" i="1" a="1"/>
  <c r="AL288" i="1" s="1"/>
  <c r="AK288" i="1" a="1"/>
  <c r="AK288" i="1" s="1"/>
  <c r="AJ288" i="1" a="1"/>
  <c r="AJ288" i="1" s="1"/>
  <c r="AI288" i="1" a="1"/>
  <c r="AI288" i="1" s="1"/>
  <c r="AH288" i="1" a="1"/>
  <c r="AH288" i="1" s="1"/>
  <c r="AG288" i="1" a="1"/>
  <c r="AG288" i="1" s="1"/>
  <c r="AF288" i="1" a="1"/>
  <c r="AF288" i="1" s="1"/>
  <c r="AE288" i="1" a="1"/>
  <c r="AE288" i="1"/>
  <c r="AD288" i="1" a="1"/>
  <c r="AD288" i="1" s="1"/>
  <c r="AC288" i="1" a="1"/>
  <c r="AC288" i="1" s="1"/>
  <c r="AB288" i="1" a="1"/>
  <c r="AB288" i="1" s="1"/>
  <c r="AM287" i="1" a="1"/>
  <c r="AM287" i="1" s="1"/>
  <c r="AL287" i="1" a="1"/>
  <c r="AL287" i="1" s="1"/>
  <c r="AK287" i="1" a="1"/>
  <c r="AK287" i="1" s="1"/>
  <c r="AJ287" i="1" a="1"/>
  <c r="AJ287" i="1" s="1"/>
  <c r="AI287" i="1" a="1"/>
  <c r="AI287" i="1" s="1"/>
  <c r="AH287" i="1" a="1"/>
  <c r="AH287" i="1" s="1"/>
  <c r="AG287" i="1" a="1"/>
  <c r="AG287" i="1" s="1"/>
  <c r="AF287" i="1" a="1"/>
  <c r="AF287" i="1" s="1"/>
  <c r="AE287" i="1" a="1"/>
  <c r="AE287" i="1" s="1"/>
  <c r="AD287" i="1" a="1"/>
  <c r="AD287" i="1" s="1"/>
  <c r="AC287" i="1" a="1"/>
  <c r="AC287" i="1" s="1"/>
  <c r="AB287" i="1" a="1"/>
  <c r="AB287" i="1" s="1"/>
  <c r="AM286" i="1" a="1"/>
  <c r="AM286" i="1" s="1"/>
  <c r="AL286" i="1" a="1"/>
  <c r="AL286" i="1" s="1"/>
  <c r="AK286" i="1" a="1"/>
  <c r="AK286" i="1"/>
  <c r="AJ286" i="1" a="1"/>
  <c r="AJ286" i="1" s="1"/>
  <c r="AI286" i="1" a="1"/>
  <c r="AI286" i="1" s="1"/>
  <c r="AH286" i="1" a="1"/>
  <c r="AH286" i="1" s="1"/>
  <c r="AG286" i="1" a="1"/>
  <c r="AG286" i="1" s="1"/>
  <c r="AF286" i="1" a="1"/>
  <c r="AF286" i="1" s="1"/>
  <c r="AE286" i="1" a="1"/>
  <c r="AE286" i="1" s="1"/>
  <c r="AD286" i="1" a="1"/>
  <c r="AD286" i="1" s="1"/>
  <c r="AC286" i="1" a="1"/>
  <c r="AC286" i="1" s="1"/>
  <c r="AB286" i="1" a="1"/>
  <c r="AB286" i="1" s="1"/>
  <c r="AM285" i="1" a="1"/>
  <c r="AM285" i="1" s="1"/>
  <c r="AL285" i="1" a="1"/>
  <c r="AL285" i="1" s="1"/>
  <c r="AK285" i="1" a="1"/>
  <c r="AK285" i="1"/>
  <c r="AJ285" i="1" a="1"/>
  <c r="AJ285" i="1" s="1"/>
  <c r="AI285" i="1" a="1"/>
  <c r="AI285" i="1"/>
  <c r="AH285" i="1" a="1"/>
  <c r="AH285" i="1" s="1"/>
  <c r="AG285" i="1" a="1"/>
  <c r="AG285" i="1" s="1"/>
  <c r="AF285" i="1" a="1"/>
  <c r="AF285" i="1" s="1"/>
  <c r="AE285" i="1" a="1"/>
  <c r="AE285" i="1" s="1"/>
  <c r="AD285" i="1" a="1"/>
  <c r="AD285" i="1" s="1"/>
  <c r="AC285" i="1" a="1"/>
  <c r="AC285" i="1" s="1"/>
  <c r="AB285" i="1" a="1"/>
  <c r="AB285" i="1" s="1"/>
  <c r="AM284" i="1" a="1"/>
  <c r="AM284" i="1" s="1"/>
  <c r="AL284" i="1" a="1"/>
  <c r="AL284" i="1"/>
  <c r="AK284" i="1" a="1"/>
  <c r="AK284" i="1" s="1"/>
  <c r="AJ284" i="1" a="1"/>
  <c r="AJ284" i="1" s="1"/>
  <c r="AI284" i="1" a="1"/>
  <c r="AI284" i="1"/>
  <c r="AH284" i="1" a="1"/>
  <c r="AH284" i="1" s="1"/>
  <c r="AG284" i="1" a="1"/>
  <c r="AG284" i="1"/>
  <c r="AF284" i="1" a="1"/>
  <c r="AF284" i="1" s="1"/>
  <c r="AE284" i="1" a="1"/>
  <c r="AE284" i="1" s="1"/>
  <c r="AD284" i="1" a="1"/>
  <c r="AD284" i="1" s="1"/>
  <c r="AC284" i="1" a="1"/>
  <c r="AC284" i="1" s="1"/>
  <c r="AB284" i="1" a="1"/>
  <c r="AB284" i="1" s="1"/>
  <c r="AM283" i="1" a="1"/>
  <c r="AM283" i="1" s="1"/>
  <c r="AL283" i="1" a="1"/>
  <c r="AL283" i="1"/>
  <c r="AK283" i="1" a="1"/>
  <c r="AK283" i="1" s="1"/>
  <c r="AJ283" i="1" a="1"/>
  <c r="AJ283" i="1" s="1"/>
  <c r="AI283" i="1" a="1"/>
  <c r="AI283" i="1" s="1"/>
  <c r="AH283" i="1" a="1"/>
  <c r="AH283" i="1" s="1"/>
  <c r="AG283" i="1" a="1"/>
  <c r="AG283" i="1" s="1"/>
  <c r="AF283" i="1" a="1"/>
  <c r="AF283" i="1" s="1"/>
  <c r="AE283" i="1" a="1"/>
  <c r="AE283" i="1" s="1"/>
  <c r="AD283" i="1" a="1"/>
  <c r="AD283" i="1" s="1"/>
  <c r="AC283" i="1" a="1"/>
  <c r="AC283" i="1" s="1"/>
  <c r="AB283" i="1" a="1"/>
  <c r="AB283" i="1" s="1"/>
  <c r="AM282" i="1" a="1"/>
  <c r="AM282" i="1"/>
  <c r="AL282" i="1" a="1"/>
  <c r="AL282" i="1" s="1"/>
  <c r="AK282" i="1" a="1"/>
  <c r="AK282" i="1" s="1"/>
  <c r="AJ282" i="1" a="1"/>
  <c r="AJ282" i="1" s="1"/>
  <c r="AI282" i="1" a="1"/>
  <c r="AI282" i="1" s="1"/>
  <c r="AH282" i="1" a="1"/>
  <c r="AH282" i="1" s="1"/>
  <c r="AG282" i="1" a="1"/>
  <c r="AG282" i="1" s="1"/>
  <c r="AF282" i="1" a="1"/>
  <c r="AF282" i="1" s="1"/>
  <c r="AE282" i="1" a="1"/>
  <c r="AE282" i="1" s="1"/>
  <c r="AD282" i="1" a="1"/>
  <c r="AD282" i="1" s="1"/>
  <c r="AC282" i="1" a="1"/>
  <c r="AC282" i="1" s="1"/>
  <c r="AB282" i="1" a="1"/>
  <c r="AB282" i="1" s="1"/>
  <c r="AM281" i="1" a="1"/>
  <c r="AM281" i="1"/>
  <c r="AL281" i="1" a="1"/>
  <c r="AL281" i="1" s="1"/>
  <c r="AK281" i="1" a="1"/>
  <c r="AK281" i="1" s="1"/>
  <c r="AJ281" i="1" a="1"/>
  <c r="AJ281" i="1" s="1"/>
  <c r="AI281" i="1" a="1"/>
  <c r="AI281" i="1" s="1"/>
  <c r="AH281" i="1" a="1"/>
  <c r="AH281" i="1"/>
  <c r="AG281" i="1" a="1"/>
  <c r="AG281" i="1" s="1"/>
  <c r="AF281" i="1" a="1"/>
  <c r="AF281" i="1" s="1"/>
  <c r="AE281" i="1" a="1"/>
  <c r="AE281" i="1" s="1"/>
  <c r="AD281" i="1" a="1"/>
  <c r="AD281" i="1" s="1"/>
  <c r="AC281" i="1" a="1"/>
  <c r="AC281" i="1" s="1"/>
  <c r="AB281" i="1" a="1"/>
  <c r="AB281" i="1" s="1"/>
  <c r="AM266" i="1" a="1"/>
  <c r="AM266" i="1" s="1"/>
  <c r="AL266" i="1" a="1"/>
  <c r="AL266" i="1" s="1"/>
  <c r="AK266" i="1" a="1"/>
  <c r="AK266" i="1" s="1"/>
  <c r="AJ266" i="1" a="1"/>
  <c r="AJ266" i="1" s="1"/>
  <c r="AI266" i="1" a="1"/>
  <c r="AI266" i="1" s="1"/>
  <c r="AH266" i="1" a="1"/>
  <c r="AH266" i="1" s="1"/>
  <c r="AG266" i="1" a="1"/>
  <c r="AG266" i="1" s="1"/>
  <c r="AF266" i="1" a="1"/>
  <c r="AF266" i="1" s="1"/>
  <c r="AE266" i="1" a="1"/>
  <c r="AE266" i="1"/>
  <c r="AD266" i="1" a="1"/>
  <c r="AD266" i="1" s="1"/>
  <c r="AC266" i="1" a="1"/>
  <c r="AC266" i="1" s="1"/>
  <c r="AB266" i="1" a="1"/>
  <c r="AB266" i="1" s="1"/>
  <c r="AM265" i="1" a="1"/>
  <c r="AM265" i="1" s="1"/>
  <c r="AL265" i="1" a="1"/>
  <c r="AL265" i="1" s="1"/>
  <c r="AK265" i="1" a="1"/>
  <c r="AK265" i="1" s="1"/>
  <c r="AJ265" i="1" a="1"/>
  <c r="AJ265" i="1" s="1"/>
  <c r="AI265" i="1" a="1"/>
  <c r="AI265" i="1" s="1"/>
  <c r="AH265" i="1" a="1"/>
  <c r="AH265" i="1"/>
  <c r="AG265" i="1" a="1"/>
  <c r="AG265" i="1" s="1"/>
  <c r="AF265" i="1" a="1"/>
  <c r="AF265" i="1" s="1"/>
  <c r="AE265" i="1" a="1"/>
  <c r="AE265" i="1" s="1"/>
  <c r="AD265" i="1" a="1"/>
  <c r="AD265" i="1" s="1"/>
  <c r="AC265" i="1" a="1"/>
  <c r="AC265" i="1"/>
  <c r="AB265" i="1" a="1"/>
  <c r="AB265" i="1" s="1"/>
  <c r="AM264" i="1" a="1"/>
  <c r="AM264" i="1" s="1"/>
  <c r="AL264" i="1" a="1"/>
  <c r="AL264" i="1" s="1"/>
  <c r="AK264" i="1" a="1"/>
  <c r="AK264" i="1" s="1"/>
  <c r="AJ264" i="1" a="1"/>
  <c r="AJ264" i="1" s="1"/>
  <c r="AI264" i="1" a="1"/>
  <c r="AI264" i="1" s="1"/>
  <c r="AH264" i="1" a="1"/>
  <c r="AH264" i="1" s="1"/>
  <c r="AG264" i="1" a="1"/>
  <c r="AG264" i="1" s="1"/>
  <c r="AF264" i="1" a="1"/>
  <c r="AF264" i="1" s="1"/>
  <c r="AE264" i="1" a="1"/>
  <c r="AE264" i="1" s="1"/>
  <c r="AD264" i="1" a="1"/>
  <c r="AD264" i="1" s="1"/>
  <c r="AC264" i="1" a="1"/>
  <c r="AC264" i="1" s="1"/>
  <c r="AB264" i="1" a="1"/>
  <c r="AB264" i="1" s="1"/>
  <c r="AM263" i="1" a="1"/>
  <c r="AM263" i="1" s="1"/>
  <c r="AL263" i="1" a="1"/>
  <c r="AL263" i="1" s="1"/>
  <c r="AK263" i="1" a="1"/>
  <c r="AK263" i="1"/>
  <c r="AJ263" i="1" a="1"/>
  <c r="AJ263" i="1" s="1"/>
  <c r="AI263" i="1" a="1"/>
  <c r="AI263" i="1" s="1"/>
  <c r="AH263" i="1" a="1"/>
  <c r="AH263" i="1" s="1"/>
  <c r="AG263" i="1" a="1"/>
  <c r="AG263" i="1" s="1"/>
  <c r="AF263" i="1" a="1"/>
  <c r="AF263" i="1" s="1"/>
  <c r="AE263" i="1" a="1"/>
  <c r="AE263" i="1" s="1"/>
  <c r="AD263" i="1" a="1"/>
  <c r="AD263" i="1" s="1"/>
  <c r="AC263" i="1" a="1"/>
  <c r="AC263" i="1" s="1"/>
  <c r="AB263" i="1" a="1"/>
  <c r="AB263" i="1" s="1"/>
  <c r="AM262" i="1" a="1"/>
  <c r="AM262" i="1" s="1"/>
  <c r="AL262" i="1" a="1"/>
  <c r="AL262" i="1"/>
  <c r="AK262" i="1" a="1"/>
  <c r="AK262" i="1" s="1"/>
  <c r="AJ262" i="1" a="1"/>
  <c r="AJ262" i="1" s="1"/>
  <c r="AI262" i="1" a="1"/>
  <c r="AI262" i="1"/>
  <c r="AH262" i="1" a="1"/>
  <c r="AH262" i="1" s="1"/>
  <c r="AG262" i="1" a="1"/>
  <c r="AG262" i="1" s="1"/>
  <c r="AF262" i="1" a="1"/>
  <c r="AF262" i="1" s="1"/>
  <c r="AE262" i="1" a="1"/>
  <c r="AE262" i="1" s="1"/>
  <c r="AD262" i="1" a="1"/>
  <c r="AD262" i="1" s="1"/>
  <c r="AC262" i="1" a="1"/>
  <c r="AC262" i="1" s="1"/>
  <c r="AB262" i="1" a="1"/>
  <c r="AB262" i="1" s="1"/>
  <c r="AM261" i="1" a="1"/>
  <c r="AM261" i="1" s="1"/>
  <c r="AL261" i="1" a="1"/>
  <c r="AL261" i="1"/>
  <c r="AK261" i="1" a="1"/>
  <c r="AK261" i="1" s="1"/>
  <c r="AJ261" i="1" a="1"/>
  <c r="AJ261" i="1" s="1"/>
  <c r="AI261" i="1" a="1"/>
  <c r="AI261" i="1" s="1"/>
  <c r="AH261" i="1" a="1"/>
  <c r="AH261" i="1" s="1"/>
  <c r="AG261" i="1" a="1"/>
  <c r="AG261" i="1" s="1"/>
  <c r="AF261" i="1" a="1"/>
  <c r="AF261" i="1" s="1"/>
  <c r="AE261" i="1" a="1"/>
  <c r="AE261" i="1" s="1"/>
  <c r="AD261" i="1" a="1"/>
  <c r="AD261" i="1" s="1"/>
  <c r="AC261" i="1" a="1"/>
  <c r="AC261" i="1" s="1"/>
  <c r="AB261" i="1" a="1"/>
  <c r="AB261" i="1" s="1"/>
  <c r="AM260" i="1" a="1"/>
  <c r="AM260" i="1"/>
  <c r="AL260" i="1" a="1"/>
  <c r="AL260" i="1" s="1"/>
  <c r="AK260" i="1" a="1"/>
  <c r="AK260" i="1" s="1"/>
  <c r="AJ260" i="1" a="1"/>
  <c r="AJ260" i="1" s="1"/>
  <c r="AI260" i="1" a="1"/>
  <c r="AI260" i="1" s="1"/>
  <c r="AH260" i="1" a="1"/>
  <c r="AH260" i="1" s="1"/>
  <c r="AG260" i="1" a="1"/>
  <c r="AG260" i="1" s="1"/>
  <c r="AF260" i="1" a="1"/>
  <c r="AF260" i="1" s="1"/>
  <c r="AE260" i="1" a="1"/>
  <c r="AE260" i="1" s="1"/>
  <c r="AD260" i="1" a="1"/>
  <c r="AD260" i="1" s="1"/>
  <c r="AC260" i="1" a="1"/>
  <c r="AC260" i="1" s="1"/>
  <c r="AB260" i="1" a="1"/>
  <c r="AB260" i="1" s="1"/>
  <c r="AM259" i="1" a="1"/>
  <c r="AM259" i="1" s="1"/>
  <c r="AL259" i="1" a="1"/>
  <c r="AL259" i="1" s="1"/>
  <c r="AK259" i="1" a="1"/>
  <c r="AK259" i="1" s="1"/>
  <c r="AJ259" i="1" a="1"/>
  <c r="AJ259" i="1" s="1"/>
  <c r="AI259" i="1" a="1"/>
  <c r="AI259" i="1" s="1"/>
  <c r="AH259" i="1" a="1"/>
  <c r="AH259" i="1"/>
  <c r="AG259" i="1" a="1"/>
  <c r="AG259" i="1" s="1"/>
  <c r="AF259" i="1" a="1"/>
  <c r="AF259" i="1" s="1"/>
  <c r="AE259" i="1" a="1"/>
  <c r="AE259" i="1" s="1"/>
  <c r="AD259" i="1" a="1"/>
  <c r="AD259" i="1" s="1"/>
  <c r="AC259" i="1" a="1"/>
  <c r="AC259" i="1" s="1"/>
  <c r="AB259" i="1" a="1"/>
  <c r="AB259" i="1" s="1"/>
  <c r="AM243" i="1" a="1"/>
  <c r="AM243" i="1" s="1"/>
  <c r="AL243" i="1" a="1"/>
  <c r="AL243" i="1" s="1"/>
  <c r="AK243" i="1" a="1"/>
  <c r="AK243" i="1" s="1"/>
  <c r="AJ243" i="1" a="1"/>
  <c r="AJ243" i="1" s="1"/>
  <c r="AI243" i="1" a="1"/>
  <c r="AI243" i="1"/>
  <c r="AH243" i="1" a="1"/>
  <c r="AH243" i="1" s="1"/>
  <c r="AG243" i="1" a="1"/>
  <c r="AG243" i="1"/>
  <c r="AF243" i="1" a="1"/>
  <c r="AF243" i="1" s="1"/>
  <c r="AE243" i="1" a="1"/>
  <c r="AE243" i="1" s="1"/>
  <c r="AD243" i="1" a="1"/>
  <c r="AD243" i="1" s="1"/>
  <c r="AC243" i="1" a="1"/>
  <c r="AC243" i="1" s="1"/>
  <c r="AB243" i="1" a="1"/>
  <c r="AB243" i="1" s="1"/>
  <c r="AM242" i="1" a="1"/>
  <c r="AM242" i="1" s="1"/>
  <c r="AL242" i="1" a="1"/>
  <c r="AL242" i="1" s="1"/>
  <c r="AK242" i="1" a="1"/>
  <c r="AK242" i="1" s="1"/>
  <c r="AJ242" i="1" a="1"/>
  <c r="AJ242" i="1" s="1"/>
  <c r="AI242" i="1" a="1"/>
  <c r="AI242" i="1" s="1"/>
  <c r="AH242" i="1" a="1"/>
  <c r="AH242" i="1"/>
  <c r="AG242" i="1" a="1"/>
  <c r="AG242" i="1" s="1"/>
  <c r="AF242" i="1" a="1"/>
  <c r="AF242" i="1" s="1"/>
  <c r="AE242" i="1" a="1"/>
  <c r="AE242" i="1"/>
  <c r="AD242" i="1" a="1"/>
  <c r="AD242" i="1" s="1"/>
  <c r="AC242" i="1" a="1"/>
  <c r="AC242" i="1" s="1"/>
  <c r="AB242" i="1" a="1"/>
  <c r="AB242" i="1" s="1"/>
  <c r="AM241" i="1" a="1"/>
  <c r="AM241" i="1" s="1"/>
  <c r="AL241" i="1" a="1"/>
  <c r="AL241" i="1" s="1"/>
  <c r="AK241" i="1" a="1"/>
  <c r="AK241" i="1" s="1"/>
  <c r="AJ241" i="1" a="1"/>
  <c r="AJ241" i="1" s="1"/>
  <c r="AI241" i="1" a="1"/>
  <c r="AI241" i="1" s="1"/>
  <c r="AH241" i="1" a="1"/>
  <c r="AH241" i="1" s="1"/>
  <c r="AG241" i="1" a="1"/>
  <c r="AG241" i="1" s="1"/>
  <c r="AF241" i="1" a="1"/>
  <c r="AF241" i="1" s="1"/>
  <c r="AE241" i="1" a="1"/>
  <c r="AE241" i="1" s="1"/>
  <c r="AD241" i="1" a="1"/>
  <c r="AD241" i="1" s="1"/>
  <c r="AC241" i="1" a="1"/>
  <c r="AC241" i="1"/>
  <c r="AB241" i="1" a="1"/>
  <c r="AB241" i="1" s="1"/>
  <c r="AM240" i="1" a="1"/>
  <c r="AM240" i="1" s="1"/>
  <c r="AL240" i="1" a="1"/>
  <c r="AL240" i="1" s="1"/>
  <c r="AK240" i="1" a="1"/>
  <c r="AK240" i="1" s="1"/>
  <c r="AJ240" i="1" a="1"/>
  <c r="AJ240" i="1" s="1"/>
  <c r="AI240" i="1" a="1"/>
  <c r="AI240" i="1" s="1"/>
  <c r="AH240" i="1" a="1"/>
  <c r="AH240" i="1" s="1"/>
  <c r="AG240" i="1" a="1"/>
  <c r="AG240" i="1" s="1"/>
  <c r="AF240" i="1" a="1"/>
  <c r="AF240" i="1" s="1"/>
  <c r="AE240" i="1" a="1"/>
  <c r="AE240" i="1" s="1"/>
  <c r="AD240" i="1" a="1"/>
  <c r="AD240" i="1" s="1"/>
  <c r="AC240" i="1" a="1"/>
  <c r="AC240" i="1" s="1"/>
  <c r="AB240" i="1" a="1"/>
  <c r="AB240" i="1"/>
  <c r="AM239" i="1" a="1"/>
  <c r="AM239" i="1" s="1"/>
  <c r="AL239" i="1" a="1"/>
  <c r="AL239" i="1" s="1"/>
  <c r="AK239" i="1" a="1"/>
  <c r="AK239" i="1" s="1"/>
  <c r="AJ239" i="1" a="1"/>
  <c r="AJ239" i="1" s="1"/>
  <c r="AI239" i="1" a="1"/>
  <c r="AI239" i="1" s="1"/>
  <c r="AH239" i="1" a="1"/>
  <c r="AH239" i="1" s="1"/>
  <c r="AG239" i="1" a="1"/>
  <c r="AG239" i="1" s="1"/>
  <c r="AF239" i="1" a="1"/>
  <c r="AF239" i="1"/>
  <c r="AE239" i="1" a="1"/>
  <c r="AE239" i="1" s="1"/>
  <c r="AD239" i="1" a="1"/>
  <c r="AD239" i="1" s="1"/>
  <c r="AC239" i="1" a="1"/>
  <c r="AC239" i="1" s="1"/>
  <c r="AB239" i="1" a="1"/>
  <c r="AB239" i="1"/>
  <c r="AM238" i="1" a="1"/>
  <c r="AM238" i="1" s="1"/>
  <c r="AL238" i="1" a="1"/>
  <c r="AL238" i="1" s="1"/>
  <c r="AK238" i="1" a="1"/>
  <c r="AK238" i="1" s="1"/>
  <c r="AJ238" i="1" a="1"/>
  <c r="AJ238" i="1"/>
  <c r="AI238" i="1" a="1"/>
  <c r="AI238" i="1" s="1"/>
  <c r="AH238" i="1" a="1"/>
  <c r="AH238" i="1" s="1"/>
  <c r="AG238" i="1" a="1"/>
  <c r="AG238" i="1" s="1"/>
  <c r="AF238" i="1" a="1"/>
  <c r="AF238" i="1" s="1"/>
  <c r="AE238" i="1" a="1"/>
  <c r="AE238" i="1" s="1"/>
  <c r="AD238" i="1" a="1"/>
  <c r="AD238" i="1" s="1"/>
  <c r="AC238" i="1" a="1"/>
  <c r="AC238" i="1" s="1"/>
  <c r="AB238" i="1" a="1"/>
  <c r="AB238" i="1"/>
  <c r="AM237" i="1" a="1"/>
  <c r="AM237" i="1" s="1"/>
  <c r="AL237" i="1" a="1"/>
  <c r="AL237" i="1" s="1"/>
  <c r="AK237" i="1" a="1"/>
  <c r="AK237" i="1" s="1"/>
  <c r="AJ237" i="1" a="1"/>
  <c r="AJ237" i="1"/>
  <c r="AI237" i="1" a="1"/>
  <c r="AI237" i="1" s="1"/>
  <c r="AH237" i="1" a="1"/>
  <c r="AH237" i="1" s="1"/>
  <c r="AG237" i="1" a="1"/>
  <c r="AG237" i="1" s="1"/>
  <c r="AF237" i="1" a="1"/>
  <c r="AF237" i="1"/>
  <c r="AE237" i="1" a="1"/>
  <c r="AE237" i="1" s="1"/>
  <c r="AD237" i="1" a="1"/>
  <c r="AD237" i="1" s="1"/>
  <c r="AC237" i="1" a="1"/>
  <c r="AC237" i="1" s="1"/>
  <c r="AB237" i="1" a="1"/>
  <c r="AB237" i="1" s="1"/>
  <c r="AM236" i="1" a="1"/>
  <c r="AM236" i="1" s="1"/>
  <c r="AL236" i="1" a="1"/>
  <c r="AL236" i="1" s="1"/>
  <c r="AK236" i="1" a="1"/>
  <c r="AK236" i="1" s="1"/>
  <c r="AJ236" i="1" a="1"/>
  <c r="AJ236" i="1"/>
  <c r="AI236" i="1" a="1"/>
  <c r="AI236" i="1" s="1"/>
  <c r="AH236" i="1" a="1"/>
  <c r="AH236" i="1" s="1"/>
  <c r="AG236" i="1" a="1"/>
  <c r="AG236" i="1" s="1"/>
  <c r="AF236" i="1" a="1"/>
  <c r="AF236" i="1"/>
  <c r="AE236" i="1" a="1"/>
  <c r="AE236" i="1" s="1"/>
  <c r="AD236" i="1" a="1"/>
  <c r="AD236" i="1" s="1"/>
  <c r="AC236" i="1" a="1"/>
  <c r="AC236" i="1" s="1"/>
  <c r="AB236" i="1" a="1"/>
  <c r="AB236" i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/>
  <c r="AE222" i="1" a="1"/>
  <c r="AE222" i="1" s="1"/>
  <c r="AD222" i="1" a="1"/>
  <c r="AD222" i="1" s="1"/>
  <c r="AC222" i="1" a="1"/>
  <c r="AC222" i="1" s="1"/>
  <c r="AB222" i="1" a="1"/>
  <c r="AB222" i="1"/>
  <c r="AM221" i="1" a="1"/>
  <c r="AM221" i="1" s="1"/>
  <c r="AL221" i="1" a="1"/>
  <c r="AL221" i="1" s="1"/>
  <c r="AK221" i="1" a="1"/>
  <c r="AK221" i="1" s="1"/>
  <c r="AJ221" i="1" a="1"/>
  <c r="AJ221" i="1"/>
  <c r="AI221" i="1" a="1"/>
  <c r="AI221" i="1" s="1"/>
  <c r="AH221" i="1" a="1"/>
  <c r="AH221" i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/>
  <c r="AM220" i="1" a="1"/>
  <c r="AM220" i="1" s="1"/>
  <c r="AL220" i="1" a="1"/>
  <c r="AL220" i="1" s="1"/>
  <c r="AK220" i="1" a="1"/>
  <c r="AK220" i="1" s="1"/>
  <c r="AJ220" i="1" a="1"/>
  <c r="AJ220" i="1"/>
  <c r="AI220" i="1" a="1"/>
  <c r="AI220" i="1" s="1"/>
  <c r="AH220" i="1" a="1"/>
  <c r="AH220" i="1" s="1"/>
  <c r="AG220" i="1" a="1"/>
  <c r="AG220" i="1" s="1"/>
  <c r="AF220" i="1" a="1"/>
  <c r="AF220" i="1"/>
  <c r="AE220" i="1" a="1"/>
  <c r="AE220" i="1" s="1"/>
  <c r="AD220" i="1" a="1"/>
  <c r="AD220" i="1"/>
  <c r="AC220" i="1" a="1"/>
  <c r="AC220" i="1" s="1"/>
  <c r="AB220" i="1" a="1"/>
  <c r="AB220" i="1" s="1"/>
  <c r="AM219" i="1" a="1"/>
  <c r="AM219" i="1" s="1"/>
  <c r="AL219" i="1" a="1"/>
  <c r="AL219" i="1" s="1"/>
  <c r="AK219" i="1" a="1"/>
  <c r="AK219" i="1" s="1"/>
  <c r="AJ219" i="1" a="1"/>
  <c r="AJ219" i="1"/>
  <c r="AI219" i="1" a="1"/>
  <c r="AI219" i="1" s="1"/>
  <c r="AH219" i="1" a="1"/>
  <c r="AH219" i="1" s="1"/>
  <c r="AG219" i="1" a="1"/>
  <c r="AG219" i="1" s="1"/>
  <c r="AF219" i="1" a="1"/>
  <c r="AF219" i="1" s="1"/>
  <c r="AE219" i="1" a="1"/>
  <c r="AE219" i="1" s="1"/>
  <c r="AD219" i="1" a="1"/>
  <c r="AD219" i="1"/>
  <c r="AC219" i="1" a="1"/>
  <c r="AC219" i="1" s="1"/>
  <c r="AB219" i="1" a="1"/>
  <c r="AB219" i="1" s="1"/>
  <c r="AM218" i="1" a="1"/>
  <c r="AM218" i="1" s="1"/>
  <c r="AL218" i="1" a="1"/>
  <c r="AL218" i="1"/>
  <c r="AK218" i="1" a="1"/>
  <c r="AK218" i="1" s="1"/>
  <c r="AJ218" i="1" a="1"/>
  <c r="AJ218" i="1" s="1"/>
  <c r="AI218" i="1" a="1"/>
  <c r="AI218" i="1" s="1"/>
  <c r="AH218" i="1" a="1"/>
  <c r="AH218" i="1" s="1"/>
  <c r="AG218" i="1" a="1"/>
  <c r="AG218" i="1" s="1"/>
  <c r="AF218" i="1" a="1"/>
  <c r="AF218" i="1" s="1"/>
  <c r="AE218" i="1" a="1"/>
  <c r="AE218" i="1" s="1"/>
  <c r="AD218" i="1" a="1"/>
  <c r="AD218" i="1" s="1"/>
  <c r="AC218" i="1" a="1"/>
  <c r="AC218" i="1" s="1"/>
  <c r="AB218" i="1" a="1"/>
  <c r="AB218" i="1" s="1"/>
  <c r="AM217" i="1" a="1"/>
  <c r="AM217" i="1" s="1"/>
  <c r="AL217" i="1" a="1"/>
  <c r="AL217" i="1" s="1"/>
  <c r="AK217" i="1" a="1"/>
  <c r="AK217" i="1" s="1"/>
  <c r="AJ217" i="1" a="1"/>
  <c r="AJ217" i="1" s="1"/>
  <c r="AI217" i="1" a="1"/>
  <c r="AI217" i="1" s="1"/>
  <c r="AH217" i="1" a="1"/>
  <c r="AH217" i="1"/>
  <c r="AG217" i="1" a="1"/>
  <c r="AG217" i="1" s="1"/>
  <c r="AF217" i="1" a="1"/>
  <c r="AF217" i="1"/>
  <c r="AE217" i="1" a="1"/>
  <c r="AE217" i="1" s="1"/>
  <c r="AD217" i="1" a="1"/>
  <c r="AD217" i="1" s="1"/>
  <c r="AC217" i="1" a="1"/>
  <c r="AC217" i="1" s="1"/>
  <c r="AB217" i="1" a="1"/>
  <c r="AB217" i="1" s="1"/>
  <c r="AM216" i="1" a="1"/>
  <c r="AM216" i="1" s="1"/>
  <c r="AL216" i="1" a="1"/>
  <c r="AL216" i="1" s="1"/>
  <c r="AK216" i="1" a="1"/>
  <c r="AK216" i="1" s="1"/>
  <c r="AJ216" i="1" a="1"/>
  <c r="AJ216" i="1"/>
  <c r="AI216" i="1" a="1"/>
  <c r="AI216" i="1" s="1"/>
  <c r="AH216" i="1" a="1"/>
  <c r="AH216" i="1" s="1"/>
  <c r="AG216" i="1" a="1"/>
  <c r="AG216" i="1" s="1"/>
  <c r="AF216" i="1" a="1"/>
  <c r="AF216" i="1" s="1"/>
  <c r="AE216" i="1" a="1"/>
  <c r="AE216" i="1" s="1"/>
  <c r="AD216" i="1" a="1"/>
  <c r="AD216" i="1" s="1"/>
  <c r="AC216" i="1" a="1"/>
  <c r="AC216" i="1" s="1"/>
  <c r="AB216" i="1" a="1"/>
  <c r="AB216" i="1"/>
  <c r="AM215" i="1" a="1"/>
  <c r="AM215" i="1" s="1"/>
  <c r="AL215" i="1" a="1"/>
  <c r="AL215" i="1" s="1"/>
  <c r="AK215" i="1" a="1"/>
  <c r="AK215" i="1" s="1"/>
  <c r="AJ215" i="1" a="1"/>
  <c r="AJ215" i="1" s="1"/>
  <c r="AI215" i="1" a="1"/>
  <c r="AI215" i="1" s="1"/>
  <c r="AH215" i="1" a="1"/>
  <c r="AH215" i="1" s="1"/>
  <c r="AG215" i="1" a="1"/>
  <c r="AG215" i="1" s="1"/>
  <c r="AF215" i="1" a="1"/>
  <c r="AF215" i="1" s="1"/>
  <c r="AE215" i="1" a="1"/>
  <c r="AE215" i="1" s="1"/>
  <c r="AD215" i="1" a="1"/>
  <c r="AD215" i="1"/>
  <c r="AC215" i="1" a="1"/>
  <c r="AC215" i="1" s="1"/>
  <c r="AB215" i="1" a="1"/>
  <c r="AB215" i="1" s="1"/>
  <c r="AM214" i="1" a="1"/>
  <c r="AM214" i="1" s="1"/>
  <c r="AL214" i="1" a="1"/>
  <c r="AL214" i="1" s="1"/>
  <c r="AK214" i="1" a="1"/>
  <c r="AK214" i="1" s="1"/>
  <c r="AJ214" i="1" a="1"/>
  <c r="AJ214" i="1" s="1"/>
  <c r="AI214" i="1" a="1"/>
  <c r="AI214" i="1" s="1"/>
  <c r="AH214" i="1" a="1"/>
  <c r="AH214" i="1" s="1"/>
  <c r="AG214" i="1" a="1"/>
  <c r="AG214" i="1" s="1"/>
  <c r="AF214" i="1" a="1"/>
  <c r="AF214" i="1" s="1"/>
  <c r="AE214" i="1" a="1"/>
  <c r="AE214" i="1" s="1"/>
  <c r="AD214" i="1" a="1"/>
  <c r="AD214" i="1" s="1"/>
  <c r="AC214" i="1" a="1"/>
  <c r="AC214" i="1" s="1"/>
  <c r="AB214" i="1" a="1"/>
  <c r="AB214" i="1" s="1"/>
  <c r="AM213" i="1" a="1"/>
  <c r="AM213" i="1" s="1"/>
  <c r="AL213" i="1" a="1"/>
  <c r="AL213" i="1" s="1"/>
  <c r="AK213" i="1" a="1"/>
  <c r="AK213" i="1" s="1"/>
  <c r="AJ213" i="1" a="1"/>
  <c r="AJ213" i="1"/>
  <c r="AI213" i="1" a="1"/>
  <c r="AI213" i="1" s="1"/>
  <c r="AH213" i="1" a="1"/>
  <c r="AH213" i="1" s="1"/>
  <c r="AG213" i="1" a="1"/>
  <c r="AG213" i="1" s="1"/>
  <c r="AF213" i="1" a="1"/>
  <c r="AF213" i="1" s="1"/>
  <c r="AE213" i="1" a="1"/>
  <c r="AE213" i="1" s="1"/>
  <c r="AD213" i="1" a="1"/>
  <c r="AD213" i="1" s="1"/>
  <c r="AC213" i="1" a="1"/>
  <c r="AC213" i="1" s="1"/>
  <c r="AB213" i="1" a="1"/>
  <c r="AB213" i="1" s="1"/>
  <c r="AM212" i="1" a="1"/>
  <c r="AM212" i="1" s="1"/>
  <c r="AL212" i="1" a="1"/>
  <c r="AL212" i="1" s="1"/>
  <c r="AK212" i="1" a="1"/>
  <c r="AK212" i="1" s="1"/>
  <c r="AJ212" i="1" a="1"/>
  <c r="AJ212" i="1"/>
  <c r="AI212" i="1" a="1"/>
  <c r="AI212" i="1" s="1"/>
  <c r="AH212" i="1" a="1"/>
  <c r="AH212" i="1" s="1"/>
  <c r="AG212" i="1" a="1"/>
  <c r="AG212" i="1" s="1"/>
  <c r="AF212" i="1" a="1"/>
  <c r="AF212" i="1" s="1"/>
  <c r="AE212" i="1" a="1"/>
  <c r="AE212" i="1" s="1"/>
  <c r="AD212" i="1" a="1"/>
  <c r="AD212" i="1"/>
  <c r="AC212" i="1" a="1"/>
  <c r="AC212" i="1" s="1"/>
  <c r="AB212" i="1" a="1"/>
  <c r="AB212" i="1" s="1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/>
  <c r="AE211" i="1" a="1"/>
  <c r="AE211" i="1" s="1"/>
  <c r="AD211" i="1" a="1"/>
  <c r="AD211" i="1"/>
  <c r="AC211" i="1" a="1"/>
  <c r="AC211" i="1" s="1"/>
  <c r="AB211" i="1" a="1"/>
  <c r="AB211" i="1" s="1"/>
  <c r="AM210" i="1" a="1"/>
  <c r="AM210" i="1" s="1"/>
  <c r="AL210" i="1" a="1"/>
  <c r="AL210" i="1" s="1"/>
  <c r="AK210" i="1" a="1"/>
  <c r="AK210" i="1" s="1"/>
  <c r="AJ210" i="1" a="1"/>
  <c r="AJ210" i="1"/>
  <c r="AI210" i="1" a="1"/>
  <c r="AI210" i="1" s="1"/>
  <c r="AH210" i="1" a="1"/>
  <c r="AH210" i="1" s="1"/>
  <c r="AG210" i="1" a="1"/>
  <c r="AG210" i="1" s="1"/>
  <c r="AF210" i="1" a="1"/>
  <c r="AF210" i="1" s="1"/>
  <c r="AE210" i="1" a="1"/>
  <c r="AE210" i="1" s="1"/>
  <c r="AD210" i="1" a="1"/>
  <c r="AD210" i="1" s="1"/>
  <c r="AC210" i="1" a="1"/>
  <c r="AC210" i="1" s="1"/>
  <c r="AB210" i="1" a="1"/>
  <c r="AB210" i="1" s="1"/>
  <c r="AM209" i="1" a="1"/>
  <c r="AM209" i="1" s="1"/>
  <c r="AL209" i="1" a="1"/>
  <c r="AL209" i="1"/>
  <c r="AK209" i="1" a="1"/>
  <c r="AK209" i="1" s="1"/>
  <c r="AJ209" i="1" a="1"/>
  <c r="AJ209" i="1"/>
  <c r="AI209" i="1" a="1"/>
  <c r="AI209" i="1" s="1"/>
  <c r="AH209" i="1" a="1"/>
  <c r="AH209" i="1" s="1"/>
  <c r="AG209" i="1" a="1"/>
  <c r="AG209" i="1" s="1"/>
  <c r="AF209" i="1" a="1"/>
  <c r="AF209" i="1" s="1"/>
  <c r="AE209" i="1" a="1"/>
  <c r="AE209" i="1" s="1"/>
  <c r="AD209" i="1" a="1"/>
  <c r="AD209" i="1" s="1"/>
  <c r="AC209" i="1" a="1"/>
  <c r="AC209" i="1" s="1"/>
  <c r="AB209" i="1" a="1"/>
  <c r="AB209" i="1" s="1"/>
  <c r="AM208" i="1" a="1"/>
  <c r="AM208" i="1" s="1"/>
  <c r="AL208" i="1" a="1"/>
  <c r="AL208" i="1" s="1"/>
  <c r="AK208" i="1" a="1"/>
  <c r="AK208" i="1" s="1"/>
  <c r="AJ208" i="1" a="1"/>
  <c r="AJ208" i="1" s="1"/>
  <c r="AI208" i="1" a="1"/>
  <c r="AI208" i="1" s="1"/>
  <c r="AH208" i="1" a="1"/>
  <c r="AH208" i="1" s="1"/>
  <c r="AG208" i="1" a="1"/>
  <c r="AG208" i="1" s="1"/>
  <c r="AF208" i="1" a="1"/>
  <c r="AF208" i="1"/>
  <c r="AE208" i="1" a="1"/>
  <c r="AE208" i="1" s="1"/>
  <c r="AD208" i="1" a="1"/>
  <c r="AD208" i="1"/>
  <c r="AC208" i="1" a="1"/>
  <c r="AC208" i="1" s="1"/>
  <c r="AB208" i="1" a="1"/>
  <c r="AB208" i="1" s="1"/>
  <c r="AM207" i="1" a="1"/>
  <c r="AM207" i="1" s="1"/>
  <c r="AL207" i="1" a="1"/>
  <c r="AL207" i="1" s="1"/>
  <c r="AK207" i="1" a="1"/>
  <c r="AK207" i="1" s="1"/>
  <c r="AJ207" i="1" a="1"/>
  <c r="AJ207" i="1" s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 s="1"/>
  <c r="AD207" i="1" a="1"/>
  <c r="AD207" i="1" s="1"/>
  <c r="AC207" i="1" a="1"/>
  <c r="AC207" i="1" s="1"/>
  <c r="AB207" i="1" a="1"/>
  <c r="AB207" i="1"/>
  <c r="AM197" i="1" a="1"/>
  <c r="AM197" i="1" s="1"/>
  <c r="AL197" i="1" a="1"/>
  <c r="AL197" i="1" s="1"/>
  <c r="AK197" i="1" a="1"/>
  <c r="AK197" i="1" s="1"/>
  <c r="AJ197" i="1" a="1"/>
  <c r="AJ197" i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/>
  <c r="AK196" i="1" a="1"/>
  <c r="AK196" i="1" s="1"/>
  <c r="AJ196" i="1" a="1"/>
  <c r="AJ196" i="1"/>
  <c r="AI196" i="1" a="1"/>
  <c r="AI196" i="1" s="1"/>
  <c r="AH196" i="1" a="1"/>
  <c r="AH196" i="1" s="1"/>
  <c r="AG196" i="1" a="1"/>
  <c r="AG196" i="1" s="1"/>
  <c r="AF196" i="1" a="1"/>
  <c r="AF196" i="1"/>
  <c r="AE196" i="1" a="1"/>
  <c r="AE196" i="1" s="1"/>
  <c r="AD196" i="1" a="1"/>
  <c r="AD196" i="1" s="1"/>
  <c r="AC196" i="1" a="1"/>
  <c r="AC196" i="1" s="1"/>
  <c r="AB196" i="1" a="1"/>
  <c r="AB196" i="1" s="1"/>
  <c r="AM195" i="1" a="1"/>
  <c r="AM195" i="1" s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 s="1"/>
  <c r="AB195" i="1" a="1"/>
  <c r="AB195" i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 s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3" i="1" a="1"/>
  <c r="AM193" i="1" s="1"/>
  <c r="AL193" i="1" a="1"/>
  <c r="AL193" i="1"/>
  <c r="AK193" i="1" a="1"/>
  <c r="AK193" i="1" s="1"/>
  <c r="AJ193" i="1" a="1"/>
  <c r="AJ193" i="1" s="1"/>
  <c r="AI193" i="1" a="1"/>
  <c r="AI193" i="1" s="1"/>
  <c r="AH193" i="1" a="1"/>
  <c r="AH193" i="1" s="1"/>
  <c r="AG193" i="1" a="1"/>
  <c r="AG193" i="1" s="1"/>
  <c r="AF193" i="1" a="1"/>
  <c r="AF193" i="1" s="1"/>
  <c r="AE193" i="1" a="1"/>
  <c r="AE193" i="1" s="1"/>
  <c r="AD193" i="1" a="1"/>
  <c r="AD193" i="1" s="1"/>
  <c r="AC193" i="1" a="1"/>
  <c r="AC193" i="1" s="1"/>
  <c r="AB193" i="1" a="1"/>
  <c r="AB193" i="1" s="1"/>
  <c r="AM192" i="1" a="1"/>
  <c r="AM192" i="1" s="1"/>
  <c r="AL192" i="1" a="1"/>
  <c r="AL192" i="1" s="1"/>
  <c r="AK192" i="1" a="1"/>
  <c r="AK192" i="1" s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/>
  <c r="AE192" i="1" a="1"/>
  <c r="AE192" i="1" s="1"/>
  <c r="AD192" i="1" a="1"/>
  <c r="AD192" i="1" s="1"/>
  <c r="AC192" i="1" a="1"/>
  <c r="AC192" i="1" s="1"/>
  <c r="AB192" i="1" a="1"/>
  <c r="AB192" i="1" s="1"/>
  <c r="AM191" i="1" a="1"/>
  <c r="AM191" i="1" s="1"/>
  <c r="AL191" i="1" a="1"/>
  <c r="AL191" i="1" s="1"/>
  <c r="AK191" i="1" a="1"/>
  <c r="AK191" i="1" s="1"/>
  <c r="AJ191" i="1" a="1"/>
  <c r="AJ191" i="1" s="1"/>
  <c r="AI191" i="1" a="1"/>
  <c r="AI191" i="1" s="1"/>
  <c r="AH191" i="1" a="1"/>
  <c r="AH191" i="1" s="1"/>
  <c r="AG191" i="1" a="1"/>
  <c r="AG191" i="1" s="1"/>
  <c r="AF191" i="1" a="1"/>
  <c r="AF191" i="1" s="1"/>
  <c r="AE191" i="1" a="1"/>
  <c r="AE191" i="1" s="1"/>
  <c r="AD191" i="1" a="1"/>
  <c r="AD191" i="1" s="1"/>
  <c r="AC191" i="1" a="1"/>
  <c r="AC191" i="1" s="1"/>
  <c r="AB191" i="1" a="1"/>
  <c r="AB191" i="1"/>
  <c r="AM190" i="1" a="1"/>
  <c r="AM190" i="1" s="1"/>
  <c r="AL190" i="1" a="1"/>
  <c r="AL190" i="1" s="1"/>
  <c r="AK190" i="1" a="1"/>
  <c r="AK190" i="1" s="1"/>
  <c r="AJ190" i="1" a="1"/>
  <c r="AJ190" i="1" s="1"/>
  <c r="AI190" i="1" a="1"/>
  <c r="AI190" i="1" s="1"/>
  <c r="AH190" i="1" a="1"/>
  <c r="AH190" i="1" s="1"/>
  <c r="AG190" i="1" a="1"/>
  <c r="AG190" i="1" s="1"/>
  <c r="AF190" i="1" a="1"/>
  <c r="AF190" i="1" s="1"/>
  <c r="AE190" i="1" a="1"/>
  <c r="AE190" i="1" s="1"/>
  <c r="AD190" i="1" a="1"/>
  <c r="AD190" i="1" s="1"/>
  <c r="AC190" i="1" a="1"/>
  <c r="AC190" i="1" s="1"/>
  <c r="AB190" i="1" a="1"/>
  <c r="AB190" i="1" s="1"/>
  <c r="AM187" i="1" a="1"/>
  <c r="AM187" i="1" s="1"/>
  <c r="AL187" i="1" a="1"/>
  <c r="AL187" i="1"/>
  <c r="AK187" i="1" a="1"/>
  <c r="AK187" i="1" s="1"/>
  <c r="AJ187" i="1" a="1"/>
  <c r="AJ187" i="1"/>
  <c r="AI187" i="1" a="1"/>
  <c r="AI187" i="1" s="1"/>
  <c r="AH187" i="1" a="1"/>
  <c r="AH187" i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/>
  <c r="AC185" i="1" a="1"/>
  <c r="AC185" i="1" s="1"/>
  <c r="AB185" i="1" a="1"/>
  <c r="AB185" i="1"/>
  <c r="AM184" i="1" a="1"/>
  <c r="AM184" i="1" s="1"/>
  <c r="AL184" i="1" a="1"/>
  <c r="AL184" i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 s="1"/>
  <c r="AB184" i="1" a="1"/>
  <c r="AB184" i="1" s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/>
  <c r="AG182" i="1" a="1"/>
  <c r="AG182" i="1" s="1"/>
  <c r="AF182" i="1" a="1"/>
  <c r="AF182" i="1"/>
  <c r="AE182" i="1" a="1"/>
  <c r="AE182" i="1" s="1"/>
  <c r="AD182" i="1" a="1"/>
  <c r="AD182" i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9" i="1" a="1"/>
  <c r="AM179" i="1" s="1"/>
  <c r="AL179" i="1" a="1"/>
  <c r="AL179" i="1"/>
  <c r="AK179" i="1" a="1"/>
  <c r="AK179" i="1" s="1"/>
  <c r="AJ179" i="1" a="1"/>
  <c r="AJ179" i="1"/>
  <c r="AI179" i="1" a="1"/>
  <c r="AI179" i="1" s="1"/>
  <c r="AH179" i="1" a="1"/>
  <c r="AH179" i="1"/>
  <c r="AG179" i="1" a="1"/>
  <c r="AG179" i="1" s="1"/>
  <c r="AF179" i="1" a="1"/>
  <c r="AF179" i="1" s="1"/>
  <c r="AE179" i="1" a="1"/>
  <c r="AE179" i="1" s="1"/>
  <c r="AD179" i="1" a="1"/>
  <c r="AD179" i="1" s="1"/>
  <c r="AC179" i="1" a="1"/>
  <c r="AC179" i="1" s="1"/>
  <c r="AB179" i="1" a="1"/>
  <c r="AB179" i="1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AD178" i="1" a="1"/>
  <c r="AD178" i="1" s="1"/>
  <c r="AC178" i="1" a="1"/>
  <c r="AC178" i="1" s="1"/>
  <c r="AB178" i="1" a="1"/>
  <c r="AB178" i="1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AD177" i="1" a="1"/>
  <c r="AD177" i="1"/>
  <c r="AC177" i="1" a="1"/>
  <c r="AC177" i="1" s="1"/>
  <c r="AB177" i="1" a="1"/>
  <c r="AB177" i="1"/>
  <c r="AM176" i="1" a="1"/>
  <c r="AM176" i="1" s="1"/>
  <c r="AL176" i="1" a="1"/>
  <c r="AL176" i="1"/>
  <c r="AK176" i="1" a="1"/>
  <c r="AK176" i="1" s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AD176" i="1" a="1"/>
  <c r="AD176" i="1" s="1"/>
  <c r="AC176" i="1" a="1"/>
  <c r="AC176" i="1" s="1"/>
  <c r="AB176" i="1" a="1"/>
  <c r="AB176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 s="1"/>
  <c r="AE175" i="1" a="1"/>
  <c r="AE175" i="1" s="1"/>
  <c r="AD175" i="1" a="1"/>
  <c r="AD175" i="1" s="1"/>
  <c r="AC175" i="1" a="1"/>
  <c r="AC175" i="1" s="1"/>
  <c r="AB175" i="1" a="1"/>
  <c r="AB175" i="1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/>
  <c r="AG174" i="1" a="1"/>
  <c r="AG174" i="1" s="1"/>
  <c r="AF174" i="1" a="1"/>
  <c r="AF174" i="1"/>
  <c r="AE174" i="1" a="1"/>
  <c r="AE174" i="1" s="1"/>
  <c r="AD174" i="1" a="1"/>
  <c r="AD174" i="1"/>
  <c r="AC174" i="1" a="1"/>
  <c r="AC174" i="1" s="1"/>
  <c r="AB174" i="1" a="1"/>
  <c r="AB174" i="1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 s="1"/>
  <c r="AH173" i="1" a="1"/>
  <c r="AH173" i="1" s="1"/>
  <c r="AG173" i="1" a="1"/>
  <c r="AG173" i="1" s="1"/>
  <c r="AF173" i="1" a="1"/>
  <c r="AF173" i="1" s="1"/>
  <c r="AE173" i="1" a="1"/>
  <c r="AE173" i="1" s="1"/>
  <c r="AD173" i="1" a="1"/>
  <c r="AD173" i="1" s="1"/>
  <c r="AC173" i="1" a="1"/>
  <c r="AC173" i="1" s="1"/>
  <c r="AB173" i="1" a="1"/>
  <c r="AB173" i="1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 s="1"/>
  <c r="AE172" i="1" a="1"/>
  <c r="AE172" i="1" s="1"/>
  <c r="AD172" i="1" a="1"/>
  <c r="AD172" i="1" s="1"/>
  <c r="AC172" i="1" a="1"/>
  <c r="AC172" i="1" s="1"/>
  <c r="AB172" i="1" a="1"/>
  <c r="AB172" i="1" s="1"/>
  <c r="AM155" i="1" a="1"/>
  <c r="AM155" i="1" s="1"/>
  <c r="AL155" i="1" a="1"/>
  <c r="AL155" i="1" s="1"/>
  <c r="AK155" i="1" a="1"/>
  <c r="AK155" i="1" s="1"/>
  <c r="AJ155" i="1" a="1"/>
  <c r="AJ155" i="1" s="1"/>
  <c r="AI155" i="1" a="1"/>
  <c r="AI155" i="1" s="1"/>
  <c r="AH155" i="1" a="1"/>
  <c r="AH155" i="1" s="1"/>
  <c r="AG155" i="1" a="1"/>
  <c r="AG155" i="1" s="1"/>
  <c r="AF155" i="1" a="1"/>
  <c r="AF155" i="1" s="1"/>
  <c r="AE155" i="1" a="1"/>
  <c r="AE155" i="1" s="1"/>
  <c r="AD155" i="1" a="1"/>
  <c r="AD155" i="1" s="1"/>
  <c r="AC155" i="1" a="1"/>
  <c r="AC155" i="1" s="1"/>
  <c r="AB155" i="1" a="1"/>
  <c r="AB155" i="1" s="1"/>
  <c r="AM154" i="1" a="1"/>
  <c r="AM154" i="1" s="1"/>
  <c r="AL154" i="1" a="1"/>
  <c r="AL154" i="1" s="1"/>
  <c r="AK154" i="1" a="1"/>
  <c r="AK154" i="1" s="1"/>
  <c r="AJ154" i="1" a="1"/>
  <c r="AJ154" i="1"/>
  <c r="AI154" i="1" a="1"/>
  <c r="AI154" i="1" s="1"/>
  <c r="AH154" i="1" a="1"/>
  <c r="AH154" i="1"/>
  <c r="AG154" i="1" a="1"/>
  <c r="AG154" i="1" s="1"/>
  <c r="AF154" i="1" a="1"/>
  <c r="AF154" i="1"/>
  <c r="AE154" i="1" a="1"/>
  <c r="AE154" i="1" s="1"/>
  <c r="AD154" i="1" a="1"/>
  <c r="AD154" i="1" s="1"/>
  <c r="AC154" i="1" a="1"/>
  <c r="AC154" i="1" s="1"/>
  <c r="AB154" i="1" a="1"/>
  <c r="AB154" i="1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AD153" i="1" a="1"/>
  <c r="AD153" i="1" s="1"/>
  <c r="AC153" i="1" a="1"/>
  <c r="AC153" i="1" s="1"/>
  <c r="AB153" i="1" a="1"/>
  <c r="AB153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 s="1"/>
  <c r="AB152" i="1" a="1"/>
  <c r="AB152" i="1"/>
  <c r="AM151" i="1" a="1"/>
  <c r="AM151" i="1" s="1"/>
  <c r="AL151" i="1" a="1"/>
  <c r="AL151" i="1"/>
  <c r="AK151" i="1" a="1"/>
  <c r="AK151" i="1" s="1"/>
  <c r="AJ151" i="1" a="1"/>
  <c r="AJ151" i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/>
  <c r="AE149" i="1" a="1"/>
  <c r="AE149" i="1" s="1"/>
  <c r="AD149" i="1" a="1"/>
  <c r="AD149" i="1"/>
  <c r="AC149" i="1" a="1"/>
  <c r="AC149" i="1" s="1"/>
  <c r="AB149" i="1" a="1"/>
  <c r="AB149" i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AD141" i="1" a="1"/>
  <c r="AD141" i="1" s="1"/>
  <c r="AC141" i="1" a="1"/>
  <c r="AC141" i="1" s="1"/>
  <c r="AB141" i="1" a="1"/>
  <c r="AB141" i="1" s="1"/>
  <c r="AM140" i="1" a="1"/>
  <c r="AM140" i="1" s="1"/>
  <c r="AL140" i="1" a="1"/>
  <c r="AL140" i="1" s="1"/>
  <c r="AK140" i="1" a="1"/>
  <c r="AK140" i="1" s="1"/>
  <c r="AJ140" i="1" a="1"/>
  <c r="AJ140" i="1"/>
  <c r="AI140" i="1" a="1"/>
  <c r="AI140" i="1" s="1"/>
  <c r="AH140" i="1" a="1"/>
  <c r="AH140" i="1"/>
  <c r="AG140" i="1" a="1"/>
  <c r="AG140" i="1" s="1"/>
  <c r="AF140" i="1" a="1"/>
  <c r="AF140" i="1"/>
  <c r="AE140" i="1" a="1"/>
  <c r="AE140" i="1" s="1"/>
  <c r="AD140" i="1" a="1"/>
  <c r="AD140" i="1" s="1"/>
  <c r="AC140" i="1" a="1"/>
  <c r="AC140" i="1" s="1"/>
  <c r="AB140" i="1" a="1"/>
  <c r="AB140" i="1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/>
  <c r="AM137" i="1" a="1"/>
  <c r="AM137" i="1" s="1"/>
  <c r="AL137" i="1" a="1"/>
  <c r="AL137" i="1"/>
  <c r="AK137" i="1" a="1"/>
  <c r="AK137" i="1" s="1"/>
  <c r="AJ137" i="1" a="1"/>
  <c r="AJ137" i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AD137" i="1" a="1"/>
  <c r="AD137" i="1" s="1"/>
  <c r="AC137" i="1" a="1"/>
  <c r="AC137" i="1" s="1"/>
  <c r="AB137" i="1" a="1"/>
  <c r="AB137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/>
  <c r="AE135" i="1" a="1"/>
  <c r="AE135" i="1" s="1"/>
  <c r="AD135" i="1" a="1"/>
  <c r="AD135" i="1"/>
  <c r="AC135" i="1" a="1"/>
  <c r="AC135" i="1" s="1"/>
  <c r="AB135" i="1" a="1"/>
  <c r="AB135" i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AD134" i="1" a="1"/>
  <c r="AD134" i="1" s="1"/>
  <c r="AC134" i="1" a="1"/>
  <c r="AC134" i="1" s="1"/>
  <c r="AB134" i="1" a="1"/>
  <c r="AB134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/>
  <c r="AI130" i="1" a="1"/>
  <c r="AI130" i="1" s="1"/>
  <c r="AH130" i="1" a="1"/>
  <c r="AH130" i="1"/>
  <c r="AG130" i="1" a="1"/>
  <c r="AG130" i="1" s="1"/>
  <c r="AF130" i="1" a="1"/>
  <c r="AF130" i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/>
  <c r="AM127" i="1" a="1"/>
  <c r="AM127" i="1" s="1"/>
  <c r="AL127" i="1" a="1"/>
  <c r="AL127" i="1"/>
  <c r="AK127" i="1" a="1"/>
  <c r="AK127" i="1" s="1"/>
  <c r="AJ127" i="1" a="1"/>
  <c r="AJ127" i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 s="1"/>
  <c r="AJ125" i="1" a="1"/>
  <c r="AJ125" i="1" s="1"/>
  <c r="AI125" i="1" a="1"/>
  <c r="AI125" i="1" s="1"/>
  <c r="AH125" i="1" a="1"/>
  <c r="AH125" i="1" s="1"/>
  <c r="AG125" i="1" a="1"/>
  <c r="AG125" i="1" s="1"/>
  <c r="AF125" i="1" a="1"/>
  <c r="AF125" i="1"/>
  <c r="AE125" i="1" a="1"/>
  <c r="AE125" i="1" s="1"/>
  <c r="AD125" i="1" a="1"/>
  <c r="AD125" i="1"/>
  <c r="AC125" i="1" a="1"/>
  <c r="AC125" i="1" s="1"/>
  <c r="AB125" i="1" a="1"/>
  <c r="AB125" i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 s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10" i="1" a="1"/>
  <c r="AM110" i="1" s="1"/>
  <c r="AL110" i="1" a="1"/>
  <c r="AL110" i="1" s="1"/>
  <c r="AK110" i="1" a="1"/>
  <c r="AK110" i="1" s="1"/>
  <c r="AJ110" i="1" a="1"/>
  <c r="AJ110" i="1" s="1"/>
  <c r="AI110" i="1" a="1"/>
  <c r="AI110" i="1" s="1"/>
  <c r="AH110" i="1" a="1"/>
  <c r="AH110" i="1" s="1"/>
  <c r="AG110" i="1" a="1"/>
  <c r="AG110" i="1" s="1"/>
  <c r="AF110" i="1" a="1"/>
  <c r="AF110" i="1" s="1"/>
  <c r="AE110" i="1" a="1"/>
  <c r="AE110" i="1" s="1"/>
  <c r="AD110" i="1" a="1"/>
  <c r="AD110" i="1" s="1"/>
  <c r="AC110" i="1" a="1"/>
  <c r="AC110" i="1" s="1"/>
  <c r="AB110" i="1" a="1"/>
  <c r="AB110" i="1" s="1"/>
  <c r="AM109" i="1" a="1"/>
  <c r="AM109" i="1" s="1"/>
  <c r="AL109" i="1" a="1"/>
  <c r="AL109" i="1" s="1"/>
  <c r="AK109" i="1" a="1"/>
  <c r="AK109" i="1" s="1"/>
  <c r="AJ109" i="1" a="1"/>
  <c r="AJ109" i="1" s="1"/>
  <c r="AI109" i="1" a="1"/>
  <c r="AI109" i="1" s="1"/>
  <c r="AH109" i="1" a="1"/>
  <c r="AH109" i="1" s="1"/>
  <c r="AG109" i="1" a="1"/>
  <c r="AG109" i="1" s="1"/>
  <c r="AF109" i="1" a="1"/>
  <c r="AF109" i="1" s="1"/>
  <c r="AE109" i="1" a="1"/>
  <c r="AE109" i="1" s="1"/>
  <c r="AD109" i="1" a="1"/>
  <c r="AD109" i="1" s="1"/>
  <c r="AC109" i="1" a="1"/>
  <c r="AC109" i="1" s="1"/>
  <c r="AB109" i="1" a="1"/>
  <c r="AB109" i="1" s="1"/>
  <c r="AM108" i="1" a="1"/>
  <c r="AM108" i="1" s="1"/>
  <c r="AL108" i="1" a="1"/>
  <c r="AL108" i="1" s="1"/>
  <c r="AK108" i="1" a="1"/>
  <c r="AK108" i="1" s="1"/>
  <c r="AJ108" i="1" a="1"/>
  <c r="AJ108" i="1" s="1"/>
  <c r="AI108" i="1" a="1"/>
  <c r="AI108" i="1" s="1"/>
  <c r="AH108" i="1" a="1"/>
  <c r="AH108" i="1" s="1"/>
  <c r="AG108" i="1" a="1"/>
  <c r="AG108" i="1" s="1"/>
  <c r="AF108" i="1" a="1"/>
  <c r="AF108" i="1" s="1"/>
  <c r="AE108" i="1" a="1"/>
  <c r="AE108" i="1" s="1"/>
  <c r="AD108" i="1" a="1"/>
  <c r="AD108" i="1"/>
  <c r="AC108" i="1" a="1"/>
  <c r="AC108" i="1" s="1"/>
  <c r="AB108" i="1" a="1"/>
  <c r="AB108" i="1" s="1"/>
  <c r="AM107" i="1" a="1"/>
  <c r="AM107" i="1" s="1"/>
  <c r="AL107" i="1" a="1"/>
  <c r="AL107" i="1" s="1"/>
  <c r="AK107" i="1" a="1"/>
  <c r="AK107" i="1" s="1"/>
  <c r="AJ107" i="1" a="1"/>
  <c r="AJ107" i="1" s="1"/>
  <c r="AI107" i="1" a="1"/>
  <c r="AI107" i="1" s="1"/>
  <c r="AH107" i="1" a="1"/>
  <c r="AH107" i="1" s="1"/>
  <c r="AG107" i="1" a="1"/>
  <c r="AG107" i="1" s="1"/>
  <c r="AF107" i="1" a="1"/>
  <c r="AF107" i="1" s="1"/>
  <c r="AE107" i="1" a="1"/>
  <c r="AE107" i="1" s="1"/>
  <c r="AD107" i="1" a="1"/>
  <c r="AD107" i="1" s="1"/>
  <c r="AC107" i="1" a="1"/>
  <c r="AC107" i="1" s="1"/>
  <c r="AB107" i="1" a="1"/>
  <c r="AB107" i="1" s="1"/>
  <c r="AM106" i="1" a="1"/>
  <c r="AM106" i="1" s="1"/>
  <c r="AL106" i="1" a="1"/>
  <c r="AL106" i="1" s="1"/>
  <c r="AK106" i="1" a="1"/>
  <c r="AK106" i="1" s="1"/>
  <c r="AJ106" i="1" a="1"/>
  <c r="AJ106" i="1" s="1"/>
  <c r="AI106" i="1" a="1"/>
  <c r="AI106" i="1" s="1"/>
  <c r="AH106" i="1" a="1"/>
  <c r="AH106" i="1" s="1"/>
  <c r="AG106" i="1" a="1"/>
  <c r="AG106" i="1" s="1"/>
  <c r="AF106" i="1" a="1"/>
  <c r="AF106" i="1" s="1"/>
  <c r="AE106" i="1" a="1"/>
  <c r="AE106" i="1" s="1"/>
  <c r="AD106" i="1" a="1"/>
  <c r="AD106" i="1" s="1"/>
  <c r="AC106" i="1" a="1"/>
  <c r="AC106" i="1" s="1"/>
  <c r="AB106" i="1" a="1"/>
  <c r="AB106" i="1" s="1"/>
  <c r="AM105" i="1" a="1"/>
  <c r="AM105" i="1" s="1"/>
  <c r="AL105" i="1" a="1"/>
  <c r="AL105" i="1" s="1"/>
  <c r="AK105" i="1" a="1"/>
  <c r="AK105" i="1" s="1"/>
  <c r="AJ105" i="1" a="1"/>
  <c r="AJ105" i="1" s="1"/>
  <c r="AI105" i="1" a="1"/>
  <c r="AI105" i="1" s="1"/>
  <c r="AH105" i="1" a="1"/>
  <c r="AH105" i="1" s="1"/>
  <c r="AG105" i="1" a="1"/>
  <c r="AG105" i="1" s="1"/>
  <c r="AF105" i="1" a="1"/>
  <c r="AF105" i="1" s="1"/>
  <c r="AE105" i="1" a="1"/>
  <c r="AE105" i="1" s="1"/>
  <c r="AD105" i="1" a="1"/>
  <c r="AD105" i="1" s="1"/>
  <c r="AC105" i="1" a="1"/>
  <c r="AC105" i="1" s="1"/>
  <c r="AB105" i="1" a="1"/>
  <c r="AB105" i="1" s="1"/>
  <c r="AM104" i="1" a="1"/>
  <c r="AM104" i="1" s="1"/>
  <c r="AL104" i="1" a="1"/>
  <c r="AL104" i="1" s="1"/>
  <c r="AK104" i="1" a="1"/>
  <c r="AK104" i="1" s="1"/>
  <c r="AJ104" i="1" a="1"/>
  <c r="AJ104" i="1" s="1"/>
  <c r="AI104" i="1" a="1"/>
  <c r="AI104" i="1" s="1"/>
  <c r="AH104" i="1" a="1"/>
  <c r="AH104" i="1" s="1"/>
  <c r="AG104" i="1" a="1"/>
  <c r="AG104" i="1" s="1"/>
  <c r="AF104" i="1" a="1"/>
  <c r="AF104" i="1" s="1"/>
  <c r="AE104" i="1" a="1"/>
  <c r="AE104" i="1" s="1"/>
  <c r="AD104" i="1" a="1"/>
  <c r="AD104" i="1" s="1"/>
  <c r="AC104" i="1" a="1"/>
  <c r="AC104" i="1" s="1"/>
  <c r="AB104" i="1" a="1"/>
  <c r="AB104" i="1" s="1"/>
  <c r="AM103" i="1" a="1"/>
  <c r="AM103" i="1" s="1"/>
  <c r="AL103" i="1" a="1"/>
  <c r="AL103" i="1" s="1"/>
  <c r="AK103" i="1" a="1"/>
  <c r="AK103" i="1" s="1"/>
  <c r="AJ103" i="1" a="1"/>
  <c r="AJ103" i="1" s="1"/>
  <c r="AI103" i="1" a="1"/>
  <c r="AI103" i="1" s="1"/>
  <c r="AH103" i="1" a="1"/>
  <c r="AH103" i="1" s="1"/>
  <c r="AG103" i="1" a="1"/>
  <c r="AG103" i="1" s="1"/>
  <c r="AF103" i="1" a="1"/>
  <c r="AF103" i="1" s="1"/>
  <c r="AE103" i="1" a="1"/>
  <c r="AE103" i="1" s="1"/>
  <c r="AD103" i="1" a="1"/>
  <c r="AD103" i="1" s="1"/>
  <c r="AC103" i="1" a="1"/>
  <c r="AC103" i="1" s="1"/>
  <c r="AB103" i="1" a="1"/>
  <c r="AB103" i="1" s="1"/>
  <c r="AM89" i="1" a="1"/>
  <c r="AM89" i="1" s="1"/>
  <c r="AL89" i="1" a="1"/>
  <c r="AL89" i="1"/>
  <c r="AK89" i="1" a="1"/>
  <c r="AK89" i="1" s="1"/>
  <c r="AJ89" i="1" a="1"/>
  <c r="AJ89" i="1" s="1"/>
  <c r="AI89" i="1" a="1"/>
  <c r="AI89" i="1" s="1"/>
  <c r="AH89" i="1" a="1"/>
  <c r="AH89" i="1"/>
  <c r="AG89" i="1" a="1"/>
  <c r="AG89" i="1" s="1"/>
  <c r="AF89" i="1" a="1"/>
  <c r="AF89" i="1" s="1"/>
  <c r="AE89" i="1" a="1"/>
  <c r="AE89" i="1" s="1"/>
  <c r="AD89" i="1" a="1"/>
  <c r="AD89" i="1" s="1"/>
  <c r="AC89" i="1" a="1"/>
  <c r="AC89" i="1" s="1"/>
  <c r="AB89" i="1" a="1"/>
  <c r="AB89" i="1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AH88" i="1" a="1"/>
  <c r="AH88" i="1" s="1"/>
  <c r="AG88" i="1" a="1"/>
  <c r="AG88" i="1" s="1"/>
  <c r="AF88" i="1" a="1"/>
  <c r="AF88" i="1"/>
  <c r="AE88" i="1" a="1"/>
  <c r="AE88" i="1" s="1"/>
  <c r="AD88" i="1" a="1"/>
  <c r="AD88" i="1"/>
  <c r="AC88" i="1" a="1"/>
  <c r="AC88" i="1" s="1"/>
  <c r="AB88" i="1" a="1"/>
  <c r="AB88" i="1" s="1"/>
  <c r="AM87" i="1" a="1"/>
  <c r="AM87" i="1" s="1"/>
  <c r="AL87" i="1" a="1"/>
  <c r="AL87" i="1" s="1"/>
  <c r="AK87" i="1" a="1"/>
  <c r="AK87" i="1" s="1"/>
  <c r="AJ87" i="1" a="1"/>
  <c r="AJ87" i="1" s="1"/>
  <c r="AI87" i="1" a="1"/>
  <c r="AI87" i="1" s="1"/>
  <c r="AH87" i="1" a="1"/>
  <c r="AH87" i="1" s="1"/>
  <c r="AG87" i="1" a="1"/>
  <c r="AG87" i="1" s="1"/>
  <c r="AF87" i="1" a="1"/>
  <c r="AF87" i="1" s="1"/>
  <c r="AE87" i="1" a="1"/>
  <c r="AE87" i="1" s="1"/>
  <c r="AD87" i="1" a="1"/>
  <c r="AD87" i="1"/>
  <c r="AC87" i="1" a="1"/>
  <c r="AC87" i="1" s="1"/>
  <c r="AB87" i="1" a="1"/>
  <c r="AB87" i="1" s="1"/>
  <c r="AM86" i="1" a="1"/>
  <c r="AM86" i="1" s="1"/>
  <c r="AL86" i="1" a="1"/>
  <c r="AL86" i="1" s="1"/>
  <c r="AK86" i="1" a="1"/>
  <c r="AK86" i="1" s="1"/>
  <c r="AJ86" i="1" a="1"/>
  <c r="AJ86" i="1" s="1"/>
  <c r="AI86" i="1" a="1"/>
  <c r="AI86" i="1" s="1"/>
  <c r="AH86" i="1" a="1"/>
  <c r="AH86" i="1" s="1"/>
  <c r="AG86" i="1" a="1"/>
  <c r="AG86" i="1" s="1"/>
  <c r="AF86" i="1" a="1"/>
  <c r="AF86" i="1" s="1"/>
  <c r="AE86" i="1" a="1"/>
  <c r="AE86" i="1" s="1"/>
  <c r="AD86" i="1" a="1"/>
  <c r="AD86" i="1" s="1"/>
  <c r="AC86" i="1" a="1"/>
  <c r="AC86" i="1" s="1"/>
  <c r="AB86" i="1" a="1"/>
  <c r="AB86" i="1" s="1"/>
  <c r="AM85" i="1" a="1"/>
  <c r="AM85" i="1" s="1"/>
  <c r="AL85" i="1" a="1"/>
  <c r="AL85" i="1" s="1"/>
  <c r="AK85" i="1" a="1"/>
  <c r="AK85" i="1" s="1"/>
  <c r="AJ85" i="1" a="1"/>
  <c r="AJ85" i="1" s="1"/>
  <c r="AI85" i="1" a="1"/>
  <c r="AI85" i="1" s="1"/>
  <c r="AH85" i="1" a="1"/>
  <c r="AH85" i="1"/>
  <c r="AG85" i="1" a="1"/>
  <c r="AG85" i="1" s="1"/>
  <c r="AF85" i="1" a="1"/>
  <c r="AF85" i="1" s="1"/>
  <c r="AE85" i="1" a="1"/>
  <c r="AE85" i="1" s="1"/>
  <c r="AD85" i="1" a="1"/>
  <c r="AD85" i="1" s="1"/>
  <c r="AC85" i="1" a="1"/>
  <c r="AC85" i="1" s="1"/>
  <c r="AB85" i="1" a="1"/>
  <c r="AB85" i="1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AD83" i="1" a="1"/>
  <c r="AD83" i="1"/>
  <c r="AC83" i="1" a="1"/>
  <c r="AC83" i="1" s="1"/>
  <c r="AB83" i="1" a="1"/>
  <c r="AB83" i="1"/>
  <c r="AM82" i="1" a="1"/>
  <c r="AM82" i="1" s="1"/>
  <c r="AL82" i="1" a="1"/>
  <c r="AL82" i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 s="1"/>
  <c r="AE82" i="1" a="1"/>
  <c r="AE82" i="1" s="1"/>
  <c r="AD82" i="1" a="1"/>
  <c r="AD82" i="1" s="1"/>
  <c r="AC82" i="1" a="1"/>
  <c r="AC82" i="1" s="1"/>
  <c r="AB82" i="1" a="1"/>
  <c r="AB82" i="1" s="1"/>
  <c r="AM75" i="1" a="1"/>
  <c r="AM75" i="1" s="1"/>
  <c r="AL75" i="1" a="1"/>
  <c r="AL75" i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/>
  <c r="AG74" i="1" a="1"/>
  <c r="AG74" i="1" s="1"/>
  <c r="AF74" i="1" a="1"/>
  <c r="AF74" i="1"/>
  <c r="AE74" i="1" a="1"/>
  <c r="AE74" i="1" s="1"/>
  <c r="AD74" i="1" a="1"/>
  <c r="AD74" i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/>
  <c r="AK71" i="1" a="1"/>
  <c r="AK71" i="1" s="1"/>
  <c r="AJ71" i="1" a="1"/>
  <c r="AJ71" i="1"/>
  <c r="AI71" i="1" a="1"/>
  <c r="AI71" i="1" s="1"/>
  <c r="AH71" i="1" a="1"/>
  <c r="AH71" i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/>
  <c r="AC69" i="1" a="1"/>
  <c r="AC69" i="1" s="1"/>
  <c r="AB69" i="1" a="1"/>
  <c r="AB69" i="1"/>
  <c r="AM68" i="1" a="1"/>
  <c r="AM68" i="1" s="1"/>
  <c r="AL68" i="1" a="1"/>
  <c r="AL68" i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5" i="1" a="1"/>
  <c r="AM65" i="1" s="1"/>
  <c r="AL65" i="1" a="1"/>
  <c r="AL65" i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/>
  <c r="AG64" i="1" a="1"/>
  <c r="AG64" i="1" s="1"/>
  <c r="AF64" i="1" a="1"/>
  <c r="AF64" i="1"/>
  <c r="AE64" i="1" a="1"/>
  <c r="AE64" i="1" s="1"/>
  <c r="AD64" i="1" a="1"/>
  <c r="AD64" i="1"/>
  <c r="AC64" i="1" a="1"/>
  <c r="AC64" i="1" s="1"/>
  <c r="AB64" i="1" a="1"/>
  <c r="AB64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 s="1"/>
  <c r="AC63" i="1" a="1"/>
  <c r="AC63" i="1" s="1"/>
  <c r="AB63" i="1" a="1"/>
  <c r="AB63" i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 s="1"/>
  <c r="AD62" i="1" a="1"/>
  <c r="AD62" i="1" s="1"/>
  <c r="AC62" i="1" a="1"/>
  <c r="AC62" i="1" s="1"/>
  <c r="AB62" i="1" a="1"/>
  <c r="AB62" i="1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60" i="1" a="1"/>
  <c r="AM60" i="1" s="1"/>
  <c r="AL60" i="1" a="1"/>
  <c r="AL60" i="1" s="1"/>
  <c r="AK60" i="1" a="1"/>
  <c r="AK60" i="1" s="1"/>
  <c r="AJ60" i="1" a="1"/>
  <c r="AJ60" i="1"/>
  <c r="AI60" i="1" a="1"/>
  <c r="AI60" i="1" s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 s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/>
  <c r="AE59" i="1" a="1"/>
  <c r="AE59" i="1" s="1"/>
  <c r="AD59" i="1" a="1"/>
  <c r="AD59" i="1"/>
  <c r="AC59" i="1" a="1"/>
  <c r="AC59" i="1" s="1"/>
  <c r="AB59" i="1" a="1"/>
  <c r="AB59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AD58" i="1" a="1"/>
  <c r="AD58" i="1" s="1"/>
  <c r="AC58" i="1" a="1"/>
  <c r="AC58" i="1" s="1"/>
  <c r="AB58" i="1" a="1"/>
  <c r="AB58" i="1"/>
  <c r="AM44" i="1" a="1"/>
  <c r="AM44" i="1" s="1"/>
  <c r="AL44" i="1" a="1"/>
  <c r="AL44" i="1" s="1"/>
  <c r="AK44" i="1" a="1"/>
  <c r="AK44" i="1" s="1"/>
  <c r="AJ44" i="1" a="1"/>
  <c r="AJ44" i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/>
  <c r="AI43" i="1" a="1"/>
  <c r="AI43" i="1" s="1"/>
  <c r="AH43" i="1" a="1"/>
  <c r="AH43" i="1"/>
  <c r="AG43" i="1" a="1"/>
  <c r="AG43" i="1" s="1"/>
  <c r="AF43" i="1" a="1"/>
  <c r="AF43" i="1" s="1"/>
  <c r="AE43" i="1" a="1"/>
  <c r="AE43" i="1" s="1"/>
  <c r="AD43" i="1" a="1"/>
  <c r="AD43" i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/>
  <c r="AE42" i="1" a="1"/>
  <c r="AE42" i="1" s="1"/>
  <c r="AD42" i="1" a="1"/>
  <c r="AD42" i="1"/>
  <c r="AC42" i="1" a="1"/>
  <c r="AC42" i="1" s="1"/>
  <c r="AB42" i="1" a="1"/>
  <c r="AB42" i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/>
  <c r="AK40" i="1" a="1"/>
  <c r="AK40" i="1" s="1"/>
  <c r="AJ40" i="1" a="1"/>
  <c r="AJ40" i="1" s="1"/>
  <c r="AI40" i="1" a="1"/>
  <c r="AI40" i="1" s="1"/>
  <c r="AH40" i="1" a="1"/>
  <c r="AH40" i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/>
  <c r="AC16" i="1" a="1"/>
  <c r="AC16" i="1" s="1"/>
  <c r="AB16" i="1" a="1"/>
  <c r="AB16" i="1"/>
  <c r="AM15" i="1" a="1"/>
  <c r="AM15" i="1" s="1"/>
  <c r="AL15" i="1" a="1"/>
  <c r="AL15" i="1"/>
  <c r="AK15" i="1" a="1"/>
  <c r="AK15" i="1" s="1"/>
  <c r="AJ15" i="1" a="1"/>
  <c r="AJ15" i="1" s="1"/>
  <c r="AI15" i="1" a="1"/>
  <c r="AI15" i="1" s="1"/>
  <c r="AH15" i="1" a="1"/>
  <c r="AH15" i="1"/>
  <c r="AG15" i="1" a="1"/>
  <c r="AG15" i="1" s="1"/>
  <c r="AF15" i="1" a="1"/>
  <c r="AF15" i="1"/>
  <c r="AE15" i="1" a="1"/>
  <c r="AE15" i="1" s="1"/>
  <c r="AD15" i="1" a="1"/>
  <c r="AD15" i="1" s="1"/>
  <c r="AC15" i="1" a="1"/>
  <c r="AC15" i="1" s="1"/>
  <c r="AB15" i="1" a="1"/>
  <c r="AB15" i="1"/>
  <c r="AM14" i="1" a="1"/>
  <c r="AM14" i="1" s="1"/>
  <c r="AL14" i="1" a="1"/>
  <c r="AL14" i="1"/>
  <c r="AK14" i="1" a="1"/>
  <c r="AK14" i="1" s="1"/>
  <c r="AJ14" i="1" a="1"/>
  <c r="AJ14" i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/>
  <c r="AE11" i="1" a="1"/>
  <c r="AE11" i="1" s="1"/>
  <c r="AD11" i="1" a="1"/>
  <c r="AD11" i="1" s="1"/>
  <c r="AC11" i="1" a="1"/>
  <c r="AC11" i="1" s="1"/>
  <c r="AB11" i="1" a="1"/>
  <c r="AB11" i="1" s="1"/>
  <c r="W27" i="12" l="1"/>
  <c r="W28" i="12" s="1"/>
  <c r="Z181" i="8"/>
  <c r="Z27" i="12"/>
  <c r="Z28" i="12" s="1"/>
  <c r="Z389" i="7"/>
  <c r="Z350" i="7"/>
  <c r="Z415" i="7"/>
  <c r="Z12" i="10"/>
  <c r="J39" i="11"/>
  <c r="Z181" i="7"/>
  <c r="Z25" i="7"/>
  <c r="Z324" i="9"/>
  <c r="Z64" i="9"/>
  <c r="Z77" i="8"/>
  <c r="Z259" i="9"/>
  <c r="Z103" i="7"/>
  <c r="Z116" i="9"/>
  <c r="Z64" i="10"/>
  <c r="Z298" i="9"/>
  <c r="Z155" i="8"/>
  <c r="Z25" i="10"/>
  <c r="Z168" i="7"/>
  <c r="Z25" i="9"/>
  <c r="Z155" i="9"/>
  <c r="Z38" i="10"/>
  <c r="Z181" i="9"/>
  <c r="Z77" i="9"/>
  <c r="Z194" i="7"/>
  <c r="Z168" i="9"/>
  <c r="Z220" i="7"/>
  <c r="Z103" i="9"/>
  <c r="Z272" i="7"/>
  <c r="Z38" i="8"/>
  <c r="Z298" i="7"/>
  <c r="Z285" i="7"/>
  <c r="Z220" i="9"/>
  <c r="Z90" i="7"/>
  <c r="Z51" i="9"/>
  <c r="Z116" i="8"/>
  <c r="Z259" i="7"/>
  <c r="Z12" i="7"/>
  <c r="Z51" i="7"/>
  <c r="Z402" i="7"/>
  <c r="Z155" i="7"/>
  <c r="Z207" i="9"/>
  <c r="Z311" i="7"/>
  <c r="Z64" i="7"/>
  <c r="Z142" i="9"/>
  <c r="Z64" i="8"/>
  <c r="Z350" i="9"/>
  <c r="Z90" i="9"/>
  <c r="Z337" i="9"/>
  <c r="Z207" i="7"/>
  <c r="Z376" i="7"/>
  <c r="Z337" i="7"/>
  <c r="Z246" i="9"/>
  <c r="Z77" i="7"/>
  <c r="Z363" i="7"/>
  <c r="Z129" i="8"/>
  <c r="Z25" i="8"/>
  <c r="Z38" i="7"/>
  <c r="Z233" i="7"/>
  <c r="Z129" i="9"/>
  <c r="Z285" i="9"/>
  <c r="Z129" i="7"/>
  <c r="Z12" i="9"/>
  <c r="Q27" i="12"/>
  <c r="Q28" i="12" s="1"/>
  <c r="Z142" i="8"/>
  <c r="Z272" i="9"/>
  <c r="Z90" i="8"/>
  <c r="Z142" i="7"/>
  <c r="Z246" i="7"/>
  <c r="Z103" i="8"/>
  <c r="R27" i="12"/>
  <c r="R28" i="12" s="1"/>
  <c r="O27" i="12"/>
  <c r="O28" i="12" s="1"/>
  <c r="Z168" i="8"/>
  <c r="O199" i="16"/>
  <c r="O69" i="16"/>
  <c r="O13" i="16"/>
  <c r="O26" i="16"/>
  <c r="O158" i="16"/>
  <c r="O172" i="16"/>
  <c r="O93" i="16"/>
  <c r="O23" i="16"/>
  <c r="O50" i="16"/>
  <c r="O103" i="16"/>
  <c r="O81" i="16"/>
  <c r="O144" i="16"/>
  <c r="O35" i="16"/>
  <c r="O168" i="16"/>
  <c r="O110" i="16"/>
  <c r="O68" i="16"/>
  <c r="O149" i="16"/>
  <c r="O76" i="16"/>
  <c r="O133" i="16"/>
  <c r="O51" i="16"/>
  <c r="O177" i="16"/>
  <c r="O39" i="16"/>
  <c r="O17" i="16"/>
  <c r="O137" i="16"/>
  <c r="O200" i="16"/>
  <c r="O113" i="16"/>
  <c r="O43" i="16"/>
  <c r="O67" i="16"/>
  <c r="O195" i="16"/>
  <c r="O20" i="16"/>
  <c r="O31" i="16"/>
  <c r="O61" i="16"/>
  <c r="O28" i="16"/>
  <c r="O184" i="16"/>
  <c r="O97" i="16"/>
  <c r="O58" i="16"/>
  <c r="O106" i="16"/>
  <c r="O72" i="16"/>
  <c r="O173" i="16"/>
  <c r="O16" i="16"/>
  <c r="O53" i="16"/>
  <c r="O181" i="16"/>
  <c r="O22" i="16"/>
  <c r="O95" i="16"/>
  <c r="O136" i="16"/>
  <c r="O104" i="16"/>
  <c r="O175" i="16"/>
  <c r="O19" i="16"/>
  <c r="O41" i="16"/>
  <c r="O147" i="16"/>
  <c r="O124" i="16"/>
  <c r="O140" i="16"/>
  <c r="O191" i="16"/>
  <c r="O139" i="16"/>
  <c r="O52" i="16"/>
  <c r="O127" i="16"/>
  <c r="O96" i="16"/>
  <c r="O202" i="16"/>
  <c r="O164" i="16"/>
  <c r="O37" i="16"/>
  <c r="O187" i="16"/>
  <c r="O143" i="16"/>
  <c r="O73" i="16"/>
  <c r="O36" i="16"/>
  <c r="O71" i="16"/>
  <c r="O85" i="16"/>
  <c r="O15" i="16"/>
  <c r="O193" i="16"/>
  <c r="O190" i="16"/>
  <c r="O47" i="16"/>
  <c r="O189" i="16"/>
  <c r="O57" i="16"/>
  <c r="O79" i="16"/>
  <c r="O197" i="16"/>
  <c r="O204" i="16"/>
  <c r="O188" i="16"/>
  <c r="O126" i="16"/>
  <c r="O252" i="15"/>
  <c r="O222" i="15"/>
  <c r="O14" i="15"/>
  <c r="O225" i="15"/>
  <c r="O188" i="15"/>
  <c r="O32" i="15"/>
  <c r="O160" i="15"/>
  <c r="O141" i="15"/>
  <c r="O137" i="15"/>
  <c r="O259" i="15"/>
  <c r="O70" i="15"/>
  <c r="O318" i="15"/>
  <c r="O43" i="15"/>
  <c r="O38" i="15"/>
  <c r="O241" i="15"/>
  <c r="O242" i="15"/>
  <c r="O174" i="15"/>
  <c r="O270" i="15"/>
  <c r="O68" i="15"/>
  <c r="O35" i="15"/>
  <c r="O156" i="15"/>
  <c r="O237" i="15"/>
  <c r="O67" i="15"/>
  <c r="O286" i="15"/>
  <c r="O97" i="15"/>
  <c r="O98" i="15"/>
  <c r="O171" i="15"/>
  <c r="O328" i="15"/>
  <c r="O256" i="15"/>
  <c r="O92" i="15"/>
  <c r="O129" i="15"/>
  <c r="O153" i="15"/>
  <c r="O308" i="15"/>
  <c r="O50" i="15"/>
  <c r="O148" i="15"/>
  <c r="O315" i="15"/>
  <c r="O274" i="15"/>
  <c r="O57" i="15"/>
  <c r="O45" i="15"/>
  <c r="O63" i="15"/>
  <c r="O272" i="15"/>
  <c r="O81" i="15"/>
  <c r="O121" i="15"/>
  <c r="O145" i="15"/>
  <c r="O299" i="15"/>
  <c r="O168" i="15"/>
  <c r="O283" i="15"/>
  <c r="O52" i="15"/>
  <c r="O289" i="15"/>
  <c r="O131" i="15"/>
  <c r="O290" i="15"/>
  <c r="O122" i="15"/>
  <c r="O71" i="15"/>
  <c r="O46" i="15"/>
  <c r="O211" i="15"/>
  <c r="O159" i="15"/>
  <c r="O143" i="15"/>
  <c r="O294" i="15"/>
  <c r="O191" i="15"/>
  <c r="O82" i="15"/>
  <c r="O25" i="15"/>
  <c r="O106" i="15"/>
  <c r="O15" i="15"/>
  <c r="O284" i="15"/>
  <c r="O115" i="15"/>
  <c r="O245" i="15"/>
  <c r="O240" i="15"/>
  <c r="O61" i="15"/>
  <c r="O144" i="15"/>
  <c r="O234" i="15"/>
  <c r="O163" i="15"/>
  <c r="O257" i="15"/>
  <c r="O64" i="15"/>
  <c r="O167" i="15"/>
  <c r="O262" i="15"/>
  <c r="O119" i="15"/>
  <c r="O116" i="15"/>
  <c r="O177" i="15"/>
  <c r="O229" i="15"/>
  <c r="O107" i="15"/>
  <c r="O113" i="15"/>
  <c r="O325" i="15"/>
  <c r="O142" i="15"/>
  <c r="O213" i="15"/>
  <c r="O169" i="15"/>
  <c r="O189" i="15"/>
  <c r="O149" i="15"/>
  <c r="O310" i="15"/>
  <c r="O158" i="15"/>
  <c r="O117" i="15"/>
  <c r="O76" i="15"/>
  <c r="O164" i="15"/>
  <c r="O291" i="15"/>
  <c r="O172" i="15"/>
  <c r="O104" i="15"/>
  <c r="O62" i="15"/>
  <c r="O246" i="15"/>
  <c r="O170" i="15"/>
  <c r="O243" i="15"/>
  <c r="O87" i="15"/>
  <c r="O301" i="15"/>
  <c r="O54" i="15"/>
  <c r="O125" i="15"/>
  <c r="O29" i="15"/>
  <c r="O202" i="15"/>
  <c r="O327" i="15"/>
  <c r="O128" i="15"/>
  <c r="O324" i="15"/>
  <c r="O85" i="15"/>
  <c r="O235" i="15"/>
  <c r="O183" i="15"/>
  <c r="O89" i="15"/>
  <c r="O58" i="15"/>
  <c r="O276" i="15"/>
  <c r="O30" i="15"/>
  <c r="O16" i="15"/>
  <c r="O269" i="15"/>
  <c r="O194" i="15"/>
  <c r="O268" i="15"/>
  <c r="O233" i="15"/>
  <c r="O65" i="15"/>
  <c r="O285" i="15"/>
  <c r="O105" i="15"/>
  <c r="O282" i="15"/>
  <c r="O218" i="15"/>
  <c r="O157" i="15"/>
  <c r="O309" i="15"/>
  <c r="O18" i="15"/>
  <c r="O84" i="15"/>
  <c r="O190" i="15"/>
  <c r="O316" i="15"/>
  <c r="O208" i="15"/>
  <c r="O223" i="15"/>
  <c r="O13" i="15"/>
  <c r="O94" i="15"/>
  <c r="O215" i="15"/>
  <c r="O304" i="15"/>
  <c r="O140" i="15"/>
  <c r="O91" i="15"/>
  <c r="O298" i="15"/>
  <c r="O100" i="15"/>
  <c r="O220" i="15"/>
  <c r="O165" i="15"/>
  <c r="O248" i="15"/>
  <c r="O22" i="15"/>
  <c r="O146" i="15"/>
  <c r="O300" i="15"/>
  <c r="O77" i="15"/>
  <c r="O108" i="15"/>
  <c r="O173" i="15"/>
  <c r="O273" i="15"/>
  <c r="O139" i="15"/>
  <c r="O244" i="15"/>
  <c r="O227" i="15"/>
  <c r="O265" i="15"/>
  <c r="O322" i="15"/>
  <c r="O288" i="15"/>
  <c r="O228" i="15"/>
  <c r="O264" i="15"/>
  <c r="O40" i="15"/>
  <c r="O90" i="15"/>
  <c r="O239" i="15"/>
  <c r="O238" i="15"/>
  <c r="O271" i="15"/>
  <c r="O280" i="15"/>
  <c r="O175" i="15"/>
  <c r="O317" i="15"/>
  <c r="O23" i="15"/>
  <c r="O17" i="15"/>
  <c r="O42" i="15"/>
  <c r="O47" i="15"/>
  <c r="P18" i="14"/>
  <c r="P19" i="14" s="1"/>
  <c r="X18" i="14"/>
  <c r="X19" i="14" s="1"/>
  <c r="AA13" i="14"/>
  <c r="K18" i="14"/>
  <c r="K19" i="14" s="1"/>
  <c r="S18" i="14"/>
  <c r="S19" i="14" s="1"/>
  <c r="AA14" i="14"/>
  <c r="AA12" i="14"/>
  <c r="X40" i="13"/>
  <c r="X41" i="13" s="1"/>
  <c r="V27" i="12"/>
  <c r="V28" i="12" s="1"/>
  <c r="N27" i="12"/>
  <c r="N28" i="12" s="1"/>
  <c r="AA16" i="12"/>
  <c r="AA17" i="12"/>
  <c r="AA23" i="12"/>
  <c r="AA12" i="12"/>
  <c r="AA24" i="12"/>
  <c r="AA21" i="12"/>
  <c r="AA22" i="12"/>
  <c r="AA25" i="12"/>
  <c r="J27" i="11"/>
  <c r="R45" i="11"/>
  <c r="R46" i="11" s="1"/>
  <c r="Z45" i="11"/>
  <c r="Z46" i="11" s="1"/>
  <c r="J41" i="11"/>
  <c r="AA43" i="11"/>
  <c r="AA38" i="11"/>
  <c r="S45" i="11"/>
  <c r="S46" i="11" s="1"/>
  <c r="AA22" i="11"/>
  <c r="AA21" i="11"/>
  <c r="AA35" i="11"/>
  <c r="AA30" i="11"/>
  <c r="AA37" i="11"/>
  <c r="AA13" i="11"/>
  <c r="AA19" i="11"/>
  <c r="AA23" i="11"/>
  <c r="AA28" i="11"/>
  <c r="AA25" i="11"/>
  <c r="AA34" i="11"/>
  <c r="AA16" i="11"/>
  <c r="AA27" i="11"/>
  <c r="P40" i="13"/>
  <c r="P41" i="13" s="1"/>
  <c r="AA29" i="13"/>
  <c r="AA19" i="13"/>
  <c r="AA26" i="13"/>
  <c r="AA34" i="13"/>
  <c r="AA18" i="13"/>
  <c r="AA32" i="13"/>
  <c r="AA22" i="13"/>
  <c r="AA25" i="13"/>
  <c r="AA27" i="13"/>
  <c r="AA24" i="13"/>
  <c r="AA16" i="13"/>
  <c r="AA17" i="13"/>
  <c r="M75" i="6"/>
  <c r="O66" i="6"/>
  <c r="N75" i="6"/>
  <c r="O57" i="6"/>
  <c r="M62" i="6"/>
  <c r="N62" i="6"/>
  <c r="O54" i="6"/>
  <c r="M49" i="6"/>
  <c r="O26" i="6"/>
  <c r="N36" i="6"/>
  <c r="M36" i="6"/>
  <c r="O16" i="6"/>
  <c r="I80" i="6"/>
  <c r="I81" i="6" s="1"/>
  <c r="O354" i="5"/>
  <c r="M361" i="5"/>
  <c r="O355" i="5"/>
  <c r="O337" i="5"/>
  <c r="J17" i="13"/>
  <c r="O327" i="5"/>
  <c r="O325" i="5"/>
  <c r="O329" i="5"/>
  <c r="O312" i="5"/>
  <c r="O317" i="5"/>
  <c r="O315" i="5"/>
  <c r="J15" i="13"/>
  <c r="O300" i="5"/>
  <c r="O298" i="5"/>
  <c r="O291" i="5"/>
  <c r="O289" i="5"/>
  <c r="M296" i="5"/>
  <c r="O292" i="5"/>
  <c r="O279" i="5"/>
  <c r="O273" i="5"/>
  <c r="M270" i="5"/>
  <c r="O261" i="5"/>
  <c r="J27" i="13"/>
  <c r="O233" i="5"/>
  <c r="M231" i="5"/>
  <c r="O208" i="5"/>
  <c r="J21" i="13"/>
  <c r="M205" i="5"/>
  <c r="O197" i="5"/>
  <c r="O187" i="5"/>
  <c r="O185" i="5"/>
  <c r="O169" i="5"/>
  <c r="O157" i="5"/>
  <c r="O162" i="5"/>
  <c r="O145" i="5"/>
  <c r="M153" i="5"/>
  <c r="N153" i="5"/>
  <c r="O133" i="5"/>
  <c r="O131" i="5"/>
  <c r="O129" i="5"/>
  <c r="N140" i="5"/>
  <c r="J32" i="13"/>
  <c r="O121" i="5"/>
  <c r="O117" i="5"/>
  <c r="J38" i="13"/>
  <c r="M114" i="5"/>
  <c r="O106" i="5"/>
  <c r="O109" i="5"/>
  <c r="O80" i="5"/>
  <c r="O81" i="5"/>
  <c r="J34" i="13"/>
  <c r="O66" i="5"/>
  <c r="O39" i="5"/>
  <c r="O44" i="5"/>
  <c r="O42" i="5"/>
  <c r="O31" i="5"/>
  <c r="M36" i="5"/>
  <c r="O14" i="5"/>
  <c r="O17" i="5"/>
  <c r="L366" i="5"/>
  <c r="L367" i="5" s="1"/>
  <c r="M23" i="5"/>
  <c r="M192" i="4"/>
  <c r="O184" i="4"/>
  <c r="M179" i="4"/>
  <c r="O173" i="4"/>
  <c r="O170" i="4"/>
  <c r="O158" i="4"/>
  <c r="O156" i="4"/>
  <c r="J21" i="12"/>
  <c r="O146" i="4"/>
  <c r="O142" i="4"/>
  <c r="N153" i="4"/>
  <c r="M153" i="4"/>
  <c r="J13" i="12"/>
  <c r="O131" i="4"/>
  <c r="O122" i="4"/>
  <c r="O117" i="4"/>
  <c r="O94" i="4"/>
  <c r="O95" i="4"/>
  <c r="O83" i="4"/>
  <c r="O81" i="4"/>
  <c r="M88" i="4"/>
  <c r="O66" i="4"/>
  <c r="M75" i="4"/>
  <c r="O55" i="4"/>
  <c r="J17" i="12"/>
  <c r="O51" i="4"/>
  <c r="O42" i="4"/>
  <c r="N49" i="4"/>
  <c r="J20" i="12"/>
  <c r="O39" i="4"/>
  <c r="O27" i="4"/>
  <c r="M36" i="4"/>
  <c r="N36" i="4"/>
  <c r="J16" i="12"/>
  <c r="O15" i="4"/>
  <c r="O422" i="3"/>
  <c r="O407" i="3"/>
  <c r="O405" i="3"/>
  <c r="O403" i="3"/>
  <c r="O393" i="3"/>
  <c r="O389" i="3"/>
  <c r="N400" i="3"/>
  <c r="O394" i="3"/>
  <c r="J33" i="11"/>
  <c r="J34" i="11"/>
  <c r="O379" i="3"/>
  <c r="O377" i="3"/>
  <c r="M374" i="3"/>
  <c r="O355" i="3"/>
  <c r="O340" i="3"/>
  <c r="O338" i="3"/>
  <c r="M348" i="3"/>
  <c r="M335" i="3"/>
  <c r="O331" i="3"/>
  <c r="O317" i="3"/>
  <c r="O315" i="3"/>
  <c r="O313" i="3"/>
  <c r="N322" i="3"/>
  <c r="O304" i="3"/>
  <c r="O298" i="3"/>
  <c r="O301" i="3"/>
  <c r="O289" i="3"/>
  <c r="O287" i="3"/>
  <c r="N296" i="3"/>
  <c r="M296" i="3"/>
  <c r="O292" i="3"/>
  <c r="O278" i="3"/>
  <c r="O276" i="3"/>
  <c r="J13" i="11"/>
  <c r="O279" i="3"/>
  <c r="N283" i="3"/>
  <c r="O261" i="3"/>
  <c r="N270" i="3"/>
  <c r="O247" i="3"/>
  <c r="O252" i="3"/>
  <c r="O250" i="3"/>
  <c r="M257" i="3"/>
  <c r="O248" i="3"/>
  <c r="O236" i="3"/>
  <c r="O234" i="3"/>
  <c r="O237" i="3"/>
  <c r="O225" i="3"/>
  <c r="O223" i="3"/>
  <c r="O224" i="3"/>
  <c r="O210" i="3"/>
  <c r="O211" i="3"/>
  <c r="N218" i="3"/>
  <c r="O197" i="3"/>
  <c r="O183" i="3"/>
  <c r="J22" i="11"/>
  <c r="O171" i="3"/>
  <c r="O169" i="3"/>
  <c r="N166" i="3"/>
  <c r="O162" i="3"/>
  <c r="O148" i="3"/>
  <c r="O149" i="3"/>
  <c r="O130" i="3"/>
  <c r="O135" i="3"/>
  <c r="O133" i="3"/>
  <c r="O121" i="3"/>
  <c r="O119" i="3"/>
  <c r="M127" i="3"/>
  <c r="N127" i="3"/>
  <c r="M114" i="3"/>
  <c r="O91" i="3"/>
  <c r="M101" i="3"/>
  <c r="O97" i="3"/>
  <c r="O83" i="3"/>
  <c r="O77" i="3"/>
  <c r="J15" i="11"/>
  <c r="M88" i="3"/>
  <c r="O82" i="3"/>
  <c r="O64" i="3"/>
  <c r="O55" i="3"/>
  <c r="M62" i="3"/>
  <c r="O53" i="3"/>
  <c r="O58" i="3"/>
  <c r="O54" i="3"/>
  <c r="O40" i="3"/>
  <c r="N49" i="3"/>
  <c r="O38" i="3"/>
  <c r="M36" i="3"/>
  <c r="C29" i="7"/>
  <c r="C29" i="3"/>
  <c r="C54" i="7"/>
  <c r="C54" i="3"/>
  <c r="C55" i="7"/>
  <c r="C55" i="3"/>
  <c r="C67" i="3"/>
  <c r="C67" i="7"/>
  <c r="C68" i="7"/>
  <c r="C68" i="3"/>
  <c r="C38" i="8"/>
  <c r="C38" i="4"/>
  <c r="C39" i="8"/>
  <c r="C39" i="4"/>
  <c r="C80" i="7"/>
  <c r="C80" i="3"/>
  <c r="C81" i="7"/>
  <c r="C81" i="3"/>
  <c r="C93" i="7"/>
  <c r="C93" i="3"/>
  <c r="C94" i="7"/>
  <c r="C94" i="3"/>
  <c r="C106" i="7"/>
  <c r="C106" i="3"/>
  <c r="C107" i="7"/>
  <c r="C107" i="3"/>
  <c r="C119" i="7"/>
  <c r="C119" i="3"/>
  <c r="C120" i="7"/>
  <c r="C120" i="3"/>
  <c r="C161" i="7"/>
  <c r="C161" i="3"/>
  <c r="C162" i="7"/>
  <c r="C162" i="3"/>
  <c r="B15" i="8"/>
  <c r="B15" i="4"/>
  <c r="C25" i="7"/>
  <c r="C25" i="3"/>
  <c r="B32" i="8"/>
  <c r="B32" i="4"/>
  <c r="B135" i="7"/>
  <c r="B135" i="3"/>
  <c r="B136" i="7"/>
  <c r="B136" i="3"/>
  <c r="B148" i="7"/>
  <c r="B148" i="3"/>
  <c r="B149" i="7"/>
  <c r="B149" i="3"/>
  <c r="B183" i="7"/>
  <c r="B183" i="3"/>
  <c r="C54" i="8"/>
  <c r="C54" i="4"/>
  <c r="B28" i="8"/>
  <c r="B28" i="4"/>
  <c r="B29" i="8"/>
  <c r="B29" i="4"/>
  <c r="B44" i="7"/>
  <c r="B44" i="3"/>
  <c r="B45" i="7"/>
  <c r="B45" i="3"/>
  <c r="B57" i="7"/>
  <c r="B57" i="3"/>
  <c r="B58" i="7"/>
  <c r="B58" i="3"/>
  <c r="B70" i="7"/>
  <c r="B70" i="3"/>
  <c r="B71" i="7"/>
  <c r="B71" i="3"/>
  <c r="B41" i="8"/>
  <c r="B41" i="4"/>
  <c r="B42" i="4"/>
  <c r="B42" i="8"/>
  <c r="B83" i="7"/>
  <c r="B83" i="3"/>
  <c r="B84" i="7"/>
  <c r="B84" i="3"/>
  <c r="B96" i="7"/>
  <c r="B96" i="3"/>
  <c r="B97" i="7"/>
  <c r="B97" i="3"/>
  <c r="B109" i="7"/>
  <c r="B109" i="3"/>
  <c r="B110" i="7"/>
  <c r="B110" i="3"/>
  <c r="B122" i="7"/>
  <c r="B122" i="3"/>
  <c r="B123" i="7"/>
  <c r="B123" i="3"/>
  <c r="B174" i="7"/>
  <c r="B174" i="3"/>
  <c r="C51" i="8"/>
  <c r="C51" i="4"/>
  <c r="C55" i="8"/>
  <c r="C55" i="4"/>
  <c r="C81" i="8"/>
  <c r="C81" i="4"/>
  <c r="C214" i="7"/>
  <c r="C214" i="3"/>
  <c r="C13" i="8"/>
  <c r="C13" i="4"/>
  <c r="B14" i="7"/>
  <c r="B14" i="3"/>
  <c r="B19" i="8"/>
  <c r="B19" i="4"/>
  <c r="B25" i="8"/>
  <c r="B25" i="4"/>
  <c r="B40" i="7"/>
  <c r="B40" i="3"/>
  <c r="B41" i="7"/>
  <c r="B41" i="3"/>
  <c r="C136" i="7"/>
  <c r="C136" i="3"/>
  <c r="C142" i="7"/>
  <c r="C142" i="3"/>
  <c r="C149" i="7"/>
  <c r="C149" i="3"/>
  <c r="C155" i="7"/>
  <c r="C155" i="3"/>
  <c r="B158" i="7"/>
  <c r="B158" i="3"/>
  <c r="B170" i="7"/>
  <c r="B170" i="3"/>
  <c r="C183" i="7"/>
  <c r="C183" i="3"/>
  <c r="B32" i="7"/>
  <c r="B32" i="3"/>
  <c r="C45" i="7"/>
  <c r="C45" i="3"/>
  <c r="C51" i="7"/>
  <c r="C51" i="3"/>
  <c r="C58" i="7"/>
  <c r="C58" i="3"/>
  <c r="C64" i="7"/>
  <c r="C64" i="3"/>
  <c r="C71" i="7"/>
  <c r="C71" i="3"/>
  <c r="C77" i="7"/>
  <c r="C77" i="3"/>
  <c r="C42" i="8"/>
  <c r="C42" i="4"/>
  <c r="C43" i="8"/>
  <c r="C43" i="4"/>
  <c r="C84" i="7"/>
  <c r="C84" i="3"/>
  <c r="C90" i="7"/>
  <c r="C90" i="3"/>
  <c r="C97" i="7"/>
  <c r="C97" i="3"/>
  <c r="C103" i="3"/>
  <c r="C103" i="7"/>
  <c r="C110" i="7"/>
  <c r="C110" i="3"/>
  <c r="C116" i="7"/>
  <c r="C116" i="3"/>
  <c r="C123" i="7"/>
  <c r="C123" i="3"/>
  <c r="C129" i="7"/>
  <c r="C129" i="3"/>
  <c r="B157" i="7"/>
  <c r="B157" i="3"/>
  <c r="C159" i="7"/>
  <c r="C159" i="3"/>
  <c r="C174" i="7"/>
  <c r="C174" i="3"/>
  <c r="B64" i="8"/>
  <c r="B64" i="4"/>
  <c r="C184" i="7"/>
  <c r="C184" i="3"/>
  <c r="D92" i="8"/>
  <c r="D92" i="4"/>
  <c r="C12" i="7"/>
  <c r="C12" i="3"/>
  <c r="C17" i="8"/>
  <c r="C17" i="4"/>
  <c r="B18" i="7"/>
  <c r="B18" i="3"/>
  <c r="B27" i="7"/>
  <c r="B27" i="3"/>
  <c r="B28" i="7"/>
  <c r="B28" i="3"/>
  <c r="C30" i="8"/>
  <c r="C30" i="4"/>
  <c r="B131" i="7"/>
  <c r="B131" i="3"/>
  <c r="B132" i="7"/>
  <c r="B132" i="3"/>
  <c r="B144" i="7"/>
  <c r="B144" i="3"/>
  <c r="B145" i="7"/>
  <c r="B145" i="3"/>
  <c r="C158" i="7"/>
  <c r="C158" i="3"/>
  <c r="C170" i="7"/>
  <c r="C170" i="3"/>
  <c r="C175" i="7"/>
  <c r="C175" i="3"/>
  <c r="B31" i="7"/>
  <c r="B31" i="3"/>
  <c r="C26" i="8"/>
  <c r="C26" i="4"/>
  <c r="C42" i="7"/>
  <c r="C42" i="3"/>
  <c r="B53" i="7"/>
  <c r="B53" i="3"/>
  <c r="B54" i="7"/>
  <c r="B54" i="3"/>
  <c r="B66" i="7"/>
  <c r="B66" i="3"/>
  <c r="B67" i="7"/>
  <c r="B67" i="3"/>
  <c r="B38" i="8"/>
  <c r="B38" i="4"/>
  <c r="B79" i="7"/>
  <c r="B79" i="3"/>
  <c r="B80" i="7"/>
  <c r="B80" i="3"/>
  <c r="B45" i="8"/>
  <c r="B45" i="4"/>
  <c r="B92" i="7"/>
  <c r="B92" i="3"/>
  <c r="B93" i="7"/>
  <c r="B93" i="3"/>
  <c r="B105" i="7"/>
  <c r="B105" i="3"/>
  <c r="B106" i="7"/>
  <c r="B106" i="3"/>
  <c r="B118" i="7"/>
  <c r="B118" i="3"/>
  <c r="B119" i="7"/>
  <c r="B119" i="3"/>
  <c r="C157" i="7"/>
  <c r="C157" i="3"/>
  <c r="B161" i="7"/>
  <c r="B161" i="3"/>
  <c r="B162" i="7"/>
  <c r="B162" i="3"/>
  <c r="C171" i="7"/>
  <c r="C171" i="3"/>
  <c r="C64" i="8"/>
  <c r="C64" i="4"/>
  <c r="C16" i="7"/>
  <c r="C16" i="3"/>
  <c r="C38" i="7"/>
  <c r="C38" i="3"/>
  <c r="C132" i="7"/>
  <c r="C132" i="3"/>
  <c r="C133" i="7"/>
  <c r="C133" i="3"/>
  <c r="C145" i="7"/>
  <c r="C145" i="3"/>
  <c r="C146" i="7"/>
  <c r="C146" i="3"/>
  <c r="C65" i="8"/>
  <c r="C65" i="4"/>
  <c r="D16" i="7"/>
  <c r="D16" i="3"/>
  <c r="C30" i="7"/>
  <c r="C30" i="3"/>
  <c r="D38" i="7"/>
  <c r="D38" i="3"/>
  <c r="D68" i="7"/>
  <c r="D68" i="3"/>
  <c r="D43" i="8"/>
  <c r="D43" i="4"/>
  <c r="C117" i="7"/>
  <c r="C117" i="3"/>
  <c r="D142" i="7"/>
  <c r="D142" i="3"/>
  <c r="D172" i="7"/>
  <c r="D172" i="3"/>
  <c r="D56" i="8"/>
  <c r="D56" i="4"/>
  <c r="C57" i="8"/>
  <c r="C57" i="4"/>
  <c r="D250" i="7"/>
  <c r="D250" i="3"/>
  <c r="D272" i="7"/>
  <c r="D272" i="3"/>
  <c r="B19" i="7"/>
  <c r="B19" i="3"/>
  <c r="B171" i="7"/>
  <c r="B171" i="3"/>
  <c r="B175" i="7"/>
  <c r="B175" i="3"/>
  <c r="B51" i="8"/>
  <c r="B51" i="4"/>
  <c r="B65" i="8"/>
  <c r="B65" i="4"/>
  <c r="B184" i="7"/>
  <c r="B184" i="3"/>
  <c r="B55" i="8"/>
  <c r="B55" i="4"/>
  <c r="B69" i="8"/>
  <c r="B69" i="4"/>
  <c r="B188" i="7"/>
  <c r="B188" i="3"/>
  <c r="B77" i="8"/>
  <c r="B77" i="4"/>
  <c r="B197" i="7"/>
  <c r="B197" i="3"/>
  <c r="D82" i="8"/>
  <c r="D82" i="4"/>
  <c r="B90" i="8"/>
  <c r="B90" i="4"/>
  <c r="C93" i="8"/>
  <c r="C93" i="4"/>
  <c r="D97" i="8"/>
  <c r="D97" i="4"/>
  <c r="D224" i="7"/>
  <c r="D224" i="3"/>
  <c r="D225" i="7"/>
  <c r="D225" i="3"/>
  <c r="D104" i="8"/>
  <c r="D104" i="4"/>
  <c r="D105" i="8"/>
  <c r="D105" i="4"/>
  <c r="D108" i="8"/>
  <c r="D108" i="4"/>
  <c r="D109" i="8"/>
  <c r="D109" i="4"/>
  <c r="C240" i="7"/>
  <c r="C240" i="3"/>
  <c r="D248" i="7"/>
  <c r="D248" i="3"/>
  <c r="C263" i="7"/>
  <c r="C263" i="3"/>
  <c r="C264" i="7"/>
  <c r="C264" i="3"/>
  <c r="B129" i="8"/>
  <c r="B129" i="4"/>
  <c r="C133" i="8"/>
  <c r="C133" i="4"/>
  <c r="D289" i="7"/>
  <c r="D289" i="3"/>
  <c r="C291" i="7"/>
  <c r="C291" i="3"/>
  <c r="C292" i="7"/>
  <c r="C292" i="3"/>
  <c r="C142" i="8"/>
  <c r="C142" i="4"/>
  <c r="C301" i="7"/>
  <c r="C301" i="3"/>
  <c r="C146" i="8"/>
  <c r="C146" i="4"/>
  <c r="C305" i="7"/>
  <c r="C305" i="3"/>
  <c r="C155" i="8"/>
  <c r="C155" i="4"/>
  <c r="C314" i="7"/>
  <c r="C314" i="3"/>
  <c r="C159" i="8"/>
  <c r="C159" i="4"/>
  <c r="D318" i="7"/>
  <c r="D318" i="3"/>
  <c r="D324" i="7"/>
  <c r="D324" i="3"/>
  <c r="D12" i="7"/>
  <c r="D12" i="3"/>
  <c r="D17" i="8"/>
  <c r="D17" i="4"/>
  <c r="C27" i="8"/>
  <c r="C27" i="4"/>
  <c r="C65" i="7"/>
  <c r="C65" i="3"/>
  <c r="C95" i="7"/>
  <c r="C95" i="3"/>
  <c r="D129" i="7"/>
  <c r="D129" i="3"/>
  <c r="D52" i="8"/>
  <c r="D52" i="4"/>
  <c r="C225" i="7"/>
  <c r="C225" i="3"/>
  <c r="C226" i="7"/>
  <c r="C226" i="3"/>
  <c r="D149" i="8"/>
  <c r="D149" i="4"/>
  <c r="C318" i="7"/>
  <c r="C318" i="3"/>
  <c r="B15" i="7"/>
  <c r="B15" i="3"/>
  <c r="D17" i="7"/>
  <c r="D17" i="3"/>
  <c r="D30" i="7"/>
  <c r="D30" i="3"/>
  <c r="C31" i="7"/>
  <c r="C31" i="3"/>
  <c r="D31" i="8"/>
  <c r="D31" i="4"/>
  <c r="C32" i="8"/>
  <c r="C32" i="4"/>
  <c r="D39" i="7"/>
  <c r="D39" i="3"/>
  <c r="C40" i="7"/>
  <c r="C40" i="3"/>
  <c r="D43" i="7"/>
  <c r="D43" i="3"/>
  <c r="C44" i="7"/>
  <c r="C44" i="3"/>
  <c r="D52" i="7"/>
  <c r="D52" i="3"/>
  <c r="C53" i="7"/>
  <c r="C53" i="3"/>
  <c r="D56" i="7"/>
  <c r="D56" i="3"/>
  <c r="C57" i="7"/>
  <c r="C57" i="3"/>
  <c r="D65" i="7"/>
  <c r="D65" i="3"/>
  <c r="C66" i="7"/>
  <c r="C66" i="3"/>
  <c r="D69" i="7"/>
  <c r="D69" i="3"/>
  <c r="C70" i="7"/>
  <c r="C70" i="3"/>
  <c r="D78" i="7"/>
  <c r="D78" i="3"/>
  <c r="C79" i="7"/>
  <c r="C79" i="3"/>
  <c r="D40" i="8"/>
  <c r="D40" i="4"/>
  <c r="C41" i="8"/>
  <c r="C41" i="4"/>
  <c r="D82" i="7"/>
  <c r="D82" i="3"/>
  <c r="C83" i="7"/>
  <c r="C83" i="3"/>
  <c r="D44" i="8"/>
  <c r="D44" i="4"/>
  <c r="C45" i="8"/>
  <c r="C45" i="4"/>
  <c r="D91" i="7"/>
  <c r="D91" i="3"/>
  <c r="C92" i="7"/>
  <c r="C92" i="3"/>
  <c r="D95" i="7"/>
  <c r="D95" i="3"/>
  <c r="C96" i="7"/>
  <c r="C96" i="3"/>
  <c r="D104" i="7"/>
  <c r="D104" i="3"/>
  <c r="C105" i="7"/>
  <c r="C105" i="3"/>
  <c r="D108" i="7"/>
  <c r="D108" i="3"/>
  <c r="C109" i="7"/>
  <c r="C109" i="3"/>
  <c r="D117" i="7"/>
  <c r="D117" i="3"/>
  <c r="C118" i="7"/>
  <c r="C118" i="3"/>
  <c r="D121" i="7"/>
  <c r="D121" i="3"/>
  <c r="C122" i="3"/>
  <c r="C122" i="7"/>
  <c r="D130" i="7"/>
  <c r="D130" i="3"/>
  <c r="C131" i="7"/>
  <c r="C131" i="3"/>
  <c r="D134" i="7"/>
  <c r="D134" i="3"/>
  <c r="C135" i="7"/>
  <c r="C135" i="3"/>
  <c r="D143" i="7"/>
  <c r="D143" i="3"/>
  <c r="C144" i="7"/>
  <c r="C144" i="3"/>
  <c r="D147" i="7"/>
  <c r="D147" i="3"/>
  <c r="C148" i="7"/>
  <c r="C148" i="3"/>
  <c r="D156" i="7"/>
  <c r="D156" i="3"/>
  <c r="D160" i="7"/>
  <c r="D160" i="3"/>
  <c r="D169" i="7"/>
  <c r="D169" i="3"/>
  <c r="D173" i="7"/>
  <c r="D173" i="3"/>
  <c r="D182" i="7"/>
  <c r="D182" i="3"/>
  <c r="D53" i="8"/>
  <c r="D53" i="4"/>
  <c r="D67" i="8"/>
  <c r="D67" i="4"/>
  <c r="C68" i="8"/>
  <c r="C68" i="4"/>
  <c r="D186" i="7"/>
  <c r="D186" i="3"/>
  <c r="C187" i="7"/>
  <c r="C187" i="3"/>
  <c r="D57" i="8"/>
  <c r="D57" i="4"/>
  <c r="C58" i="8"/>
  <c r="C58" i="4"/>
  <c r="D71" i="8"/>
  <c r="D71" i="4"/>
  <c r="D195" i="7"/>
  <c r="D195" i="3"/>
  <c r="C196" i="7"/>
  <c r="C196" i="3"/>
  <c r="D79" i="8"/>
  <c r="D79" i="4"/>
  <c r="C80" i="8"/>
  <c r="C80" i="4"/>
  <c r="B81" i="8"/>
  <c r="B81" i="4"/>
  <c r="C199" i="7"/>
  <c r="C199" i="3"/>
  <c r="C209" i="7"/>
  <c r="C209" i="3"/>
  <c r="C94" i="8"/>
  <c r="C94" i="4"/>
  <c r="D233" i="7"/>
  <c r="D233" i="3"/>
  <c r="C235" i="7"/>
  <c r="C235" i="3"/>
  <c r="B121" i="8"/>
  <c r="B121" i="4"/>
  <c r="C239" i="7"/>
  <c r="C239" i="3"/>
  <c r="D246" i="7"/>
  <c r="D246" i="3"/>
  <c r="D247" i="7"/>
  <c r="D247" i="3"/>
  <c r="C262" i="7"/>
  <c r="C262" i="3"/>
  <c r="D264" i="7"/>
  <c r="D264" i="3"/>
  <c r="B275" i="7"/>
  <c r="B275" i="3"/>
  <c r="C132" i="8"/>
  <c r="C132" i="4"/>
  <c r="D290" i="7"/>
  <c r="D290" i="3"/>
  <c r="C143" i="8"/>
  <c r="C143" i="4"/>
  <c r="C302" i="7"/>
  <c r="C302" i="3"/>
  <c r="C156" i="8"/>
  <c r="C156" i="4"/>
  <c r="C315" i="7"/>
  <c r="C315" i="3"/>
  <c r="B171" i="8"/>
  <c r="B171" i="4"/>
  <c r="D329" i="7"/>
  <c r="D329" i="3"/>
  <c r="D330" i="7"/>
  <c r="D330" i="3"/>
  <c r="C337" i="7"/>
  <c r="C337" i="3"/>
  <c r="D183" i="8"/>
  <c r="D183" i="4"/>
  <c r="D184" i="8"/>
  <c r="D184" i="4"/>
  <c r="C186" i="8"/>
  <c r="C186" i="4"/>
  <c r="B343" i="7"/>
  <c r="B343" i="3"/>
  <c r="D355" i="7"/>
  <c r="D355" i="3"/>
  <c r="D356" i="7"/>
  <c r="D356" i="3"/>
  <c r="C363" i="7"/>
  <c r="C363" i="3"/>
  <c r="B369" i="7"/>
  <c r="B369" i="3"/>
  <c r="D381" i="7"/>
  <c r="D381" i="3"/>
  <c r="D382" i="7"/>
  <c r="D382" i="3"/>
  <c r="C13" i="7"/>
  <c r="C13" i="3"/>
  <c r="C56" i="7"/>
  <c r="C56" i="3"/>
  <c r="D90" i="7"/>
  <c r="D90" i="3"/>
  <c r="C91" i="7"/>
  <c r="C91" i="3"/>
  <c r="D116" i="7"/>
  <c r="D116" i="3"/>
  <c r="C121" i="7"/>
  <c r="C121" i="3"/>
  <c r="D155" i="7"/>
  <c r="D155" i="3"/>
  <c r="C156" i="7"/>
  <c r="C156" i="3"/>
  <c r="D181" i="7"/>
  <c r="D181" i="3"/>
  <c r="C182" i="7"/>
  <c r="C182" i="3"/>
  <c r="B200" i="7"/>
  <c r="B200" i="3"/>
  <c r="C92" i="8"/>
  <c r="C92" i="4"/>
  <c r="C107" i="8"/>
  <c r="C107" i="4"/>
  <c r="D110" i="8"/>
  <c r="D110" i="4"/>
  <c r="C265" i="7"/>
  <c r="C265" i="3"/>
  <c r="D273" i="7"/>
  <c r="D273" i="3"/>
  <c r="D286" i="7"/>
  <c r="D286" i="3"/>
  <c r="D287" i="7"/>
  <c r="D287" i="3"/>
  <c r="D300" i="7"/>
  <c r="D300" i="3"/>
  <c r="D313" i="7"/>
  <c r="D313" i="3"/>
  <c r="D13" i="7"/>
  <c r="D13" i="3"/>
  <c r="C14" i="7"/>
  <c r="C14" i="3"/>
  <c r="B26" i="8"/>
  <c r="B26" i="4"/>
  <c r="B29" i="7"/>
  <c r="B29" i="3"/>
  <c r="B30" i="8"/>
  <c r="B30" i="4"/>
  <c r="B38" i="7"/>
  <c r="B38" i="3"/>
  <c r="B42" i="7"/>
  <c r="B42" i="3"/>
  <c r="B51" i="7"/>
  <c r="B51" i="3"/>
  <c r="B55" i="7"/>
  <c r="B55" i="3"/>
  <c r="B64" i="7"/>
  <c r="B64" i="3"/>
  <c r="B68" i="7"/>
  <c r="B68" i="3"/>
  <c r="B77" i="7"/>
  <c r="B77" i="3"/>
  <c r="B39" i="8"/>
  <c r="B39" i="4"/>
  <c r="B81" i="7"/>
  <c r="B81" i="3"/>
  <c r="B43" i="8"/>
  <c r="B43" i="4"/>
  <c r="B90" i="7"/>
  <c r="B90" i="3"/>
  <c r="B94" i="7"/>
  <c r="B94" i="3"/>
  <c r="B103" i="7"/>
  <c r="B103" i="3"/>
  <c r="B107" i="7"/>
  <c r="B107" i="3"/>
  <c r="B116" i="7"/>
  <c r="B116" i="3"/>
  <c r="B120" i="7"/>
  <c r="B120" i="3"/>
  <c r="B129" i="7"/>
  <c r="B129" i="3"/>
  <c r="B133" i="7"/>
  <c r="B133" i="3"/>
  <c r="B142" i="7"/>
  <c r="B142" i="3"/>
  <c r="B146" i="7"/>
  <c r="B146" i="3"/>
  <c r="B155" i="7"/>
  <c r="B155" i="3"/>
  <c r="B159" i="7"/>
  <c r="B159" i="3"/>
  <c r="B168" i="7"/>
  <c r="B168" i="3"/>
  <c r="B172" i="7"/>
  <c r="B172" i="3"/>
  <c r="B181" i="7"/>
  <c r="B181" i="3"/>
  <c r="B52" i="8"/>
  <c r="B52" i="4"/>
  <c r="B66" i="8"/>
  <c r="B66" i="4"/>
  <c r="B185" i="7"/>
  <c r="B185" i="3"/>
  <c r="B56" i="8"/>
  <c r="B56" i="4"/>
  <c r="B70" i="8"/>
  <c r="B70" i="4"/>
  <c r="B194" i="7"/>
  <c r="B194" i="3"/>
  <c r="B78" i="8"/>
  <c r="B78" i="4"/>
  <c r="B198" i="7"/>
  <c r="B198" i="3"/>
  <c r="D199" i="7"/>
  <c r="D199" i="3"/>
  <c r="C200" i="7"/>
  <c r="C200" i="3"/>
  <c r="D83" i="8"/>
  <c r="D83" i="4"/>
  <c r="C84" i="4"/>
  <c r="C84" i="8"/>
  <c r="D209" i="3"/>
  <c r="D209" i="7"/>
  <c r="B223" i="7"/>
  <c r="B223" i="3"/>
  <c r="B103" i="8"/>
  <c r="B103" i="4"/>
  <c r="D235" i="7"/>
  <c r="D235" i="3"/>
  <c r="C237" i="7"/>
  <c r="C237" i="3"/>
  <c r="C238" i="7"/>
  <c r="C238" i="3"/>
  <c r="C261" i="7"/>
  <c r="C261" i="3"/>
  <c r="D262" i="7"/>
  <c r="D262" i="3"/>
  <c r="D263" i="7"/>
  <c r="D263" i="3"/>
  <c r="C130" i="8"/>
  <c r="C130" i="4"/>
  <c r="C131" i="8"/>
  <c r="C131" i="4"/>
  <c r="D134" i="8"/>
  <c r="D134" i="4"/>
  <c r="C136" i="8"/>
  <c r="C136" i="4"/>
  <c r="B169" i="8"/>
  <c r="B169" i="4"/>
  <c r="D25" i="7"/>
  <c r="D25" i="3"/>
  <c r="C26" i="7"/>
  <c r="C26" i="3"/>
  <c r="D30" i="8"/>
  <c r="D30" i="4"/>
  <c r="D42" i="7"/>
  <c r="D42" i="3"/>
  <c r="C43" i="7"/>
  <c r="C43" i="3"/>
  <c r="D77" i="7"/>
  <c r="D77" i="3"/>
  <c r="C78" i="7"/>
  <c r="C78" i="3"/>
  <c r="C44" i="8"/>
  <c r="C44" i="4"/>
  <c r="D107" i="7"/>
  <c r="D107" i="3"/>
  <c r="C108" i="7"/>
  <c r="C108" i="3"/>
  <c r="C147" i="7"/>
  <c r="C147" i="3"/>
  <c r="D70" i="8"/>
  <c r="D70" i="4"/>
  <c r="C71" i="8"/>
  <c r="C71" i="4"/>
  <c r="D194" i="7"/>
  <c r="D194" i="3"/>
  <c r="C195" i="7"/>
  <c r="C195" i="3"/>
  <c r="D78" i="8"/>
  <c r="D78" i="4"/>
  <c r="C79" i="8"/>
  <c r="C79" i="4"/>
  <c r="D223" i="7"/>
  <c r="D223" i="3"/>
  <c r="C19" i="8"/>
  <c r="C19" i="4"/>
  <c r="D27" i="8"/>
  <c r="D27" i="4"/>
  <c r="C28" i="8"/>
  <c r="C28" i="4"/>
  <c r="B12" i="7"/>
  <c r="B12" i="3"/>
  <c r="B17" i="8"/>
  <c r="B17" i="4"/>
  <c r="D15" i="8"/>
  <c r="D15" i="4"/>
  <c r="D19" i="8"/>
  <c r="D19" i="4"/>
  <c r="D27" i="7"/>
  <c r="D27" i="3"/>
  <c r="D28" i="8"/>
  <c r="D28" i="4"/>
  <c r="C29" i="4"/>
  <c r="C29" i="8"/>
  <c r="D31" i="7"/>
  <c r="D31" i="3"/>
  <c r="C32" i="7"/>
  <c r="C32" i="3"/>
  <c r="D32" i="8"/>
  <c r="D32" i="4"/>
  <c r="D40" i="7"/>
  <c r="D40" i="3"/>
  <c r="C41" i="7"/>
  <c r="C41" i="3"/>
  <c r="D44" i="7"/>
  <c r="D44" i="3"/>
  <c r="D53" i="7"/>
  <c r="D53" i="3"/>
  <c r="D57" i="7"/>
  <c r="D57" i="3"/>
  <c r="D66" i="7"/>
  <c r="D66" i="3"/>
  <c r="D70" i="7"/>
  <c r="D70" i="3"/>
  <c r="D79" i="7"/>
  <c r="D79" i="3"/>
  <c r="D41" i="8"/>
  <c r="D41" i="4"/>
  <c r="D83" i="7"/>
  <c r="D83" i="3"/>
  <c r="D45" i="8"/>
  <c r="D45" i="4"/>
  <c r="D92" i="7"/>
  <c r="D92" i="3"/>
  <c r="D96" i="7"/>
  <c r="D96" i="3"/>
  <c r="D105" i="7"/>
  <c r="D105" i="3"/>
  <c r="D109" i="7"/>
  <c r="D109" i="3"/>
  <c r="D118" i="7"/>
  <c r="D118" i="3"/>
  <c r="D122" i="7"/>
  <c r="D122" i="3"/>
  <c r="D131" i="7"/>
  <c r="D131" i="3"/>
  <c r="D135" i="7"/>
  <c r="D135" i="3"/>
  <c r="D144" i="7"/>
  <c r="D144" i="3"/>
  <c r="D148" i="7"/>
  <c r="D148" i="3"/>
  <c r="D157" i="7"/>
  <c r="D157" i="3"/>
  <c r="D161" i="7"/>
  <c r="D161" i="3"/>
  <c r="D170" i="7"/>
  <c r="D170" i="3"/>
  <c r="D174" i="7"/>
  <c r="D174" i="3"/>
  <c r="D64" i="8"/>
  <c r="D64" i="4"/>
  <c r="D183" i="7"/>
  <c r="D183" i="3"/>
  <c r="D54" i="8"/>
  <c r="D54" i="4"/>
  <c r="D68" i="8"/>
  <c r="D68" i="4"/>
  <c r="C69" i="8"/>
  <c r="C69" i="4"/>
  <c r="D187" i="7"/>
  <c r="D187" i="3"/>
  <c r="C188" i="7"/>
  <c r="C188" i="3"/>
  <c r="D58" i="8"/>
  <c r="D58" i="4"/>
  <c r="C77" i="8"/>
  <c r="C77" i="4"/>
  <c r="D196" i="7"/>
  <c r="D196" i="3"/>
  <c r="C197" i="7"/>
  <c r="C197" i="3"/>
  <c r="D80" i="8"/>
  <c r="D80" i="4"/>
  <c r="C201" i="7"/>
  <c r="C201" i="3"/>
  <c r="D84" i="8"/>
  <c r="D84" i="4"/>
  <c r="C116" i="8"/>
  <c r="C116" i="4"/>
  <c r="C117" i="8"/>
  <c r="C117" i="4"/>
  <c r="D236" i="7"/>
  <c r="D236" i="3"/>
  <c r="D238" i="7"/>
  <c r="D238" i="3"/>
  <c r="C122" i="8"/>
  <c r="C122" i="4"/>
  <c r="C123" i="8"/>
  <c r="C123" i="4"/>
  <c r="B249" i="7"/>
  <c r="B249" i="3"/>
  <c r="C253" i="7"/>
  <c r="C253" i="3"/>
  <c r="D261" i="7"/>
  <c r="D261" i="3"/>
  <c r="C129" i="8"/>
  <c r="C129" i="4"/>
  <c r="D131" i="8"/>
  <c r="D131" i="4"/>
  <c r="C276" i="7"/>
  <c r="C276" i="3"/>
  <c r="D135" i="8"/>
  <c r="D135" i="4"/>
  <c r="D136" i="8"/>
  <c r="D136" i="4"/>
  <c r="B288" i="7"/>
  <c r="B288" i="3"/>
  <c r="C14" i="8"/>
  <c r="C14" i="4"/>
  <c r="C18" i="8"/>
  <c r="C18" i="4"/>
  <c r="C39" i="7"/>
  <c r="C39" i="3"/>
  <c r="D81" i="7"/>
  <c r="D81" i="3"/>
  <c r="C82" i="7"/>
  <c r="C82" i="3"/>
  <c r="C104" i="7"/>
  <c r="C104" i="3"/>
  <c r="C130" i="7"/>
  <c r="C130" i="3"/>
  <c r="C53" i="8"/>
  <c r="C53" i="4"/>
  <c r="C67" i="8"/>
  <c r="C67" i="4"/>
  <c r="B210" i="7"/>
  <c r="B210" i="3"/>
  <c r="D212" i="7"/>
  <c r="D212" i="3"/>
  <c r="C213" i="7"/>
  <c r="C213" i="3"/>
  <c r="C227" i="7"/>
  <c r="C227" i="3"/>
  <c r="D103" i="8"/>
  <c r="D103" i="4"/>
  <c r="C106" i="8"/>
  <c r="C106" i="4"/>
  <c r="B12" i="8"/>
  <c r="B12" i="4"/>
  <c r="B16" i="8"/>
  <c r="B16" i="4"/>
  <c r="D14" i="8"/>
  <c r="D14" i="4"/>
  <c r="C18" i="7"/>
  <c r="C18" i="3"/>
  <c r="C27" i="7"/>
  <c r="C27" i="3"/>
  <c r="B13" i="8"/>
  <c r="B13" i="4"/>
  <c r="C12" i="8"/>
  <c r="C12" i="4"/>
  <c r="D14" i="7"/>
  <c r="D14" i="3"/>
  <c r="C19" i="7"/>
  <c r="C19" i="3"/>
  <c r="B14" i="8"/>
  <c r="B14" i="4"/>
  <c r="B27" i="8"/>
  <c r="B27" i="4"/>
  <c r="B39" i="7"/>
  <c r="B39" i="3"/>
  <c r="B43" i="7"/>
  <c r="B43" i="3"/>
  <c r="B56" i="7"/>
  <c r="B56" i="3"/>
  <c r="B65" i="7"/>
  <c r="B65" i="3"/>
  <c r="B69" i="7"/>
  <c r="B69" i="3"/>
  <c r="B78" i="7"/>
  <c r="B78" i="3"/>
  <c r="B40" i="8"/>
  <c r="B40" i="4"/>
  <c r="B82" i="7"/>
  <c r="B82" i="3"/>
  <c r="B44" i="8"/>
  <c r="B44" i="4"/>
  <c r="B91" i="7"/>
  <c r="B91" i="3"/>
  <c r="B95" i="7"/>
  <c r="B95" i="3"/>
  <c r="B104" i="7"/>
  <c r="B104" i="3"/>
  <c r="B108" i="7"/>
  <c r="B108" i="3"/>
  <c r="B117" i="7"/>
  <c r="B117" i="3"/>
  <c r="B121" i="7"/>
  <c r="B121" i="3"/>
  <c r="B130" i="7"/>
  <c r="B130" i="3"/>
  <c r="B134" i="7"/>
  <c r="B134" i="3"/>
  <c r="B143" i="7"/>
  <c r="B143" i="3"/>
  <c r="B147" i="7"/>
  <c r="B147" i="3"/>
  <c r="B156" i="7"/>
  <c r="B156" i="3"/>
  <c r="B160" i="7"/>
  <c r="B160" i="3"/>
  <c r="B169" i="7"/>
  <c r="B169" i="3"/>
  <c r="B173" i="7"/>
  <c r="B173" i="3"/>
  <c r="B182" i="3"/>
  <c r="B182" i="7"/>
  <c r="B53" i="8"/>
  <c r="B53" i="4"/>
  <c r="B67" i="8"/>
  <c r="B67" i="4"/>
  <c r="B186" i="7"/>
  <c r="B186" i="3"/>
  <c r="B57" i="8"/>
  <c r="B57" i="4"/>
  <c r="B71" i="8"/>
  <c r="B71" i="4"/>
  <c r="B195" i="7"/>
  <c r="B195" i="3"/>
  <c r="B79" i="8"/>
  <c r="B79" i="4"/>
  <c r="D210" i="7"/>
  <c r="D210" i="3"/>
  <c r="C211" i="7"/>
  <c r="C211" i="3"/>
  <c r="B213" i="7"/>
  <c r="B213" i="3"/>
  <c r="D220" i="7"/>
  <c r="D220" i="3"/>
  <c r="D237" i="7"/>
  <c r="D237" i="3"/>
  <c r="C121" i="8"/>
  <c r="C121" i="4"/>
  <c r="D123" i="8"/>
  <c r="D123" i="4"/>
  <c r="C252" i="7"/>
  <c r="C252" i="3"/>
  <c r="D259" i="7"/>
  <c r="D259" i="3"/>
  <c r="D260" i="7"/>
  <c r="D260" i="3"/>
  <c r="D129" i="8"/>
  <c r="D129" i="4"/>
  <c r="D130" i="8"/>
  <c r="D130" i="4"/>
  <c r="C275" i="7"/>
  <c r="C275" i="3"/>
  <c r="C278" i="7"/>
  <c r="C278" i="3"/>
  <c r="C279" i="7"/>
  <c r="C279" i="3"/>
  <c r="C168" i="8"/>
  <c r="C168" i="4"/>
  <c r="C170" i="8"/>
  <c r="C170" i="4"/>
  <c r="D13" i="8"/>
  <c r="D13" i="4"/>
  <c r="C17" i="7"/>
  <c r="C17" i="3"/>
  <c r="D26" i="8"/>
  <c r="D26" i="4"/>
  <c r="D29" i="7"/>
  <c r="D29" i="3"/>
  <c r="C31" i="8"/>
  <c r="C31" i="4"/>
  <c r="D55" i="7"/>
  <c r="D55" i="3"/>
  <c r="C40" i="8"/>
  <c r="C40" i="4"/>
  <c r="D94" i="7"/>
  <c r="D94" i="3"/>
  <c r="D103" i="7"/>
  <c r="D103" i="3"/>
  <c r="D133" i="7"/>
  <c r="D133" i="3"/>
  <c r="C143" i="7"/>
  <c r="C143" i="3"/>
  <c r="D146" i="7"/>
  <c r="D146" i="3"/>
  <c r="C160" i="7"/>
  <c r="C160" i="3"/>
  <c r="C173" i="7"/>
  <c r="C173" i="3"/>
  <c r="D185" i="7"/>
  <c r="D185" i="3"/>
  <c r="C186" i="7"/>
  <c r="C186" i="3"/>
  <c r="D207" i="7"/>
  <c r="D207" i="3"/>
  <c r="D91" i="8"/>
  <c r="D91" i="4"/>
  <c r="C105" i="8"/>
  <c r="C105" i="4"/>
  <c r="C248" i="7"/>
  <c r="C248" i="3"/>
  <c r="C15" i="8"/>
  <c r="C15" i="4"/>
  <c r="D18" i="8"/>
  <c r="D18" i="4"/>
  <c r="D26" i="7"/>
  <c r="D26" i="3"/>
  <c r="B16" i="7"/>
  <c r="B16" i="3"/>
  <c r="B25" i="7"/>
  <c r="B25" i="3"/>
  <c r="C15" i="7"/>
  <c r="C15" i="3"/>
  <c r="C16" i="8"/>
  <c r="C16" i="4"/>
  <c r="D18" i="7"/>
  <c r="D18" i="3"/>
  <c r="C25" i="8"/>
  <c r="C25" i="4"/>
  <c r="C28" i="7"/>
  <c r="C28" i="3"/>
  <c r="B13" i="7"/>
  <c r="B13" i="3"/>
  <c r="B17" i="7"/>
  <c r="B17" i="3"/>
  <c r="B18" i="8"/>
  <c r="B18" i="4"/>
  <c r="B26" i="7"/>
  <c r="B26" i="3"/>
  <c r="B30" i="7"/>
  <c r="B30" i="3"/>
  <c r="B31" i="8"/>
  <c r="B31" i="4"/>
  <c r="B52" i="7"/>
  <c r="B52" i="3"/>
  <c r="D12" i="8"/>
  <c r="D12" i="4"/>
  <c r="D15" i="7"/>
  <c r="D15" i="3"/>
  <c r="D16" i="8"/>
  <c r="D16" i="4"/>
  <c r="D19" i="7"/>
  <c r="D19" i="3"/>
  <c r="D25" i="8"/>
  <c r="D25" i="4"/>
  <c r="D28" i="7"/>
  <c r="D28" i="3"/>
  <c r="D29" i="8"/>
  <c r="D29" i="4"/>
  <c r="D32" i="7"/>
  <c r="D32" i="3"/>
  <c r="D41" i="7"/>
  <c r="D41" i="3"/>
  <c r="D45" i="7"/>
  <c r="D45" i="3"/>
  <c r="D54" i="7"/>
  <c r="D54" i="3"/>
  <c r="D58" i="7"/>
  <c r="D58" i="3"/>
  <c r="D67" i="7"/>
  <c r="D67" i="3"/>
  <c r="D71" i="7"/>
  <c r="D71" i="3"/>
  <c r="D38" i="8"/>
  <c r="D38" i="4"/>
  <c r="D80" i="7"/>
  <c r="D80" i="3"/>
  <c r="D42" i="8"/>
  <c r="D42" i="4"/>
  <c r="D84" i="7"/>
  <c r="D84" i="3"/>
  <c r="D93" i="7"/>
  <c r="D93" i="3"/>
  <c r="D97" i="7"/>
  <c r="D97" i="3"/>
  <c r="D106" i="7"/>
  <c r="D106" i="3"/>
  <c r="D110" i="7"/>
  <c r="D110" i="3"/>
  <c r="D119" i="7"/>
  <c r="D119" i="3"/>
  <c r="D123" i="7"/>
  <c r="D123" i="3"/>
  <c r="D132" i="7"/>
  <c r="D132" i="3"/>
  <c r="D136" i="7"/>
  <c r="D136" i="3"/>
  <c r="D145" i="7"/>
  <c r="D145" i="3"/>
  <c r="D149" i="7"/>
  <c r="D149" i="3"/>
  <c r="D158" i="3"/>
  <c r="D158" i="7"/>
  <c r="D162" i="7"/>
  <c r="D162" i="3"/>
  <c r="C168" i="7"/>
  <c r="C168" i="3"/>
  <c r="D171" i="7"/>
  <c r="D171" i="3"/>
  <c r="C172" i="7"/>
  <c r="C172" i="3"/>
  <c r="D175" i="7"/>
  <c r="D175" i="3"/>
  <c r="C181" i="7"/>
  <c r="C181" i="3"/>
  <c r="D51" i="8"/>
  <c r="D51" i="4"/>
  <c r="C52" i="8"/>
  <c r="C52" i="4"/>
  <c r="D65" i="8"/>
  <c r="D65" i="4"/>
  <c r="C66" i="8"/>
  <c r="C66" i="4"/>
  <c r="D184" i="7"/>
  <c r="D184" i="3"/>
  <c r="C185" i="7"/>
  <c r="C185" i="3"/>
  <c r="D55" i="8"/>
  <c r="D55" i="4"/>
  <c r="C56" i="8"/>
  <c r="C56" i="4"/>
  <c r="D69" i="8"/>
  <c r="D69" i="4"/>
  <c r="C70" i="8"/>
  <c r="C70" i="4"/>
  <c r="D188" i="7"/>
  <c r="D188" i="3"/>
  <c r="C194" i="7"/>
  <c r="C194" i="3"/>
  <c r="D77" i="8"/>
  <c r="D77" i="4"/>
  <c r="C78" i="8"/>
  <c r="C78" i="4"/>
  <c r="D197" i="7"/>
  <c r="D197" i="3"/>
  <c r="C198" i="7"/>
  <c r="C198" i="3"/>
  <c r="D90" i="4"/>
  <c r="D90" i="8"/>
  <c r="C91" i="8"/>
  <c r="C91" i="4"/>
  <c r="B93" i="8"/>
  <c r="B93" i="4"/>
  <c r="D95" i="8"/>
  <c r="D95" i="4"/>
  <c r="C222" i="7"/>
  <c r="C222" i="3"/>
  <c r="D118" i="8"/>
  <c r="D118" i="4"/>
  <c r="C120" i="8"/>
  <c r="C120" i="4"/>
  <c r="D121" i="8"/>
  <c r="D121" i="4"/>
  <c r="D122" i="8"/>
  <c r="D122" i="4"/>
  <c r="C250" i="7"/>
  <c r="C250" i="3"/>
  <c r="C251" i="7"/>
  <c r="C251" i="3"/>
  <c r="C274" i="7"/>
  <c r="C274" i="3"/>
  <c r="D275" i="7"/>
  <c r="D275" i="3"/>
  <c r="D276" i="7"/>
  <c r="D276" i="3"/>
  <c r="D277" i="7"/>
  <c r="D277" i="3"/>
  <c r="B142" i="8"/>
  <c r="B142" i="4"/>
  <c r="B301" i="7"/>
  <c r="B301" i="3"/>
  <c r="B155" i="8"/>
  <c r="B155" i="4"/>
  <c r="B314" i="7"/>
  <c r="B314" i="3"/>
  <c r="B324" i="7"/>
  <c r="B324" i="3"/>
  <c r="D51" i="7"/>
  <c r="D51" i="3"/>
  <c r="C52" i="7"/>
  <c r="C52" i="3"/>
  <c r="D64" i="7"/>
  <c r="D64" i="3"/>
  <c r="C69" i="7"/>
  <c r="C69" i="3"/>
  <c r="D39" i="8"/>
  <c r="D39" i="4"/>
  <c r="D120" i="7"/>
  <c r="D120" i="3"/>
  <c r="C134" i="7"/>
  <c r="C134" i="3"/>
  <c r="D159" i="7"/>
  <c r="D159" i="3"/>
  <c r="D168" i="7"/>
  <c r="D168" i="3"/>
  <c r="C169" i="7"/>
  <c r="C169" i="3"/>
  <c r="D66" i="8"/>
  <c r="D66" i="4"/>
  <c r="C97" i="8"/>
  <c r="C97" i="4"/>
  <c r="D249" i="7"/>
  <c r="D249" i="3"/>
  <c r="B54" i="8"/>
  <c r="B54" i="4"/>
  <c r="B68" i="4"/>
  <c r="B68" i="8"/>
  <c r="B187" i="7"/>
  <c r="B187" i="3"/>
  <c r="B58" i="8"/>
  <c r="B58" i="4"/>
  <c r="B196" i="7"/>
  <c r="B196" i="3"/>
  <c r="B80" i="8"/>
  <c r="B80" i="4"/>
  <c r="D211" i="7"/>
  <c r="D211" i="3"/>
  <c r="C212" i="7"/>
  <c r="C212" i="3"/>
  <c r="D222" i="7"/>
  <c r="D222" i="3"/>
  <c r="C224" i="7"/>
  <c r="C224" i="3"/>
  <c r="C104" i="4"/>
  <c r="C104" i="8"/>
  <c r="B236" i="7"/>
  <c r="B236" i="3"/>
  <c r="D120" i="8"/>
  <c r="D120" i="4"/>
  <c r="C110" i="4"/>
  <c r="C110" i="8"/>
  <c r="C249" i="7"/>
  <c r="C249" i="3"/>
  <c r="D251" i="7"/>
  <c r="D251" i="3"/>
  <c r="B262" i="7"/>
  <c r="B262" i="3"/>
  <c r="C266" i="7"/>
  <c r="C266" i="3"/>
  <c r="D274" i="7"/>
  <c r="D274" i="3"/>
  <c r="D285" i="7"/>
  <c r="D285" i="3"/>
  <c r="C287" i="7"/>
  <c r="C287" i="3"/>
  <c r="C288" i="7"/>
  <c r="C288" i="3"/>
  <c r="C289" i="7"/>
  <c r="C289" i="3"/>
  <c r="C300" i="7"/>
  <c r="C300" i="3"/>
  <c r="C145" i="8"/>
  <c r="C145" i="4"/>
  <c r="C304" i="7"/>
  <c r="C304" i="3"/>
  <c r="C149" i="8"/>
  <c r="C149" i="4"/>
  <c r="C313" i="7"/>
  <c r="C313" i="3"/>
  <c r="C158" i="8"/>
  <c r="C158" i="4"/>
  <c r="C317" i="7"/>
  <c r="C317" i="3"/>
  <c r="D162" i="8"/>
  <c r="D162" i="4"/>
  <c r="B226" i="7"/>
  <c r="B226" i="3"/>
  <c r="B116" i="8"/>
  <c r="B116" i="4"/>
  <c r="B106" i="8"/>
  <c r="B106" i="4"/>
  <c r="B239" i="7"/>
  <c r="B239" i="3"/>
  <c r="B252" i="7"/>
  <c r="B252" i="3"/>
  <c r="B265" i="7"/>
  <c r="B265" i="3"/>
  <c r="B132" i="8"/>
  <c r="B132" i="4"/>
  <c r="B278" i="7"/>
  <c r="B278" i="3"/>
  <c r="B291" i="7"/>
  <c r="B291" i="3"/>
  <c r="D144" i="8"/>
  <c r="D144" i="4"/>
  <c r="B145" i="8"/>
  <c r="B145" i="4"/>
  <c r="D303" i="7"/>
  <c r="D303" i="3"/>
  <c r="B304" i="7"/>
  <c r="B304" i="3"/>
  <c r="D157" i="8"/>
  <c r="D157" i="4"/>
  <c r="B158" i="8"/>
  <c r="B158" i="4"/>
  <c r="D316" i="7"/>
  <c r="D316" i="3"/>
  <c r="B317" i="7"/>
  <c r="B317" i="3"/>
  <c r="C331" i="7"/>
  <c r="C331" i="3"/>
  <c r="B340" i="7"/>
  <c r="B340" i="3"/>
  <c r="B341" i="7"/>
  <c r="B341" i="3"/>
  <c r="C185" i="8"/>
  <c r="C185" i="4"/>
  <c r="C357" i="7"/>
  <c r="C357" i="3"/>
  <c r="B366" i="7"/>
  <c r="B366" i="3"/>
  <c r="B367" i="7"/>
  <c r="B367" i="3"/>
  <c r="C383" i="7"/>
  <c r="C383" i="3"/>
  <c r="B392" i="7"/>
  <c r="B392" i="3"/>
  <c r="B393" i="7"/>
  <c r="B393" i="3"/>
  <c r="C409" i="7"/>
  <c r="C409" i="3"/>
  <c r="B418" i="7"/>
  <c r="B418" i="3"/>
  <c r="B419" i="7"/>
  <c r="B419" i="3"/>
  <c r="B12" i="10"/>
  <c r="B12" i="6"/>
  <c r="B13" i="10"/>
  <c r="B13" i="6"/>
  <c r="C19" i="9"/>
  <c r="C19" i="5"/>
  <c r="B28" i="9"/>
  <c r="B28" i="5"/>
  <c r="B29" i="9"/>
  <c r="B29" i="5"/>
  <c r="B38" i="9"/>
  <c r="B38" i="5"/>
  <c r="C41" i="9"/>
  <c r="C41" i="5"/>
  <c r="C42" i="9"/>
  <c r="C42" i="5"/>
  <c r="D44" i="9"/>
  <c r="D44" i="5"/>
  <c r="B78" i="9"/>
  <c r="B78" i="5"/>
  <c r="D83" i="9"/>
  <c r="D83" i="5"/>
  <c r="B93" i="9"/>
  <c r="B93" i="5"/>
  <c r="C96" i="9"/>
  <c r="C96" i="5"/>
  <c r="B106" i="9"/>
  <c r="B106" i="5"/>
  <c r="C109" i="9"/>
  <c r="C109" i="5"/>
  <c r="B119" i="9"/>
  <c r="B119" i="5"/>
  <c r="C122" i="9"/>
  <c r="C122" i="5"/>
  <c r="B132" i="9"/>
  <c r="B132" i="5"/>
  <c r="C135" i="9"/>
  <c r="C135" i="5"/>
  <c r="B145" i="9"/>
  <c r="B145" i="5"/>
  <c r="C156" i="9"/>
  <c r="C156" i="5"/>
  <c r="B159" i="9"/>
  <c r="B159" i="5"/>
  <c r="C161" i="9"/>
  <c r="C161" i="5"/>
  <c r="B169" i="9"/>
  <c r="B169" i="5"/>
  <c r="B183" i="9"/>
  <c r="B183" i="5"/>
  <c r="B184" i="9"/>
  <c r="B184" i="5"/>
  <c r="C28" i="10"/>
  <c r="C28" i="6"/>
  <c r="C188" i="9"/>
  <c r="C188" i="5"/>
  <c r="D199" i="9"/>
  <c r="D199" i="5"/>
  <c r="D201" i="9"/>
  <c r="D201" i="5"/>
  <c r="C273" i="9"/>
  <c r="C273" i="5"/>
  <c r="D407" i="7"/>
  <c r="D407" i="3"/>
  <c r="D408" i="7"/>
  <c r="D408" i="3"/>
  <c r="C415" i="7"/>
  <c r="C415" i="3"/>
  <c r="B421" i="7"/>
  <c r="B421" i="3"/>
  <c r="B15" i="10"/>
  <c r="B15" i="6"/>
  <c r="D17" i="9"/>
  <c r="D17" i="5"/>
  <c r="D18" i="9"/>
  <c r="D18" i="5"/>
  <c r="C25" i="9"/>
  <c r="C25" i="5"/>
  <c r="B31" i="9"/>
  <c r="B31" i="5"/>
  <c r="B32" i="9"/>
  <c r="B32" i="5"/>
  <c r="D41" i="9"/>
  <c r="D41" i="5"/>
  <c r="D43" i="9"/>
  <c r="D43" i="5"/>
  <c r="B53" i="9"/>
  <c r="B53" i="5"/>
  <c r="B54" i="9"/>
  <c r="B54" i="5"/>
  <c r="B55" i="9"/>
  <c r="B55" i="5"/>
  <c r="B56" i="9"/>
  <c r="B56" i="5"/>
  <c r="C389" i="7"/>
  <c r="C389" i="3"/>
  <c r="B395" i="7"/>
  <c r="B395" i="3"/>
  <c r="D198" i="7"/>
  <c r="D198" i="3"/>
  <c r="D81" i="8"/>
  <c r="D81" i="4"/>
  <c r="B82" i="8"/>
  <c r="B82" i="4"/>
  <c r="C83" i="8"/>
  <c r="C83" i="4"/>
  <c r="D201" i="7"/>
  <c r="D201" i="3"/>
  <c r="B207" i="7"/>
  <c r="B207" i="3"/>
  <c r="C208" i="7"/>
  <c r="C208" i="3"/>
  <c r="D94" i="8"/>
  <c r="D94" i="4"/>
  <c r="B95" i="8"/>
  <c r="B95" i="4"/>
  <c r="C96" i="8"/>
  <c r="C96" i="4"/>
  <c r="D214" i="7"/>
  <c r="D214" i="3"/>
  <c r="B220" i="7"/>
  <c r="B220" i="3"/>
  <c r="C221" i="7"/>
  <c r="C221" i="3"/>
  <c r="D227" i="7"/>
  <c r="D227" i="3"/>
  <c r="B233" i="7"/>
  <c r="B233" i="3"/>
  <c r="C234" i="7"/>
  <c r="C234" i="3"/>
  <c r="D117" i="8"/>
  <c r="D117" i="4"/>
  <c r="B118" i="8"/>
  <c r="B118" i="4"/>
  <c r="C119" i="8"/>
  <c r="C119" i="4"/>
  <c r="D107" i="8"/>
  <c r="D107" i="4"/>
  <c r="B108" i="8"/>
  <c r="B108" i="4"/>
  <c r="C109" i="8"/>
  <c r="C109" i="4"/>
  <c r="D240" i="7"/>
  <c r="D240" i="3"/>
  <c r="B246" i="7"/>
  <c r="B246" i="3"/>
  <c r="C247" i="7"/>
  <c r="C247" i="3"/>
  <c r="D253" i="7"/>
  <c r="D253" i="3"/>
  <c r="B259" i="7"/>
  <c r="B259" i="3"/>
  <c r="C260" i="7"/>
  <c r="C260" i="3"/>
  <c r="D266" i="7"/>
  <c r="D266" i="3"/>
  <c r="B272" i="7"/>
  <c r="B272" i="3"/>
  <c r="C273" i="7"/>
  <c r="C273" i="3"/>
  <c r="D133" i="8"/>
  <c r="D133" i="4"/>
  <c r="B134" i="8"/>
  <c r="B134" i="4"/>
  <c r="C135" i="8"/>
  <c r="C135" i="4"/>
  <c r="D279" i="7"/>
  <c r="D279" i="3"/>
  <c r="B285" i="7"/>
  <c r="B285" i="3"/>
  <c r="C286" i="7"/>
  <c r="C286" i="3"/>
  <c r="D292" i="7"/>
  <c r="D292" i="3"/>
  <c r="B298" i="7"/>
  <c r="B298" i="3"/>
  <c r="C299" i="7"/>
  <c r="C299" i="3"/>
  <c r="D146" i="8"/>
  <c r="D146" i="4"/>
  <c r="B147" i="8"/>
  <c r="B147" i="4"/>
  <c r="C148" i="8"/>
  <c r="C148" i="4"/>
  <c r="D305" i="7"/>
  <c r="D305" i="3"/>
  <c r="B311" i="7"/>
  <c r="B311" i="3"/>
  <c r="C312" i="7"/>
  <c r="C312" i="3"/>
  <c r="D159" i="8"/>
  <c r="D159" i="4"/>
  <c r="B160" i="8"/>
  <c r="B160" i="4"/>
  <c r="C161" i="8"/>
  <c r="C161" i="4"/>
  <c r="D168" i="8"/>
  <c r="D168" i="4"/>
  <c r="B325" i="7"/>
  <c r="B325" i="3"/>
  <c r="B172" i="8"/>
  <c r="B172" i="4"/>
  <c r="B173" i="8"/>
  <c r="B173" i="4"/>
  <c r="C340" i="7"/>
  <c r="C340" i="3"/>
  <c r="B344" i="7"/>
  <c r="B344" i="3"/>
  <c r="C366" i="7"/>
  <c r="C366" i="3"/>
  <c r="B370" i="7"/>
  <c r="B370" i="3"/>
  <c r="C392" i="7"/>
  <c r="C392" i="3"/>
  <c r="B396" i="7"/>
  <c r="B396" i="3"/>
  <c r="C418" i="7"/>
  <c r="C418" i="3"/>
  <c r="B422" i="7"/>
  <c r="B422" i="3"/>
  <c r="C12" i="10"/>
  <c r="C12" i="6"/>
  <c r="B16" i="10"/>
  <c r="B16" i="6"/>
  <c r="C28" i="9"/>
  <c r="C28" i="5"/>
  <c r="C38" i="9"/>
  <c r="C38" i="5"/>
  <c r="C39" i="9"/>
  <c r="C39" i="5"/>
  <c r="D40" i="5"/>
  <c r="D40" i="9"/>
  <c r="B57" i="9"/>
  <c r="B57" i="5"/>
  <c r="C66" i="9"/>
  <c r="C66" i="5"/>
  <c r="D71" i="9"/>
  <c r="D71" i="5"/>
  <c r="B199" i="7"/>
  <c r="B199" i="3"/>
  <c r="B92" i="8"/>
  <c r="B92" i="4"/>
  <c r="B212" i="7"/>
  <c r="B212" i="3"/>
  <c r="B225" i="7"/>
  <c r="B225" i="3"/>
  <c r="B105" i="8"/>
  <c r="B105" i="4"/>
  <c r="B238" i="7"/>
  <c r="B238" i="3"/>
  <c r="B123" i="8"/>
  <c r="B123" i="4"/>
  <c r="B251" i="7"/>
  <c r="B251" i="3"/>
  <c r="B264" i="7"/>
  <c r="B264" i="3"/>
  <c r="B131" i="8"/>
  <c r="B131" i="4"/>
  <c r="B277" i="7"/>
  <c r="B277" i="3"/>
  <c r="B290" i="7"/>
  <c r="B290" i="3"/>
  <c r="D143" i="8"/>
  <c r="D143" i="4"/>
  <c r="B144" i="8"/>
  <c r="B144" i="4"/>
  <c r="D302" i="7"/>
  <c r="D302" i="3"/>
  <c r="B303" i="7"/>
  <c r="B303" i="3"/>
  <c r="D156" i="8"/>
  <c r="D156" i="4"/>
  <c r="B157" i="8"/>
  <c r="B157" i="4"/>
  <c r="D315" i="7"/>
  <c r="D315" i="3"/>
  <c r="B316" i="7"/>
  <c r="B316" i="3"/>
  <c r="B162" i="8"/>
  <c r="B162" i="4"/>
  <c r="C324" i="7"/>
  <c r="C324" i="3"/>
  <c r="C169" i="8"/>
  <c r="C169" i="4"/>
  <c r="B326" i="7"/>
  <c r="B326" i="3"/>
  <c r="B175" i="8"/>
  <c r="B175" i="4"/>
  <c r="D338" i="7"/>
  <c r="D338" i="3"/>
  <c r="D339" i="7"/>
  <c r="D339" i="3"/>
  <c r="D340" i="7"/>
  <c r="D340" i="3"/>
  <c r="C341" i="7"/>
  <c r="C341" i="3"/>
  <c r="C342" i="7"/>
  <c r="C342" i="3"/>
  <c r="D187" i="8"/>
  <c r="D187" i="4"/>
  <c r="D188" i="8"/>
  <c r="D188" i="4"/>
  <c r="B352" i="7"/>
  <c r="B352" i="3"/>
  <c r="D364" i="7"/>
  <c r="D364" i="3"/>
  <c r="D365" i="7"/>
  <c r="D365" i="3"/>
  <c r="D366" i="7"/>
  <c r="D366" i="3"/>
  <c r="C367" i="7"/>
  <c r="C367" i="3"/>
  <c r="C368" i="7"/>
  <c r="C368" i="3"/>
  <c r="B378" i="7"/>
  <c r="B378" i="3"/>
  <c r="D390" i="7"/>
  <c r="D390" i="3"/>
  <c r="D391" i="7"/>
  <c r="D391" i="3"/>
  <c r="D392" i="7"/>
  <c r="D392" i="3"/>
  <c r="C393" i="7"/>
  <c r="C393" i="3"/>
  <c r="C394" i="7"/>
  <c r="C394" i="3"/>
  <c r="B404" i="7"/>
  <c r="B404" i="3"/>
  <c r="D416" i="7"/>
  <c r="D416" i="3"/>
  <c r="D417" i="7"/>
  <c r="D417" i="3"/>
  <c r="D418" i="7"/>
  <c r="D418" i="3"/>
  <c r="C419" i="7"/>
  <c r="C419" i="3"/>
  <c r="C420" i="7"/>
  <c r="C420" i="3"/>
  <c r="D12" i="10"/>
  <c r="D12" i="6"/>
  <c r="C13" i="10"/>
  <c r="C13" i="6"/>
  <c r="B14" i="9"/>
  <c r="B14" i="5"/>
  <c r="C14" i="10"/>
  <c r="C14" i="6"/>
  <c r="B19" i="10"/>
  <c r="B19" i="6"/>
  <c r="D26" i="9"/>
  <c r="D26" i="5"/>
  <c r="D27" i="9"/>
  <c r="D27" i="5"/>
  <c r="D28" i="9"/>
  <c r="D28" i="5"/>
  <c r="C29" i="9"/>
  <c r="C29" i="5"/>
  <c r="C30" i="9"/>
  <c r="C30" i="5"/>
  <c r="C32" i="9"/>
  <c r="C32" i="5"/>
  <c r="D39" i="9"/>
  <c r="D39" i="5"/>
  <c r="B51" i="9"/>
  <c r="B51" i="5"/>
  <c r="D77" i="9"/>
  <c r="D77" i="5"/>
  <c r="B84" i="8"/>
  <c r="B84" i="4"/>
  <c r="C90" i="4"/>
  <c r="C90" i="8"/>
  <c r="D208" i="7"/>
  <c r="D208" i="3"/>
  <c r="B209" i="7"/>
  <c r="B209" i="3"/>
  <c r="C210" i="7"/>
  <c r="C210" i="3"/>
  <c r="D96" i="8"/>
  <c r="D96" i="4"/>
  <c r="B97" i="8"/>
  <c r="B97" i="4"/>
  <c r="D221" i="7"/>
  <c r="D221" i="3"/>
  <c r="B222" i="7"/>
  <c r="B222" i="3"/>
  <c r="C223" i="7"/>
  <c r="C223" i="3"/>
  <c r="C103" i="8"/>
  <c r="C103" i="4"/>
  <c r="D234" i="7"/>
  <c r="D234" i="3"/>
  <c r="B235" i="7"/>
  <c r="B235" i="3"/>
  <c r="C236" i="7"/>
  <c r="C236" i="3"/>
  <c r="D119" i="8"/>
  <c r="D119" i="4"/>
  <c r="B120" i="8"/>
  <c r="B120" i="4"/>
  <c r="B110" i="8"/>
  <c r="B110" i="4"/>
  <c r="B248" i="7"/>
  <c r="B248" i="3"/>
  <c r="B261" i="7"/>
  <c r="B261" i="3"/>
  <c r="B274" i="7"/>
  <c r="B274" i="3"/>
  <c r="B136" i="8"/>
  <c r="B136" i="4"/>
  <c r="B287" i="7"/>
  <c r="B287" i="3"/>
  <c r="D299" i="7"/>
  <c r="D299" i="3"/>
  <c r="B300" i="7"/>
  <c r="B300" i="3"/>
  <c r="D148" i="8"/>
  <c r="D148" i="4"/>
  <c r="B149" i="8"/>
  <c r="B149" i="4"/>
  <c r="D312" i="7"/>
  <c r="D312" i="3"/>
  <c r="B313" i="7"/>
  <c r="B313" i="3"/>
  <c r="D161" i="8"/>
  <c r="D161" i="4"/>
  <c r="B327" i="7"/>
  <c r="B327" i="3"/>
  <c r="B328" i="7"/>
  <c r="B328" i="3"/>
  <c r="C172" i="8"/>
  <c r="C172" i="4"/>
  <c r="B181" i="8"/>
  <c r="B181" i="4"/>
  <c r="B182" i="8"/>
  <c r="B182" i="4"/>
  <c r="C344" i="7"/>
  <c r="C344" i="3"/>
  <c r="B353" i="7"/>
  <c r="B353" i="3"/>
  <c r="B354" i="7"/>
  <c r="B354" i="3"/>
  <c r="C370" i="7"/>
  <c r="C370" i="3"/>
  <c r="B379" i="7"/>
  <c r="B379" i="3"/>
  <c r="B380" i="7"/>
  <c r="B380" i="3"/>
  <c r="C396" i="7"/>
  <c r="C396" i="3"/>
  <c r="B405" i="7"/>
  <c r="B405" i="3"/>
  <c r="B406" i="7"/>
  <c r="B406" i="3"/>
  <c r="C422" i="7"/>
  <c r="C422" i="3"/>
  <c r="B15" i="9"/>
  <c r="B15" i="5"/>
  <c r="B16" i="9"/>
  <c r="B16" i="5"/>
  <c r="C16" i="10"/>
  <c r="C16" i="6"/>
  <c r="D32" i="9"/>
  <c r="D32" i="5"/>
  <c r="B44" i="9"/>
  <c r="B44" i="5"/>
  <c r="B45" i="9"/>
  <c r="B45" i="5"/>
  <c r="D66" i="9"/>
  <c r="D66" i="5"/>
  <c r="C82" i="8"/>
  <c r="C82" i="4"/>
  <c r="C207" i="7"/>
  <c r="C207" i="3"/>
  <c r="B94" i="8"/>
  <c r="B94" i="4"/>
  <c r="D213" i="7"/>
  <c r="D213" i="3"/>
  <c r="B214" i="7"/>
  <c r="B214" i="3"/>
  <c r="D226" i="7"/>
  <c r="D226" i="3"/>
  <c r="B227" i="7"/>
  <c r="B227" i="3"/>
  <c r="C233" i="7"/>
  <c r="C233" i="3"/>
  <c r="D116" i="8"/>
  <c r="D116" i="4"/>
  <c r="B117" i="8"/>
  <c r="B117" i="4"/>
  <c r="C118" i="8"/>
  <c r="C118" i="4"/>
  <c r="D106" i="8"/>
  <c r="D106" i="4"/>
  <c r="B107" i="8"/>
  <c r="B107" i="4"/>
  <c r="C108" i="8"/>
  <c r="C108" i="4"/>
  <c r="D239" i="7"/>
  <c r="D239" i="3"/>
  <c r="B240" i="7"/>
  <c r="B240" i="3"/>
  <c r="C246" i="7"/>
  <c r="C246" i="3"/>
  <c r="D252" i="7"/>
  <c r="D252" i="3"/>
  <c r="B253" i="7"/>
  <c r="B253" i="3"/>
  <c r="C259" i="7"/>
  <c r="C259" i="3"/>
  <c r="D265" i="7"/>
  <c r="D265" i="3"/>
  <c r="B266" i="7"/>
  <c r="B266" i="3"/>
  <c r="C272" i="7"/>
  <c r="C272" i="3"/>
  <c r="D132" i="8"/>
  <c r="D132" i="4"/>
  <c r="B133" i="8"/>
  <c r="B133" i="4"/>
  <c r="C134" i="8"/>
  <c r="C134" i="4"/>
  <c r="D278" i="7"/>
  <c r="D278" i="3"/>
  <c r="B279" i="7"/>
  <c r="B279" i="3"/>
  <c r="C285" i="7"/>
  <c r="C285" i="3"/>
  <c r="D291" i="7"/>
  <c r="D291" i="3"/>
  <c r="B292" i="7"/>
  <c r="B292" i="3"/>
  <c r="C298" i="7"/>
  <c r="C298" i="3"/>
  <c r="D145" i="8"/>
  <c r="D145" i="4"/>
  <c r="B146" i="8"/>
  <c r="B146" i="4"/>
  <c r="C147" i="8"/>
  <c r="C147" i="4"/>
  <c r="D304" i="7"/>
  <c r="D304" i="3"/>
  <c r="B305" i="7"/>
  <c r="B305" i="3"/>
  <c r="C311" i="7"/>
  <c r="C311" i="3"/>
  <c r="D158" i="8"/>
  <c r="D158" i="4"/>
  <c r="B159" i="8"/>
  <c r="B159" i="4"/>
  <c r="C160" i="8"/>
  <c r="C160" i="4"/>
  <c r="D317" i="7"/>
  <c r="D317" i="3"/>
  <c r="B318" i="7"/>
  <c r="B318" i="3"/>
  <c r="C162" i="8"/>
  <c r="C162" i="4"/>
  <c r="C325" i="7"/>
  <c r="C325" i="3"/>
  <c r="C326" i="7"/>
  <c r="C326" i="3"/>
  <c r="D170" i="8"/>
  <c r="D170" i="4"/>
  <c r="D171" i="8"/>
  <c r="D171" i="4"/>
  <c r="D172" i="8"/>
  <c r="D172" i="4"/>
  <c r="C173" i="8"/>
  <c r="C173" i="4"/>
  <c r="B330" i="7"/>
  <c r="B330" i="3"/>
  <c r="B184" i="8"/>
  <c r="B184" i="4"/>
  <c r="D342" i="7"/>
  <c r="D342" i="3"/>
  <c r="D343" i="7"/>
  <c r="D343" i="3"/>
  <c r="C350" i="7"/>
  <c r="C350" i="3"/>
  <c r="B356" i="7"/>
  <c r="B356" i="3"/>
  <c r="D368" i="7"/>
  <c r="D368" i="3"/>
  <c r="D369" i="7"/>
  <c r="D369" i="3"/>
  <c r="C376" i="7"/>
  <c r="C376" i="3"/>
  <c r="B382" i="7"/>
  <c r="B382" i="3"/>
  <c r="D394" i="7"/>
  <c r="D394" i="3"/>
  <c r="D395" i="7"/>
  <c r="D395" i="3"/>
  <c r="C402" i="7"/>
  <c r="C402" i="3"/>
  <c r="B408" i="7"/>
  <c r="B408" i="3"/>
  <c r="D420" i="7"/>
  <c r="D420" i="3"/>
  <c r="D421" i="7"/>
  <c r="D421" i="3"/>
  <c r="C12" i="9"/>
  <c r="C12" i="5"/>
  <c r="D14" i="10"/>
  <c r="D14" i="6"/>
  <c r="D15" i="10"/>
  <c r="D15" i="6"/>
  <c r="C17" i="10"/>
  <c r="C17" i="6"/>
  <c r="B18" i="9"/>
  <c r="B18" i="5"/>
  <c r="D30" i="9"/>
  <c r="D30" i="5"/>
  <c r="D31" i="9"/>
  <c r="D31" i="5"/>
  <c r="B42" i="9"/>
  <c r="B42" i="5"/>
  <c r="C51" i="9"/>
  <c r="C51" i="5"/>
  <c r="C52" i="9"/>
  <c r="C52" i="5"/>
  <c r="D53" i="9"/>
  <c r="D53" i="5"/>
  <c r="D54" i="9"/>
  <c r="D54" i="5"/>
  <c r="D55" i="9"/>
  <c r="D55" i="5"/>
  <c r="D56" i="9"/>
  <c r="D56" i="5"/>
  <c r="D200" i="7"/>
  <c r="D200" i="3"/>
  <c r="B201" i="7"/>
  <c r="B201" i="3"/>
  <c r="D93" i="8"/>
  <c r="D93" i="4"/>
  <c r="C95" i="8"/>
  <c r="C95" i="4"/>
  <c r="C220" i="7"/>
  <c r="C220" i="3"/>
  <c r="B91" i="8"/>
  <c r="B91" i="4"/>
  <c r="B211" i="7"/>
  <c r="B211" i="3"/>
  <c r="B224" i="7"/>
  <c r="B224" i="3"/>
  <c r="B104" i="8"/>
  <c r="B104" i="4"/>
  <c r="B237" i="7"/>
  <c r="B237" i="3"/>
  <c r="B122" i="8"/>
  <c r="B122" i="4"/>
  <c r="B250" i="7"/>
  <c r="B250" i="3"/>
  <c r="B263" i="7"/>
  <c r="B263" i="3"/>
  <c r="B130" i="8"/>
  <c r="B130" i="4"/>
  <c r="B276" i="7"/>
  <c r="B276" i="3"/>
  <c r="C277" i="7"/>
  <c r="C277" i="3"/>
  <c r="D288" i="7"/>
  <c r="D288" i="3"/>
  <c r="B289" i="7"/>
  <c r="B289" i="3"/>
  <c r="C290" i="7"/>
  <c r="C290" i="3"/>
  <c r="D142" i="8"/>
  <c r="D142" i="4"/>
  <c r="B143" i="8"/>
  <c r="B143" i="4"/>
  <c r="C144" i="8"/>
  <c r="C144" i="4"/>
  <c r="D301" i="7"/>
  <c r="D301" i="3"/>
  <c r="B302" i="7"/>
  <c r="B302" i="3"/>
  <c r="C303" i="7"/>
  <c r="C303" i="3"/>
  <c r="D155" i="8"/>
  <c r="D155" i="4"/>
  <c r="B156" i="8"/>
  <c r="B156" i="4"/>
  <c r="C157" i="8"/>
  <c r="C157" i="4"/>
  <c r="D314" i="7"/>
  <c r="D314" i="3"/>
  <c r="B315" i="7"/>
  <c r="B315" i="3"/>
  <c r="C316" i="7"/>
  <c r="C316" i="3"/>
  <c r="B168" i="8"/>
  <c r="B168" i="4"/>
  <c r="C327" i="7"/>
  <c r="C327" i="3"/>
  <c r="B331" i="7"/>
  <c r="B331" i="3"/>
  <c r="C181" i="8"/>
  <c r="C181" i="4"/>
  <c r="B185" i="8"/>
  <c r="B185" i="4"/>
  <c r="C353" i="7"/>
  <c r="C353" i="3"/>
  <c r="B357" i="7"/>
  <c r="B357" i="3"/>
  <c r="C379" i="7"/>
  <c r="C379" i="3"/>
  <c r="B383" i="7"/>
  <c r="B383" i="3"/>
  <c r="C405" i="7"/>
  <c r="C405" i="3"/>
  <c r="B409" i="7"/>
  <c r="B409" i="3"/>
  <c r="C15" i="9"/>
  <c r="C15" i="5"/>
  <c r="B19" i="9"/>
  <c r="B19" i="5"/>
  <c r="B40" i="9"/>
  <c r="B40" i="5"/>
  <c r="B41" i="9"/>
  <c r="B41" i="5"/>
  <c r="C45" i="9"/>
  <c r="C45" i="5"/>
  <c r="D52" i="9"/>
  <c r="D52" i="5"/>
  <c r="D68" i="9"/>
  <c r="D68" i="5"/>
  <c r="B83" i="8"/>
  <c r="B83" i="4"/>
  <c r="B208" i="7"/>
  <c r="B208" i="3"/>
  <c r="B96" i="8"/>
  <c r="B96" i="4"/>
  <c r="B221" i="7"/>
  <c r="B221" i="3"/>
  <c r="B234" i="7"/>
  <c r="B234" i="3"/>
  <c r="B119" i="8"/>
  <c r="B119" i="4"/>
  <c r="B109" i="8"/>
  <c r="B109" i="4"/>
  <c r="B247" i="7"/>
  <c r="B247" i="3"/>
  <c r="B260" i="7"/>
  <c r="B260" i="3"/>
  <c r="B273" i="7"/>
  <c r="B273" i="3"/>
  <c r="B135" i="8"/>
  <c r="B135" i="4"/>
  <c r="B286" i="7"/>
  <c r="B286" i="3"/>
  <c r="D298" i="7"/>
  <c r="D298" i="3"/>
  <c r="B299" i="7"/>
  <c r="B299" i="3"/>
  <c r="D147" i="8"/>
  <c r="D147" i="4"/>
  <c r="B148" i="8"/>
  <c r="B148" i="4"/>
  <c r="D311" i="7"/>
  <c r="D311" i="3"/>
  <c r="B312" i="7"/>
  <c r="B312" i="3"/>
  <c r="D160" i="8"/>
  <c r="D160" i="4"/>
  <c r="B161" i="8"/>
  <c r="B161" i="4"/>
  <c r="D325" i="7"/>
  <c r="D325" i="3"/>
  <c r="D326" i="7"/>
  <c r="D326" i="3"/>
  <c r="D327" i="7"/>
  <c r="D327" i="3"/>
  <c r="C328" i="7"/>
  <c r="C328" i="3"/>
  <c r="C329" i="7"/>
  <c r="C329" i="3"/>
  <c r="D174" i="8"/>
  <c r="D174" i="4"/>
  <c r="D175" i="8"/>
  <c r="D175" i="4"/>
  <c r="D181" i="8"/>
  <c r="D181" i="4"/>
  <c r="C182" i="8"/>
  <c r="C182" i="4"/>
  <c r="B339" i="7"/>
  <c r="B339" i="3"/>
  <c r="C183" i="8"/>
  <c r="C183" i="4"/>
  <c r="B188" i="8"/>
  <c r="B188" i="4"/>
  <c r="D351" i="7"/>
  <c r="D351" i="3"/>
  <c r="D352" i="7"/>
  <c r="D352" i="3"/>
  <c r="D353" i="7"/>
  <c r="D353" i="3"/>
  <c r="C354" i="7"/>
  <c r="C354" i="3"/>
  <c r="C355" i="7"/>
  <c r="C355" i="3"/>
  <c r="B365" i="7"/>
  <c r="B365" i="3"/>
  <c r="D377" i="7"/>
  <c r="D377" i="3"/>
  <c r="D378" i="7"/>
  <c r="D378" i="3"/>
  <c r="D379" i="7"/>
  <c r="D379" i="3"/>
  <c r="C380" i="7"/>
  <c r="C380" i="3"/>
  <c r="C381" i="7"/>
  <c r="C381" i="3"/>
  <c r="B391" i="7"/>
  <c r="B391" i="3"/>
  <c r="D403" i="7"/>
  <c r="D403" i="3"/>
  <c r="D404" i="7"/>
  <c r="D404" i="3"/>
  <c r="D405" i="7"/>
  <c r="D405" i="3"/>
  <c r="C406" i="7"/>
  <c r="C406" i="3"/>
  <c r="C407" i="7"/>
  <c r="C407" i="3"/>
  <c r="B417" i="7"/>
  <c r="B417" i="3"/>
  <c r="D13" i="9"/>
  <c r="D13" i="5"/>
  <c r="D14" i="9"/>
  <c r="D14" i="5"/>
  <c r="D15" i="9"/>
  <c r="D15" i="5"/>
  <c r="C16" i="9"/>
  <c r="C16" i="5"/>
  <c r="C17" i="9"/>
  <c r="C17" i="5"/>
  <c r="D18" i="10"/>
  <c r="D18" i="6"/>
  <c r="D19" i="10"/>
  <c r="D19" i="6"/>
  <c r="B27" i="9"/>
  <c r="B27" i="5"/>
  <c r="C43" i="9"/>
  <c r="C43" i="5"/>
  <c r="D45" i="9"/>
  <c r="D45" i="5"/>
  <c r="D173" i="8"/>
  <c r="D173" i="4"/>
  <c r="B174" i="8"/>
  <c r="B174" i="4"/>
  <c r="C175" i="4"/>
  <c r="C175" i="8"/>
  <c r="D337" i="7"/>
  <c r="D337" i="3"/>
  <c r="B338" i="7"/>
  <c r="B338" i="3"/>
  <c r="C339" i="7"/>
  <c r="C339" i="3"/>
  <c r="D186" i="8"/>
  <c r="D186" i="4"/>
  <c r="B187" i="8"/>
  <c r="B187" i="4"/>
  <c r="C188" i="8"/>
  <c r="C188" i="4"/>
  <c r="D350" i="7"/>
  <c r="D350" i="3"/>
  <c r="B351" i="7"/>
  <c r="B351" i="3"/>
  <c r="C352" i="7"/>
  <c r="C352" i="3"/>
  <c r="D363" i="7"/>
  <c r="D363" i="3"/>
  <c r="B364" i="7"/>
  <c r="B364" i="3"/>
  <c r="C365" i="7"/>
  <c r="C365" i="3"/>
  <c r="D376" i="7"/>
  <c r="D376" i="3"/>
  <c r="B377" i="7"/>
  <c r="B377" i="3"/>
  <c r="C378" i="7"/>
  <c r="C378" i="3"/>
  <c r="D389" i="7"/>
  <c r="D389" i="3"/>
  <c r="B390" i="7"/>
  <c r="B390" i="3"/>
  <c r="C391" i="7"/>
  <c r="C391" i="3"/>
  <c r="D402" i="7"/>
  <c r="D402" i="3"/>
  <c r="B403" i="7"/>
  <c r="B403" i="3"/>
  <c r="C404" i="7"/>
  <c r="C404" i="3"/>
  <c r="D415" i="7"/>
  <c r="D415" i="3"/>
  <c r="B416" i="7"/>
  <c r="B416" i="3"/>
  <c r="C417" i="7"/>
  <c r="C417" i="3"/>
  <c r="D12" i="9"/>
  <c r="D12" i="5"/>
  <c r="B13" i="9"/>
  <c r="B13" i="5"/>
  <c r="C14" i="9"/>
  <c r="C14" i="5"/>
  <c r="D17" i="10"/>
  <c r="D17" i="6"/>
  <c r="B18" i="10"/>
  <c r="B18" i="6"/>
  <c r="C19" i="10"/>
  <c r="C19" i="6"/>
  <c r="D25" i="9"/>
  <c r="D25" i="5"/>
  <c r="B26" i="9"/>
  <c r="B26" i="5"/>
  <c r="C27" i="9"/>
  <c r="C27" i="5"/>
  <c r="D38" i="9"/>
  <c r="D38" i="5"/>
  <c r="B39" i="9"/>
  <c r="B39" i="5"/>
  <c r="C40" i="5"/>
  <c r="C40" i="9"/>
  <c r="D51" i="9"/>
  <c r="D51" i="5"/>
  <c r="B52" i="9"/>
  <c r="B52" i="5"/>
  <c r="C53" i="9"/>
  <c r="C53" i="5"/>
  <c r="C55" i="9"/>
  <c r="C55" i="5"/>
  <c r="C57" i="9"/>
  <c r="C57" i="5"/>
  <c r="C64" i="9"/>
  <c r="C64" i="5"/>
  <c r="B65" i="9"/>
  <c r="B65" i="5"/>
  <c r="B67" i="9"/>
  <c r="B67" i="5"/>
  <c r="C69" i="9"/>
  <c r="C69" i="5"/>
  <c r="B70" i="9"/>
  <c r="B70" i="5"/>
  <c r="C77" i="9"/>
  <c r="C77" i="5"/>
  <c r="C146" i="9"/>
  <c r="C146" i="5"/>
  <c r="B149" i="9"/>
  <c r="B149" i="5"/>
  <c r="C160" i="9"/>
  <c r="C160" i="5"/>
  <c r="B168" i="9"/>
  <c r="B168" i="5"/>
  <c r="B58" i="9"/>
  <c r="B58" i="5"/>
  <c r="D64" i="9"/>
  <c r="D64" i="5"/>
  <c r="B80" i="9"/>
  <c r="B80" i="5"/>
  <c r="B91" i="9"/>
  <c r="B91" i="5"/>
  <c r="C94" i="9"/>
  <c r="C94" i="5"/>
  <c r="B104" i="9"/>
  <c r="B104" i="5"/>
  <c r="C107" i="9"/>
  <c r="C107" i="5"/>
  <c r="B117" i="9"/>
  <c r="B117" i="5"/>
  <c r="C120" i="9"/>
  <c r="C120" i="5"/>
  <c r="B130" i="9"/>
  <c r="B130" i="5"/>
  <c r="C133" i="9"/>
  <c r="C133" i="5"/>
  <c r="B143" i="9"/>
  <c r="B143" i="5"/>
  <c r="C155" i="9"/>
  <c r="C155" i="5"/>
  <c r="B158" i="9"/>
  <c r="B158" i="5"/>
  <c r="C169" i="9"/>
  <c r="C169" i="5"/>
  <c r="C170" i="9"/>
  <c r="C170" i="5"/>
  <c r="D57" i="9"/>
  <c r="D57" i="5"/>
  <c r="D69" i="9"/>
  <c r="D69" i="5"/>
  <c r="C78" i="9"/>
  <c r="C78" i="5"/>
  <c r="B81" i="9"/>
  <c r="B81" i="5"/>
  <c r="B82" i="9"/>
  <c r="B82" i="5"/>
  <c r="B83" i="9"/>
  <c r="B83" i="5"/>
  <c r="B90" i="9"/>
  <c r="B90" i="5"/>
  <c r="B103" i="9"/>
  <c r="B103" i="5"/>
  <c r="B116" i="9"/>
  <c r="B116" i="5"/>
  <c r="B129" i="9"/>
  <c r="B129" i="5"/>
  <c r="B142" i="9"/>
  <c r="B142" i="5"/>
  <c r="C159" i="9"/>
  <c r="C159" i="5"/>
  <c r="B162" i="9"/>
  <c r="B162" i="5"/>
  <c r="C173" i="9"/>
  <c r="C173" i="5"/>
  <c r="C174" i="8"/>
  <c r="C174" i="4"/>
  <c r="D331" i="7"/>
  <c r="D331" i="3"/>
  <c r="B337" i="7"/>
  <c r="B337" i="3"/>
  <c r="C338" i="7"/>
  <c r="C338" i="3"/>
  <c r="D185" i="8"/>
  <c r="D185" i="4"/>
  <c r="B186" i="8"/>
  <c r="B186" i="4"/>
  <c r="C187" i="8"/>
  <c r="C187" i="4"/>
  <c r="D344" i="7"/>
  <c r="D344" i="3"/>
  <c r="B350" i="7"/>
  <c r="B350" i="3"/>
  <c r="C351" i="7"/>
  <c r="C351" i="3"/>
  <c r="D357" i="7"/>
  <c r="D357" i="3"/>
  <c r="B363" i="7"/>
  <c r="B363" i="3"/>
  <c r="C364" i="7"/>
  <c r="C364" i="3"/>
  <c r="D370" i="7"/>
  <c r="D370" i="3"/>
  <c r="B376" i="7"/>
  <c r="B376" i="3"/>
  <c r="C377" i="7"/>
  <c r="C377" i="3"/>
  <c r="D383" i="7"/>
  <c r="D383" i="3"/>
  <c r="B389" i="7"/>
  <c r="B389" i="3"/>
  <c r="C390" i="7"/>
  <c r="C390" i="3"/>
  <c r="D396" i="7"/>
  <c r="D396" i="3"/>
  <c r="B402" i="7"/>
  <c r="B402" i="3"/>
  <c r="C403" i="7"/>
  <c r="C403" i="3"/>
  <c r="D409" i="7"/>
  <c r="D409" i="3"/>
  <c r="B415" i="7"/>
  <c r="B415" i="3"/>
  <c r="C416" i="7"/>
  <c r="C416" i="3"/>
  <c r="D422" i="7"/>
  <c r="D422" i="3"/>
  <c r="B12" i="9"/>
  <c r="B12" i="5"/>
  <c r="C13" i="9"/>
  <c r="C13" i="5"/>
  <c r="D16" i="10"/>
  <c r="D16" i="6"/>
  <c r="B17" i="10"/>
  <c r="B17" i="6"/>
  <c r="C18" i="10"/>
  <c r="C18" i="6"/>
  <c r="D19" i="9"/>
  <c r="D19" i="5"/>
  <c r="B25" i="9"/>
  <c r="B25" i="5"/>
  <c r="C26" i="9"/>
  <c r="C26" i="5"/>
  <c r="C58" i="9"/>
  <c r="C58" i="5"/>
  <c r="C65" i="9"/>
  <c r="C65" i="5"/>
  <c r="B68" i="9"/>
  <c r="B68" i="5"/>
  <c r="C70" i="9"/>
  <c r="C70" i="5"/>
  <c r="B71" i="9"/>
  <c r="B71" i="5"/>
  <c r="C79" i="9"/>
  <c r="C79" i="5"/>
  <c r="B84" i="9"/>
  <c r="B84" i="5"/>
  <c r="C92" i="9"/>
  <c r="C92" i="5"/>
  <c r="B97" i="9"/>
  <c r="B97" i="5"/>
  <c r="C105" i="9"/>
  <c r="C105" i="5"/>
  <c r="B110" i="9"/>
  <c r="B110" i="5"/>
  <c r="C118" i="9"/>
  <c r="C118" i="5"/>
  <c r="B123" i="9"/>
  <c r="B123" i="5"/>
  <c r="C131" i="9"/>
  <c r="C131" i="5"/>
  <c r="B136" i="9"/>
  <c r="B136" i="5"/>
  <c r="C144" i="9"/>
  <c r="C144" i="5"/>
  <c r="C168" i="9"/>
  <c r="C168" i="5"/>
  <c r="B172" i="9"/>
  <c r="B172" i="5"/>
  <c r="D169" i="8"/>
  <c r="D169" i="4"/>
  <c r="B170" i="8"/>
  <c r="B170" i="4"/>
  <c r="C171" i="8"/>
  <c r="C171" i="4"/>
  <c r="D328" i="7"/>
  <c r="D328" i="3"/>
  <c r="B329" i="7"/>
  <c r="B329" i="3"/>
  <c r="C330" i="7"/>
  <c r="C330" i="3"/>
  <c r="D182" i="8"/>
  <c r="D182" i="4"/>
  <c r="B183" i="8"/>
  <c r="B183" i="4"/>
  <c r="C184" i="8"/>
  <c r="C184" i="4"/>
  <c r="D341" i="7"/>
  <c r="D341" i="3"/>
  <c r="B342" i="7"/>
  <c r="B342" i="3"/>
  <c r="C343" i="7"/>
  <c r="C343" i="3"/>
  <c r="D354" i="7"/>
  <c r="D354" i="3"/>
  <c r="B355" i="7"/>
  <c r="B355" i="3"/>
  <c r="C356" i="7"/>
  <c r="C356" i="3"/>
  <c r="D367" i="7"/>
  <c r="D367" i="3"/>
  <c r="B368" i="7"/>
  <c r="B368" i="3"/>
  <c r="C369" i="7"/>
  <c r="C369" i="3"/>
  <c r="D380" i="7"/>
  <c r="D380" i="3"/>
  <c r="B381" i="7"/>
  <c r="B381" i="3"/>
  <c r="C382" i="7"/>
  <c r="C382" i="3"/>
  <c r="D393" i="7"/>
  <c r="D393" i="3"/>
  <c r="B394" i="7"/>
  <c r="B394" i="3"/>
  <c r="C395" i="7"/>
  <c r="C395" i="3"/>
  <c r="D406" i="7"/>
  <c r="D406" i="3"/>
  <c r="B407" i="7"/>
  <c r="B407" i="3"/>
  <c r="C408" i="7"/>
  <c r="C408" i="3"/>
  <c r="D419" i="7"/>
  <c r="D419" i="3"/>
  <c r="B420" i="7"/>
  <c r="B420" i="3"/>
  <c r="C421" i="7"/>
  <c r="C421" i="3"/>
  <c r="D13" i="10"/>
  <c r="D13" i="6"/>
  <c r="B14" i="10"/>
  <c r="B14" i="6"/>
  <c r="C15" i="10"/>
  <c r="C15" i="6"/>
  <c r="D16" i="9"/>
  <c r="D16" i="5"/>
  <c r="B17" i="9"/>
  <c r="B17" i="5"/>
  <c r="C18" i="9"/>
  <c r="C18" i="5"/>
  <c r="D29" i="9"/>
  <c r="D29" i="5"/>
  <c r="B30" i="9"/>
  <c r="B30" i="5"/>
  <c r="C31" i="9"/>
  <c r="C31" i="5"/>
  <c r="D42" i="9"/>
  <c r="D42" i="5"/>
  <c r="B43" i="9"/>
  <c r="B43" i="5"/>
  <c r="C44" i="9"/>
  <c r="C44" i="5"/>
  <c r="C54" i="9"/>
  <c r="C54" i="5"/>
  <c r="C56" i="9"/>
  <c r="C56" i="5"/>
  <c r="D67" i="9"/>
  <c r="D67" i="5"/>
  <c r="C81" i="9"/>
  <c r="C81" i="5"/>
  <c r="B147" i="9"/>
  <c r="B147" i="5"/>
  <c r="B171" i="9"/>
  <c r="B171" i="5"/>
  <c r="D58" i="9"/>
  <c r="D58" i="5"/>
  <c r="B64" i="9"/>
  <c r="B64" i="5"/>
  <c r="B69" i="9"/>
  <c r="B69" i="5"/>
  <c r="D70" i="9"/>
  <c r="D70" i="5"/>
  <c r="C71" i="9"/>
  <c r="C71" i="5"/>
  <c r="D79" i="9"/>
  <c r="D79" i="5"/>
  <c r="D80" i="9"/>
  <c r="D80" i="5"/>
  <c r="D81" i="9"/>
  <c r="D81" i="5"/>
  <c r="C82" i="9"/>
  <c r="C82" i="5"/>
  <c r="C90" i="9"/>
  <c r="C90" i="5"/>
  <c r="B95" i="9"/>
  <c r="B95" i="5"/>
  <c r="C103" i="9"/>
  <c r="C103" i="5"/>
  <c r="B108" i="9"/>
  <c r="B108" i="5"/>
  <c r="C116" i="9"/>
  <c r="C116" i="5"/>
  <c r="B121" i="9"/>
  <c r="B121" i="5"/>
  <c r="C129" i="9"/>
  <c r="C129" i="5"/>
  <c r="B134" i="9"/>
  <c r="B134" i="5"/>
  <c r="C142" i="9"/>
  <c r="C142" i="5"/>
  <c r="B146" i="9"/>
  <c r="B146" i="5"/>
  <c r="C148" i="9"/>
  <c r="C148" i="5"/>
  <c r="B156" i="9"/>
  <c r="B156" i="5"/>
  <c r="C174" i="9"/>
  <c r="C174" i="5"/>
  <c r="C68" i="9"/>
  <c r="C68" i="5"/>
  <c r="B77" i="9"/>
  <c r="B77" i="5"/>
  <c r="D82" i="9"/>
  <c r="D82" i="5"/>
  <c r="B94" i="9"/>
  <c r="B94" i="5"/>
  <c r="B107" i="9"/>
  <c r="B107" i="5"/>
  <c r="B120" i="5"/>
  <c r="B120" i="9"/>
  <c r="B133" i="9"/>
  <c r="B133" i="5"/>
  <c r="C147" i="9"/>
  <c r="C147" i="5"/>
  <c r="B155" i="9"/>
  <c r="B155" i="5"/>
  <c r="C157" i="9"/>
  <c r="C157" i="5"/>
  <c r="B160" i="9"/>
  <c r="B160" i="5"/>
  <c r="C84" i="9"/>
  <c r="C84" i="5"/>
  <c r="D92" i="9"/>
  <c r="D92" i="5"/>
  <c r="C93" i="9"/>
  <c r="C93" i="5"/>
  <c r="D96" i="9"/>
  <c r="D96" i="5"/>
  <c r="C97" i="9"/>
  <c r="C97" i="5"/>
  <c r="D105" i="9"/>
  <c r="D105" i="5"/>
  <c r="C106" i="9"/>
  <c r="C106" i="5"/>
  <c r="D109" i="9"/>
  <c r="D109" i="5"/>
  <c r="C110" i="9"/>
  <c r="C110" i="5"/>
  <c r="D118" i="9"/>
  <c r="D118" i="5"/>
  <c r="C119" i="9"/>
  <c r="C119" i="5"/>
  <c r="D122" i="9"/>
  <c r="D122" i="5"/>
  <c r="C123" i="9"/>
  <c r="C123" i="5"/>
  <c r="D131" i="9"/>
  <c r="D131" i="5"/>
  <c r="C132" i="9"/>
  <c r="C132" i="5"/>
  <c r="D135" i="9"/>
  <c r="D135" i="5"/>
  <c r="C136" i="9"/>
  <c r="C136" i="5"/>
  <c r="D144" i="9"/>
  <c r="D144" i="5"/>
  <c r="C145" i="9"/>
  <c r="C145" i="5"/>
  <c r="D148" i="9"/>
  <c r="D148" i="5"/>
  <c r="C149" i="9"/>
  <c r="C149" i="5"/>
  <c r="D157" i="9"/>
  <c r="D157" i="5"/>
  <c r="C158" i="9"/>
  <c r="C158" i="5"/>
  <c r="D161" i="9"/>
  <c r="D161" i="5"/>
  <c r="C162" i="9"/>
  <c r="C162" i="5"/>
  <c r="D170" i="9"/>
  <c r="D170" i="5"/>
  <c r="C171" i="9"/>
  <c r="C171" i="5"/>
  <c r="C25" i="10"/>
  <c r="C25" i="6"/>
  <c r="B182" i="9"/>
  <c r="B182" i="5"/>
  <c r="C26" i="10"/>
  <c r="C26" i="6"/>
  <c r="C27" i="10"/>
  <c r="C27" i="6"/>
  <c r="C187" i="9"/>
  <c r="C187" i="5"/>
  <c r="C236" i="9"/>
  <c r="C236" i="5"/>
  <c r="C238" i="9"/>
  <c r="C238" i="5"/>
  <c r="B174" i="9"/>
  <c r="B174" i="5"/>
  <c r="B175" i="9"/>
  <c r="B175" i="5"/>
  <c r="B181" i="9"/>
  <c r="B181" i="5"/>
  <c r="C184" i="9"/>
  <c r="C184" i="5"/>
  <c r="C185" i="9"/>
  <c r="C185" i="5"/>
  <c r="C186" i="9"/>
  <c r="C186" i="5"/>
  <c r="B32" i="10"/>
  <c r="B32" i="6"/>
  <c r="D233" i="9"/>
  <c r="D233" i="5"/>
  <c r="C235" i="9"/>
  <c r="C235" i="5"/>
  <c r="C247" i="9"/>
  <c r="C247" i="5"/>
  <c r="D84" i="9"/>
  <c r="D84" i="5"/>
  <c r="D93" i="9"/>
  <c r="D93" i="5"/>
  <c r="D97" i="9"/>
  <c r="D97" i="5"/>
  <c r="D106" i="9"/>
  <c r="D106" i="5"/>
  <c r="D110" i="9"/>
  <c r="D110" i="5"/>
  <c r="D119" i="9"/>
  <c r="D119" i="5"/>
  <c r="D123" i="9"/>
  <c r="D123" i="5"/>
  <c r="D132" i="9"/>
  <c r="D132" i="5"/>
  <c r="D136" i="9"/>
  <c r="D136" i="5"/>
  <c r="D145" i="9"/>
  <c r="D145" i="5"/>
  <c r="D149" i="9"/>
  <c r="D149" i="5"/>
  <c r="D158" i="9"/>
  <c r="D158" i="5"/>
  <c r="D162" i="9"/>
  <c r="D162" i="5"/>
  <c r="D171" i="9"/>
  <c r="D171" i="5"/>
  <c r="C172" i="9"/>
  <c r="C172" i="5"/>
  <c r="C182" i="9"/>
  <c r="C182" i="5"/>
  <c r="B31" i="10"/>
  <c r="B31" i="6"/>
  <c r="B196" i="9"/>
  <c r="B196" i="5"/>
  <c r="B197" i="9"/>
  <c r="B197" i="5"/>
  <c r="C221" i="9"/>
  <c r="C221" i="5"/>
  <c r="C222" i="9"/>
  <c r="C222" i="5"/>
  <c r="D227" i="9"/>
  <c r="D227" i="5"/>
  <c r="C83" i="9"/>
  <c r="C83" i="5"/>
  <c r="B92" i="9"/>
  <c r="B92" i="5"/>
  <c r="B96" i="9"/>
  <c r="B96" i="5"/>
  <c r="B105" i="9"/>
  <c r="B105" i="5"/>
  <c r="B109" i="9"/>
  <c r="B109" i="5"/>
  <c r="B118" i="9"/>
  <c r="B118" i="5"/>
  <c r="B122" i="9"/>
  <c r="B122" i="5"/>
  <c r="B131" i="9"/>
  <c r="B131" i="5"/>
  <c r="B135" i="9"/>
  <c r="B135" i="5"/>
  <c r="B144" i="5"/>
  <c r="B144" i="9"/>
  <c r="B148" i="9"/>
  <c r="B148" i="5"/>
  <c r="B157" i="9"/>
  <c r="B157" i="5"/>
  <c r="B161" i="9"/>
  <c r="B161" i="5"/>
  <c r="B170" i="9"/>
  <c r="B170" i="5"/>
  <c r="D182" i="9"/>
  <c r="D182" i="5"/>
  <c r="B29" i="10"/>
  <c r="B29" i="6"/>
  <c r="B30" i="10"/>
  <c r="B30" i="6"/>
  <c r="B195" i="9"/>
  <c r="B195" i="5"/>
  <c r="D222" i="9"/>
  <c r="D222" i="5"/>
  <c r="C251" i="9"/>
  <c r="C251" i="5"/>
  <c r="D259" i="9"/>
  <c r="D259" i="5"/>
  <c r="D65" i="9"/>
  <c r="D65" i="5"/>
  <c r="B66" i="9"/>
  <c r="B66" i="5"/>
  <c r="C67" i="9"/>
  <c r="C67" i="5"/>
  <c r="D78" i="9"/>
  <c r="D78" i="5"/>
  <c r="B79" i="9"/>
  <c r="B79" i="5"/>
  <c r="C80" i="9"/>
  <c r="C80" i="5"/>
  <c r="D90" i="9"/>
  <c r="D90" i="5"/>
  <c r="C91" i="9"/>
  <c r="C91" i="5"/>
  <c r="D94" i="9"/>
  <c r="D94" i="5"/>
  <c r="C95" i="9"/>
  <c r="C95" i="5"/>
  <c r="D103" i="9"/>
  <c r="D103" i="5"/>
  <c r="C104" i="9"/>
  <c r="C104" i="5"/>
  <c r="D107" i="9"/>
  <c r="D107" i="5"/>
  <c r="C108" i="9"/>
  <c r="C108" i="5"/>
  <c r="D116" i="9"/>
  <c r="D116" i="5"/>
  <c r="C117" i="9"/>
  <c r="C117" i="5"/>
  <c r="D120" i="9"/>
  <c r="D120" i="5"/>
  <c r="C121" i="9"/>
  <c r="C121" i="5"/>
  <c r="D129" i="9"/>
  <c r="D129" i="5"/>
  <c r="C130" i="9"/>
  <c r="C130" i="5"/>
  <c r="D133" i="9"/>
  <c r="D133" i="5"/>
  <c r="C134" i="9"/>
  <c r="C134" i="5"/>
  <c r="D142" i="9"/>
  <c r="D142" i="5"/>
  <c r="C143" i="9"/>
  <c r="C143" i="5"/>
  <c r="D146" i="9"/>
  <c r="D146" i="5"/>
  <c r="D155" i="9"/>
  <c r="D155" i="5"/>
  <c r="D159" i="9"/>
  <c r="D159" i="5"/>
  <c r="D168" i="9"/>
  <c r="D168" i="5"/>
  <c r="B173" i="9"/>
  <c r="B173" i="5"/>
  <c r="C175" i="9"/>
  <c r="C175" i="5"/>
  <c r="C31" i="10"/>
  <c r="C31" i="6"/>
  <c r="B188" i="9"/>
  <c r="B188" i="5"/>
  <c r="B194" i="9"/>
  <c r="B194" i="5"/>
  <c r="C197" i="9"/>
  <c r="C197" i="5"/>
  <c r="C198" i="9"/>
  <c r="C198" i="5"/>
  <c r="D220" i="5"/>
  <c r="D220" i="9"/>
  <c r="D223" i="9"/>
  <c r="D223" i="5"/>
  <c r="C224" i="9"/>
  <c r="C224" i="5"/>
  <c r="C44" i="10"/>
  <c r="C44" i="6"/>
  <c r="D181" i="9"/>
  <c r="D181" i="5"/>
  <c r="B27" i="10"/>
  <c r="B27" i="6"/>
  <c r="D31" i="10"/>
  <c r="D31" i="6"/>
  <c r="C195" i="9"/>
  <c r="C195" i="5"/>
  <c r="D198" i="9"/>
  <c r="D198" i="5"/>
  <c r="C199" i="9"/>
  <c r="C199" i="5"/>
  <c r="C200" i="9"/>
  <c r="C200" i="5"/>
  <c r="C201" i="9"/>
  <c r="C201" i="5"/>
  <c r="D224" i="9"/>
  <c r="D224" i="5"/>
  <c r="D237" i="9"/>
  <c r="D237" i="5"/>
  <c r="D91" i="9"/>
  <c r="D91" i="5"/>
  <c r="D95" i="9"/>
  <c r="D95" i="5"/>
  <c r="D104" i="9"/>
  <c r="D104" i="5"/>
  <c r="D108" i="9"/>
  <c r="D108" i="5"/>
  <c r="D117" i="9"/>
  <c r="D117" i="5"/>
  <c r="D121" i="9"/>
  <c r="D121" i="5"/>
  <c r="D130" i="9"/>
  <c r="D130" i="5"/>
  <c r="D134" i="5"/>
  <c r="D134" i="9"/>
  <c r="D143" i="9"/>
  <c r="D143" i="5"/>
  <c r="D147" i="9"/>
  <c r="D147" i="5"/>
  <c r="D156" i="9"/>
  <c r="D156" i="5"/>
  <c r="D160" i="9"/>
  <c r="D160" i="5"/>
  <c r="D169" i="9"/>
  <c r="D169" i="5"/>
  <c r="B25" i="10"/>
  <c r="B25" i="6"/>
  <c r="C29" i="10"/>
  <c r="C29" i="6"/>
  <c r="B186" i="9"/>
  <c r="B186" i="5"/>
  <c r="D195" i="9"/>
  <c r="D195" i="5"/>
  <c r="C225" i="9"/>
  <c r="C225" i="5"/>
  <c r="D246" i="9"/>
  <c r="D246" i="5"/>
  <c r="D39" i="10"/>
  <c r="D39" i="6"/>
  <c r="C260" i="9"/>
  <c r="C260" i="5"/>
  <c r="D25" i="10"/>
  <c r="D25" i="6"/>
  <c r="D184" i="9"/>
  <c r="D184" i="5"/>
  <c r="D197" i="9"/>
  <c r="D197" i="5"/>
  <c r="B235" i="9"/>
  <c r="B235" i="5"/>
  <c r="C239" i="9"/>
  <c r="C239" i="5"/>
  <c r="C38" i="10"/>
  <c r="C38" i="6"/>
  <c r="C41" i="10"/>
  <c r="C41" i="6"/>
  <c r="D251" i="9"/>
  <c r="D251" i="5"/>
  <c r="B261" i="9"/>
  <c r="B261" i="5"/>
  <c r="C262" i="9"/>
  <c r="C262" i="5"/>
  <c r="C265" i="9"/>
  <c r="C265" i="5"/>
  <c r="C51" i="10"/>
  <c r="C51" i="6"/>
  <c r="C54" i="10"/>
  <c r="C54" i="6"/>
  <c r="D277" i="9"/>
  <c r="D277" i="5"/>
  <c r="C57" i="10"/>
  <c r="C57" i="6"/>
  <c r="D285" i="9"/>
  <c r="D285" i="5"/>
  <c r="B287" i="9"/>
  <c r="B287" i="5"/>
  <c r="C288" i="9"/>
  <c r="C288" i="5"/>
  <c r="C291" i="9"/>
  <c r="C291" i="5"/>
  <c r="D292" i="9"/>
  <c r="D292" i="5"/>
  <c r="C66" i="10"/>
  <c r="C66" i="6"/>
  <c r="D302" i="9"/>
  <c r="D302" i="5"/>
  <c r="D70" i="10"/>
  <c r="D70" i="6"/>
  <c r="D305" i="9"/>
  <c r="D305" i="5"/>
  <c r="D325" i="9"/>
  <c r="D325" i="5"/>
  <c r="D328" i="9"/>
  <c r="D328" i="5"/>
  <c r="D331" i="9"/>
  <c r="D331" i="5"/>
  <c r="D351" i="9"/>
  <c r="D351" i="5"/>
  <c r="C356" i="9"/>
  <c r="C356" i="5"/>
  <c r="C183" i="9"/>
  <c r="C183" i="5"/>
  <c r="B28" i="10"/>
  <c r="B28" i="6"/>
  <c r="D30" i="10"/>
  <c r="D30" i="6"/>
  <c r="B187" i="9"/>
  <c r="B187" i="5"/>
  <c r="C32" i="10"/>
  <c r="C32" i="6"/>
  <c r="D194" i="9"/>
  <c r="D194" i="5"/>
  <c r="C196" i="9"/>
  <c r="C196" i="5"/>
  <c r="C209" i="9"/>
  <c r="C209" i="5"/>
  <c r="C211" i="9"/>
  <c r="C211" i="5"/>
  <c r="C213" i="9"/>
  <c r="C213" i="5"/>
  <c r="C220" i="9"/>
  <c r="C220" i="5"/>
  <c r="B221" i="9"/>
  <c r="B221" i="5"/>
  <c r="B223" i="9"/>
  <c r="B223" i="5"/>
  <c r="B225" i="9"/>
  <c r="B225" i="5"/>
  <c r="D226" i="9"/>
  <c r="D226" i="5"/>
  <c r="D234" i="9"/>
  <c r="D234" i="5"/>
  <c r="B237" i="9"/>
  <c r="B237" i="5"/>
  <c r="D239" i="9"/>
  <c r="D239" i="5"/>
  <c r="D38" i="10"/>
  <c r="D38" i="6"/>
  <c r="D41" i="10"/>
  <c r="D41" i="6"/>
  <c r="C250" i="9"/>
  <c r="C250" i="5"/>
  <c r="D262" i="9"/>
  <c r="D262" i="5"/>
  <c r="D265" i="9"/>
  <c r="D265" i="5"/>
  <c r="D51" i="10"/>
  <c r="D51" i="6"/>
  <c r="D54" i="10"/>
  <c r="D54" i="6"/>
  <c r="C276" i="9"/>
  <c r="C276" i="5"/>
  <c r="D288" i="9"/>
  <c r="D288" i="5"/>
  <c r="D291" i="9"/>
  <c r="D291" i="5"/>
  <c r="C65" i="10"/>
  <c r="C65" i="6"/>
  <c r="B300" i="9"/>
  <c r="B300" i="5"/>
  <c r="B315" i="9"/>
  <c r="B315" i="5"/>
  <c r="B341" i="9"/>
  <c r="B341" i="5"/>
  <c r="N231" i="3"/>
  <c r="O220" i="3"/>
  <c r="D27" i="10"/>
  <c r="D27" i="6"/>
  <c r="D186" i="9"/>
  <c r="D186" i="5"/>
  <c r="C207" i="9"/>
  <c r="C207" i="5"/>
  <c r="B208" i="9"/>
  <c r="B208" i="5"/>
  <c r="B210" i="9"/>
  <c r="B210" i="5"/>
  <c r="B212" i="9"/>
  <c r="B212" i="5"/>
  <c r="C227" i="9"/>
  <c r="C227" i="5"/>
  <c r="B233" i="9"/>
  <c r="B233" i="5"/>
  <c r="D247" i="9"/>
  <c r="D247" i="5"/>
  <c r="C40" i="10"/>
  <c r="C40" i="6"/>
  <c r="D250" i="9"/>
  <c r="D250" i="5"/>
  <c r="B252" i="9"/>
  <c r="B252" i="5"/>
  <c r="D44" i="10"/>
  <c r="D44" i="6"/>
  <c r="C253" i="9"/>
  <c r="C253" i="5"/>
  <c r="C261" i="9"/>
  <c r="C261" i="5"/>
  <c r="C264" i="9"/>
  <c r="C264" i="5"/>
  <c r="D273" i="9"/>
  <c r="D273" i="5"/>
  <c r="C53" i="10"/>
  <c r="C53" i="6"/>
  <c r="D276" i="9"/>
  <c r="D276" i="5"/>
  <c r="B278" i="9"/>
  <c r="B278" i="5"/>
  <c r="D57" i="10"/>
  <c r="D57" i="6"/>
  <c r="C279" i="9"/>
  <c r="C279" i="5"/>
  <c r="C287" i="9"/>
  <c r="C287" i="5"/>
  <c r="C290" i="9"/>
  <c r="C290" i="5"/>
  <c r="D65" i="10"/>
  <c r="D65" i="6"/>
  <c r="D66" i="10"/>
  <c r="D66" i="6"/>
  <c r="D69" i="10"/>
  <c r="D69" i="6"/>
  <c r="C304" i="9"/>
  <c r="C304" i="5"/>
  <c r="D316" i="9"/>
  <c r="D316" i="5"/>
  <c r="D324" i="9"/>
  <c r="D324" i="5"/>
  <c r="C330" i="9"/>
  <c r="C330" i="5"/>
  <c r="D342" i="9"/>
  <c r="D342" i="5"/>
  <c r="D350" i="9"/>
  <c r="D350" i="5"/>
  <c r="D183" i="9"/>
  <c r="D183" i="5"/>
  <c r="D32" i="10"/>
  <c r="D32" i="6"/>
  <c r="D196" i="9"/>
  <c r="D196" i="5"/>
  <c r="B199" i="9"/>
  <c r="B199" i="5"/>
  <c r="D207" i="9"/>
  <c r="D207" i="5"/>
  <c r="D209" i="9"/>
  <c r="D209" i="5"/>
  <c r="D211" i="9"/>
  <c r="D211" i="5"/>
  <c r="D213" i="9"/>
  <c r="D213" i="5"/>
  <c r="C237" i="9"/>
  <c r="C237" i="5"/>
  <c r="C246" i="9"/>
  <c r="C246" i="5"/>
  <c r="C43" i="10"/>
  <c r="C43" i="6"/>
  <c r="D253" i="9"/>
  <c r="D253" i="5"/>
  <c r="D261" i="9"/>
  <c r="D261" i="5"/>
  <c r="C272" i="9"/>
  <c r="C272" i="5"/>
  <c r="C56" i="10"/>
  <c r="C56" i="6"/>
  <c r="D279" i="9"/>
  <c r="D279" i="5"/>
  <c r="D287" i="9"/>
  <c r="D287" i="5"/>
  <c r="C300" i="9"/>
  <c r="C300" i="5"/>
  <c r="D175" i="9"/>
  <c r="D175" i="5"/>
  <c r="D29" i="10"/>
  <c r="D29" i="6"/>
  <c r="D188" i="9"/>
  <c r="D188" i="5"/>
  <c r="D200" i="9"/>
  <c r="D200" i="5"/>
  <c r="C223" i="9"/>
  <c r="C223" i="5"/>
  <c r="B234" i="9"/>
  <c r="B234" i="5"/>
  <c r="D235" i="9"/>
  <c r="D235" i="5"/>
  <c r="D238" i="9"/>
  <c r="D238" i="5"/>
  <c r="B248" i="9"/>
  <c r="B248" i="5"/>
  <c r="D40" i="10"/>
  <c r="D40" i="6"/>
  <c r="C249" i="9"/>
  <c r="C249" i="5"/>
  <c r="D43" i="10"/>
  <c r="D43" i="6"/>
  <c r="C252" i="9"/>
  <c r="C252" i="5"/>
  <c r="B45" i="10"/>
  <c r="B45" i="6"/>
  <c r="D264" i="9"/>
  <c r="D264" i="5"/>
  <c r="D272" i="9"/>
  <c r="D272" i="5"/>
  <c r="B274" i="9"/>
  <c r="B274" i="5"/>
  <c r="D53" i="10"/>
  <c r="D53" i="6"/>
  <c r="C275" i="9"/>
  <c r="C275" i="5"/>
  <c r="D56" i="10"/>
  <c r="D56" i="6"/>
  <c r="C278" i="9"/>
  <c r="C278" i="5"/>
  <c r="B58" i="10"/>
  <c r="B58" i="6"/>
  <c r="C286" i="9"/>
  <c r="C286" i="5"/>
  <c r="D290" i="9"/>
  <c r="D290" i="5"/>
  <c r="D64" i="10"/>
  <c r="D64" i="6"/>
  <c r="C299" i="9"/>
  <c r="C299" i="5"/>
  <c r="D68" i="10"/>
  <c r="D68" i="6"/>
  <c r="D312" i="9"/>
  <c r="D312" i="5"/>
  <c r="D315" i="9"/>
  <c r="D315" i="5"/>
  <c r="D318" i="9"/>
  <c r="D318" i="5"/>
  <c r="D338" i="9"/>
  <c r="D338" i="5"/>
  <c r="D341" i="9"/>
  <c r="D341" i="5"/>
  <c r="D344" i="9"/>
  <c r="D344" i="5"/>
  <c r="B354" i="9"/>
  <c r="B354" i="5"/>
  <c r="D355" i="9"/>
  <c r="D355" i="5"/>
  <c r="D26" i="10"/>
  <c r="D26" i="6"/>
  <c r="D185" i="9"/>
  <c r="D185" i="5"/>
  <c r="C208" i="9"/>
  <c r="C208" i="5"/>
  <c r="C210" i="9"/>
  <c r="C210" i="5"/>
  <c r="C212" i="9"/>
  <c r="C212" i="5"/>
  <c r="C214" i="9"/>
  <c r="C214" i="5"/>
  <c r="B224" i="9"/>
  <c r="B224" i="5"/>
  <c r="B226" i="9"/>
  <c r="B226" i="5"/>
  <c r="C233" i="9"/>
  <c r="C233" i="5"/>
  <c r="C39" i="10"/>
  <c r="C39" i="6"/>
  <c r="D249" i="9"/>
  <c r="D249" i="5"/>
  <c r="D252" i="9"/>
  <c r="D252" i="5"/>
  <c r="C263" i="9"/>
  <c r="C263" i="5"/>
  <c r="C52" i="10"/>
  <c r="C52" i="6"/>
  <c r="D275" i="9"/>
  <c r="D275" i="5"/>
  <c r="D278" i="9"/>
  <c r="D278" i="5"/>
  <c r="C289" i="9"/>
  <c r="C289" i="5"/>
  <c r="C298" i="9"/>
  <c r="C298" i="5"/>
  <c r="B302" i="9"/>
  <c r="B302" i="5"/>
  <c r="B328" i="9"/>
  <c r="B328" i="5"/>
  <c r="D352" i="9"/>
  <c r="D352" i="5"/>
  <c r="D18" i="11"/>
  <c r="G431" i="3"/>
  <c r="G432" i="3" s="1"/>
  <c r="B211" i="9"/>
  <c r="B211" i="5"/>
  <c r="B213" i="9"/>
  <c r="B213" i="5"/>
  <c r="B220" i="9"/>
  <c r="B220" i="5"/>
  <c r="D221" i="9"/>
  <c r="D221" i="5"/>
  <c r="B222" i="9"/>
  <c r="B222" i="5"/>
  <c r="D225" i="9"/>
  <c r="D225" i="5"/>
  <c r="D236" i="9"/>
  <c r="D236" i="5"/>
  <c r="B239" i="9"/>
  <c r="B239" i="5"/>
  <c r="C240" i="9"/>
  <c r="C240" i="5"/>
  <c r="C248" i="9"/>
  <c r="C248" i="5"/>
  <c r="B41" i="10"/>
  <c r="B41" i="6"/>
  <c r="C42" i="10"/>
  <c r="C42" i="6"/>
  <c r="C45" i="10"/>
  <c r="C45" i="6"/>
  <c r="D260" i="9"/>
  <c r="D260" i="5"/>
  <c r="D263" i="9"/>
  <c r="D263" i="5"/>
  <c r="B265" i="9"/>
  <c r="B265" i="5"/>
  <c r="C266" i="9"/>
  <c r="C266" i="5"/>
  <c r="D52" i="10"/>
  <c r="D52" i="6"/>
  <c r="C274" i="9"/>
  <c r="C274" i="5"/>
  <c r="B54" i="10"/>
  <c r="B54" i="6"/>
  <c r="C55" i="10"/>
  <c r="C55" i="6"/>
  <c r="C277" i="9"/>
  <c r="C277" i="5"/>
  <c r="C58" i="10"/>
  <c r="C58" i="6"/>
  <c r="D286" i="9"/>
  <c r="D286" i="5"/>
  <c r="D289" i="9"/>
  <c r="D289" i="5"/>
  <c r="B291" i="9"/>
  <c r="B291" i="5"/>
  <c r="D298" i="9"/>
  <c r="D298" i="5"/>
  <c r="D299" i="9"/>
  <c r="D299" i="5"/>
  <c r="C67" i="10"/>
  <c r="C67" i="6"/>
  <c r="D303" i="9"/>
  <c r="D303" i="5"/>
  <c r="D311" i="9"/>
  <c r="D311" i="5"/>
  <c r="C317" i="9"/>
  <c r="C317" i="5"/>
  <c r="D329" i="9"/>
  <c r="D329" i="5"/>
  <c r="D337" i="9"/>
  <c r="D337" i="5"/>
  <c r="C343" i="9"/>
  <c r="C343" i="5"/>
  <c r="D357" i="9"/>
  <c r="D357" i="5"/>
  <c r="D172" i="9"/>
  <c r="D172" i="5"/>
  <c r="D173" i="9"/>
  <c r="D173" i="5"/>
  <c r="D174" i="9"/>
  <c r="D174" i="5"/>
  <c r="C181" i="9"/>
  <c r="C181" i="5"/>
  <c r="B26" i="10"/>
  <c r="B26" i="6"/>
  <c r="D28" i="10"/>
  <c r="D28" i="6"/>
  <c r="B185" i="9"/>
  <c r="B185" i="5"/>
  <c r="C30" i="10"/>
  <c r="C30" i="6"/>
  <c r="D187" i="9"/>
  <c r="D187" i="5"/>
  <c r="C194" i="9"/>
  <c r="C194" i="5"/>
  <c r="B198" i="9"/>
  <c r="B198" i="5"/>
  <c r="B200" i="9"/>
  <c r="B200" i="5"/>
  <c r="B207" i="9"/>
  <c r="B207" i="5"/>
  <c r="D208" i="9"/>
  <c r="D208" i="5"/>
  <c r="B209" i="9"/>
  <c r="B209" i="5"/>
  <c r="D210" i="9"/>
  <c r="D210" i="5"/>
  <c r="D212" i="9"/>
  <c r="D212" i="5"/>
  <c r="D214" i="9"/>
  <c r="D214" i="5"/>
  <c r="C226" i="9"/>
  <c r="C226" i="5"/>
  <c r="C234" i="9"/>
  <c r="C234" i="5"/>
  <c r="D240" i="9"/>
  <c r="D240" i="5"/>
  <c r="D248" i="9"/>
  <c r="D248" i="5"/>
  <c r="D42" i="10"/>
  <c r="D42" i="6"/>
  <c r="D45" i="10"/>
  <c r="D45" i="6"/>
  <c r="C259" i="9"/>
  <c r="C259" i="5"/>
  <c r="D266" i="9"/>
  <c r="D266" i="5"/>
  <c r="D274" i="9"/>
  <c r="D274" i="5"/>
  <c r="D55" i="10"/>
  <c r="D55" i="6"/>
  <c r="D58" i="10"/>
  <c r="D58" i="6"/>
  <c r="C285" i="9"/>
  <c r="C285" i="5"/>
  <c r="D354" i="9"/>
  <c r="D354" i="5"/>
  <c r="B301" i="9"/>
  <c r="B301" i="5"/>
  <c r="D67" i="10"/>
  <c r="D67" i="6"/>
  <c r="C303" i="9"/>
  <c r="C303" i="5"/>
  <c r="D304" i="9"/>
  <c r="D304" i="5"/>
  <c r="B314" i="9"/>
  <c r="B314" i="5"/>
  <c r="C316" i="9"/>
  <c r="C316" i="5"/>
  <c r="D317" i="9"/>
  <c r="D317" i="5"/>
  <c r="B327" i="9"/>
  <c r="B327" i="5"/>
  <c r="C329" i="9"/>
  <c r="C329" i="5"/>
  <c r="D330" i="9"/>
  <c r="D330" i="5"/>
  <c r="B340" i="9"/>
  <c r="B340" i="5"/>
  <c r="C342" i="9"/>
  <c r="C342" i="5"/>
  <c r="D343" i="9"/>
  <c r="D343" i="5"/>
  <c r="B353" i="9"/>
  <c r="B353" i="5"/>
  <c r="C355" i="9"/>
  <c r="C355" i="5"/>
  <c r="D356" i="9"/>
  <c r="D356" i="5"/>
  <c r="B236" i="9"/>
  <c r="B236" i="5"/>
  <c r="B240" i="9"/>
  <c r="B240" i="5"/>
  <c r="B38" i="10"/>
  <c r="B38" i="6"/>
  <c r="B249" i="9"/>
  <c r="B249" i="5"/>
  <c r="B42" i="10"/>
  <c r="B42" i="6"/>
  <c r="B253" i="9"/>
  <c r="B253" i="5"/>
  <c r="B262" i="9"/>
  <c r="B262" i="5"/>
  <c r="B266" i="9"/>
  <c r="B266" i="5"/>
  <c r="B51" i="10"/>
  <c r="B51" i="6"/>
  <c r="B275" i="9"/>
  <c r="B275" i="5"/>
  <c r="B55" i="10"/>
  <c r="B55" i="6"/>
  <c r="B279" i="9"/>
  <c r="B279" i="5"/>
  <c r="B288" i="9"/>
  <c r="B288" i="5"/>
  <c r="B292" i="9"/>
  <c r="B292" i="5"/>
  <c r="B64" i="10"/>
  <c r="B64" i="6"/>
  <c r="C302" i="9"/>
  <c r="C302" i="5"/>
  <c r="B71" i="10"/>
  <c r="B71" i="6"/>
  <c r="B313" i="9"/>
  <c r="B313" i="5"/>
  <c r="C315" i="5"/>
  <c r="C315" i="9"/>
  <c r="B326" i="9"/>
  <c r="B326" i="5"/>
  <c r="C328" i="9"/>
  <c r="C328" i="5"/>
  <c r="B339" i="9"/>
  <c r="B339" i="5"/>
  <c r="C341" i="9"/>
  <c r="C341" i="5"/>
  <c r="B352" i="9"/>
  <c r="B352" i="5"/>
  <c r="C354" i="9"/>
  <c r="C354" i="5"/>
  <c r="N257" i="3"/>
  <c r="N335" i="3"/>
  <c r="O324" i="3"/>
  <c r="N166" i="4"/>
  <c r="O165" i="4"/>
  <c r="I22" i="12"/>
  <c r="J22" i="12" s="1"/>
  <c r="L197" i="4"/>
  <c r="L198" i="4" s="1"/>
  <c r="C301" i="9"/>
  <c r="C301" i="5"/>
  <c r="B70" i="10"/>
  <c r="B70" i="6"/>
  <c r="B312" i="9"/>
  <c r="B312" i="5"/>
  <c r="C314" i="9"/>
  <c r="C314" i="5"/>
  <c r="B325" i="9"/>
  <c r="B325" i="5"/>
  <c r="C327" i="9"/>
  <c r="C327" i="5"/>
  <c r="B338" i="9"/>
  <c r="B338" i="5"/>
  <c r="C340" i="9"/>
  <c r="C340" i="5"/>
  <c r="B351" i="9"/>
  <c r="B351" i="5"/>
  <c r="C353" i="9"/>
  <c r="C353" i="5"/>
  <c r="N36" i="3"/>
  <c r="N62" i="3"/>
  <c r="O51" i="3"/>
  <c r="O95" i="3"/>
  <c r="N101" i="3"/>
  <c r="M192" i="3"/>
  <c r="M361" i="3"/>
  <c r="N387" i="3"/>
  <c r="B246" i="9"/>
  <c r="B246" i="5"/>
  <c r="B39" i="10"/>
  <c r="B39" i="6"/>
  <c r="B250" i="9"/>
  <c r="B250" i="5"/>
  <c r="B43" i="10"/>
  <c r="B43" i="6"/>
  <c r="B259" i="9"/>
  <c r="B259" i="5"/>
  <c r="B263" i="9"/>
  <c r="B263" i="5"/>
  <c r="B272" i="9"/>
  <c r="B272" i="5"/>
  <c r="B52" i="10"/>
  <c r="B52" i="6"/>
  <c r="B276" i="9"/>
  <c r="B276" i="5"/>
  <c r="B56" i="10"/>
  <c r="B56" i="6"/>
  <c r="B285" i="9"/>
  <c r="B285" i="5"/>
  <c r="B289" i="9"/>
  <c r="B289" i="5"/>
  <c r="C292" i="9"/>
  <c r="C292" i="5"/>
  <c r="B298" i="9"/>
  <c r="B298" i="5"/>
  <c r="C64" i="10"/>
  <c r="C64" i="6"/>
  <c r="B65" i="10"/>
  <c r="B65" i="6"/>
  <c r="D300" i="9"/>
  <c r="D300" i="5"/>
  <c r="D301" i="9"/>
  <c r="D301" i="5"/>
  <c r="B69" i="10"/>
  <c r="B69" i="6"/>
  <c r="C71" i="10"/>
  <c r="C71" i="6"/>
  <c r="B311" i="9"/>
  <c r="B311" i="5"/>
  <c r="C313" i="9"/>
  <c r="C313" i="5"/>
  <c r="D314" i="9"/>
  <c r="D314" i="5"/>
  <c r="B324" i="9"/>
  <c r="B324" i="5"/>
  <c r="C326" i="9"/>
  <c r="C326" i="5"/>
  <c r="D327" i="9"/>
  <c r="D327" i="5"/>
  <c r="B337" i="9"/>
  <c r="B337" i="5"/>
  <c r="C339" i="9"/>
  <c r="C339" i="5"/>
  <c r="D340" i="9"/>
  <c r="D340" i="5"/>
  <c r="B350" i="9"/>
  <c r="B350" i="5"/>
  <c r="C352" i="9"/>
  <c r="C352" i="5"/>
  <c r="D353" i="9"/>
  <c r="D353" i="5"/>
  <c r="H18" i="11"/>
  <c r="H45" i="11" s="1"/>
  <c r="H46" i="11" s="1"/>
  <c r="K431" i="3"/>
  <c r="K432" i="3" s="1"/>
  <c r="N153" i="3"/>
  <c r="O199" i="3"/>
  <c r="N205" i="3"/>
  <c r="N361" i="3"/>
  <c r="B68" i="10"/>
  <c r="B68" i="6"/>
  <c r="C70" i="10"/>
  <c r="C70" i="6"/>
  <c r="B305" i="9"/>
  <c r="B305" i="5"/>
  <c r="D71" i="10"/>
  <c r="D71" i="6"/>
  <c r="C312" i="9"/>
  <c r="C312" i="5"/>
  <c r="D313" i="9"/>
  <c r="D313" i="5"/>
  <c r="B318" i="9"/>
  <c r="B318" i="5"/>
  <c r="C325" i="9"/>
  <c r="C325" i="5"/>
  <c r="D326" i="9"/>
  <c r="D326" i="5"/>
  <c r="B331" i="9"/>
  <c r="B331" i="5"/>
  <c r="C338" i="9"/>
  <c r="C338" i="5"/>
  <c r="D339" i="9"/>
  <c r="D339" i="5"/>
  <c r="B344" i="9"/>
  <c r="B344" i="5"/>
  <c r="C351" i="9"/>
  <c r="C351" i="5"/>
  <c r="B357" i="9"/>
  <c r="B357" i="5"/>
  <c r="I18" i="11"/>
  <c r="I45" i="11" s="1"/>
  <c r="I46" i="11" s="1"/>
  <c r="L431" i="3"/>
  <c r="L432" i="3" s="1"/>
  <c r="M49" i="3"/>
  <c r="N192" i="3"/>
  <c r="B201" i="9"/>
  <c r="B201" i="5"/>
  <c r="B214" i="9"/>
  <c r="B214" i="5"/>
  <c r="B227" i="9"/>
  <c r="B227" i="5"/>
  <c r="B238" i="9"/>
  <c r="B238" i="5"/>
  <c r="B247" i="9"/>
  <c r="B247" i="5"/>
  <c r="B40" i="10"/>
  <c r="B40" i="6"/>
  <c r="B251" i="9"/>
  <c r="B251" i="5"/>
  <c r="B44" i="10"/>
  <c r="B44" i="6"/>
  <c r="B260" i="9"/>
  <c r="B260" i="5"/>
  <c r="B264" i="9"/>
  <c r="B264" i="5"/>
  <c r="B273" i="9"/>
  <c r="B273" i="5"/>
  <c r="B53" i="10"/>
  <c r="B53" i="6"/>
  <c r="B277" i="9"/>
  <c r="B277" i="5"/>
  <c r="B57" i="10"/>
  <c r="B57" i="6"/>
  <c r="B286" i="9"/>
  <c r="B286" i="5"/>
  <c r="B290" i="9"/>
  <c r="B290" i="5"/>
  <c r="B299" i="9"/>
  <c r="B299" i="5"/>
  <c r="B66" i="10"/>
  <c r="B66" i="6"/>
  <c r="B67" i="10"/>
  <c r="B67" i="6"/>
  <c r="C69" i="10"/>
  <c r="C69" i="6"/>
  <c r="B304" i="9"/>
  <c r="B304" i="5"/>
  <c r="C311" i="9"/>
  <c r="C311" i="5"/>
  <c r="B317" i="9"/>
  <c r="B317" i="5"/>
  <c r="C324" i="9"/>
  <c r="C324" i="5"/>
  <c r="B330" i="9"/>
  <c r="B330" i="5"/>
  <c r="C337" i="9"/>
  <c r="C337" i="5"/>
  <c r="B343" i="9"/>
  <c r="B343" i="5"/>
  <c r="C350" i="9"/>
  <c r="C350" i="5"/>
  <c r="B356" i="9"/>
  <c r="B356" i="5"/>
  <c r="M23" i="3"/>
  <c r="O65" i="3"/>
  <c r="N75" i="3"/>
  <c r="C68" i="10"/>
  <c r="C68" i="6"/>
  <c r="B303" i="9"/>
  <c r="B303" i="5"/>
  <c r="C305" i="9"/>
  <c r="C305" i="5"/>
  <c r="B316" i="9"/>
  <c r="B316" i="5"/>
  <c r="C318" i="9"/>
  <c r="C318" i="5"/>
  <c r="B329" i="9"/>
  <c r="B329" i="5"/>
  <c r="C331" i="9"/>
  <c r="C331" i="5"/>
  <c r="B342" i="9"/>
  <c r="B342" i="5"/>
  <c r="C344" i="9"/>
  <c r="C344" i="5"/>
  <c r="B355" i="9"/>
  <c r="B355" i="5"/>
  <c r="C357" i="9"/>
  <c r="C357" i="5"/>
  <c r="N23" i="3"/>
  <c r="M322" i="3"/>
  <c r="N101" i="4"/>
  <c r="O90" i="4"/>
  <c r="N49" i="5"/>
  <c r="O38" i="5"/>
  <c r="N88" i="3"/>
  <c r="O116" i="3"/>
  <c r="M153" i="3"/>
  <c r="J42" i="11"/>
  <c r="M270" i="3"/>
  <c r="M387" i="3"/>
  <c r="E18" i="11"/>
  <c r="E45" i="11" s="1"/>
  <c r="E46" i="11" s="1"/>
  <c r="H431" i="3"/>
  <c r="H432" i="3" s="1"/>
  <c r="J14" i="11"/>
  <c r="N114" i="3"/>
  <c r="N179" i="3"/>
  <c r="E15" i="12"/>
  <c r="E27" i="12" s="1"/>
  <c r="E28" i="12" s="1"/>
  <c r="H197" i="4"/>
  <c r="H198" i="4" s="1"/>
  <c r="F18" i="11"/>
  <c r="F45" i="11" s="1"/>
  <c r="I431" i="3"/>
  <c r="I432" i="3" s="1"/>
  <c r="M75" i="3"/>
  <c r="O103" i="3"/>
  <c r="M140" i="3"/>
  <c r="M283" i="3"/>
  <c r="O251" i="5"/>
  <c r="N257" i="5"/>
  <c r="G18" i="11"/>
  <c r="G45" i="11" s="1"/>
  <c r="G46" i="11" s="1"/>
  <c r="J431" i="3"/>
  <c r="J432" i="3" s="1"/>
  <c r="J24" i="11"/>
  <c r="N140" i="3"/>
  <c r="O129" i="3"/>
  <c r="M231" i="3"/>
  <c r="N374" i="3"/>
  <c r="M400" i="3"/>
  <c r="N36" i="5"/>
  <c r="O25" i="5"/>
  <c r="N309" i="3"/>
  <c r="N413" i="3"/>
  <c r="F15" i="12"/>
  <c r="F27" i="12" s="1"/>
  <c r="F28" i="12" s="1"/>
  <c r="I197" i="4"/>
  <c r="I198" i="4" s="1"/>
  <c r="N322" i="5"/>
  <c r="O313" i="5"/>
  <c r="J40" i="11"/>
  <c r="J20" i="11"/>
  <c r="O233" i="3"/>
  <c r="J19" i="11"/>
  <c r="O337" i="3"/>
  <c r="J16" i="11"/>
  <c r="N23" i="4"/>
  <c r="N88" i="4"/>
  <c r="J19" i="12"/>
  <c r="K197" i="4"/>
  <c r="K198" i="4" s="1"/>
  <c r="N296" i="5"/>
  <c r="O285" i="5"/>
  <c r="J43" i="11"/>
  <c r="AB43" i="11" s="1"/>
  <c r="D91" i="11" s="1"/>
  <c r="J21" i="11"/>
  <c r="J23" i="11"/>
  <c r="AB23" i="11" s="1"/>
  <c r="J17" i="11"/>
  <c r="O155" i="3"/>
  <c r="J35" i="11"/>
  <c r="AB35" i="11" s="1"/>
  <c r="O259" i="3"/>
  <c r="J31" i="11"/>
  <c r="O363" i="3"/>
  <c r="M140" i="4"/>
  <c r="N192" i="4"/>
  <c r="I40" i="13"/>
  <c r="I41" i="13" s="1"/>
  <c r="O134" i="5"/>
  <c r="J31" i="13"/>
  <c r="J36" i="11"/>
  <c r="O168" i="3"/>
  <c r="J12" i="11"/>
  <c r="O272" i="3"/>
  <c r="J28" i="11"/>
  <c r="M114" i="4"/>
  <c r="M127" i="4"/>
  <c r="N140" i="4"/>
  <c r="O181" i="4"/>
  <c r="M166" i="5"/>
  <c r="J29" i="11"/>
  <c r="J38" i="11"/>
  <c r="J30" i="11"/>
  <c r="J25" i="11"/>
  <c r="M426" i="3"/>
  <c r="M49" i="4"/>
  <c r="N114" i="4"/>
  <c r="N127" i="4"/>
  <c r="M62" i="5"/>
  <c r="N88" i="5"/>
  <c r="O77" i="5"/>
  <c r="N244" i="5"/>
  <c r="O238" i="5"/>
  <c r="N348" i="5"/>
  <c r="O342" i="5"/>
  <c r="N23" i="6"/>
  <c r="O17" i="6"/>
  <c r="J26" i="11"/>
  <c r="J37" i="11"/>
  <c r="J32" i="11"/>
  <c r="N426" i="3"/>
  <c r="M101" i="4"/>
  <c r="N62" i="5"/>
  <c r="M244" i="5"/>
  <c r="M257" i="5"/>
  <c r="M348" i="5"/>
  <c r="N361" i="5"/>
  <c r="M23" i="6"/>
  <c r="M80" i="6" s="1"/>
  <c r="G27" i="12"/>
  <c r="G28" i="12" s="1"/>
  <c r="N75" i="4"/>
  <c r="N179" i="4"/>
  <c r="N23" i="5"/>
  <c r="M75" i="5"/>
  <c r="N270" i="5"/>
  <c r="H27" i="12"/>
  <c r="H28" i="12" s="1"/>
  <c r="J23" i="12"/>
  <c r="O103" i="4"/>
  <c r="D13" i="13"/>
  <c r="G366" i="5"/>
  <c r="G367" i="5" s="1"/>
  <c r="O51" i="5"/>
  <c r="N75" i="5"/>
  <c r="M101" i="5"/>
  <c r="N166" i="5"/>
  <c r="M192" i="5"/>
  <c r="O259" i="5"/>
  <c r="M309" i="5"/>
  <c r="O51" i="6"/>
  <c r="O12" i="4"/>
  <c r="J12" i="12"/>
  <c r="O116" i="4"/>
  <c r="J25" i="12"/>
  <c r="G197" i="4"/>
  <c r="G198" i="4" s="1"/>
  <c r="E13" i="13"/>
  <c r="E40" i="13" s="1"/>
  <c r="E41" i="13" s="1"/>
  <c r="H366" i="5"/>
  <c r="H367" i="5" s="1"/>
  <c r="J30" i="13"/>
  <c r="O64" i="5"/>
  <c r="N127" i="5"/>
  <c r="O155" i="5"/>
  <c r="N192" i="5"/>
  <c r="O181" i="5"/>
  <c r="N205" i="5"/>
  <c r="O195" i="5"/>
  <c r="N218" i="5"/>
  <c r="O209" i="5"/>
  <c r="M283" i="5"/>
  <c r="D13" i="14"/>
  <c r="G80" i="6"/>
  <c r="G81" i="6" s="1"/>
  <c r="N49" i="6"/>
  <c r="O25" i="4"/>
  <c r="J14" i="12"/>
  <c r="O129" i="4"/>
  <c r="F13" i="13"/>
  <c r="F40" i="13" s="1"/>
  <c r="F41" i="13" s="1"/>
  <c r="I366" i="5"/>
  <c r="I367" i="5" s="1"/>
  <c r="J29" i="13"/>
  <c r="AB29" i="13" s="1"/>
  <c r="N283" i="5"/>
  <c r="M322" i="5"/>
  <c r="N335" i="5"/>
  <c r="O38" i="6"/>
  <c r="J18" i="12"/>
  <c r="G13" i="13"/>
  <c r="G40" i="13" s="1"/>
  <c r="G41" i="13" s="1"/>
  <c r="J366" i="5"/>
  <c r="J367" i="5" s="1"/>
  <c r="J19" i="13"/>
  <c r="M127" i="5"/>
  <c r="J18" i="13"/>
  <c r="M179" i="5"/>
  <c r="N231" i="5"/>
  <c r="O272" i="5"/>
  <c r="M335" i="5"/>
  <c r="Z116" i="7"/>
  <c r="D27" i="12"/>
  <c r="J24" i="12"/>
  <c r="J197" i="4"/>
  <c r="J198" i="4" s="1"/>
  <c r="H13" i="13"/>
  <c r="H40" i="13" s="1"/>
  <c r="H41" i="13" s="1"/>
  <c r="K366" i="5"/>
  <c r="K367" i="5" s="1"/>
  <c r="M88" i="5"/>
  <c r="N114" i="5"/>
  <c r="O105" i="5"/>
  <c r="N179" i="5"/>
  <c r="N309" i="5"/>
  <c r="O299" i="5"/>
  <c r="J37" i="13"/>
  <c r="J35" i="13"/>
  <c r="J14" i="13"/>
  <c r="J23" i="13"/>
  <c r="E13" i="14"/>
  <c r="E18" i="14" s="1"/>
  <c r="E19" i="14" s="1"/>
  <c r="H80" i="6"/>
  <c r="H81" i="6" s="1"/>
  <c r="J15" i="14"/>
  <c r="J16" i="14"/>
  <c r="J80" i="6"/>
  <c r="J81" i="6" s="1"/>
  <c r="J22" i="13"/>
  <c r="J24" i="13"/>
  <c r="F18" i="14"/>
  <c r="F19" i="14" s="1"/>
  <c r="J14" i="14"/>
  <c r="L80" i="6"/>
  <c r="L81" i="6" s="1"/>
  <c r="J26" i="13"/>
  <c r="J25" i="13"/>
  <c r="J16" i="13"/>
  <c r="G18" i="14"/>
  <c r="G19" i="14" s="1"/>
  <c r="J20" i="13"/>
  <c r="J28" i="13"/>
  <c r="H13" i="14"/>
  <c r="H18" i="14" s="1"/>
  <c r="H19" i="14" s="1"/>
  <c r="K80" i="6"/>
  <c r="K81" i="6" s="1"/>
  <c r="J36" i="13"/>
  <c r="J12" i="13"/>
  <c r="J33" i="13"/>
  <c r="I18" i="14"/>
  <c r="I19" i="14" s="1"/>
  <c r="Z51" i="8"/>
  <c r="Z311" i="9"/>
  <c r="J12" i="14"/>
  <c r="Z38" i="9"/>
  <c r="Z324" i="7"/>
  <c r="Z12" i="8"/>
  <c r="AA29" i="11"/>
  <c r="Z233" i="9"/>
  <c r="N45" i="11"/>
  <c r="N46" i="11" s="1"/>
  <c r="V45" i="11"/>
  <c r="V46" i="11" s="1"/>
  <c r="O45" i="11"/>
  <c r="O46" i="11" s="1"/>
  <c r="W45" i="11"/>
  <c r="W46" i="11" s="1"/>
  <c r="Z194" i="9"/>
  <c r="P45" i="11"/>
  <c r="P46" i="11" s="1"/>
  <c r="X45" i="11"/>
  <c r="X46" i="11" s="1"/>
  <c r="Q45" i="11"/>
  <c r="Q46" i="11" s="1"/>
  <c r="Y45" i="11"/>
  <c r="Y46" i="11" s="1"/>
  <c r="AA15" i="11"/>
  <c r="AB15" i="11" s="1"/>
  <c r="AA17" i="11"/>
  <c r="AA26" i="11"/>
  <c r="AA20" i="11"/>
  <c r="AA12" i="11"/>
  <c r="K45" i="11"/>
  <c r="K46" i="11" s="1"/>
  <c r="AA41" i="11"/>
  <c r="AA40" i="11"/>
  <c r="AA36" i="11"/>
  <c r="AA42" i="11"/>
  <c r="AA33" i="11"/>
  <c r="AB33" i="11" s="1"/>
  <c r="AA14" i="11"/>
  <c r="AA24" i="11"/>
  <c r="AA39" i="11"/>
  <c r="AA31" i="11"/>
  <c r="AA32" i="11"/>
  <c r="P27" i="12"/>
  <c r="P28" i="12" s="1"/>
  <c r="X27" i="12"/>
  <c r="X28" i="12" s="1"/>
  <c r="AA14" i="12"/>
  <c r="AA19" i="12"/>
  <c r="AA12" i="13"/>
  <c r="AA33" i="13"/>
  <c r="AA18" i="11"/>
  <c r="L45" i="11"/>
  <c r="L46" i="11" s="1"/>
  <c r="T45" i="11"/>
  <c r="T46" i="11" s="1"/>
  <c r="J36" i="12"/>
  <c r="L40" i="13"/>
  <c r="L41" i="13" s="1"/>
  <c r="T40" i="13"/>
  <c r="T41" i="13" s="1"/>
  <c r="AA36" i="13"/>
  <c r="M45" i="11"/>
  <c r="M46" i="11" s="1"/>
  <c r="U45" i="11"/>
  <c r="U46" i="11" s="1"/>
  <c r="K27" i="12"/>
  <c r="K28" i="12" s="1"/>
  <c r="S27" i="12"/>
  <c r="S28" i="12" s="1"/>
  <c r="AA20" i="12"/>
  <c r="AB20" i="12" s="1"/>
  <c r="AA18" i="12"/>
  <c r="AA13" i="12"/>
  <c r="AB13" i="12" s="1"/>
  <c r="AA21" i="13"/>
  <c r="AA37" i="13"/>
  <c r="L27" i="12"/>
  <c r="L28" i="12" s="1"/>
  <c r="T27" i="12"/>
  <c r="T28" i="12" s="1"/>
  <c r="N40" i="13"/>
  <c r="N41" i="13" s="1"/>
  <c r="V40" i="13"/>
  <c r="V41" i="13" s="1"/>
  <c r="AA30" i="13"/>
  <c r="J54" i="11"/>
  <c r="M27" i="12"/>
  <c r="M28" i="12" s="1"/>
  <c r="U27" i="12"/>
  <c r="U28" i="12" s="1"/>
  <c r="O40" i="13"/>
  <c r="O41" i="13" s="1"/>
  <c r="AA38" i="13"/>
  <c r="AB38" i="13" s="1"/>
  <c r="AA35" i="13"/>
  <c r="AA20" i="13"/>
  <c r="AA31" i="13"/>
  <c r="AA15" i="12"/>
  <c r="Q18" i="14"/>
  <c r="Q19" i="14" s="1"/>
  <c r="Y18" i="14"/>
  <c r="Y19" i="14" s="1"/>
  <c r="AA16" i="14"/>
  <c r="Q40" i="13"/>
  <c r="Q41" i="13" s="1"/>
  <c r="Y40" i="13"/>
  <c r="Y41" i="13" s="1"/>
  <c r="AA28" i="13"/>
  <c r="R40" i="13"/>
  <c r="R41" i="13" s="1"/>
  <c r="Z40" i="13"/>
  <c r="Z41" i="13" s="1"/>
  <c r="K40" i="13"/>
  <c r="K41" i="13" s="1"/>
  <c r="S40" i="13"/>
  <c r="S41" i="13" s="1"/>
  <c r="AA13" i="13"/>
  <c r="M40" i="13"/>
  <c r="M41" i="13" s="1"/>
  <c r="U40" i="13"/>
  <c r="U41" i="13" s="1"/>
  <c r="AA14" i="13"/>
  <c r="AA15" i="13"/>
  <c r="AB15" i="13" s="1"/>
  <c r="AA23" i="13"/>
  <c r="AA15" i="14"/>
  <c r="J27" i="14"/>
  <c r="M521" i="15"/>
  <c r="M522" i="15" s="1"/>
  <c r="J49" i="13"/>
  <c r="M367" i="16"/>
  <c r="M368" i="16" s="1"/>
  <c r="AB41" i="11" l="1"/>
  <c r="AB39" i="11"/>
  <c r="AB14" i="14"/>
  <c r="D35" i="14" s="1"/>
  <c r="AB34" i="13"/>
  <c r="AB25" i="11"/>
  <c r="AB16" i="11"/>
  <c r="AB37" i="11"/>
  <c r="D85" i="11" s="1"/>
  <c r="AB17" i="13"/>
  <c r="AB24" i="13"/>
  <c r="AB26" i="13"/>
  <c r="AB19" i="13"/>
  <c r="AB23" i="12"/>
  <c r="D53" i="12" s="1"/>
  <c r="AB25" i="12"/>
  <c r="D55" i="12" s="1"/>
  <c r="AB21" i="13"/>
  <c r="AB21" i="12"/>
  <c r="D50" i="12" s="1"/>
  <c r="AB22" i="13"/>
  <c r="AB13" i="11"/>
  <c r="AB19" i="11"/>
  <c r="AB17" i="12"/>
  <c r="AB24" i="12"/>
  <c r="D54" i="12" s="1"/>
  <c r="AB21" i="11"/>
  <c r="AB34" i="11"/>
  <c r="D83" i="11" s="1"/>
  <c r="AB16" i="12"/>
  <c r="D47" i="12" s="1"/>
  <c r="AB16" i="13"/>
  <c r="AB36" i="11"/>
  <c r="AB38" i="11"/>
  <c r="D86" i="11" s="1"/>
  <c r="AB30" i="11"/>
  <c r="AA18" i="14"/>
  <c r="AA19" i="14" s="1"/>
  <c r="AB16" i="14"/>
  <c r="D37" i="14" s="1"/>
  <c r="AB12" i="14"/>
  <c r="AB25" i="13"/>
  <c r="AB20" i="13"/>
  <c r="AB14" i="13"/>
  <c r="AB14" i="12"/>
  <c r="AB22" i="12"/>
  <c r="D52" i="12" s="1"/>
  <c r="AB12" i="12"/>
  <c r="D43" i="12" s="1"/>
  <c r="AB22" i="11"/>
  <c r="AB28" i="11"/>
  <c r="AB31" i="11"/>
  <c r="AB27" i="11"/>
  <c r="AB18" i="13"/>
  <c r="AB32" i="13"/>
  <c r="D75" i="13" s="1"/>
  <c r="AB27" i="13"/>
  <c r="N80" i="6"/>
  <c r="H20" i="14"/>
  <c r="G20" i="14"/>
  <c r="I20" i="14"/>
  <c r="E20" i="14"/>
  <c r="F20" i="14"/>
  <c r="M366" i="5"/>
  <c r="G42" i="13"/>
  <c r="I42" i="13"/>
  <c r="H42" i="13"/>
  <c r="E42" i="13"/>
  <c r="F42" i="13"/>
  <c r="M197" i="4"/>
  <c r="G29" i="12"/>
  <c r="H29" i="12"/>
  <c r="D28" i="12"/>
  <c r="D29" i="12"/>
  <c r="F29" i="12"/>
  <c r="E29" i="12"/>
  <c r="M431" i="3"/>
  <c r="I47" i="11"/>
  <c r="G47" i="11"/>
  <c r="F46" i="11"/>
  <c r="F47" i="11"/>
  <c r="H47" i="11"/>
  <c r="E47" i="11"/>
  <c r="D62" i="13"/>
  <c r="AA45" i="11"/>
  <c r="AA46" i="11" s="1"/>
  <c r="AB35" i="13"/>
  <c r="AB18" i="12"/>
  <c r="D48" i="12" s="1"/>
  <c r="D40" i="13"/>
  <c r="J13" i="13"/>
  <c r="AB12" i="11"/>
  <c r="N197" i="4"/>
  <c r="N366" i="5"/>
  <c r="AB37" i="13"/>
  <c r="D80" i="13" s="1"/>
  <c r="AB33" i="13"/>
  <c r="AA27" i="12"/>
  <c r="AA28" i="12" s="1"/>
  <c r="AB36" i="13"/>
  <c r="AB15" i="14"/>
  <c r="D36" i="14" s="1"/>
  <c r="I27" i="12"/>
  <c r="AB26" i="11"/>
  <c r="AB31" i="13"/>
  <c r="AB24" i="11"/>
  <c r="AB14" i="11"/>
  <c r="J15" i="12"/>
  <c r="AB30" i="13"/>
  <c r="AB29" i="11"/>
  <c r="AB42" i="11"/>
  <c r="D90" i="11" s="1"/>
  <c r="AA40" i="13"/>
  <c r="AA41" i="13" s="1"/>
  <c r="AB32" i="11"/>
  <c r="AB17" i="11"/>
  <c r="D65" i="11" s="1"/>
  <c r="AB20" i="11"/>
  <c r="N431" i="3"/>
  <c r="AB12" i="13"/>
  <c r="AB28" i="13"/>
  <c r="D72" i="13" s="1"/>
  <c r="AB23" i="13"/>
  <c r="J13" i="14"/>
  <c r="D18" i="14"/>
  <c r="AB19" i="12"/>
  <c r="AB40" i="11"/>
  <c r="D89" i="11" s="1"/>
  <c r="D45" i="11"/>
  <c r="J18" i="11"/>
  <c r="D64" i="13" l="1"/>
  <c r="D82" i="11"/>
  <c r="D67" i="13"/>
  <c r="D60" i="13"/>
  <c r="D74" i="13"/>
  <c r="D81" i="11"/>
  <c r="D79" i="11"/>
  <c r="D63" i="13"/>
  <c r="D75" i="11"/>
  <c r="D78" i="11"/>
  <c r="D68" i="13"/>
  <c r="D70" i="13"/>
  <c r="D58" i="13"/>
  <c r="D76" i="11"/>
  <c r="D78" i="13"/>
  <c r="D80" i="11"/>
  <c r="D73" i="13"/>
  <c r="D59" i="13"/>
  <c r="D66" i="13"/>
  <c r="D46" i="12"/>
  <c r="D70" i="11"/>
  <c r="D73" i="11"/>
  <c r="D69" i="11"/>
  <c r="D63" i="11"/>
  <c r="D84" i="11"/>
  <c r="D67" i="11"/>
  <c r="D88" i="11"/>
  <c r="D19" i="14"/>
  <c r="D20" i="14"/>
  <c r="D41" i="13"/>
  <c r="D42" i="13"/>
  <c r="I28" i="12"/>
  <c r="I29" i="12"/>
  <c r="D46" i="11"/>
  <c r="D47" i="11"/>
  <c r="D68" i="11"/>
  <c r="AB18" i="11"/>
  <c r="A32" i="11" s="1" a="1"/>
  <c r="A32" i="11" s="1"/>
  <c r="J45" i="11"/>
  <c r="D87" i="11"/>
  <c r="D56" i="13"/>
  <c r="AB15" i="12"/>
  <c r="D44" i="12" s="1"/>
  <c r="J27" i="12"/>
  <c r="A40" i="11" a="1"/>
  <c r="D51" i="12"/>
  <c r="D49" i="12"/>
  <c r="D69" i="13"/>
  <c r="D61" i="13"/>
  <c r="D65" i="13"/>
  <c r="A35" i="13" a="1"/>
  <c r="J18" i="14"/>
  <c r="AB13" i="14"/>
  <c r="A15" i="14" s="1" a="1"/>
  <c r="A15" i="14" s="1"/>
  <c r="J40" i="13"/>
  <c r="AB13" i="13"/>
  <c r="A36" i="13" s="1" a="1"/>
  <c r="A36" i="13" s="1"/>
  <c r="A26" i="11" a="1"/>
  <c r="D71" i="11"/>
  <c r="D76" i="13"/>
  <c r="A28" i="13" a="1"/>
  <c r="A29" i="11" a="1"/>
  <c r="D79" i="13"/>
  <c r="A37" i="13" a="1"/>
  <c r="D77" i="13"/>
  <c r="D64" i="11"/>
  <c r="A24" i="11" a="1"/>
  <c r="D81" i="13"/>
  <c r="A20" i="11" a="1"/>
  <c r="D74" i="11"/>
  <c r="D72" i="11"/>
  <c r="A42" i="11" a="1"/>
  <c r="A42" i="11" s="1"/>
  <c r="D71" i="13"/>
  <c r="A31" i="13" a="1"/>
  <c r="D77" i="11"/>
  <c r="A12" i="11" a="1"/>
  <c r="D45" i="12" l="1"/>
  <c r="D66" i="11"/>
  <c r="D57" i="13"/>
  <c r="D61" i="11"/>
  <c r="D34" i="14"/>
  <c r="D62" i="11"/>
  <c r="A19" i="12" a="1"/>
  <c r="A19" i="12" s="1"/>
  <c r="A18" i="12" a="1"/>
  <c r="A18" i="12" s="1"/>
  <c r="A33" i="13" a="1"/>
  <c r="A23" i="13" a="1"/>
  <c r="A23" i="13" s="1"/>
  <c r="J19" i="14"/>
  <c r="J20" i="14"/>
  <c r="A28" i="13"/>
  <c r="A35" i="13"/>
  <c r="J41" i="13"/>
  <c r="J42" i="13"/>
  <c r="A33" i="13"/>
  <c r="A37" i="13"/>
  <c r="A31" i="13"/>
  <c r="J28" i="12"/>
  <c r="J29" i="12"/>
  <c r="A40" i="11"/>
  <c r="A26" i="11"/>
  <c r="A20" i="11"/>
  <c r="A12" i="11"/>
  <c r="A29" i="11"/>
  <c r="A24" i="11"/>
  <c r="J46" i="11"/>
  <c r="J47" i="11"/>
  <c r="A30" i="13" a="1"/>
  <c r="A30" i="13" s="1"/>
  <c r="A14" i="11" a="1"/>
  <c r="A14" i="11" s="1"/>
  <c r="D55" i="13"/>
  <c r="A13" i="13" a="1"/>
  <c r="A13" i="13" s="1"/>
  <c r="AB40" i="13"/>
  <c r="A34" i="13" a="1"/>
  <c r="A34" i="13" s="1"/>
  <c r="A27" i="13" a="1"/>
  <c r="A27" i="13" s="1"/>
  <c r="A32" i="13" a="1"/>
  <c r="A32" i="13" s="1"/>
  <c r="A21" i="13" a="1"/>
  <c r="A21" i="13" s="1"/>
  <c r="A25" i="13" a="1"/>
  <c r="A25" i="13" s="1"/>
  <c r="A16" i="13" a="1"/>
  <c r="A16" i="13" s="1"/>
  <c r="A15" i="13" a="1"/>
  <c r="A15" i="13" s="1"/>
  <c r="A26" i="13" a="1"/>
  <c r="A26" i="13" s="1"/>
  <c r="A19" i="13" a="1"/>
  <c r="A19" i="13" s="1"/>
  <c r="A29" i="13" a="1"/>
  <c r="A29" i="13" s="1"/>
  <c r="A22" i="13" a="1"/>
  <c r="A22" i="13" s="1"/>
  <c r="A18" i="13" a="1"/>
  <c r="A18" i="13" s="1"/>
  <c r="A38" i="13" a="1"/>
  <c r="A38" i="13" s="1"/>
  <c r="A24" i="13" a="1"/>
  <c r="A24" i="13" s="1"/>
  <c r="A20" i="13" a="1"/>
  <c r="A20" i="13" s="1"/>
  <c r="A14" i="13" a="1"/>
  <c r="A14" i="13" s="1"/>
  <c r="A17" i="13" a="1"/>
  <c r="A17" i="13" s="1"/>
  <c r="A12" i="13" a="1"/>
  <c r="A12" i="13" s="1"/>
  <c r="D60" i="11"/>
  <c r="AB45" i="11"/>
  <c r="A18" i="11" a="1"/>
  <c r="A18" i="11" s="1"/>
  <c r="A13" i="11" a="1"/>
  <c r="A13" i="11" s="1"/>
  <c r="A27" i="11" a="1"/>
  <c r="A27" i="11" s="1"/>
  <c r="A34" i="11" a="1"/>
  <c r="A34" i="11" s="1"/>
  <c r="A22" i="11" a="1"/>
  <c r="A22" i="11" s="1"/>
  <c r="A43" i="11" a="1"/>
  <c r="A43" i="11" s="1"/>
  <c r="A16" i="11" a="1"/>
  <c r="A16" i="11" s="1"/>
  <c r="A90" i="11" s="1"/>
  <c r="A39" i="11" a="1"/>
  <c r="A39" i="11" s="1"/>
  <c r="A30" i="11" a="1"/>
  <c r="A30" i="11" s="1"/>
  <c r="A19" i="11" a="1"/>
  <c r="A19" i="11" s="1"/>
  <c r="A41" i="11" a="1"/>
  <c r="A41" i="11" s="1"/>
  <c r="A23" i="11" a="1"/>
  <c r="A23" i="11" s="1"/>
  <c r="A25" i="11" a="1"/>
  <c r="A25" i="11" s="1"/>
  <c r="A38" i="11" a="1"/>
  <c r="A38" i="11" s="1"/>
  <c r="A33" i="11" a="1"/>
  <c r="A33" i="11" s="1"/>
  <c r="A15" i="11" a="1"/>
  <c r="A15" i="11" s="1"/>
  <c r="A21" i="11" a="1"/>
  <c r="A21" i="11" s="1"/>
  <c r="A35" i="11" a="1"/>
  <c r="A35" i="11" s="1"/>
  <c r="A31" i="11" a="1"/>
  <c r="A31" i="11" s="1"/>
  <c r="A36" i="11" a="1"/>
  <c r="A36" i="11" s="1"/>
  <c r="A28" i="11" a="1"/>
  <c r="A28" i="11" s="1"/>
  <c r="A37" i="11" a="1"/>
  <c r="A37" i="11" s="1"/>
  <c r="A13" i="14" a="1"/>
  <c r="A13" i="14" s="1"/>
  <c r="D33" i="14"/>
  <c r="AB18" i="14"/>
  <c r="A14" i="14" a="1"/>
  <c r="A14" i="14" s="1"/>
  <c r="A35" i="14" s="1"/>
  <c r="A12" i="14" a="1"/>
  <c r="A12" i="14" s="1"/>
  <c r="A36" i="14" s="1"/>
  <c r="A16" i="14" a="1"/>
  <c r="A16" i="14" s="1"/>
  <c r="A37" i="14" s="1"/>
  <c r="A17" i="11" a="1"/>
  <c r="A17" i="11" s="1"/>
  <c r="D42" i="12"/>
  <c r="AB27" i="12"/>
  <c r="A15" i="12" a="1"/>
  <c r="A15" i="12" s="1"/>
  <c r="A17" i="12" a="1"/>
  <c r="A17" i="12" s="1"/>
  <c r="A21" i="12" a="1"/>
  <c r="A21" i="12" s="1"/>
  <c r="A16" i="12" a="1"/>
  <c r="A16" i="12" s="1"/>
  <c r="A14" i="12" a="1"/>
  <c r="A14" i="12" s="1"/>
  <c r="A13" i="12" a="1"/>
  <c r="A13" i="12" s="1"/>
  <c r="A24" i="12" a="1"/>
  <c r="A24" i="12" s="1"/>
  <c r="A23" i="12" a="1"/>
  <c r="A23" i="12" s="1"/>
  <c r="A20" i="12" a="1"/>
  <c r="A20" i="12" s="1"/>
  <c r="A25" i="12" a="1"/>
  <c r="A25" i="12" s="1"/>
  <c r="A55" i="12" s="1"/>
  <c r="A12" i="12" a="1"/>
  <c r="A12" i="12" s="1"/>
  <c r="A22" i="12" a="1"/>
  <c r="A22" i="12" s="1"/>
  <c r="A55" i="13" l="1"/>
  <c r="A76" i="13"/>
  <c r="A45" i="12"/>
  <c r="A33" i="14"/>
  <c r="A61" i="13"/>
  <c r="A61" i="11"/>
  <c r="A81" i="11"/>
  <c r="A78" i="11"/>
  <c r="A78" i="13"/>
  <c r="A34" i="14"/>
  <c r="A68" i="13"/>
  <c r="A81" i="13"/>
  <c r="A73" i="13"/>
  <c r="A79" i="13"/>
  <c r="A69" i="13"/>
  <c r="A63" i="11"/>
  <c r="A44" i="12"/>
  <c r="A49" i="12"/>
  <c r="A47" i="12"/>
  <c r="A42" i="12"/>
  <c r="A53" i="12"/>
  <c r="A52" i="12"/>
  <c r="A79" i="11"/>
  <c r="A69" i="11"/>
  <c r="A68" i="11"/>
  <c r="A86" i="11"/>
  <c r="A64" i="11"/>
  <c r="A89" i="11"/>
  <c r="A83" i="11"/>
  <c r="A88" i="11"/>
  <c r="A62" i="11"/>
  <c r="A85" i="11"/>
  <c r="A84" i="11"/>
  <c r="A91" i="11"/>
  <c r="A77" i="11"/>
  <c r="A66" i="13"/>
  <c r="A72" i="13"/>
  <c r="A58" i="13"/>
  <c r="A74" i="13"/>
  <c r="A62" i="13"/>
  <c r="A67" i="13"/>
  <c r="A51" i="12"/>
  <c r="A46" i="12"/>
  <c r="A50" i="12"/>
  <c r="A48" i="12"/>
  <c r="A54" i="12"/>
  <c r="A43" i="12"/>
  <c r="A73" i="11"/>
  <c r="A70" i="11"/>
  <c r="A67" i="11"/>
  <c r="A80" i="11"/>
  <c r="A75" i="11"/>
  <c r="A60" i="11"/>
  <c r="A71" i="11"/>
  <c r="A87" i="11"/>
  <c r="A76" i="11"/>
  <c r="A82" i="11"/>
  <c r="A74" i="11"/>
  <c r="A65" i="11"/>
  <c r="A66" i="11"/>
  <c r="A72" i="11"/>
  <c r="A75" i="13"/>
  <c r="A77" i="13"/>
  <c r="A63" i="13"/>
  <c r="A70" i="13"/>
  <c r="A56" i="13"/>
  <c r="A64" i="13"/>
  <c r="A65" i="13"/>
  <c r="A57" i="13"/>
  <c r="A80" i="13"/>
  <c r="A60" i="13"/>
  <c r="A71" i="13"/>
  <c r="A59" i="13"/>
</calcChain>
</file>

<file path=xl/sharedStrings.xml><?xml version="1.0" encoding="utf-8"?>
<sst xmlns="http://schemas.openxmlformats.org/spreadsheetml/2006/main" count="109947" uniqueCount="2198">
  <si>
    <t>Tournament Details - Rosters</t>
  </si>
  <si>
    <t>Columbia 300 Western Shootout</t>
  </si>
  <si>
    <t>Tier 2</t>
  </si>
  <si>
    <t>USBC</t>
  </si>
  <si>
    <t>2402</t>
  </si>
  <si>
    <t>6</t>
  </si>
  <si>
    <t>16</t>
  </si>
  <si>
    <t>5</t>
  </si>
  <si>
    <t>2.00</t>
  </si>
  <si>
    <t>7</t>
  </si>
  <si>
    <t>IBCYouth</t>
  </si>
  <si>
    <t>&lt;&lt;Dates&gt;&gt;</t>
  </si>
  <si>
    <t>&lt;&lt;Event#&gt;&gt;</t>
  </si>
  <si>
    <t>10/14/2023 - 10/15/2023</t>
  </si>
  <si>
    <t>V</t>
  </si>
  <si>
    <t>&lt;&lt;Location&gt;&gt;</t>
  </si>
  <si>
    <t>Indianapolis, IN</t>
  </si>
  <si>
    <t>JV1</t>
  </si>
  <si>
    <t>JV2</t>
  </si>
  <si>
    <t>Men's Division</t>
  </si>
  <si>
    <t>Cert No:</t>
  </si>
  <si>
    <t>05468</t>
  </si>
  <si>
    <t>School/Team</t>
  </si>
  <si>
    <t>State</t>
  </si>
  <si>
    <t>Bowler ID</t>
  </si>
  <si>
    <t>Bowler</t>
  </si>
  <si>
    <t>Division</t>
  </si>
  <si>
    <t>Belmont Abbey College</t>
  </si>
  <si>
    <t>11-240426</t>
  </si>
  <si>
    <t>Albert Catahan</t>
  </si>
  <si>
    <t xml:space="preserve"> </t>
  </si>
  <si>
    <t>11-599300</t>
  </si>
  <si>
    <t>Alexander Ramoska</t>
  </si>
  <si>
    <t>19-70463</t>
  </si>
  <si>
    <t>Andrew Combs</t>
  </si>
  <si>
    <t>11-297075</t>
  </si>
  <si>
    <t>Andrew Singleton</t>
  </si>
  <si>
    <t>19-68604</t>
  </si>
  <si>
    <t>Anthony Riccardella</t>
  </si>
  <si>
    <t>11-600092</t>
  </si>
  <si>
    <t>Ayden Brutcher</t>
  </si>
  <si>
    <t>11-34796</t>
  </si>
  <si>
    <t>Caleb Huggins</t>
  </si>
  <si>
    <t>11-273761</t>
  </si>
  <si>
    <t>Charles Rawls</t>
  </si>
  <si>
    <t>18-79485</t>
  </si>
  <si>
    <t>Cole Cook</t>
  </si>
  <si>
    <t>11-93370</t>
  </si>
  <si>
    <t>Coleby Mariner</t>
  </si>
  <si>
    <t>11-223993</t>
  </si>
  <si>
    <t>Connor Breaman</t>
  </si>
  <si>
    <t>20-48716</t>
  </si>
  <si>
    <t>Ethan Bell</t>
  </si>
  <si>
    <t>11-700614</t>
  </si>
  <si>
    <t>Gabriel Scott</t>
  </si>
  <si>
    <t>11-234022</t>
  </si>
  <si>
    <t>Gavin Gucwa</t>
  </si>
  <si>
    <t>11-497335</t>
  </si>
  <si>
    <t>Hogan Simmons</t>
  </si>
  <si>
    <t>11-685615</t>
  </si>
  <si>
    <t>Hunter Hawley</t>
  </si>
  <si>
    <t>21-89625</t>
  </si>
  <si>
    <t>Jayson Morelli</t>
  </si>
  <si>
    <t>17-56907</t>
  </si>
  <si>
    <t>Joshua Atkinson</t>
  </si>
  <si>
    <t>16-153160</t>
  </si>
  <si>
    <t>Lance Owens</t>
  </si>
  <si>
    <t>18-45628</t>
  </si>
  <si>
    <t>Mar'Kevian Hines</t>
  </si>
  <si>
    <t>20-7381</t>
  </si>
  <si>
    <t>Matthew Swayze</t>
  </si>
  <si>
    <t>11-513240</t>
  </si>
  <si>
    <t>Michael McDonald</t>
  </si>
  <si>
    <t>11-289993</t>
  </si>
  <si>
    <t>Richard Donah</t>
  </si>
  <si>
    <t>18-25243</t>
  </si>
  <si>
    <t>Sean Neidhold</t>
  </si>
  <si>
    <t>10-461155</t>
  </si>
  <si>
    <t>Tyler Michel</t>
  </si>
  <si>
    <t>20-41077</t>
  </si>
  <si>
    <t>William Olberding</t>
  </si>
  <si>
    <t>Calumet College Of St. Joseph</t>
  </si>
  <si>
    <t>11-241326</t>
  </si>
  <si>
    <t>Alexander Linnenbrink</t>
  </si>
  <si>
    <t>20-46007</t>
  </si>
  <si>
    <t>Carlos Macias</t>
  </si>
  <si>
    <t>11-438872</t>
  </si>
  <si>
    <t>Connor Pula</t>
  </si>
  <si>
    <t>11-205055</t>
  </si>
  <si>
    <t>Edward Olszewski</t>
  </si>
  <si>
    <t>20-34119</t>
  </si>
  <si>
    <t>Ethan Modjeski</t>
  </si>
  <si>
    <t>6455-6370</t>
  </si>
  <si>
    <t>Ian Dobran</t>
  </si>
  <si>
    <t>18-92131</t>
  </si>
  <si>
    <t>Joey Featherstone</t>
  </si>
  <si>
    <t>8959-88757</t>
  </si>
  <si>
    <t>Jordan Pulley</t>
  </si>
  <si>
    <t>11-97970</t>
  </si>
  <si>
    <t>Joseph Ocello</t>
  </si>
  <si>
    <t>11-705942</t>
  </si>
  <si>
    <t>Lawrence Betterson</t>
  </si>
  <si>
    <t>11-31477</t>
  </si>
  <si>
    <t>Luke Ruminski</t>
  </si>
  <si>
    <t>7914-33698</t>
  </si>
  <si>
    <t>Mason Doan</t>
  </si>
  <si>
    <t>19-73476</t>
  </si>
  <si>
    <t>Michael Green</t>
  </si>
  <si>
    <t>11-441501</t>
  </si>
  <si>
    <t>Nicholas Musilek</t>
  </si>
  <si>
    <t>16-55056</t>
  </si>
  <si>
    <t>Nick Dudeck</t>
  </si>
  <si>
    <t>11-50774</t>
  </si>
  <si>
    <t>Patrick Mcletchie</t>
  </si>
  <si>
    <t>11-149368</t>
  </si>
  <si>
    <t>Purley Williams</t>
  </si>
  <si>
    <t>11-392499</t>
  </si>
  <si>
    <t>Ramiro Garcia</t>
  </si>
  <si>
    <t>9485-33974</t>
  </si>
  <si>
    <t>Stefano Cittadino</t>
  </si>
  <si>
    <t>11-41427</t>
  </si>
  <si>
    <t>Taylor Haines</t>
  </si>
  <si>
    <t>11-164254</t>
  </si>
  <si>
    <t>Trevor Jacobs</t>
  </si>
  <si>
    <t>Campbellsville University</t>
  </si>
  <si>
    <t>8985-5022</t>
  </si>
  <si>
    <t>Ambrose Shirk</t>
  </si>
  <si>
    <t>18-86967</t>
  </si>
  <si>
    <t>Andrew Swift</t>
  </si>
  <si>
    <t>7914-11696</t>
  </si>
  <si>
    <t>Blake Roberts</t>
  </si>
  <si>
    <t>17-13641</t>
  </si>
  <si>
    <t>Camren Hartung</t>
  </si>
  <si>
    <t>7823-268381</t>
  </si>
  <si>
    <t>Devin Wright</t>
  </si>
  <si>
    <t>22-67134</t>
  </si>
  <si>
    <t>Jonathan Hall</t>
  </si>
  <si>
    <t>11-39177</t>
  </si>
  <si>
    <t>Kadyn Hargis</t>
  </si>
  <si>
    <t>11-591918</t>
  </si>
  <si>
    <t>Nathan Whaley</t>
  </si>
  <si>
    <t>15-181729</t>
  </si>
  <si>
    <t>Noah Mardis</t>
  </si>
  <si>
    <t>21-85674</t>
  </si>
  <si>
    <t>Ty Bryan</t>
  </si>
  <si>
    <t>Cleary University</t>
  </si>
  <si>
    <t>19-78222</t>
  </si>
  <si>
    <t>Andrew Robbins</t>
  </si>
  <si>
    <t>21-1273</t>
  </si>
  <si>
    <t>Brent Wood</t>
  </si>
  <si>
    <t>15-120862</t>
  </si>
  <si>
    <t>Brett Fraser</t>
  </si>
  <si>
    <t>20-46949</t>
  </si>
  <si>
    <t>Bryce Owens</t>
  </si>
  <si>
    <t>20-59228</t>
  </si>
  <si>
    <t>Corey Goldsmith</t>
  </si>
  <si>
    <t>19-23085</t>
  </si>
  <si>
    <t>Ethan Parker</t>
  </si>
  <si>
    <t>16-126458</t>
  </si>
  <si>
    <t>Howard Hammond</t>
  </si>
  <si>
    <t>11-443862</t>
  </si>
  <si>
    <t>Hunter Blackhurst</t>
  </si>
  <si>
    <t>18-54219</t>
  </si>
  <si>
    <t>Justin De Bont</t>
  </si>
  <si>
    <t>21-6393</t>
  </si>
  <si>
    <t>Justin Perdue</t>
  </si>
  <si>
    <t>11-563845</t>
  </si>
  <si>
    <t>Matthew Radjewski</t>
  </si>
  <si>
    <t>15-164847</t>
  </si>
  <si>
    <t>Reis Stine</t>
  </si>
  <si>
    <t>21-82502</t>
  </si>
  <si>
    <t>Trevor Cockerill</t>
  </si>
  <si>
    <t>11-514921</t>
  </si>
  <si>
    <t>Zachary Delong</t>
  </si>
  <si>
    <t>Concordia University</t>
  </si>
  <si>
    <t>17-59570</t>
  </si>
  <si>
    <t>Alex Bumpus</t>
  </si>
  <si>
    <t>11-225882</t>
  </si>
  <si>
    <t>Brandon Hiestand</t>
  </si>
  <si>
    <t>11-144778</t>
  </si>
  <si>
    <t>Caleb Gard</t>
  </si>
  <si>
    <t>7823-208839</t>
  </si>
  <si>
    <t>Cameron Barrett</t>
  </si>
  <si>
    <t>11-276689</t>
  </si>
  <si>
    <t>Cole Peters</t>
  </si>
  <si>
    <t>8414-15971</t>
  </si>
  <si>
    <t>Conner Lackey</t>
  </si>
  <si>
    <t>7914-20863</t>
  </si>
  <si>
    <t>Connor Rogus</t>
  </si>
  <si>
    <t>11-512781</t>
  </si>
  <si>
    <t>David Schaberg</t>
  </si>
  <si>
    <t>21-44161</t>
  </si>
  <si>
    <t>Donovan Uselman</t>
  </si>
  <si>
    <t>11-237769</t>
  </si>
  <si>
    <t>Dylan Jablonski</t>
  </si>
  <si>
    <t>11-752550</t>
  </si>
  <si>
    <t>Hunter Fletcher</t>
  </si>
  <si>
    <t>5986-57744</t>
  </si>
  <si>
    <t>Jeffrey Lizewski</t>
  </si>
  <si>
    <t>15-50179</t>
  </si>
  <si>
    <t>Kenji London</t>
  </si>
  <si>
    <t>21-3352</t>
  </si>
  <si>
    <t>Marek Bernhardt</t>
  </si>
  <si>
    <t>23-1138</t>
  </si>
  <si>
    <t>Matthew Stovall Jr.</t>
  </si>
  <si>
    <t>11-105944</t>
  </si>
  <si>
    <t>Michael Cohen</t>
  </si>
  <si>
    <t>11-721550</t>
  </si>
  <si>
    <t>Nicholas Cranson</t>
  </si>
  <si>
    <t>16-16059</t>
  </si>
  <si>
    <t>Nicholas Holz</t>
  </si>
  <si>
    <t>8649-30292</t>
  </si>
  <si>
    <t>Patrick Good</t>
  </si>
  <si>
    <t>7914-37162</t>
  </si>
  <si>
    <t>Ryan Frederick</t>
  </si>
  <si>
    <t>11-740997</t>
  </si>
  <si>
    <t>Spencer Mosher</t>
  </si>
  <si>
    <t>Davenport University</t>
  </si>
  <si>
    <t>11-681457</t>
  </si>
  <si>
    <t>Aidan Bass</t>
  </si>
  <si>
    <t>19-84869</t>
  </si>
  <si>
    <t>Antonio Martinez</t>
  </si>
  <si>
    <t>17-56803</t>
  </si>
  <si>
    <t>Aspen Pietrzykowski</t>
  </si>
  <si>
    <t>20-4861</t>
  </si>
  <si>
    <t>Charlie Johnson</t>
  </si>
  <si>
    <t>20-39488</t>
  </si>
  <si>
    <t>Colton Hicswa</t>
  </si>
  <si>
    <t>21-28976</t>
  </si>
  <si>
    <t>Conner Lovely</t>
  </si>
  <si>
    <t>11-416316</t>
  </si>
  <si>
    <t>Devin Dorris</t>
  </si>
  <si>
    <t>8778-57606</t>
  </si>
  <si>
    <t>Devyn Pitts</t>
  </si>
  <si>
    <t>11-667550</t>
  </si>
  <si>
    <t>Ethan VanderSlik</t>
  </si>
  <si>
    <t>15-171581</t>
  </si>
  <si>
    <t>Gavin Norris</t>
  </si>
  <si>
    <t>8778-57203</t>
  </si>
  <si>
    <t>Jaquise Tyler-Wilbon</t>
  </si>
  <si>
    <t>11-421878</t>
  </si>
  <si>
    <t>Lucas Buck</t>
  </si>
  <si>
    <t>11-153842</t>
  </si>
  <si>
    <t>Michael Willshire</t>
  </si>
  <si>
    <t>18-93342</t>
  </si>
  <si>
    <t>Nicholas Luther</t>
  </si>
  <si>
    <t>17-97634</t>
  </si>
  <si>
    <t>Ryan Oyama</t>
  </si>
  <si>
    <t>7914-47719</t>
  </si>
  <si>
    <t>Samuel Woolworth</t>
  </si>
  <si>
    <t>15-109654</t>
  </si>
  <si>
    <t>Seth Boettger</t>
  </si>
  <si>
    <t>17-81966</t>
  </si>
  <si>
    <t>Tate Temrowski</t>
  </si>
  <si>
    <t>17-56407</t>
  </si>
  <si>
    <t>Tyler Kelly</t>
  </si>
  <si>
    <t>19-51548</t>
  </si>
  <si>
    <t>Tyler Latunski</t>
  </si>
  <si>
    <t>7914-39850</t>
  </si>
  <si>
    <t>Tyler Miller</t>
  </si>
  <si>
    <t>Grace College</t>
  </si>
  <si>
    <t>19-42922</t>
  </si>
  <si>
    <t>Braydon Kunz</t>
  </si>
  <si>
    <t>18-73674</t>
  </si>
  <si>
    <t>Cameron Hyser</t>
  </si>
  <si>
    <t>11-120648</t>
  </si>
  <si>
    <t>Corbin Payne</t>
  </si>
  <si>
    <t>22-1009</t>
  </si>
  <si>
    <t>Erik Haegeland</t>
  </si>
  <si>
    <t>20-50988</t>
  </si>
  <si>
    <t>Joseph Engle</t>
  </si>
  <si>
    <t>18-90068</t>
  </si>
  <si>
    <t>Joseph Larison</t>
  </si>
  <si>
    <t>7914-632</t>
  </si>
  <si>
    <t>Kenneth Kelly</t>
  </si>
  <si>
    <t>11-658075</t>
  </si>
  <si>
    <t>Michael Wright</t>
  </si>
  <si>
    <t>20-9915</t>
  </si>
  <si>
    <t>Thomas O'Neil</t>
  </si>
  <si>
    <t>18-98179</t>
  </si>
  <si>
    <t>Tyler White</t>
  </si>
  <si>
    <t>Illinois State University</t>
  </si>
  <si>
    <t>23-6398</t>
  </si>
  <si>
    <t>Alvin Hollins</t>
  </si>
  <si>
    <t>23-6397</t>
  </si>
  <si>
    <t>Benjamin Miller</t>
  </si>
  <si>
    <t>23-6361</t>
  </si>
  <si>
    <t>Christopher Amos</t>
  </si>
  <si>
    <t>21-5937</t>
  </si>
  <si>
    <t>Darius Botley</t>
  </si>
  <si>
    <t>23-6401</t>
  </si>
  <si>
    <t>Eric Yoon</t>
  </si>
  <si>
    <t>11-446230</t>
  </si>
  <si>
    <t>Jacob Lanza</t>
  </si>
  <si>
    <t>16-163828</t>
  </si>
  <si>
    <t>Jacob Paterkiewicz</t>
  </si>
  <si>
    <t>23-6360</t>
  </si>
  <si>
    <t>Joseph Macias</t>
  </si>
  <si>
    <t>9639-20055</t>
  </si>
  <si>
    <t>Kent Buffington</t>
  </si>
  <si>
    <t>22-11062</t>
  </si>
  <si>
    <t>Mark Parker</t>
  </si>
  <si>
    <t>11-87740</t>
  </si>
  <si>
    <t>Rondell Gilmore</t>
  </si>
  <si>
    <t>23-6402</t>
  </si>
  <si>
    <t>Taron Reeves</t>
  </si>
  <si>
    <t>11-423976</t>
  </si>
  <si>
    <t>Terill Dorsey</t>
  </si>
  <si>
    <t>23-6396</t>
  </si>
  <si>
    <t>Zachary Davis</t>
  </si>
  <si>
    <t>Indiana Institute Of Technology</t>
  </si>
  <si>
    <t>8766-17343</t>
  </si>
  <si>
    <t>Alexander Horton</t>
  </si>
  <si>
    <t>9024-115159</t>
  </si>
  <si>
    <t>Anthony Daniels</t>
  </si>
  <si>
    <t>11-655419</t>
  </si>
  <si>
    <t>Ashton Kiessling</t>
  </si>
  <si>
    <t>11-528368</t>
  </si>
  <si>
    <t>Brandon Haney</t>
  </si>
  <si>
    <t>11-73178</t>
  </si>
  <si>
    <t>Brent Shroyer</t>
  </si>
  <si>
    <t>7914-34818</t>
  </si>
  <si>
    <t>Chayton Bass</t>
  </si>
  <si>
    <t>21-35514</t>
  </si>
  <si>
    <t>Damin Knowles</t>
  </si>
  <si>
    <t>18-17334</t>
  </si>
  <si>
    <t>Donovan Oneil</t>
  </si>
  <si>
    <t>11-274294</t>
  </si>
  <si>
    <t>Dylan Bulusan</t>
  </si>
  <si>
    <t>16-45570</t>
  </si>
  <si>
    <t>Ethan Rubio</t>
  </si>
  <si>
    <t>11-118974</t>
  </si>
  <si>
    <t>Jacob Frogge</t>
  </si>
  <si>
    <t>11-293040</t>
  </si>
  <si>
    <t>Jacob Hull</t>
  </si>
  <si>
    <t>11-615880</t>
  </si>
  <si>
    <t>Javier Ison</t>
  </si>
  <si>
    <t>7919-191</t>
  </si>
  <si>
    <t>Jayden Combs</t>
  </si>
  <si>
    <t>11-434569</t>
  </si>
  <si>
    <t>Joey Price</t>
  </si>
  <si>
    <t>18-83581</t>
  </si>
  <si>
    <t>Kameron Ruiz</t>
  </si>
  <si>
    <t>8568-381075</t>
  </si>
  <si>
    <t>Logan Salyer</t>
  </si>
  <si>
    <t>11-749233</t>
  </si>
  <si>
    <t>Matthew Heldman</t>
  </si>
  <si>
    <t>11-110534</t>
  </si>
  <si>
    <t>Nick Borgman</t>
  </si>
  <si>
    <t>18-59855</t>
  </si>
  <si>
    <t>Nick Schwartz</t>
  </si>
  <si>
    <t>11-456297</t>
  </si>
  <si>
    <t>Parker Laubach</t>
  </si>
  <si>
    <t>11-136310</t>
  </si>
  <si>
    <t>Race Lowder</t>
  </si>
  <si>
    <t>11-763514</t>
  </si>
  <si>
    <t>Ralph Carbone</t>
  </si>
  <si>
    <t>22-30830</t>
  </si>
  <si>
    <t>Tyler Inthanongxay</t>
  </si>
  <si>
    <t>Indianapolis ,University Of</t>
  </si>
  <si>
    <t/>
  </si>
  <si>
    <t>11-734775</t>
  </si>
  <si>
    <t>Christopher Hammer</t>
  </si>
  <si>
    <t>11-620269</t>
  </si>
  <si>
    <t>Jonathan Murrell</t>
  </si>
  <si>
    <t>21-48802</t>
  </si>
  <si>
    <t>Noah Cottongim</t>
  </si>
  <si>
    <t>19-68998</t>
  </si>
  <si>
    <t>Vincent Parise</t>
  </si>
  <si>
    <t>22-29863</t>
  </si>
  <si>
    <t>Wesley Hawk</t>
  </si>
  <si>
    <t>11-754989</t>
  </si>
  <si>
    <t>William Likens</t>
  </si>
  <si>
    <t>19-72428</t>
  </si>
  <si>
    <t>Zander Parise</t>
  </si>
  <si>
    <t>Joliet Junior College</t>
  </si>
  <si>
    <t>11-433197</t>
  </si>
  <si>
    <t>Guy Carbonaro</t>
  </si>
  <si>
    <t>7823-272762</t>
  </si>
  <si>
    <t>Jacob Scholes</t>
  </si>
  <si>
    <t>17-49313</t>
  </si>
  <si>
    <t>Jeremiah Pearce</t>
  </si>
  <si>
    <t>16-59002</t>
  </si>
  <si>
    <t>Joe Wesel</t>
  </si>
  <si>
    <t>15-129667</t>
  </si>
  <si>
    <t>Julian Ramos</t>
  </si>
  <si>
    <t>5730-28954</t>
  </si>
  <si>
    <t>Khari Barnes</t>
  </si>
  <si>
    <t>18-78134</t>
  </si>
  <si>
    <t>Matthew Lee</t>
  </si>
  <si>
    <t>20-11185</t>
  </si>
  <si>
    <t>Nicholas Allocco</t>
  </si>
  <si>
    <t>19-47649</t>
  </si>
  <si>
    <t>Tristan Kurth</t>
  </si>
  <si>
    <t>11-413075</t>
  </si>
  <si>
    <t>Tyler Richter</t>
  </si>
  <si>
    <t>Judson University</t>
  </si>
  <si>
    <t>11-117777</t>
  </si>
  <si>
    <t>Aaron Paige</t>
  </si>
  <si>
    <t>11-708425</t>
  </si>
  <si>
    <t>Adan Cabezudo</t>
  </si>
  <si>
    <t>11-433448</t>
  </si>
  <si>
    <t>Anthony Gutierrez</t>
  </si>
  <si>
    <t>11-403448</t>
  </si>
  <si>
    <t>Brenden Jones</t>
  </si>
  <si>
    <t>7914-31287</t>
  </si>
  <si>
    <t>Caleb Parent</t>
  </si>
  <si>
    <t>22-28765</t>
  </si>
  <si>
    <t>Caleb Vergona</t>
  </si>
  <si>
    <t>22-4300</t>
  </si>
  <si>
    <t>Connor Richmond</t>
  </si>
  <si>
    <t>11-275352</t>
  </si>
  <si>
    <t>Eric Roberts</t>
  </si>
  <si>
    <t>11-402529</t>
  </si>
  <si>
    <t>Griffin Roake</t>
  </si>
  <si>
    <t>11-661643</t>
  </si>
  <si>
    <t>James Kontos</t>
  </si>
  <si>
    <t>11-304470</t>
  </si>
  <si>
    <t>Logan Shears</t>
  </si>
  <si>
    <t>11-415528</t>
  </si>
  <si>
    <t>Matthew Sipes</t>
  </si>
  <si>
    <t>18-67261</t>
  </si>
  <si>
    <t>Max Freund</t>
  </si>
  <si>
    <t>11-33116</t>
  </si>
  <si>
    <t>Phillip Heuser</t>
  </si>
  <si>
    <t>7914-29207</t>
  </si>
  <si>
    <t>Ryan Schaefer</t>
  </si>
  <si>
    <t>11-29650</t>
  </si>
  <si>
    <t>Sebastian Beth</t>
  </si>
  <si>
    <t>11-120704</t>
  </si>
  <si>
    <t>Tommy Antonson</t>
  </si>
  <si>
    <t>Lewis University</t>
  </si>
  <si>
    <t>21-70079</t>
  </si>
  <si>
    <t>Devin Polcyn</t>
  </si>
  <si>
    <t>19-65553</t>
  </si>
  <si>
    <t>Evan Irons</t>
  </si>
  <si>
    <t>18-14236</t>
  </si>
  <si>
    <t>Jacob Ostrowski</t>
  </si>
  <si>
    <t>23-4444</t>
  </si>
  <si>
    <t>Jacob Redwinski</t>
  </si>
  <si>
    <t>11-509423</t>
  </si>
  <si>
    <t>Luke Thormeyer</t>
  </si>
  <si>
    <t>23-4441</t>
  </si>
  <si>
    <t>Marco Cedillo</t>
  </si>
  <si>
    <t>Marian University (IN)</t>
  </si>
  <si>
    <t>11-383695</t>
  </si>
  <si>
    <t>Adam Harrison</t>
  </si>
  <si>
    <t>16-21698</t>
  </si>
  <si>
    <t>Adarius Reese</t>
  </si>
  <si>
    <t>8950-2679</t>
  </si>
  <si>
    <t>Alex Wiles</t>
  </si>
  <si>
    <t>18-74624</t>
  </si>
  <si>
    <t>Caden Lester</t>
  </si>
  <si>
    <t>19-36943</t>
  </si>
  <si>
    <t>Caden Roberts</t>
  </si>
  <si>
    <t>5734-1175</t>
  </si>
  <si>
    <t>Chad Burgess</t>
  </si>
  <si>
    <t>17-80210</t>
  </si>
  <si>
    <t>Connor Carr</t>
  </si>
  <si>
    <t>18-59956</t>
  </si>
  <si>
    <t>Drayden Schanlaub</t>
  </si>
  <si>
    <t>11-383682</t>
  </si>
  <si>
    <t>Dylan Anderson</t>
  </si>
  <si>
    <t>15-137095</t>
  </si>
  <si>
    <t>Dylan Mollo</t>
  </si>
  <si>
    <t>17-37397</t>
  </si>
  <si>
    <t>Jacob Cramer</t>
  </si>
  <si>
    <t>19-34085</t>
  </si>
  <si>
    <t>Jacob Neubauer</t>
  </si>
  <si>
    <t>21-40339</t>
  </si>
  <si>
    <t>Jordan Anderson</t>
  </si>
  <si>
    <t>11-542035</t>
  </si>
  <si>
    <t>Joseph Buczynski</t>
  </si>
  <si>
    <t>11-104791</t>
  </si>
  <si>
    <t>Kyle Toyias</t>
  </si>
  <si>
    <t>11-436766</t>
  </si>
  <si>
    <t>Matthew Watson</t>
  </si>
  <si>
    <t>8810-4135</t>
  </si>
  <si>
    <t>Nickolas Archacki</t>
  </si>
  <si>
    <t>11-480524</t>
  </si>
  <si>
    <t>Nolan Blessing</t>
  </si>
  <si>
    <t>11-738435</t>
  </si>
  <si>
    <t>Ryan Carpenter</t>
  </si>
  <si>
    <t>11-100712</t>
  </si>
  <si>
    <t>Seth Becker</t>
  </si>
  <si>
    <t>5788-222</t>
  </si>
  <si>
    <t>Trevor Lawson</t>
  </si>
  <si>
    <t>McKendree University</t>
  </si>
  <si>
    <t>9733-15519</t>
  </si>
  <si>
    <t>Alec Blaydes</t>
  </si>
  <si>
    <t>8572-18570</t>
  </si>
  <si>
    <t>Andrew Connors</t>
  </si>
  <si>
    <t>7914-10570</t>
  </si>
  <si>
    <t>Benjamin Mitchell</t>
  </si>
  <si>
    <t>16-70098</t>
  </si>
  <si>
    <t>Brendan Carney</t>
  </si>
  <si>
    <t>23-943</t>
  </si>
  <si>
    <t>Bryce Hyde</t>
  </si>
  <si>
    <t>11-302034</t>
  </si>
  <si>
    <t>Connor Brink</t>
  </si>
  <si>
    <t>8985-4623</t>
  </si>
  <si>
    <t>Darren Zombro</t>
  </si>
  <si>
    <t>8736-2166</t>
  </si>
  <si>
    <t>David Johnson</t>
  </si>
  <si>
    <t>11-756258</t>
  </si>
  <si>
    <t>Donovan Vincent</t>
  </si>
  <si>
    <t>8812-32498</t>
  </si>
  <si>
    <t>Garrett Lee</t>
  </si>
  <si>
    <t>15-50813</t>
  </si>
  <si>
    <t>Gavin Davidson</t>
  </si>
  <si>
    <t>15-99124</t>
  </si>
  <si>
    <t>Jacob Podunajec</t>
  </si>
  <si>
    <t>8569-8309</t>
  </si>
  <si>
    <t>Jeremy Kinealy</t>
  </si>
  <si>
    <t>8985-5026</t>
  </si>
  <si>
    <t>Kolby Bennett</t>
  </si>
  <si>
    <t>11-261743</t>
  </si>
  <si>
    <t>Kristopher Walter</t>
  </si>
  <si>
    <t>11-306724</t>
  </si>
  <si>
    <t>Kyle Hintz</t>
  </si>
  <si>
    <t>18-38438</t>
  </si>
  <si>
    <t>Nathan Brinks</t>
  </si>
  <si>
    <t>19-44166</t>
  </si>
  <si>
    <t>Nathaniel Myers</t>
  </si>
  <si>
    <t>7914-337</t>
  </si>
  <si>
    <t>Nicholas Blagojevic</t>
  </si>
  <si>
    <t>11-544775</t>
  </si>
  <si>
    <t>Seth Gort</t>
  </si>
  <si>
    <t>23-946</t>
  </si>
  <si>
    <t>Timothy Reiman</t>
  </si>
  <si>
    <t>17-10263</t>
  </si>
  <si>
    <t>Trevor Pense</t>
  </si>
  <si>
    <t>11-402180</t>
  </si>
  <si>
    <t>Zachary Vanderpool</t>
  </si>
  <si>
    <t>Midway University</t>
  </si>
  <si>
    <t>20-33570</t>
  </si>
  <si>
    <t>Brennan Eddy</t>
  </si>
  <si>
    <t>21-4217</t>
  </si>
  <si>
    <t>Caleb Kornosky</t>
  </si>
  <si>
    <t>15-174075</t>
  </si>
  <si>
    <t>Caleb Marshall</t>
  </si>
  <si>
    <t>11-585106</t>
  </si>
  <si>
    <t>Charlie Smith</t>
  </si>
  <si>
    <t>17-25988</t>
  </si>
  <si>
    <t>Daekwon Christopher</t>
  </si>
  <si>
    <t>18-30569</t>
  </si>
  <si>
    <t>Isiah Gordon</t>
  </si>
  <si>
    <t>11-601145</t>
  </si>
  <si>
    <t>Jackson Ryan</t>
  </si>
  <si>
    <t>19-82267</t>
  </si>
  <si>
    <t>Joshua Jackson</t>
  </si>
  <si>
    <t>11-528742</t>
  </si>
  <si>
    <t>Joshua Nelson</t>
  </si>
  <si>
    <t>9615-47699</t>
  </si>
  <si>
    <t>Judson Tabor</t>
  </si>
  <si>
    <t>20-39149</t>
  </si>
  <si>
    <t>Justin Cauthen</t>
  </si>
  <si>
    <t>11-600526</t>
  </si>
  <si>
    <t>Kevin Allen</t>
  </si>
  <si>
    <t>11-700332</t>
  </si>
  <si>
    <t>Logan Shaner</t>
  </si>
  <si>
    <t>15-96052</t>
  </si>
  <si>
    <t>Logan Tincher</t>
  </si>
  <si>
    <t>21-16039</t>
  </si>
  <si>
    <t>Maddox Worthington</t>
  </si>
  <si>
    <t>20-260</t>
  </si>
  <si>
    <t>Noah Seng</t>
  </si>
  <si>
    <t>11-746293</t>
  </si>
  <si>
    <t>Patrick Harmon</t>
  </si>
  <si>
    <t>101-302</t>
  </si>
  <si>
    <t>Raymond Atkins</t>
  </si>
  <si>
    <t>15-166182</t>
  </si>
  <si>
    <t>Ryan Tuite</t>
  </si>
  <si>
    <t>11-304847</t>
  </si>
  <si>
    <t>Troy Lund</t>
  </si>
  <si>
    <t>11-558655</t>
  </si>
  <si>
    <t>Vincent Biehn</t>
  </si>
  <si>
    <t>19-80564</t>
  </si>
  <si>
    <t>Zach Dickerson</t>
  </si>
  <si>
    <t>Notre Dame College</t>
  </si>
  <si>
    <t>18-42246</t>
  </si>
  <si>
    <t>Aiden Compton</t>
  </si>
  <si>
    <t>11-676249</t>
  </si>
  <si>
    <t>Alex Etheredge</t>
  </si>
  <si>
    <t>11-408777</t>
  </si>
  <si>
    <t>Anthony Shields</t>
  </si>
  <si>
    <t>11-234080</t>
  </si>
  <si>
    <t>Bradley Stevens</t>
  </si>
  <si>
    <t>7914-13485</t>
  </si>
  <si>
    <t>Connor Gallagher</t>
  </si>
  <si>
    <t>11-571807</t>
  </si>
  <si>
    <t>Hunter Brackman</t>
  </si>
  <si>
    <t>20-23556</t>
  </si>
  <si>
    <t>Josh Dohm</t>
  </si>
  <si>
    <t>18-35379</t>
  </si>
  <si>
    <t>Matt Angell</t>
  </si>
  <si>
    <t>11-637942</t>
  </si>
  <si>
    <t>Michael Wiese</t>
  </si>
  <si>
    <t>21-8506</t>
  </si>
  <si>
    <t>Stephen Kulchock</t>
  </si>
  <si>
    <t>Purdue University</t>
  </si>
  <si>
    <t>11-464539</t>
  </si>
  <si>
    <t>Antonio Arroyo</t>
  </si>
  <si>
    <t>20-3835</t>
  </si>
  <si>
    <t>Brayden LaGuire</t>
  </si>
  <si>
    <t>11-251853</t>
  </si>
  <si>
    <t>Charles Rott</t>
  </si>
  <si>
    <t>16-94050</t>
  </si>
  <si>
    <t>Connor Miyake</t>
  </si>
  <si>
    <t>11-752049</t>
  </si>
  <si>
    <t>Corbin Snow</t>
  </si>
  <si>
    <t>7914-29030</t>
  </si>
  <si>
    <t>Dale Klika</t>
  </si>
  <si>
    <t>22-11460</t>
  </si>
  <si>
    <t>Edwin Burtnett</t>
  </si>
  <si>
    <t>7914-50414</t>
  </si>
  <si>
    <t>Evan Drevalas</t>
  </si>
  <si>
    <t>16-171759</t>
  </si>
  <si>
    <t>Gabe Castro</t>
  </si>
  <si>
    <t>11-222327</t>
  </si>
  <si>
    <t>Garrett Winkler</t>
  </si>
  <si>
    <t>21-10183</t>
  </si>
  <si>
    <t>Gio Paganis</t>
  </si>
  <si>
    <t>7914-39474</t>
  </si>
  <si>
    <t>Jack Konrad</t>
  </si>
  <si>
    <t>22-71415</t>
  </si>
  <si>
    <t>Jack Reynolds</t>
  </si>
  <si>
    <t>19-64279</t>
  </si>
  <si>
    <t>Josh Saylor</t>
  </si>
  <si>
    <t>23-22378</t>
  </si>
  <si>
    <t>Korion Johnson</t>
  </si>
  <si>
    <t>19-34835</t>
  </si>
  <si>
    <t>Kyle Goeglein</t>
  </si>
  <si>
    <t>8293-58383</t>
  </si>
  <si>
    <t>Lucas Francis</t>
  </si>
  <si>
    <t>18-45734</t>
  </si>
  <si>
    <t>Lucas Ng</t>
  </si>
  <si>
    <t>18-76316</t>
  </si>
  <si>
    <t>Matthew Mistysyn</t>
  </si>
  <si>
    <t>11-349791</t>
  </si>
  <si>
    <t>Ryan Burton</t>
  </si>
  <si>
    <t>16-87929</t>
  </si>
  <si>
    <t>Thomas Ashcraft</t>
  </si>
  <si>
    <t>23-11056</t>
  </si>
  <si>
    <t>Timothy Ryan</t>
  </si>
  <si>
    <t>11-67365</t>
  </si>
  <si>
    <t>Tristan Boerner</t>
  </si>
  <si>
    <t>Rochester University</t>
  </si>
  <si>
    <t>19-84013</t>
  </si>
  <si>
    <t>Alexander Miller</t>
  </si>
  <si>
    <t>7914-23646</t>
  </si>
  <si>
    <t>Andrew Florence</t>
  </si>
  <si>
    <t>19-50137</t>
  </si>
  <si>
    <t>Brandon Rinke</t>
  </si>
  <si>
    <t>11-564027</t>
  </si>
  <si>
    <t>Brendan Kasa</t>
  </si>
  <si>
    <t>18-87248</t>
  </si>
  <si>
    <t>Brian Henry</t>
  </si>
  <si>
    <t>11-493030</t>
  </si>
  <si>
    <t>Brian Shimabukuro</t>
  </si>
  <si>
    <t>21-3250</t>
  </si>
  <si>
    <t>Dominic Mitchell</t>
  </si>
  <si>
    <t>11-258416</t>
  </si>
  <si>
    <t>Dominic Wilson</t>
  </si>
  <si>
    <t>20-59088</t>
  </si>
  <si>
    <t>Jackson Vlassis</t>
  </si>
  <si>
    <t>21-3224</t>
  </si>
  <si>
    <t>Jake Thompson</t>
  </si>
  <si>
    <t>18-82553</t>
  </si>
  <si>
    <t>Jaxon Small</t>
  </si>
  <si>
    <t>11-268258</t>
  </si>
  <si>
    <t>Justin Powell</t>
  </si>
  <si>
    <t>11-268250</t>
  </si>
  <si>
    <t>Luke Acton</t>
  </si>
  <si>
    <t>7914-25519</t>
  </si>
  <si>
    <t>Mitchell Martin</t>
  </si>
  <si>
    <t>19-35288</t>
  </si>
  <si>
    <t>Nolan Matz</t>
  </si>
  <si>
    <t>11-697167</t>
  </si>
  <si>
    <t>Tony Verbeke</t>
  </si>
  <si>
    <t>5617-4080</t>
  </si>
  <si>
    <t>Tylan Kim-Arellano</t>
  </si>
  <si>
    <t>7914-23647</t>
  </si>
  <si>
    <t>Zachary Florence</t>
  </si>
  <si>
    <t>Roosevelt University</t>
  </si>
  <si>
    <t>11-446228</t>
  </si>
  <si>
    <t>Anthony Andrade</t>
  </si>
  <si>
    <t>15-198655</t>
  </si>
  <si>
    <t>Aracely Martinez</t>
  </si>
  <si>
    <t>18-25010</t>
  </si>
  <si>
    <t>Jesse Castillo</t>
  </si>
  <si>
    <t>11-683758</t>
  </si>
  <si>
    <t>Joseph Napierkowski</t>
  </si>
  <si>
    <t>11-63991</t>
  </si>
  <si>
    <t>Kaitlynn Martin</t>
  </si>
  <si>
    <t>5666-2172</t>
  </si>
  <si>
    <t>Kendrick Wilson</t>
  </si>
  <si>
    <t>8959-99368</t>
  </si>
  <si>
    <t>Matthias Hunt</t>
  </si>
  <si>
    <t>11-297619</t>
  </si>
  <si>
    <t>Pj Waul</t>
  </si>
  <si>
    <t>11-154464</t>
  </si>
  <si>
    <t>Troy Welker</t>
  </si>
  <si>
    <t>Saint Xavier University</t>
  </si>
  <si>
    <t>11-747452</t>
  </si>
  <si>
    <t>Aiden Kincade</t>
  </si>
  <si>
    <t>17-39547</t>
  </si>
  <si>
    <t>Andrew Rossini</t>
  </si>
  <si>
    <t>11-313025</t>
  </si>
  <si>
    <t>Bobby Habetler</t>
  </si>
  <si>
    <t>18-11739</t>
  </si>
  <si>
    <t>Daniel Esguerra</t>
  </si>
  <si>
    <t>21-2207</t>
  </si>
  <si>
    <t>Eduardo Almanza</t>
  </si>
  <si>
    <t>17-24896</t>
  </si>
  <si>
    <t>Edward Burgos</t>
  </si>
  <si>
    <t>21-80935</t>
  </si>
  <si>
    <t>Ethan Deluna</t>
  </si>
  <si>
    <t>23-1024</t>
  </si>
  <si>
    <t>George Raphael-McElroy</t>
  </si>
  <si>
    <t>21-80937</t>
  </si>
  <si>
    <t>Geovani Guidarelli</t>
  </si>
  <si>
    <t>11-747451</t>
  </si>
  <si>
    <t>Jacob Kincade</t>
  </si>
  <si>
    <t>11-534832</t>
  </si>
  <si>
    <t>Jaren Orbeck</t>
  </si>
  <si>
    <t>15-185553</t>
  </si>
  <si>
    <t>Jason Laba</t>
  </si>
  <si>
    <t>11-687138</t>
  </si>
  <si>
    <t>Joey Schoewe</t>
  </si>
  <si>
    <t>21-74832</t>
  </si>
  <si>
    <t>Manuel Padilla</t>
  </si>
  <si>
    <t>18-72212</t>
  </si>
  <si>
    <t>Mark Rodriguez</t>
  </si>
  <si>
    <t>15-31372</t>
  </si>
  <si>
    <t>Michael Guzaitis</t>
  </si>
  <si>
    <t>5548-4914</t>
  </si>
  <si>
    <t>Michael Harmon</t>
  </si>
  <si>
    <t>21-2209</t>
  </si>
  <si>
    <t>Michael Rodriguez</t>
  </si>
  <si>
    <t>21-79350</t>
  </si>
  <si>
    <t>Naseem Haleem</t>
  </si>
  <si>
    <t>11-572214</t>
  </si>
  <si>
    <t>Nicholas Sternes</t>
  </si>
  <si>
    <t>11-651099</t>
  </si>
  <si>
    <t>RYAN SPEER</t>
  </si>
  <si>
    <t>15-3738</t>
  </si>
  <si>
    <t>Tim Novak</t>
  </si>
  <si>
    <t>20-39060</t>
  </si>
  <si>
    <t>Tyler Pedersen</t>
  </si>
  <si>
    <t>Southeastern Illinois College</t>
  </si>
  <si>
    <t>11-183794</t>
  </si>
  <si>
    <t>Conner Bennett</t>
  </si>
  <si>
    <t>18-39879</t>
  </si>
  <si>
    <t>Connor McCague</t>
  </si>
  <si>
    <t>16-144529</t>
  </si>
  <si>
    <t>Daden Moore</t>
  </si>
  <si>
    <t>22-93633</t>
  </si>
  <si>
    <t>Eli Fromm</t>
  </si>
  <si>
    <t>21-82790</t>
  </si>
  <si>
    <t>Jase Stewart</t>
  </si>
  <si>
    <t>11-184002</t>
  </si>
  <si>
    <t>Jayden Vorhes</t>
  </si>
  <si>
    <t>17-107102</t>
  </si>
  <si>
    <t>Lake Ward</t>
  </si>
  <si>
    <t>22-66522</t>
  </si>
  <si>
    <t>St. Francis (IL) ,University Of</t>
  </si>
  <si>
    <t>7914-35089</t>
  </si>
  <si>
    <t>Alexander Middleton</t>
  </si>
  <si>
    <t>8569-8395</t>
  </si>
  <si>
    <t>Andrew Lewis</t>
  </si>
  <si>
    <t>11-544965</t>
  </si>
  <si>
    <t>Anthony Lizzio</t>
  </si>
  <si>
    <t>9229-56948</t>
  </si>
  <si>
    <t>Ardani Rodas</t>
  </si>
  <si>
    <t>19-47781</t>
  </si>
  <si>
    <t>Avram Savage</t>
  </si>
  <si>
    <t>11-433310</t>
  </si>
  <si>
    <t>Braden Kidd</t>
  </si>
  <si>
    <t>7914-9422</t>
  </si>
  <si>
    <t>Brandon Williamson</t>
  </si>
  <si>
    <t>11-152253</t>
  </si>
  <si>
    <t>Cameron Jablonski</t>
  </si>
  <si>
    <t>11-417986</t>
  </si>
  <si>
    <t>Casey Knor</t>
  </si>
  <si>
    <t>7914-10638</t>
  </si>
  <si>
    <t>Chris Bald</t>
  </si>
  <si>
    <t>11-697068</t>
  </si>
  <si>
    <t>Christian Randle-Moore</t>
  </si>
  <si>
    <t>21-81560</t>
  </si>
  <si>
    <t>Dylan Holtz</t>
  </si>
  <si>
    <t>16-121611</t>
  </si>
  <si>
    <t>Dylan Primdahl</t>
  </si>
  <si>
    <t>20-57149</t>
  </si>
  <si>
    <t>Dylan Thompson</t>
  </si>
  <si>
    <t>11-473295</t>
  </si>
  <si>
    <t>Jacob Gunther</t>
  </si>
  <si>
    <t>20-53104</t>
  </si>
  <si>
    <t>Jalen Pfaff</t>
  </si>
  <si>
    <t>7914-46532</t>
  </si>
  <si>
    <t>Jared Krison</t>
  </si>
  <si>
    <t>11-544963</t>
  </si>
  <si>
    <t>Joseph Lizzio</t>
  </si>
  <si>
    <t>18-90390</t>
  </si>
  <si>
    <t>Joseph Madeja</t>
  </si>
  <si>
    <t>11-216975</t>
  </si>
  <si>
    <t>Kody Horan</t>
  </si>
  <si>
    <t>17-11333</t>
  </si>
  <si>
    <t>Matt Devorsky</t>
  </si>
  <si>
    <t>7823-288081</t>
  </si>
  <si>
    <t>Matthew Skwarek</t>
  </si>
  <si>
    <t>18-55837</t>
  </si>
  <si>
    <t>Nathen Noscal-Sakai</t>
  </si>
  <si>
    <t>19-66248</t>
  </si>
  <si>
    <t>Payton Wernet</t>
  </si>
  <si>
    <t>22-76142</t>
  </si>
  <si>
    <t>Zakhari Williams</t>
  </si>
  <si>
    <t>Tennessee Wesleyan University</t>
  </si>
  <si>
    <t>11-241906</t>
  </si>
  <si>
    <t>Adam Driver</t>
  </si>
  <si>
    <t>22-14064</t>
  </si>
  <si>
    <t>Andrew Stewart</t>
  </si>
  <si>
    <t>7914-18840</t>
  </si>
  <si>
    <t>Blake Compton</t>
  </si>
  <si>
    <t>8138-9941</t>
  </si>
  <si>
    <t>C J Williams</t>
  </si>
  <si>
    <t>16-32593</t>
  </si>
  <si>
    <t>Cameron Compton</t>
  </si>
  <si>
    <t>11-230862</t>
  </si>
  <si>
    <t>Devean Littlejohn</t>
  </si>
  <si>
    <t>11-349432</t>
  </si>
  <si>
    <t>Duane Jones</t>
  </si>
  <si>
    <t>11-33724</t>
  </si>
  <si>
    <t>Hunter Hardaway</t>
  </si>
  <si>
    <t>11-517766</t>
  </si>
  <si>
    <t>John Nunn</t>
  </si>
  <si>
    <t>11-241908</t>
  </si>
  <si>
    <t>Kory Driver</t>
  </si>
  <si>
    <t>20-30841</t>
  </si>
  <si>
    <t>Kyle Blake</t>
  </si>
  <si>
    <t>7914-3412</t>
  </si>
  <si>
    <t>Oliver Lawson</t>
  </si>
  <si>
    <t>17-52336</t>
  </si>
  <si>
    <t>Spencer Foutz</t>
  </si>
  <si>
    <t>8663-24627</t>
  </si>
  <si>
    <t>Tyler Moore</t>
  </si>
  <si>
    <t>Thomas More University</t>
  </si>
  <si>
    <t>23-10521</t>
  </si>
  <si>
    <t>Benjamin Wickersham</t>
  </si>
  <si>
    <t>23-10511</t>
  </si>
  <si>
    <t>Caleb Herbers</t>
  </si>
  <si>
    <t>21-3763</t>
  </si>
  <si>
    <t>Carter Wahl</t>
  </si>
  <si>
    <t>17-88966</t>
  </si>
  <si>
    <t>Cole Arsenault</t>
  </si>
  <si>
    <t>22-95154</t>
  </si>
  <si>
    <t>Conrad Nunan</t>
  </si>
  <si>
    <t>19-86415</t>
  </si>
  <si>
    <t>Drake Scallon</t>
  </si>
  <si>
    <t>23-10516</t>
  </si>
  <si>
    <t>Esly Santos</t>
  </si>
  <si>
    <t>7914-54161</t>
  </si>
  <si>
    <t>Ethan Boyers</t>
  </si>
  <si>
    <t>16-163150</t>
  </si>
  <si>
    <t>Evan Williams</t>
  </si>
  <si>
    <t>17-90817</t>
  </si>
  <si>
    <t>Jace Combs</t>
  </si>
  <si>
    <t>11-549647</t>
  </si>
  <si>
    <t>Jacob Popp</t>
  </si>
  <si>
    <t>18-35004</t>
  </si>
  <si>
    <t>Jacob Toelke</t>
  </si>
  <si>
    <t>18-91593</t>
  </si>
  <si>
    <t>Jared Littelmann</t>
  </si>
  <si>
    <t>17-99714</t>
  </si>
  <si>
    <t>Joseph Curtis</t>
  </si>
  <si>
    <t>23-10503</t>
  </si>
  <si>
    <t>Noah Brubank</t>
  </si>
  <si>
    <t>22-12473</t>
  </si>
  <si>
    <t>Ryne Webster</t>
  </si>
  <si>
    <t>23-10349</t>
  </si>
  <si>
    <t>William Macke</t>
  </si>
  <si>
    <t>18-90002</t>
  </si>
  <si>
    <t>Zachary Beltz</t>
  </si>
  <si>
    <t>Toledo ,University Of</t>
  </si>
  <si>
    <t>8615-38607</t>
  </si>
  <si>
    <t>Daniel Fox</t>
  </si>
  <si>
    <t>20-23481</t>
  </si>
  <si>
    <t>David Antoniuk</t>
  </si>
  <si>
    <t>15-109256</t>
  </si>
  <si>
    <t>Jack Stough</t>
  </si>
  <si>
    <t>20-50303</t>
  </si>
  <si>
    <t>Joseph Dupont</t>
  </si>
  <si>
    <t>11-641956</t>
  </si>
  <si>
    <t>Matthew Henry</t>
  </si>
  <si>
    <t>11-432292</t>
  </si>
  <si>
    <t>Nathan Kelly</t>
  </si>
  <si>
    <t>23-14213</t>
  </si>
  <si>
    <t>Parker Black</t>
  </si>
  <si>
    <t>23-14226</t>
  </si>
  <si>
    <t>Rachel Folger</t>
  </si>
  <si>
    <t>22-7146</t>
  </si>
  <si>
    <t>Stephen Lease</t>
  </si>
  <si>
    <t>23-14232</t>
  </si>
  <si>
    <t>Tylor Poore</t>
  </si>
  <si>
    <t>Trine University</t>
  </si>
  <si>
    <t>11-170845</t>
  </si>
  <si>
    <t>Arie Lowe</t>
  </si>
  <si>
    <t>20-15171</t>
  </si>
  <si>
    <t>Boston Briseno</t>
  </si>
  <si>
    <t>18-22591</t>
  </si>
  <si>
    <t>Brayden Didier</t>
  </si>
  <si>
    <t>17-44989</t>
  </si>
  <si>
    <t>Bryce Ooley</t>
  </si>
  <si>
    <t>22-11666</t>
  </si>
  <si>
    <t>Colin Crumrine</t>
  </si>
  <si>
    <t>11-688336</t>
  </si>
  <si>
    <t>Damon Earle</t>
  </si>
  <si>
    <t>8568-372989</t>
  </si>
  <si>
    <t>David Retan</t>
  </si>
  <si>
    <t>20-3486</t>
  </si>
  <si>
    <t>Dillan Cooper</t>
  </si>
  <si>
    <t>22-89181</t>
  </si>
  <si>
    <t>Evan Seacatt</t>
  </si>
  <si>
    <t>15-152300</t>
  </si>
  <si>
    <t>Gage Schnelker</t>
  </si>
  <si>
    <t>18-65587</t>
  </si>
  <si>
    <t>Grayson Frazer</t>
  </si>
  <si>
    <t>19-23075</t>
  </si>
  <si>
    <t>Hayden Hale</t>
  </si>
  <si>
    <t>20-47879</t>
  </si>
  <si>
    <t>Henry Gawron</t>
  </si>
  <si>
    <t>11-437055</t>
  </si>
  <si>
    <t>Jackson Clark</t>
  </si>
  <si>
    <t>11-438918</t>
  </si>
  <si>
    <t>John Englund</t>
  </si>
  <si>
    <t>11-400824</t>
  </si>
  <si>
    <t>Justin Dresbach</t>
  </si>
  <si>
    <t>16-31543</t>
  </si>
  <si>
    <t>Matthew Smith</t>
  </si>
  <si>
    <t>8568-472723</t>
  </si>
  <si>
    <t>Nathan Stefanski</t>
  </si>
  <si>
    <t>18-46081</t>
  </si>
  <si>
    <t>Nicholas Lauro</t>
  </si>
  <si>
    <t>6498-254</t>
  </si>
  <si>
    <t>Nikolas Uhler</t>
  </si>
  <si>
    <t>21-14714</t>
  </si>
  <si>
    <t>Sean Seacatt</t>
  </si>
  <si>
    <t>15-109190</t>
  </si>
  <si>
    <t>Seth Lozon</t>
  </si>
  <si>
    <t>11-402783</t>
  </si>
  <si>
    <t>Zackary Sisk</t>
  </si>
  <si>
    <t>Union College</t>
  </si>
  <si>
    <t>11-182949</t>
  </si>
  <si>
    <t>Charles Goguen</t>
  </si>
  <si>
    <t>11-430517</t>
  </si>
  <si>
    <t>David Painter</t>
  </si>
  <si>
    <t>11-262432</t>
  </si>
  <si>
    <t>Dylan Barkdoll</t>
  </si>
  <si>
    <t>17-18896</t>
  </si>
  <si>
    <t>Hunter Cain</t>
  </si>
  <si>
    <t>4860-813</t>
  </si>
  <si>
    <t>Jeffrey Carter</t>
  </si>
  <si>
    <t>20-21971</t>
  </si>
  <si>
    <t>Michael Dixon</t>
  </si>
  <si>
    <t>11-385760</t>
  </si>
  <si>
    <t>Nicklaus Ebey</t>
  </si>
  <si>
    <t>15-128090</t>
  </si>
  <si>
    <t>Rieley Ulanday</t>
  </si>
  <si>
    <t>19-39497</t>
  </si>
  <si>
    <t>Zack Lipson</t>
  </si>
  <si>
    <t>Vincennes University</t>
  </si>
  <si>
    <t>5730-32087</t>
  </si>
  <si>
    <t>Brighton Lucas</t>
  </si>
  <si>
    <t>5791-221</t>
  </si>
  <si>
    <t>Caleb Lanning</t>
  </si>
  <si>
    <t>19-23265</t>
  </si>
  <si>
    <t>Carson McDivitt</t>
  </si>
  <si>
    <t>8270-890</t>
  </si>
  <si>
    <t>Cayden Russell</t>
  </si>
  <si>
    <t>21-69159</t>
  </si>
  <si>
    <t>Dakota Waskom</t>
  </si>
  <si>
    <t>17-13713</t>
  </si>
  <si>
    <t>Dylan Lewis</t>
  </si>
  <si>
    <t>11-170846</t>
  </si>
  <si>
    <t>Ethan Ennis</t>
  </si>
  <si>
    <t>17-18995</t>
  </si>
  <si>
    <t>Ethan Staples</t>
  </si>
  <si>
    <t>11-546634</t>
  </si>
  <si>
    <t>Haydn Hunt</t>
  </si>
  <si>
    <t>17-13014</t>
  </si>
  <si>
    <t>Jonathon Starr</t>
  </si>
  <si>
    <t>11-511197</t>
  </si>
  <si>
    <t>Josiah Wilkerson</t>
  </si>
  <si>
    <t>18-12079</t>
  </si>
  <si>
    <t>Kannon King</t>
  </si>
  <si>
    <t>20-540</t>
  </si>
  <si>
    <t>Nick Gregg</t>
  </si>
  <si>
    <t>William Woods University</t>
  </si>
  <si>
    <t>11-451268</t>
  </si>
  <si>
    <t>Braden Lallier</t>
  </si>
  <si>
    <t>19-55412</t>
  </si>
  <si>
    <t>Cameron Snow</t>
  </si>
  <si>
    <t>19-52668</t>
  </si>
  <si>
    <t>Charles Burns</t>
  </si>
  <si>
    <t>11-301300</t>
  </si>
  <si>
    <t>Christian Merrick</t>
  </si>
  <si>
    <t>11-545397</t>
  </si>
  <si>
    <t>Drake Bazzy</t>
  </si>
  <si>
    <t>20-41856</t>
  </si>
  <si>
    <t>Ian Roth</t>
  </si>
  <si>
    <t>15-75094</t>
  </si>
  <si>
    <t>Jacob Kerr</t>
  </si>
  <si>
    <t>11-673715</t>
  </si>
  <si>
    <t>Jaylen Jamison</t>
  </si>
  <si>
    <t>7914-44518</t>
  </si>
  <si>
    <t>Jonathan Bauer</t>
  </si>
  <si>
    <t>21-68910</t>
  </si>
  <si>
    <t>Jonathan Rosado</t>
  </si>
  <si>
    <t>19-40257</t>
  </si>
  <si>
    <t>Lucas Newman</t>
  </si>
  <si>
    <t>11-418423</t>
  </si>
  <si>
    <t>Patrick Schultz</t>
  </si>
  <si>
    <t>Wisc.-Whitewater</t>
  </si>
  <si>
    <t>11-324202</t>
  </si>
  <si>
    <t>Brady Lauber</t>
  </si>
  <si>
    <t>20-36369</t>
  </si>
  <si>
    <t>Brady Metzner</t>
  </si>
  <si>
    <t>20-49183</t>
  </si>
  <si>
    <t>Carl Matter</t>
  </si>
  <si>
    <t>19-31223</t>
  </si>
  <si>
    <t>Carter Wescott</t>
  </si>
  <si>
    <t>11-488547</t>
  </si>
  <si>
    <t>Connor Steelman-Hill</t>
  </si>
  <si>
    <t>6834-20278</t>
  </si>
  <si>
    <t>Garrett Meadows</t>
  </si>
  <si>
    <t>11-102404</t>
  </si>
  <si>
    <t>Hunter Pomije</t>
  </si>
  <si>
    <t>16-19944</t>
  </si>
  <si>
    <t>James Stewart</t>
  </si>
  <si>
    <t>11-751952</t>
  </si>
  <si>
    <t>Joshua Renner</t>
  </si>
  <si>
    <t>16-64830</t>
  </si>
  <si>
    <t>Joshua Waters</t>
  </si>
  <si>
    <t>11-105710</t>
  </si>
  <si>
    <t>Landon Warner</t>
  </si>
  <si>
    <t>7914-7413</t>
  </si>
  <si>
    <t>Leo Voss</t>
  </si>
  <si>
    <t>15-70325</t>
  </si>
  <si>
    <t>Logan Koch</t>
  </si>
  <si>
    <t>17-102066</t>
  </si>
  <si>
    <t>Luke Winter</t>
  </si>
  <si>
    <t>17-56797</t>
  </si>
  <si>
    <t>Nate VanderBeek</t>
  </si>
  <si>
    <t>11-585888</t>
  </si>
  <si>
    <t>Nolan Bianchi</t>
  </si>
  <si>
    <t>18-46047</t>
  </si>
  <si>
    <t>Parker Thill</t>
  </si>
  <si>
    <t>16-146179</t>
  </si>
  <si>
    <t>Robert Vater</t>
  </si>
  <si>
    <t>11-338730</t>
  </si>
  <si>
    <t>Sam Strash</t>
  </si>
  <si>
    <t>8528-22629</t>
  </si>
  <si>
    <t>Tanner Ausec</t>
  </si>
  <si>
    <t>16-49757</t>
  </si>
  <si>
    <t>Taylor Pederson</t>
  </si>
  <si>
    <t>20-59703</t>
  </si>
  <si>
    <t>Tommy Corfield</t>
  </si>
  <si>
    <t>11-679010</t>
  </si>
  <si>
    <t>Zakarey Geer</t>
  </si>
  <si>
    <t>Wright State University</t>
  </si>
  <si>
    <t>15-117693</t>
  </si>
  <si>
    <t>Asante Barquet</t>
  </si>
  <si>
    <t>22-5750</t>
  </si>
  <si>
    <t>Brandon Sandru</t>
  </si>
  <si>
    <t>11-285775</t>
  </si>
  <si>
    <t>Brennan Baber</t>
  </si>
  <si>
    <t>11-480702</t>
  </si>
  <si>
    <t>Caden Graham</t>
  </si>
  <si>
    <t>15-52301</t>
  </si>
  <si>
    <t>Elijah Gansheimer</t>
  </si>
  <si>
    <t>19-3319</t>
  </si>
  <si>
    <t>Elijah Martini</t>
  </si>
  <si>
    <t>11-107844</t>
  </si>
  <si>
    <t>Kyle Schultz</t>
  </si>
  <si>
    <t>20-47389</t>
  </si>
  <si>
    <t>Lance Berard</t>
  </si>
  <si>
    <t>22-95681</t>
  </si>
  <si>
    <t>Luke Kaufman</t>
  </si>
  <si>
    <t>15-99251</t>
  </si>
  <si>
    <t>Max Kieselhorst</t>
  </si>
  <si>
    <t>11-287475</t>
  </si>
  <si>
    <t>Nathan Minzler</t>
  </si>
  <si>
    <t>18-7538</t>
  </si>
  <si>
    <t>Ogden Nijakowski</t>
  </si>
  <si>
    <t>11-267839</t>
  </si>
  <si>
    <t>Toby Symonds</t>
  </si>
  <si>
    <t>9440-71395</t>
  </si>
  <si>
    <t>Tyler Stegemoller</t>
  </si>
  <si>
    <t>20-50327</t>
  </si>
  <si>
    <t>Zachary Naumovski</t>
  </si>
  <si>
    <t>Women's Division</t>
  </si>
  <si>
    <t>11-328022</t>
  </si>
  <si>
    <t>Alyssa Olson</t>
  </si>
  <si>
    <t>11-403413</t>
  </si>
  <si>
    <t>Brooklinn Chavez</t>
  </si>
  <si>
    <t>23-5986</t>
  </si>
  <si>
    <t>Graci Keeton</t>
  </si>
  <si>
    <t>23-5991</t>
  </si>
  <si>
    <t>Jada Watkins</t>
  </si>
  <si>
    <t>7914-19772</t>
  </si>
  <si>
    <t>Lauren Brown</t>
  </si>
  <si>
    <t>11-705940</t>
  </si>
  <si>
    <t>Law'ren Betterson</t>
  </si>
  <si>
    <t>11-78723</t>
  </si>
  <si>
    <t>Margaux Fortney</t>
  </si>
  <si>
    <t>11-530351</t>
  </si>
  <si>
    <t>Morgan Schoon</t>
  </si>
  <si>
    <t>11-397639</t>
  </si>
  <si>
    <t>Paige Plautz</t>
  </si>
  <si>
    <t>11-397634</t>
  </si>
  <si>
    <t>Piper Plautz</t>
  </si>
  <si>
    <t>19-20304</t>
  </si>
  <si>
    <t>Samantha Smolen</t>
  </si>
  <si>
    <t>11-128258</t>
  </si>
  <si>
    <t>Savanah Rodriguez</t>
  </si>
  <si>
    <t>11-193335</t>
  </si>
  <si>
    <t>Alexis Ellis</t>
  </si>
  <si>
    <t>20-35376</t>
  </si>
  <si>
    <t>Aubrey Crank</t>
  </si>
  <si>
    <t>7914-54922</t>
  </si>
  <si>
    <t>Autumn Anderson</t>
  </si>
  <si>
    <t>7823-268589</t>
  </si>
  <si>
    <t>Britney Miller</t>
  </si>
  <si>
    <t>7823-256934</t>
  </si>
  <si>
    <t>Elizabeth Morrow</t>
  </si>
  <si>
    <t>17-98017</t>
  </si>
  <si>
    <t>Emily Readnour</t>
  </si>
  <si>
    <t>16-64474</t>
  </si>
  <si>
    <t>Gillian Baker</t>
  </si>
  <si>
    <t>11-403024</t>
  </si>
  <si>
    <t>Mashayla Atherton</t>
  </si>
  <si>
    <t>11-537019</t>
  </si>
  <si>
    <t>Mirena Combs</t>
  </si>
  <si>
    <t>17-98015</t>
  </si>
  <si>
    <t>Payton Pollard</t>
  </si>
  <si>
    <t>11-402749</t>
  </si>
  <si>
    <t>Amy Jackson</t>
  </si>
  <si>
    <t>21-43259</t>
  </si>
  <si>
    <t>Cali Hunter</t>
  </si>
  <si>
    <t>7914-44554</t>
  </si>
  <si>
    <t>Courtney Witten</t>
  </si>
  <si>
    <t>11-396381</t>
  </si>
  <si>
    <t>Erica Pyden</t>
  </si>
  <si>
    <t>16-164469</t>
  </si>
  <si>
    <t>Hailee Hale</t>
  </si>
  <si>
    <t>11-447967</t>
  </si>
  <si>
    <t>Jamie Crandell</t>
  </si>
  <si>
    <t>23-5695</t>
  </si>
  <si>
    <t>Kaitlyn Daniels</t>
  </si>
  <si>
    <t>15-103776</t>
  </si>
  <si>
    <t>Leigha Rue</t>
  </si>
  <si>
    <t>17-73985</t>
  </si>
  <si>
    <t>Samantha Dulz</t>
  </si>
  <si>
    <t>19-32062</t>
  </si>
  <si>
    <t>Amanda Fisher</t>
  </si>
  <si>
    <t>11-294037</t>
  </si>
  <si>
    <t>Arielle Oakley</t>
  </si>
  <si>
    <t>20-29068</t>
  </si>
  <si>
    <t>Ashley Kreger</t>
  </si>
  <si>
    <t>20-30633</t>
  </si>
  <si>
    <t>Bailey Tomlin</t>
  </si>
  <si>
    <t>11-252184</t>
  </si>
  <si>
    <t>Bailey VanMeter</t>
  </si>
  <si>
    <t>11-388021</t>
  </si>
  <si>
    <t>Brooke Binder</t>
  </si>
  <si>
    <t>11-285727</t>
  </si>
  <si>
    <t>Carly Pavka</t>
  </si>
  <si>
    <t>18-84897</t>
  </si>
  <si>
    <t>Emilee Hughes</t>
  </si>
  <si>
    <t>11-378899</t>
  </si>
  <si>
    <t>Emily Morris</t>
  </si>
  <si>
    <t>19-78941</t>
  </si>
  <si>
    <t>Emily Rodman</t>
  </si>
  <si>
    <t>5999-7548</t>
  </si>
  <si>
    <t>Gabriella VanHorn</t>
  </si>
  <si>
    <t>7914-20864</t>
  </si>
  <si>
    <t>Jenna Rohloff</t>
  </si>
  <si>
    <t>11-743568</t>
  </si>
  <si>
    <t>Jleigh Saunders</t>
  </si>
  <si>
    <t>17-17225</t>
  </si>
  <si>
    <t>Kyla Peterson</t>
  </si>
  <si>
    <t>11-307144</t>
  </si>
  <si>
    <t>Mackenzie Morgan</t>
  </si>
  <si>
    <t>22-23695</t>
  </si>
  <si>
    <t>Megan Redmond</t>
  </si>
  <si>
    <t>11-666975</t>
  </si>
  <si>
    <t>Ryan Giese</t>
  </si>
  <si>
    <t>16-55300</t>
  </si>
  <si>
    <t>Sydney Stocks</t>
  </si>
  <si>
    <t>Governors State University</t>
  </si>
  <si>
    <t>22-16929</t>
  </si>
  <si>
    <t>Jillian Brinkmann</t>
  </si>
  <si>
    <t>23-19569</t>
  </si>
  <si>
    <t>Kate Eison</t>
  </si>
  <si>
    <t>5730-31620</t>
  </si>
  <si>
    <t>Katie Strache</t>
  </si>
  <si>
    <t>17-98873</t>
  </si>
  <si>
    <t>Samantha Mann</t>
  </si>
  <si>
    <t>17-84111</t>
  </si>
  <si>
    <t>Shayna Long</t>
  </si>
  <si>
    <t>8754-9660</t>
  </si>
  <si>
    <t>Taylor Ellison</t>
  </si>
  <si>
    <t>17-83383</t>
  </si>
  <si>
    <t>Bre'anna Redden</t>
  </si>
  <si>
    <t>19-39242</t>
  </si>
  <si>
    <t>Cheyenne Clouse</t>
  </si>
  <si>
    <t>18-54639</t>
  </si>
  <si>
    <t>Kit Sprunger</t>
  </si>
  <si>
    <t>7914-631</t>
  </si>
  <si>
    <t>Lillian Kelly</t>
  </si>
  <si>
    <t>20-50986</t>
  </si>
  <si>
    <t>Madison Anderson</t>
  </si>
  <si>
    <t>11-127873</t>
  </si>
  <si>
    <t>Madysen Turley</t>
  </si>
  <si>
    <t>11-465012</t>
  </si>
  <si>
    <t>McKenzie Tracy</t>
  </si>
  <si>
    <t>17-83401</t>
  </si>
  <si>
    <t>Sarah Redden</t>
  </si>
  <si>
    <t>19-45605</t>
  </si>
  <si>
    <t>Allison States</t>
  </si>
  <si>
    <t>20-35045</t>
  </si>
  <si>
    <t>Aryka DeRohan</t>
  </si>
  <si>
    <t>18-65551</t>
  </si>
  <si>
    <t>Emma Harris</t>
  </si>
  <si>
    <t>11-239464</t>
  </si>
  <si>
    <t>Erin Klasing</t>
  </si>
  <si>
    <t>11-528603</t>
  </si>
  <si>
    <t>Jazzmine Rivera</t>
  </si>
  <si>
    <t>23-6356</t>
  </si>
  <si>
    <t>Jessica Roberts</t>
  </si>
  <si>
    <t>23-6404</t>
  </si>
  <si>
    <t>Kirsten Kadow</t>
  </si>
  <si>
    <t>9874-2763</t>
  </si>
  <si>
    <t>Makenzy Sympson</t>
  </si>
  <si>
    <t>15-196109</t>
  </si>
  <si>
    <t>Sydney Lewis</t>
  </si>
  <si>
    <t>Illinois Wesleyan University</t>
  </si>
  <si>
    <t>21-25132</t>
  </si>
  <si>
    <t>Alivia Catey</t>
  </si>
  <si>
    <t>17-36867</t>
  </si>
  <si>
    <t>Ava Loeffelholz</t>
  </si>
  <si>
    <t>22-1501</t>
  </si>
  <si>
    <t>Hailey Rootberg</t>
  </si>
  <si>
    <t>20-22668</t>
  </si>
  <si>
    <t>Kiera Henderson</t>
  </si>
  <si>
    <t>20-13441</t>
  </si>
  <si>
    <t>Macy Michorczyk</t>
  </si>
  <si>
    <t>23-9417</t>
  </si>
  <si>
    <t>Talia Henderson</t>
  </si>
  <si>
    <t>11-465336</t>
  </si>
  <si>
    <t>Tarrah Phillips</t>
  </si>
  <si>
    <t>11-404183</t>
  </si>
  <si>
    <t>Jillian Treska</t>
  </si>
  <si>
    <t>16-157794</t>
  </si>
  <si>
    <t>Jordan Downham</t>
  </si>
  <si>
    <t>7920-188</t>
  </si>
  <si>
    <t>Josephine Cehelnik</t>
  </si>
  <si>
    <t>15-44994</t>
  </si>
  <si>
    <t>Leah Brazier</t>
  </si>
  <si>
    <t>11-352594</t>
  </si>
  <si>
    <t>Meagan Kennedy</t>
  </si>
  <si>
    <t>11-337626</t>
  </si>
  <si>
    <t>Morgan Nunn</t>
  </si>
  <si>
    <t>18-57048</t>
  </si>
  <si>
    <t>Natalie Schildhouse</t>
  </si>
  <si>
    <t>11-689811</t>
  </si>
  <si>
    <t>Ryleigh Hanicq</t>
  </si>
  <si>
    <t>11-337112</t>
  </si>
  <si>
    <t>Elizabeth Estes</t>
  </si>
  <si>
    <t>11-53655</t>
  </si>
  <si>
    <t>Emily Remesnik</t>
  </si>
  <si>
    <t>19-44628</t>
  </si>
  <si>
    <t>Gracie Tharp</t>
  </si>
  <si>
    <t>15-30836</t>
  </si>
  <si>
    <t>Kelsey Torpy</t>
  </si>
  <si>
    <t>11-411566</t>
  </si>
  <si>
    <t>Lily Corey</t>
  </si>
  <si>
    <t>11-382279</t>
  </si>
  <si>
    <t>Teresa Kocher</t>
  </si>
  <si>
    <t>17-98313</t>
  </si>
  <si>
    <t>Ashley Munn</t>
  </si>
  <si>
    <t>17-61281</t>
  </si>
  <si>
    <t>Kayley Kohler</t>
  </si>
  <si>
    <t>23-3459</t>
  </si>
  <si>
    <t>Lexi Cerrillo</t>
  </si>
  <si>
    <t>7823-272755</t>
  </si>
  <si>
    <t>Lydia Springer</t>
  </si>
  <si>
    <t>11-403439</t>
  </si>
  <si>
    <t>Macey Wharry</t>
  </si>
  <si>
    <t>7914-13646</t>
  </si>
  <si>
    <t>Madelyn Lave</t>
  </si>
  <si>
    <t>9674-34991</t>
  </si>
  <si>
    <t>Mia Cerrillo</t>
  </si>
  <si>
    <t>17-24598</t>
  </si>
  <si>
    <t>Alicia Anton</t>
  </si>
  <si>
    <t>7914-13916</t>
  </si>
  <si>
    <t>Brandy Stewart</t>
  </si>
  <si>
    <t>5686-2431</t>
  </si>
  <si>
    <t>Chloe Siezega</t>
  </si>
  <si>
    <t>11-174643</t>
  </si>
  <si>
    <t>Darian Mobley</t>
  </si>
  <si>
    <t>16-65460</t>
  </si>
  <si>
    <t>Demi Kontos</t>
  </si>
  <si>
    <t>16-10701</t>
  </si>
  <si>
    <t>Hailey Anderson</t>
  </si>
  <si>
    <t>16-154883</t>
  </si>
  <si>
    <t>Isabell Cooley</t>
  </si>
  <si>
    <t>23-1063</t>
  </si>
  <si>
    <t>Katelyn Kiefer</t>
  </si>
  <si>
    <t>11-104628</t>
  </si>
  <si>
    <t>Kaylee Mann</t>
  </si>
  <si>
    <t>11-507242</t>
  </si>
  <si>
    <t>Marisa Garcia</t>
  </si>
  <si>
    <t>15-128973</t>
  </si>
  <si>
    <t>Michele Chancey</t>
  </si>
  <si>
    <t>11-702539</t>
  </si>
  <si>
    <t>Neena Dingillo</t>
  </si>
  <si>
    <t>11-396899</t>
  </si>
  <si>
    <t>Paige Carpenter</t>
  </si>
  <si>
    <t>16-156097</t>
  </si>
  <si>
    <t>Tina Tindall</t>
  </si>
  <si>
    <t>21-5442</t>
  </si>
  <si>
    <t>Ailyn Aguilar</t>
  </si>
  <si>
    <t>11-423978</t>
  </si>
  <si>
    <t>Allie Dague</t>
  </si>
  <si>
    <t>18-59705</t>
  </si>
  <si>
    <t>Alyson Young</t>
  </si>
  <si>
    <t>20-14281</t>
  </si>
  <si>
    <t>Carolina Alvarado Delgado</t>
  </si>
  <si>
    <t>11-382758</t>
  </si>
  <si>
    <t>De Alani Fishbeck</t>
  </si>
  <si>
    <t>6928-6012</t>
  </si>
  <si>
    <t>Erica Lohr</t>
  </si>
  <si>
    <t>22-4499</t>
  </si>
  <si>
    <t>Katharine Svehla</t>
  </si>
  <si>
    <t>15-136810</t>
  </si>
  <si>
    <t>Kelsey Olson</t>
  </si>
  <si>
    <t>22-4500</t>
  </si>
  <si>
    <t>Michelle Baeza</t>
  </si>
  <si>
    <t>20-60482</t>
  </si>
  <si>
    <t>Ryleigh Murray</t>
  </si>
  <si>
    <t>5730-34875</t>
  </si>
  <si>
    <t>Savanna Jourdan</t>
  </si>
  <si>
    <t>17-92298</t>
  </si>
  <si>
    <t>Sydney Rymsza</t>
  </si>
  <si>
    <t>18-12075</t>
  </si>
  <si>
    <t>Zoe Vaughan</t>
  </si>
  <si>
    <t>11-73388</t>
  </si>
  <si>
    <t>Abigail Dwyer</t>
  </si>
  <si>
    <t>7914-51333</t>
  </si>
  <si>
    <t>Christine Torpy</t>
  </si>
  <si>
    <t>11-245686</t>
  </si>
  <si>
    <t>Hailey Johnson</t>
  </si>
  <si>
    <t>23-19867</t>
  </si>
  <si>
    <t>Jade Munroe</t>
  </si>
  <si>
    <t>23-3128</t>
  </si>
  <si>
    <t>Joy Dolack</t>
  </si>
  <si>
    <t>11-563105</t>
  </si>
  <si>
    <t>Kristin Hosea</t>
  </si>
  <si>
    <t>11-232937</t>
  </si>
  <si>
    <t>Lori Bauerle</t>
  </si>
  <si>
    <t>11-599028</t>
  </si>
  <si>
    <t>Macie Hadley</t>
  </si>
  <si>
    <t>15-186590</t>
  </si>
  <si>
    <t>Maris Hunt</t>
  </si>
  <si>
    <t>11-273244</t>
  </si>
  <si>
    <t>Mary Brooks</t>
  </si>
  <si>
    <t>9387-14301</t>
  </si>
  <si>
    <t>Skylar Thomas</t>
  </si>
  <si>
    <t>11-237161</t>
  </si>
  <si>
    <t>Sydney Anderson</t>
  </si>
  <si>
    <t>11-746884</t>
  </si>
  <si>
    <t>Tandess O'neal</t>
  </si>
  <si>
    <t>8596-26825</t>
  </si>
  <si>
    <t>Afton Lords</t>
  </si>
  <si>
    <t>8019-40653</t>
  </si>
  <si>
    <t>Arianna Peter</t>
  </si>
  <si>
    <t>15-191883</t>
  </si>
  <si>
    <t>Ashley Smith</t>
  </si>
  <si>
    <t>11-251792</t>
  </si>
  <si>
    <t>Avery Reeves</t>
  </si>
  <si>
    <t>15-10160</t>
  </si>
  <si>
    <t>Gabrielle Gill</t>
  </si>
  <si>
    <t>11-692354</t>
  </si>
  <si>
    <t>Gracie Wyatt</t>
  </si>
  <si>
    <t>19-67593</t>
  </si>
  <si>
    <t>Hailey Barnett</t>
  </si>
  <si>
    <t>15-151292</t>
  </si>
  <si>
    <t>Kaitlyn Sturgell</t>
  </si>
  <si>
    <t>7914-50818</t>
  </si>
  <si>
    <t>Maegan Coleman</t>
  </si>
  <si>
    <t>11-262748</t>
  </si>
  <si>
    <t>Makayla Pounds</t>
  </si>
  <si>
    <t>7914-39525</t>
  </si>
  <si>
    <t>Paige Richards</t>
  </si>
  <si>
    <t>5913-3128</t>
  </si>
  <si>
    <t>Sasha Uchwal</t>
  </si>
  <si>
    <t>7914-48034</t>
  </si>
  <si>
    <t>Taylor Petrey</t>
  </si>
  <si>
    <t>7921-288</t>
  </si>
  <si>
    <t>Carly Jones</t>
  </si>
  <si>
    <t>21-8504</t>
  </si>
  <si>
    <t>Donajah Bragg</t>
  </si>
  <si>
    <t>17-25699</t>
  </si>
  <si>
    <t>Hannah Klein</t>
  </si>
  <si>
    <t>22-6602</t>
  </si>
  <si>
    <t>Isabella Spadafore</t>
  </si>
  <si>
    <t>21-65697</t>
  </si>
  <si>
    <t>Julia Roztas</t>
  </si>
  <si>
    <t>17-81522</t>
  </si>
  <si>
    <t>Kayla Beckley</t>
  </si>
  <si>
    <t>7914-17113</t>
  </si>
  <si>
    <t>Madeline Moore</t>
  </si>
  <si>
    <t>23-5822</t>
  </si>
  <si>
    <t>Madison Pitts</t>
  </si>
  <si>
    <t>19-49457</t>
  </si>
  <si>
    <t>Monica Robin</t>
  </si>
  <si>
    <t>11-234075</t>
  </si>
  <si>
    <t>Olivia Brace</t>
  </si>
  <si>
    <t>16-165812</t>
  </si>
  <si>
    <t>Olivia Johnson</t>
  </si>
  <si>
    <t>21-8505</t>
  </si>
  <si>
    <t>Rachel Davis</t>
  </si>
  <si>
    <t>11-85659</t>
  </si>
  <si>
    <t>Rachel Foreback</t>
  </si>
  <si>
    <t>11-373667</t>
  </si>
  <si>
    <t>Sarah Benedict</t>
  </si>
  <si>
    <t>22-11465</t>
  </si>
  <si>
    <t>Caitlin Bosko</t>
  </si>
  <si>
    <t>21-31061</t>
  </si>
  <si>
    <t>Chloe Hickland</t>
  </si>
  <si>
    <t>20-61259</t>
  </si>
  <si>
    <t>Danielle Maynard</t>
  </si>
  <si>
    <t>11-289377</t>
  </si>
  <si>
    <t>Emily Spicuzza</t>
  </si>
  <si>
    <t>16-158431</t>
  </si>
  <si>
    <t>Eve Klawiter</t>
  </si>
  <si>
    <t>11-597406</t>
  </si>
  <si>
    <t>Riley Fritchley</t>
  </si>
  <si>
    <t>23-2559</t>
  </si>
  <si>
    <t>Caroline Martinez</t>
  </si>
  <si>
    <t>11-277265</t>
  </si>
  <si>
    <t>Hannah Drys</t>
  </si>
  <si>
    <t>18-99782</t>
  </si>
  <si>
    <t>Hannah Traczynski</t>
  </si>
  <si>
    <t>22-637</t>
  </si>
  <si>
    <t>Jazmin Brant</t>
  </si>
  <si>
    <t>20-31030</t>
  </si>
  <si>
    <t>Lynzie Kirkendall</t>
  </si>
  <si>
    <t>22-1508</t>
  </si>
  <si>
    <t>Macayla Lane</t>
  </si>
  <si>
    <t>21-29319</t>
  </si>
  <si>
    <t>Margaret Russell</t>
  </si>
  <si>
    <t>22-1488</t>
  </si>
  <si>
    <t>Nadia Yabs</t>
  </si>
  <si>
    <t>11-699836</t>
  </si>
  <si>
    <t>Nataleigh Eagle</t>
  </si>
  <si>
    <t>21-41817</t>
  </si>
  <si>
    <t>Olivia Kaake</t>
  </si>
  <si>
    <t>19-48429</t>
  </si>
  <si>
    <t>Rachel Caseria</t>
  </si>
  <si>
    <t>7914-37251</t>
  </si>
  <si>
    <t>Riley Brownrigg</t>
  </si>
  <si>
    <t>7918-321</t>
  </si>
  <si>
    <t>Sara Ritchie</t>
  </si>
  <si>
    <t>19-78947</t>
  </si>
  <si>
    <t>Sarah Temple</t>
  </si>
  <si>
    <t>22-1505</t>
  </si>
  <si>
    <t>Shelby Opalka</t>
  </si>
  <si>
    <t>11-520099</t>
  </si>
  <si>
    <t>Vanessa Zissler</t>
  </si>
  <si>
    <t>23-1014</t>
  </si>
  <si>
    <t>Abigail Garfio</t>
  </si>
  <si>
    <t>11-151330</t>
  </si>
  <si>
    <t>Barbara Lunsford</t>
  </si>
  <si>
    <t>11-387469</t>
  </si>
  <si>
    <t>Breanna Pimentel</t>
  </si>
  <si>
    <t>18-89914</t>
  </si>
  <si>
    <t>Breeanna Pratscher</t>
  </si>
  <si>
    <t>21-2211</t>
  </si>
  <si>
    <t>Cassidy Dawson</t>
  </si>
  <si>
    <t>22-3036</t>
  </si>
  <si>
    <t>Emma Zalud</t>
  </si>
  <si>
    <t>22-3035</t>
  </si>
  <si>
    <t>Heather Kowalski</t>
  </si>
  <si>
    <t>19-76701</t>
  </si>
  <si>
    <t>Heather Stembel</t>
  </si>
  <si>
    <t>15-95681</t>
  </si>
  <si>
    <t>Heidi Johnson</t>
  </si>
  <si>
    <t>11-652624</t>
  </si>
  <si>
    <t>Isabella Colon</t>
  </si>
  <si>
    <t>17-89969</t>
  </si>
  <si>
    <t>Lida Burgos</t>
  </si>
  <si>
    <t>11-264830</t>
  </si>
  <si>
    <t>Megan Gillson</t>
  </si>
  <si>
    <t>11-447755</t>
  </si>
  <si>
    <t>Monica Darrow</t>
  </si>
  <si>
    <t>11-251802</t>
  </si>
  <si>
    <t>Olivia Daujatas</t>
  </si>
  <si>
    <t>23-1013</t>
  </si>
  <si>
    <t>Sara Flynn</t>
  </si>
  <si>
    <t>20-34171</t>
  </si>
  <si>
    <t>Stephanie Jimenez</t>
  </si>
  <si>
    <t>22-3037</t>
  </si>
  <si>
    <t>Yajaira Ortiz</t>
  </si>
  <si>
    <t>21-2210</t>
  </si>
  <si>
    <t>Yarah Damra</t>
  </si>
  <si>
    <t>23-1012</t>
  </si>
  <si>
    <t>Zenaba Alassani</t>
  </si>
  <si>
    <t>7914-33385</t>
  </si>
  <si>
    <t>Abbie Graham</t>
  </si>
  <si>
    <t>20-30019</t>
  </si>
  <si>
    <t>Callie Russell</t>
  </si>
  <si>
    <t>17-107097</t>
  </si>
  <si>
    <t>Kalli Lazorchak</t>
  </si>
  <si>
    <t>22-6681</t>
  </si>
  <si>
    <t>Paige Anderson</t>
  </si>
  <si>
    <t>23-3768</t>
  </si>
  <si>
    <t>Renee Porter</t>
  </si>
  <si>
    <t>20-51047</t>
  </si>
  <si>
    <t>Alayna Morrill</t>
  </si>
  <si>
    <t>11-225306</t>
  </si>
  <si>
    <t>Allison Nape</t>
  </si>
  <si>
    <t>18-99752</t>
  </si>
  <si>
    <t>Bryanna Battles</t>
  </si>
  <si>
    <t>11-696944</t>
  </si>
  <si>
    <t>Cameryn Landers</t>
  </si>
  <si>
    <t>11-678710</t>
  </si>
  <si>
    <t>Cassidy Stewart</t>
  </si>
  <si>
    <t>16-163437</t>
  </si>
  <si>
    <t>Chloe Greep</t>
  </si>
  <si>
    <t>17-24925</t>
  </si>
  <si>
    <t>Elizabeth Mansmith</t>
  </si>
  <si>
    <t>11-454461</t>
  </si>
  <si>
    <t>Estrella De La Rosa</t>
  </si>
  <si>
    <t>20-4491</t>
  </si>
  <si>
    <t>Haley Leuze</t>
  </si>
  <si>
    <t>11-186621</t>
  </si>
  <si>
    <t>Haley Tobiasz</t>
  </si>
  <si>
    <t>21-307</t>
  </si>
  <si>
    <t>Idalia Hernandez</t>
  </si>
  <si>
    <t>15-31410</t>
  </si>
  <si>
    <t>Isabella Chojnowski</t>
  </si>
  <si>
    <t>20-57</t>
  </si>
  <si>
    <t>Isabelle Snyder</t>
  </si>
  <si>
    <t>19-86140</t>
  </si>
  <si>
    <t>Kahlen Ranson</t>
  </si>
  <si>
    <t>20-57157</t>
  </si>
  <si>
    <t>Kaitlyn Thompson</t>
  </si>
  <si>
    <t>5743-4867</t>
  </si>
  <si>
    <t>Kaitlyn Yearsich</t>
  </si>
  <si>
    <t>18-2038</t>
  </si>
  <si>
    <t>Karley Mason</t>
  </si>
  <si>
    <t>11-238107</t>
  </si>
  <si>
    <t>Katelynn Statz</t>
  </si>
  <si>
    <t>5686-2531</t>
  </si>
  <si>
    <t>Laura Rohlfs</t>
  </si>
  <si>
    <t>11-279303</t>
  </si>
  <si>
    <t>Leigha Henkel</t>
  </si>
  <si>
    <t>22-14280</t>
  </si>
  <si>
    <t>Lilliana Gutierrez</t>
  </si>
  <si>
    <t>7914-5640</t>
  </si>
  <si>
    <t>Lindsey Prosperi</t>
  </si>
  <si>
    <t>9652-12931</t>
  </si>
  <si>
    <t>McKenzie Mattice</t>
  </si>
  <si>
    <t>11-388033</t>
  </si>
  <si>
    <t>Scarlett LaBuda</t>
  </si>
  <si>
    <t>21-12901</t>
  </si>
  <si>
    <t>Taylor Patterson</t>
  </si>
  <si>
    <t>20-26854</t>
  </si>
  <si>
    <t>Abigail Key</t>
  </si>
  <si>
    <t>23-2537</t>
  </si>
  <si>
    <t>Ariana Harvey</t>
  </si>
  <si>
    <t>19-7272</t>
  </si>
  <si>
    <t>Ella Husted</t>
  </si>
  <si>
    <t>18-48229</t>
  </si>
  <si>
    <t>Jaycee Whitaker</t>
  </si>
  <si>
    <t>17-22585</t>
  </si>
  <si>
    <t>Kyleigh Husted</t>
  </si>
  <si>
    <t>11-641168</t>
  </si>
  <si>
    <t>Madison Bradley</t>
  </si>
  <si>
    <t>8939-8453</t>
  </si>
  <si>
    <t>Madison Davis</t>
  </si>
  <si>
    <t>11-240603</t>
  </si>
  <si>
    <t>Stormy Wallace</t>
  </si>
  <si>
    <t>23-10540</t>
  </si>
  <si>
    <t>Alexis O'Daniel</t>
  </si>
  <si>
    <t>20-12875</t>
  </si>
  <si>
    <t>Alison McDonald</t>
  </si>
  <si>
    <t>23-10541</t>
  </si>
  <si>
    <t>Allyson Shook</t>
  </si>
  <si>
    <t>21-44884</t>
  </si>
  <si>
    <t>Annette Nichols</t>
  </si>
  <si>
    <t>23-10532</t>
  </si>
  <si>
    <t>Cassidy Dunbar</t>
  </si>
  <si>
    <t>22-90439</t>
  </si>
  <si>
    <t>Elizabeth Steil</t>
  </si>
  <si>
    <t>23-10912</t>
  </si>
  <si>
    <t>Emili Riffe</t>
  </si>
  <si>
    <t>21-431</t>
  </si>
  <si>
    <t>Hannah Campbell</t>
  </si>
  <si>
    <t>23-10534</t>
  </si>
  <si>
    <t>Jada Hudson</t>
  </si>
  <si>
    <t>21-94221</t>
  </si>
  <si>
    <t>Jenna Densler</t>
  </si>
  <si>
    <t>23-10525</t>
  </si>
  <si>
    <t>Kaitlyn Bishop</t>
  </si>
  <si>
    <t>22-12489</t>
  </si>
  <si>
    <t>Lilianna Acosta</t>
  </si>
  <si>
    <t>22-34408</t>
  </si>
  <si>
    <t>Madison Chambers</t>
  </si>
  <si>
    <t>21-88491</t>
  </si>
  <si>
    <t>Mary Mounts</t>
  </si>
  <si>
    <t>18-95353</t>
  </si>
  <si>
    <t>Maycie Merritt</t>
  </si>
  <si>
    <t>11-729151</t>
  </si>
  <si>
    <t>Mya Lambert</t>
  </si>
  <si>
    <t>23-10533</t>
  </si>
  <si>
    <t>Patricia Godsey</t>
  </si>
  <si>
    <t>23-10542</t>
  </si>
  <si>
    <t>Sarah Slaven</t>
  </si>
  <si>
    <t>23-10536</t>
  </si>
  <si>
    <t>Savannah Lawson</t>
  </si>
  <si>
    <t>11-494522</t>
  </si>
  <si>
    <t>Savannah McDonald</t>
  </si>
  <si>
    <t>11-114601</t>
  </si>
  <si>
    <t>Abby Wagner</t>
  </si>
  <si>
    <t>20-51672</t>
  </si>
  <si>
    <t>Alison McCollister</t>
  </si>
  <si>
    <t>11-510473</t>
  </si>
  <si>
    <t>Alissa VanHorn</t>
  </si>
  <si>
    <t>15-165846</t>
  </si>
  <si>
    <t>Ayana Ihara</t>
  </si>
  <si>
    <t>19-84859</t>
  </si>
  <si>
    <t>Erin Fennema</t>
  </si>
  <si>
    <t>22-44339</t>
  </si>
  <si>
    <t>Genene Engels</t>
  </si>
  <si>
    <t>11-607765</t>
  </si>
  <si>
    <t>Haley Tomczak</t>
  </si>
  <si>
    <t>11-531184</t>
  </si>
  <si>
    <t>Jaden Howard</t>
  </si>
  <si>
    <t>23-15158</t>
  </si>
  <si>
    <t>Jayde Ramos</t>
  </si>
  <si>
    <t>15-120828</t>
  </si>
  <si>
    <t>Karley Chouinard</t>
  </si>
  <si>
    <t>5796-10687</t>
  </si>
  <si>
    <t>Katherine Newman</t>
  </si>
  <si>
    <t>11-292038</t>
  </si>
  <si>
    <t>Lydia Flanagan</t>
  </si>
  <si>
    <t>11-324860</t>
  </si>
  <si>
    <t>Megan Timm</t>
  </si>
  <si>
    <t>22-93876</t>
  </si>
  <si>
    <t>Morgan Dera</t>
  </si>
  <si>
    <t>20-23796</t>
  </si>
  <si>
    <t>Morgan Petroff</t>
  </si>
  <si>
    <t>11-250246</t>
  </si>
  <si>
    <t>Rhiannon Borowski</t>
  </si>
  <si>
    <t>11-268436</t>
  </si>
  <si>
    <t>Rilee Cooper-Lewis</t>
  </si>
  <si>
    <t>16-7514</t>
  </si>
  <si>
    <t>Amber Thomason</t>
  </si>
  <si>
    <t>18-82609</t>
  </si>
  <si>
    <t>Heaven Cooper</t>
  </si>
  <si>
    <t>11-648885</t>
  </si>
  <si>
    <t>Laura Head</t>
  </si>
  <si>
    <t>17-10180</t>
  </si>
  <si>
    <t>Madelynn Napier</t>
  </si>
  <si>
    <t>11-747594</t>
  </si>
  <si>
    <t>Maya Coleman</t>
  </si>
  <si>
    <t>7914-22698</t>
  </si>
  <si>
    <t>Meghan Bernard</t>
  </si>
  <si>
    <t>22-4008</t>
  </si>
  <si>
    <t>Olivia Brock</t>
  </si>
  <si>
    <t>University of the Cumberlands</t>
  </si>
  <si>
    <t>8069-33529</t>
  </si>
  <si>
    <t>Ashley Nelson</t>
  </si>
  <si>
    <t>23-4212</t>
  </si>
  <si>
    <t>Billie Warren</t>
  </si>
  <si>
    <t>16-44193</t>
  </si>
  <si>
    <t>Emma Layman</t>
  </si>
  <si>
    <t>17-43815</t>
  </si>
  <si>
    <t>Erika Taylor</t>
  </si>
  <si>
    <t>11-53643</t>
  </si>
  <si>
    <t>Faith Fryman</t>
  </si>
  <si>
    <t>11-765785</t>
  </si>
  <si>
    <t>Haleigh Lawwell</t>
  </si>
  <si>
    <t>5923-184</t>
  </si>
  <si>
    <t>Jacqueline Oliphant</t>
  </si>
  <si>
    <t>11-406229</t>
  </si>
  <si>
    <t>Kiara Abanto</t>
  </si>
  <si>
    <t>15-191175</t>
  </si>
  <si>
    <t>Mckenna Ellen</t>
  </si>
  <si>
    <t>7914-3935</t>
  </si>
  <si>
    <t>Paige Frantz</t>
  </si>
  <si>
    <t>11-546302</t>
  </si>
  <si>
    <t>Skyler Holt</t>
  </si>
  <si>
    <t>21-49718</t>
  </si>
  <si>
    <t>Alexandra Lugo</t>
  </si>
  <si>
    <t>17-99406</t>
  </si>
  <si>
    <t>Bethany Johnson</t>
  </si>
  <si>
    <t>18-17170</t>
  </si>
  <si>
    <t>Caitlyn Rawson</t>
  </si>
  <si>
    <t>17-25168</t>
  </si>
  <si>
    <t>Emily Childress</t>
  </si>
  <si>
    <t>11-380870</t>
  </si>
  <si>
    <t>Hailey Triske</t>
  </si>
  <si>
    <t>22-1676</t>
  </si>
  <si>
    <t>Izzy Fletcher</t>
  </si>
  <si>
    <t>11-276139</t>
  </si>
  <si>
    <t>Kirsten Butcher</t>
  </si>
  <si>
    <t>18-4996</t>
  </si>
  <si>
    <t>Sabrina Koll</t>
  </si>
  <si>
    <t>19-58587</t>
  </si>
  <si>
    <t>Savannah Edmonds</t>
  </si>
  <si>
    <t>8223-83764</t>
  </si>
  <si>
    <t>Trista Rauma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</si>
  <si>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</si>
  <si>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</si>
  <si>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</si>
  <si>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</si>
  <si>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</si>
  <si>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</si>
  <si>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</si>
  <si>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</si>
  <si>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</si>
  <si>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</si>
  <si>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</si>
  <si>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Belmont Abbey College V</t>
  </si>
  <si>
    <t>Calumet College Of St. Joseph V</t>
  </si>
  <si>
    <t>Campbellsville University V</t>
  </si>
  <si>
    <t>Cleary University V</t>
  </si>
  <si>
    <t>Concordia University V</t>
  </si>
  <si>
    <t>Davenport University V</t>
  </si>
  <si>
    <t>Grace College V</t>
  </si>
  <si>
    <t>Illinois State University V</t>
  </si>
  <si>
    <t>Indiana Institute Of Technology V</t>
  </si>
  <si>
    <t>Indianapolis ,University Of V</t>
  </si>
  <si>
    <t>Joliet Junior College V</t>
  </si>
  <si>
    <t>Judson University V</t>
  </si>
  <si>
    <t>Lewis University V</t>
  </si>
  <si>
    <t>Marian University (IN) V</t>
  </si>
  <si>
    <t>McKendree University V</t>
  </si>
  <si>
    <t>Midway University V</t>
  </si>
  <si>
    <t>Notre Dame College V</t>
  </si>
  <si>
    <t>Purdue University V</t>
  </si>
  <si>
    <t>Rochester University V</t>
  </si>
  <si>
    <t>Roosevelt University V</t>
  </si>
  <si>
    <t>Saint Xavier University V</t>
  </si>
  <si>
    <t>Southeastern Illinois College V</t>
  </si>
  <si>
    <t>St. Francis (IL) ,University Of V</t>
  </si>
  <si>
    <t>Tennessee Wesleyan University V</t>
  </si>
  <si>
    <t>Thomas More University V</t>
  </si>
  <si>
    <t>Toledo ,University Of V</t>
  </si>
  <si>
    <t>Trine University V</t>
  </si>
  <si>
    <t>Union College V</t>
  </si>
  <si>
    <t>Vincennes University V</t>
  </si>
  <si>
    <t>William Woods University V</t>
  </si>
  <si>
    <t>Wisc.-Whitewater V</t>
  </si>
  <si>
    <t>Wright State University V</t>
  </si>
  <si>
    <t>Team Totals</t>
  </si>
  <si>
    <t>*</t>
  </si>
  <si>
    <t>Team Game Average</t>
  </si>
  <si>
    <t>Belmont Abbey College JV1</t>
  </si>
  <si>
    <t>Calumet College Of St. Joseph JV1</t>
  </si>
  <si>
    <t>Davenport University JV1</t>
  </si>
  <si>
    <t>Marian University (IN) JV1</t>
  </si>
  <si>
    <t>Marian University (IN) JV2</t>
  </si>
  <si>
    <t>McKendree University JV1</t>
  </si>
  <si>
    <t>Midway University JV1</t>
  </si>
  <si>
    <t>Purdue University JV1</t>
  </si>
  <si>
    <t>Purdue University JV2</t>
  </si>
  <si>
    <t>Saint Xavier University JV1</t>
  </si>
  <si>
    <t>St. Francis (IL) ,University Of JV1</t>
  </si>
  <si>
    <t>Tennessee Wesleyan University JV1</t>
  </si>
  <si>
    <t>Thomas More University JV1</t>
  </si>
  <si>
    <t>Toledo ,University Of JV1</t>
  </si>
  <si>
    <t>Governors State University V</t>
  </si>
  <si>
    <t>Illinois Wesleyan University V</t>
  </si>
  <si>
    <t>University of the Cumberlands V</t>
  </si>
  <si>
    <t>Baker Team Scores</t>
  </si>
  <si>
    <t>Bowled Traditional</t>
  </si>
  <si>
    <t>Belmont Abbey College JV</t>
  </si>
  <si>
    <t>Calumet College Of St. Joseph JV</t>
  </si>
  <si>
    <t>Davenport University JV</t>
  </si>
  <si>
    <t>Marian University (IN) JV</t>
  </si>
  <si>
    <t>McKendree University JV</t>
  </si>
  <si>
    <t>Midway University JV</t>
  </si>
  <si>
    <t>Purdue University JV</t>
  </si>
  <si>
    <t>Saint Xavier University JV</t>
  </si>
  <si>
    <t>St. Francis (IL) ,University Of JV</t>
  </si>
  <si>
    <t>Tennessee Wesleyan University JV</t>
  </si>
  <si>
    <t>Thomas More University JV</t>
  </si>
  <si>
    <t>Toledo ,University Of JV</t>
  </si>
  <si>
    <t>SetecAstronomy</t>
  </si>
  <si>
    <t>Qualifying Team Standings</t>
  </si>
  <si>
    <t>A12:AB43</t>
  </si>
  <si>
    <t>A12:A43</t>
  </si>
  <si>
    <t>Individual_Scores_Men_Var</t>
  </si>
  <si>
    <t>Cert. No: 05468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</si>
  <si>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</si>
  <si>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</si>
  <si>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</si>
  <si>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</si>
  <si>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</si>
  <si>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</si>
  <si>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</si>
  <si>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</si>
  <si>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A12:AB25</t>
  </si>
  <si>
    <t>A12:A25</t>
  </si>
  <si>
    <t>Individual_Scores_Men_JV</t>
  </si>
  <si>
    <t>Men's Jr. Varsity</t>
  </si>
  <si>
    <t>A12:AB38</t>
  </si>
  <si>
    <t>A12:A38</t>
  </si>
  <si>
    <t>Individual_Scores_Women_Var</t>
  </si>
  <si>
    <t>Women's Varsity</t>
  </si>
  <si>
    <t>A12:AB16</t>
  </si>
  <si>
    <t>A12:A16</t>
  </si>
  <si>
    <t>Individual_Scores_Women_JV</t>
  </si>
  <si>
    <t>Women's Jr. Varsity</t>
  </si>
  <si>
    <t>Individual Combined Scores</t>
  </si>
  <si>
    <t>G12:L22</t>
  </si>
  <si>
    <t>B12:B22</t>
  </si>
  <si>
    <t>D12:D22</t>
  </si>
  <si>
    <t>C12:C22</t>
  </si>
  <si>
    <t>G13:L23</t>
  </si>
  <si>
    <t>E13:E23</t>
  </si>
  <si>
    <t>B13:B23</t>
  </si>
  <si>
    <t>C13:C23</t>
  </si>
  <si>
    <t>Indiv_Combined_Scores_Men</t>
  </si>
  <si>
    <t>B13:O518</t>
  </si>
  <si>
    <t>G25:L35</t>
  </si>
  <si>
    <t>B25:B35</t>
  </si>
  <si>
    <t>D25:D35</t>
  </si>
  <si>
    <t>C25:C35</t>
  </si>
  <si>
    <t>G24:L34</t>
  </si>
  <si>
    <t>E24:E34</t>
  </si>
  <si>
    <t>B24:B34</t>
  </si>
  <si>
    <t>C24:C34</t>
  </si>
  <si>
    <t>M13:M518</t>
  </si>
  <si>
    <t>B13:B518</t>
  </si>
  <si>
    <t>G38:L48</t>
  </si>
  <si>
    <t>B38:B48</t>
  </si>
  <si>
    <t>D38:D48</t>
  </si>
  <si>
    <t>C38:C48</t>
  </si>
  <si>
    <t>G35:L45</t>
  </si>
  <si>
    <t>E35:E45</t>
  </si>
  <si>
    <t>B35:B45</t>
  </si>
  <si>
    <t>C35:C45</t>
  </si>
  <si>
    <t>G51:L61</t>
  </si>
  <si>
    <t>B51:B61</t>
  </si>
  <si>
    <t>D51:D61</t>
  </si>
  <si>
    <t>C51:C61</t>
  </si>
  <si>
    <t>G46:L56</t>
  </si>
  <si>
    <t>E46:E56</t>
  </si>
  <si>
    <t>B46:B56</t>
  </si>
  <si>
    <t>C46:C56</t>
  </si>
  <si>
    <t>G64:L74</t>
  </si>
  <si>
    <t>B64:B74</t>
  </si>
  <si>
    <t>D64:D74</t>
  </si>
  <si>
    <t>C64:C74</t>
  </si>
  <si>
    <t>G57:L67</t>
  </si>
  <si>
    <t>E57:E67</t>
  </si>
  <si>
    <t>B57:B67</t>
  </si>
  <si>
    <t>C57:C67</t>
  </si>
  <si>
    <t>G77:L87</t>
  </si>
  <si>
    <t>B77:B87</t>
  </si>
  <si>
    <t>D77:D87</t>
  </si>
  <si>
    <t>C77:C87</t>
  </si>
  <si>
    <t>G68:L78</t>
  </si>
  <si>
    <t>E68:E78</t>
  </si>
  <si>
    <t>B68:B78</t>
  </si>
  <si>
    <t>C68:C78</t>
  </si>
  <si>
    <t>G90:L100</t>
  </si>
  <si>
    <t>B90:B100</t>
  </si>
  <si>
    <t>D90:D100</t>
  </si>
  <si>
    <t>C90:C100</t>
  </si>
  <si>
    <t>G79:L89</t>
  </si>
  <si>
    <t>E79:E89</t>
  </si>
  <si>
    <t>B79:B89</t>
  </si>
  <si>
    <t>C79:C89</t>
  </si>
  <si>
    <t>G103:L113</t>
  </si>
  <si>
    <t>B103:B113</t>
  </si>
  <si>
    <t>D103:D113</t>
  </si>
  <si>
    <t>C103:C113</t>
  </si>
  <si>
    <t>E90:E100</t>
  </si>
  <si>
    <t>G116:L126</t>
  </si>
  <si>
    <t>B116:B126</t>
  </si>
  <si>
    <t>D116:D126</t>
  </si>
  <si>
    <t>C116:C126</t>
  </si>
  <si>
    <t>G101:L111</t>
  </si>
  <si>
    <t>E101:E111</t>
  </si>
  <si>
    <t>B101:B111</t>
  </si>
  <si>
    <t>C101:C111</t>
  </si>
  <si>
    <t>G129:L139</t>
  </si>
  <si>
    <t>B129:B139</t>
  </si>
  <si>
    <t>D129:D139</t>
  </si>
  <si>
    <t>C129:C139</t>
  </si>
  <si>
    <t>G112:L122</t>
  </si>
  <si>
    <t>E112:E122</t>
  </si>
  <si>
    <t>B112:B122</t>
  </si>
  <si>
    <t>C112:C122</t>
  </si>
  <si>
    <t>Individual</t>
  </si>
  <si>
    <t>G142:L152</t>
  </si>
  <si>
    <t>B142:B152</t>
  </si>
  <si>
    <t>D142:D152</t>
  </si>
  <si>
    <t>C142:C152</t>
  </si>
  <si>
    <t>G123:L133</t>
  </si>
  <si>
    <t>E123:E133</t>
  </si>
  <si>
    <t>B123:B133</t>
  </si>
  <si>
    <t>C123:C133</t>
  </si>
  <si>
    <t>G155:L165</t>
  </si>
  <si>
    <t>B155:B165</t>
  </si>
  <si>
    <t>D155:D165</t>
  </si>
  <si>
    <t>C155:C165</t>
  </si>
  <si>
    <t>G134:L144</t>
  </si>
  <si>
    <t>E134:E144</t>
  </si>
  <si>
    <t>B134:B144</t>
  </si>
  <si>
    <t>C134:C144</t>
  </si>
  <si>
    <t>G168:L178</t>
  </si>
  <si>
    <t>B168:B178</t>
  </si>
  <si>
    <t>D168:D178</t>
  </si>
  <si>
    <t>C168:C178</t>
  </si>
  <si>
    <t>G145:L155</t>
  </si>
  <si>
    <t>E145:E155</t>
  </si>
  <si>
    <t>B145:B155</t>
  </si>
  <si>
    <t>C145:C155</t>
  </si>
  <si>
    <t>G181:L191</t>
  </si>
  <si>
    <t>B181:B191</t>
  </si>
  <si>
    <t>D181:D191</t>
  </si>
  <si>
    <t>C181:C191</t>
  </si>
  <si>
    <t>G156:L166</t>
  </si>
  <si>
    <t>E156:E166</t>
  </si>
  <si>
    <t>B156:B166</t>
  </si>
  <si>
    <t>C156:C166</t>
  </si>
  <si>
    <t>G194:L204</t>
  </si>
  <si>
    <t>B194:B204</t>
  </si>
  <si>
    <t>D194:D204</t>
  </si>
  <si>
    <t>C194:C204</t>
  </si>
  <si>
    <t>G167:L177</t>
  </si>
  <si>
    <t>E167:E177</t>
  </si>
  <si>
    <t>B167:B177</t>
  </si>
  <si>
    <t>C167:C177</t>
  </si>
  <si>
    <t>G207:L217</t>
  </si>
  <si>
    <t>B207:B217</t>
  </si>
  <si>
    <t>D207:D217</t>
  </si>
  <si>
    <t>C207:C217</t>
  </si>
  <si>
    <t>G178:L188</t>
  </si>
  <si>
    <t>E178:E188</t>
  </si>
  <si>
    <t>B178:B188</t>
  </si>
  <si>
    <t>C178:C188</t>
  </si>
  <si>
    <t>G220:L230</t>
  </si>
  <si>
    <t>B220:B230</t>
  </si>
  <si>
    <t>D220:D230</t>
  </si>
  <si>
    <t>C220:C230</t>
  </si>
  <si>
    <t>G189:L199</t>
  </si>
  <si>
    <t>E189:E199</t>
  </si>
  <si>
    <t>B189:B199</t>
  </si>
  <si>
    <t>C189:C199</t>
  </si>
  <si>
    <t>G233:L243</t>
  </si>
  <si>
    <t>B233:B243</t>
  </si>
  <si>
    <t>D233:D243</t>
  </si>
  <si>
    <t>C233:C243</t>
  </si>
  <si>
    <t>G200:L210</t>
  </si>
  <si>
    <t>E200:E210</t>
  </si>
  <si>
    <t>B200:B210</t>
  </si>
  <si>
    <t>C200:C210</t>
  </si>
  <si>
    <t>G246:L256</t>
  </si>
  <si>
    <t>B246:B256</t>
  </si>
  <si>
    <t>D246:D256</t>
  </si>
  <si>
    <t>C246:C256</t>
  </si>
  <si>
    <t>G211:L221</t>
  </si>
  <si>
    <t>E211:E221</t>
  </si>
  <si>
    <t>B211:B221</t>
  </si>
  <si>
    <t>C211:C221</t>
  </si>
  <si>
    <t>G259:L269</t>
  </si>
  <si>
    <t>B259:B269</t>
  </si>
  <si>
    <t>D259:D269</t>
  </si>
  <si>
    <t>C259:C269</t>
  </si>
  <si>
    <t>G222:L232</t>
  </si>
  <si>
    <t>E222:E232</t>
  </si>
  <si>
    <t>B222:B232</t>
  </si>
  <si>
    <t>C222:C232</t>
  </si>
  <si>
    <t>G272:L282</t>
  </si>
  <si>
    <t>B272:B282</t>
  </si>
  <si>
    <t>D272:D282</t>
  </si>
  <si>
    <t>C272:C282</t>
  </si>
  <si>
    <t>E233:E243</t>
  </si>
  <si>
    <t>G285:L295</t>
  </si>
  <si>
    <t>B285:B295</t>
  </si>
  <si>
    <t>D285:D295</t>
  </si>
  <si>
    <t>C285:C295</t>
  </si>
  <si>
    <t>G244:L254</t>
  </si>
  <si>
    <t>E244:E254</t>
  </si>
  <si>
    <t>B244:B254</t>
  </si>
  <si>
    <t>C244:C254</t>
  </si>
  <si>
    <t>G298:L308</t>
  </si>
  <si>
    <t>B298:B308</t>
  </si>
  <si>
    <t>D298:D308</t>
  </si>
  <si>
    <t>C298:C308</t>
  </si>
  <si>
    <t>G255:L265</t>
  </si>
  <si>
    <t>E255:E265</t>
  </si>
  <si>
    <t>B255:B265</t>
  </si>
  <si>
    <t>C255:C265</t>
  </si>
  <si>
    <t>G311:L321</t>
  </si>
  <si>
    <t>B311:B321</t>
  </si>
  <si>
    <t>D311:D321</t>
  </si>
  <si>
    <t>C311:C321</t>
  </si>
  <si>
    <t>G266:L276</t>
  </si>
  <si>
    <t>E266:E276</t>
  </si>
  <si>
    <t>B266:B276</t>
  </si>
  <si>
    <t>C266:C276</t>
  </si>
  <si>
    <t>G324:L334</t>
  </si>
  <si>
    <t>B324:B334</t>
  </si>
  <si>
    <t>D324:D334</t>
  </si>
  <si>
    <t>C324:C334</t>
  </si>
  <si>
    <t>G277:L287</t>
  </si>
  <si>
    <t>E277:E287</t>
  </si>
  <si>
    <t>B277:B287</t>
  </si>
  <si>
    <t>C277:C287</t>
  </si>
  <si>
    <t>G337:L347</t>
  </si>
  <si>
    <t>B337:B347</t>
  </si>
  <si>
    <t>D337:D347</t>
  </si>
  <si>
    <t>C337:C347</t>
  </si>
  <si>
    <t>G288:L298</t>
  </si>
  <si>
    <t>E288:E298</t>
  </si>
  <si>
    <t>B288:B298</t>
  </si>
  <si>
    <t>C288:C298</t>
  </si>
  <si>
    <t>G350:L360</t>
  </si>
  <si>
    <t>B350:B360</t>
  </si>
  <si>
    <t>D350:D360</t>
  </si>
  <si>
    <t>C350:C360</t>
  </si>
  <si>
    <t>G299:L309</t>
  </si>
  <si>
    <t>E299:E309</t>
  </si>
  <si>
    <t>B299:B309</t>
  </si>
  <si>
    <t>C299:C309</t>
  </si>
  <si>
    <t>G363:L373</t>
  </si>
  <si>
    <t>B363:B373</t>
  </si>
  <si>
    <t>D363:D373</t>
  </si>
  <si>
    <t>C363:C373</t>
  </si>
  <si>
    <t>G310:L320</t>
  </si>
  <si>
    <t>E310:E320</t>
  </si>
  <si>
    <t>B310:B320</t>
  </si>
  <si>
    <t>C310:C320</t>
  </si>
  <si>
    <t>G376:L386</t>
  </si>
  <si>
    <t>B376:B386</t>
  </si>
  <si>
    <t>D376:D386</t>
  </si>
  <si>
    <t>C376:C386</t>
  </si>
  <si>
    <t>G321:L331</t>
  </si>
  <si>
    <t>E321:E331</t>
  </si>
  <si>
    <t>B321:B331</t>
  </si>
  <si>
    <t>C321:C331</t>
  </si>
  <si>
    <t>G389:L399</t>
  </si>
  <si>
    <t>B389:B399</t>
  </si>
  <si>
    <t>D389:D399</t>
  </si>
  <si>
    <t>C389:C399</t>
  </si>
  <si>
    <t>G332:L342</t>
  </si>
  <si>
    <t>E332:E342</t>
  </si>
  <si>
    <t>B332:B342</t>
  </si>
  <si>
    <t>C332:C342</t>
  </si>
  <si>
    <t>G402:L412</t>
  </si>
  <si>
    <t>B402:B412</t>
  </si>
  <si>
    <t>D402:D412</t>
  </si>
  <si>
    <t>C402:C412</t>
  </si>
  <si>
    <t>G343:L353</t>
  </si>
  <si>
    <t>E343:E353</t>
  </si>
  <si>
    <t>B343:B353</t>
  </si>
  <si>
    <t>C343:C353</t>
  </si>
  <si>
    <t>G415:L425</t>
  </si>
  <si>
    <t>B415:B425</t>
  </si>
  <si>
    <t>D415:D425</t>
  </si>
  <si>
    <t>C415:C425</t>
  </si>
  <si>
    <t>G354:L364</t>
  </si>
  <si>
    <t>E354:E364</t>
  </si>
  <si>
    <t>B354:B364</t>
  </si>
  <si>
    <t>C354:C364</t>
  </si>
  <si>
    <t>G365:L375</t>
  </si>
  <si>
    <t>E365:E375</t>
  </si>
  <si>
    <t>B365:B375</t>
  </si>
  <si>
    <t>C365:C375</t>
  </si>
  <si>
    <t>E376:E386</t>
  </si>
  <si>
    <t>G387:L397</t>
  </si>
  <si>
    <t>E387:E397</t>
  </si>
  <si>
    <t>B387:B397</t>
  </si>
  <si>
    <t>C387:C397</t>
  </si>
  <si>
    <t>G398:L408</t>
  </si>
  <si>
    <t>E398:E408</t>
  </si>
  <si>
    <t>B398:B408</t>
  </si>
  <si>
    <t>C398:C408</t>
  </si>
  <si>
    <t>G409:L419</t>
  </si>
  <si>
    <t>E409:E419</t>
  </si>
  <si>
    <t>B409:B419</t>
  </si>
  <si>
    <t>C409:C419</t>
  </si>
  <si>
    <t>G420:L430</t>
  </si>
  <si>
    <t>E420:E430</t>
  </si>
  <si>
    <t>B420:B430</t>
  </si>
  <si>
    <t>C420:C430</t>
  </si>
  <si>
    <t>G431:L441</t>
  </si>
  <si>
    <t>E431:E441</t>
  </si>
  <si>
    <t>B431:B441</t>
  </si>
  <si>
    <t>C431:C441</t>
  </si>
  <si>
    <t>G442:L452</t>
  </si>
  <si>
    <t>E442:E452</t>
  </si>
  <si>
    <t>B442:B452</t>
  </si>
  <si>
    <t>C442:C452</t>
  </si>
  <si>
    <t>G453:L463</t>
  </si>
  <si>
    <t>E453:E463</t>
  </si>
  <si>
    <t>B453:B463</t>
  </si>
  <si>
    <t>C453:C463</t>
  </si>
  <si>
    <t>G464:L474</t>
  </si>
  <si>
    <t>E464:E474</t>
  </si>
  <si>
    <t>B464:B474</t>
  </si>
  <si>
    <t>C464:C474</t>
  </si>
  <si>
    <t>G475:L485</t>
  </si>
  <si>
    <t>E475:E485</t>
  </si>
  <si>
    <t>B475:B485</t>
  </si>
  <si>
    <t>C475:C485</t>
  </si>
  <si>
    <t>G486:L496</t>
  </si>
  <si>
    <t>E486:E496</t>
  </si>
  <si>
    <t>B486:B496</t>
  </si>
  <si>
    <t>C486:C496</t>
  </si>
  <si>
    <t>G497:L507</t>
  </si>
  <si>
    <t>E497:E507</t>
  </si>
  <si>
    <t>B497:B507</t>
  </si>
  <si>
    <t>C497:C507</t>
  </si>
  <si>
    <t>G508:L518</t>
  </si>
  <si>
    <t>E508:E518</t>
  </si>
  <si>
    <t>B508:B518</t>
  </si>
  <si>
    <t>C508:C518</t>
  </si>
  <si>
    <t>Total Pins Bowled:</t>
  </si>
  <si>
    <t>Field Ave::</t>
  </si>
  <si>
    <t>Indiv_Combined_Scores_Women</t>
  </si>
  <si>
    <t>B13:O364</t>
  </si>
  <si>
    <t>M13:M364</t>
  </si>
  <si>
    <t>B13:B364</t>
  </si>
  <si>
    <t xml:space="preserve">Belmont Abbey College V </t>
  </si>
  <si>
    <t xml:space="preserve">Calumet College Of St. Joseph V </t>
  </si>
  <si>
    <t xml:space="preserve">Campbellsville University V </t>
  </si>
  <si>
    <t xml:space="preserve"> V </t>
  </si>
  <si>
    <t xml:space="preserve">Cleary University V </t>
  </si>
  <si>
    <t xml:space="preserve">Concordia University V </t>
  </si>
  <si>
    <t xml:space="preserve">Davenport University V </t>
  </si>
  <si>
    <t xml:space="preserve">Grace College V </t>
  </si>
  <si>
    <t xml:space="preserve">Illinois State University V </t>
  </si>
  <si>
    <t xml:space="preserve">Indiana Institute Of Technology V </t>
  </si>
  <si>
    <t xml:space="preserve">Indianapolis ,University Of V </t>
  </si>
  <si>
    <t xml:space="preserve">Joliet Junior College V </t>
  </si>
  <si>
    <t xml:space="preserve">Judson University V </t>
  </si>
  <si>
    <t xml:space="preserve">Lewis University V </t>
  </si>
  <si>
    <t xml:space="preserve">Marian University (IN) V </t>
  </si>
  <si>
    <t xml:space="preserve">McKendree University V </t>
  </si>
  <si>
    <t xml:space="preserve">Midway University V </t>
  </si>
  <si>
    <t xml:space="preserve">Notre Dame College V </t>
  </si>
  <si>
    <t xml:space="preserve">Purdue University V </t>
  </si>
  <si>
    <t xml:space="preserve">Rochester University V </t>
  </si>
  <si>
    <t xml:space="preserve">Roosevelt University V </t>
  </si>
  <si>
    <t xml:space="preserve">Saint Xavier University V </t>
  </si>
  <si>
    <t xml:space="preserve">Southeastern Illinois College V </t>
  </si>
  <si>
    <t xml:space="preserve">St. Francis (IL) ,University Of V </t>
  </si>
  <si>
    <t xml:space="preserve">Tennessee Wesleyan University V </t>
  </si>
  <si>
    <t xml:space="preserve">Thomas More University V </t>
  </si>
  <si>
    <t xml:space="preserve">Toledo ,University Of V </t>
  </si>
  <si>
    <t xml:space="preserve">Trine University V </t>
  </si>
  <si>
    <t xml:space="preserve">Union College V </t>
  </si>
  <si>
    <t xml:space="preserve">Vincennes University V </t>
  </si>
  <si>
    <t xml:space="preserve">William Woods University V </t>
  </si>
  <si>
    <t xml:space="preserve">Wisc.-Whitewater V </t>
  </si>
  <si>
    <t xml:space="preserve">Wright State University V </t>
  </si>
  <si>
    <t xml:space="preserve">Belmont Abbey College JV1 </t>
  </si>
  <si>
    <t xml:space="preserve">Calumet College Of St. Joseph JV1 </t>
  </si>
  <si>
    <t xml:space="preserve">Davenport University JV1 </t>
  </si>
  <si>
    <t xml:space="preserve">Marian University (IN) JV1 </t>
  </si>
  <si>
    <t xml:space="preserve"> JV1 </t>
  </si>
  <si>
    <t xml:space="preserve">Marian University (IN) JV2 </t>
  </si>
  <si>
    <t xml:space="preserve"> JV2 </t>
  </si>
  <si>
    <t xml:space="preserve">McKendree University JV1 </t>
  </si>
  <si>
    <t xml:space="preserve">Midway University JV1 </t>
  </si>
  <si>
    <t xml:space="preserve">Purdue University JV1 </t>
  </si>
  <si>
    <t xml:space="preserve">Purdue University JV2 </t>
  </si>
  <si>
    <t xml:space="preserve">Saint Xavier University JV1 </t>
  </si>
  <si>
    <t xml:space="preserve">St. Francis (IL) ,University Of JV1 </t>
  </si>
  <si>
    <t xml:space="preserve">Tennessee Wesleyan University JV1 </t>
  </si>
  <si>
    <t xml:space="preserve">Thomas More University JV1 </t>
  </si>
  <si>
    <t xml:space="preserve">Toledo ,University Of JV1 </t>
  </si>
  <si>
    <t xml:space="preserve">Governors State University V </t>
  </si>
  <si>
    <t xml:space="preserve">Illinois Wesleyan University V </t>
  </si>
  <si>
    <t xml:space="preserve">University of the Cumberlands V </t>
  </si>
  <si>
    <t>no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</si>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</sst>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/>
    <xf numFmtId="0" fontId="20" fillId="0" borderId="0" xfId="0" applyFont="1"/>
    <xf numFmtId="0" fontId="22" fillId="0" borderId="0" xfId="0" applyFont="1" applyAlignment="1">
      <alignment horizontal="center" vertical="center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16" fillId="0" borderId="0" xfId="0" applyFont="1"/>
    <xf numFmtId="0" fontId="29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22" fillId="0" borderId="0" xfId="0" applyFont="1"/>
    <xf numFmtId="0" fontId="2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F291" sqref="F291:F533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12.28515625" style="1" hidden="1" customWidth="1"/>
    <col min="15" max="26" width="9" style="1" customWidth="1"/>
    <col min="27" max="27" width="8.85546875" style="1" customWidth="1"/>
    <col min="28" max="28" width="0.140625" style="1" hidden="1" customWidth="1"/>
    <col min="29" max="29" width="0.285156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H1" s="6"/>
      <c r="AI1" s="6"/>
    </row>
    <row r="2" spans="1:54" s="4" customFormat="1" ht="16.149999999999999" customHeight="1">
      <c r="H2" s="7"/>
      <c r="J2" s="7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92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149999999999999" customHeight="1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27</v>
      </c>
      <c r="C11" s="1"/>
      <c r="D11" s="22" t="s">
        <v>28</v>
      </c>
      <c r="E11" s="1" t="s">
        <v>29</v>
      </c>
      <c r="F11" s="23" t="s">
        <v>14</v>
      </c>
      <c r="G11" s="24"/>
      <c r="H11" s="25">
        <v>4413</v>
      </c>
      <c r="I11" s="24"/>
      <c r="J11" s="25" t="b">
        <v>0</v>
      </c>
      <c r="K11" s="19"/>
      <c r="L11" s="26"/>
      <c r="M11" s="27"/>
      <c r="AB11" s="13" t="str">
        <f t="array" ref="AB11">IFERROR(INDEX(B11:B36, SMALL(IF("V"=F11:F36, ROW(F11:F36)-MIN(ROW(F11:F36))+1, ""), ROW() -10 )), "")</f>
        <v>Belmont Abbey College</v>
      </c>
      <c r="AC11" s="13">
        <f t="array" ref="AC11">IFERROR(INDEX(C11:C36, SMALL(IF("V"=F11:F36, ROW(F11:F36)-MIN(ROW(F11:F36))+1, ""), ROW() -10 )), "")</f>
        <v>0</v>
      </c>
      <c r="AD11" s="13" t="str">
        <f t="array" ref="AD11">IFERROR(INDEX(D11:D36, SMALL(IF("V"=F11:F36, ROW(F11:F36)-MIN(ROW(F11:F36))+1, ""), ROW() -10 )), "")</f>
        <v>11-240426</v>
      </c>
      <c r="AE11" s="13" t="str">
        <f t="array" ref="AE11">IFERROR(INDEX(E11:E36, SMALL(IF("V"=F11:F36, ROW(F11:F36)-MIN(ROW(F11:F36))+1, ""), ROW() -10 )), "")</f>
        <v>Albert Catahan</v>
      </c>
      <c r="AF11" s="13" t="str">
        <f t="array" ref="AF11">IFERROR(INDEX(B11:B36, SMALL(IF(ISNUMBER(SEARCH("JV1",F11:F36)), ROW(F11:F36)-MIN(ROW(F11:F36))+1, ""), ROW() -10 )), "")</f>
        <v>Belmont Abbey College</v>
      </c>
      <c r="AG11" s="13">
        <f t="array" ref="AG11">IFERROR(INDEX(C11:C36, SMALL(IF(ISNUMBER(SEARCH("JV1",F11:F36)), ROW(F11:F36)-MIN(ROW(F11:F36))+1, ""), ROW() -10 )), "")</f>
        <v>0</v>
      </c>
      <c r="AH11" s="13" t="str">
        <f t="array" ref="AH11">IFERROR(INDEX(D11:D36, SMALL(IF(ISNUMBER(SEARCH("JV1",F11:F36)), ROW(F11:F36)-MIN(ROW(F11:F36))+1, ""), ROW() -10 )), "")</f>
        <v>19-70463</v>
      </c>
      <c r="AI11" s="13" t="str">
        <f t="array" ref="AI11">IFERROR(INDEX(E11:E36, SMALL(IF(ISNUMBER(SEARCH("JV1",F11:F36)), ROW(F11:F36)-MIN(ROW(F11:F36))+1, ""), ROW() -10 )), "")</f>
        <v>Andrew Combs</v>
      </c>
      <c r="AJ11" s="13" t="str">
        <f t="array" ref="AJ11">IFERROR(INDEX(B11:B36, SMALL(IF(ISNUMBER(SEARCH("JV2",F11:F36)), ROW(F11:F36)-MIN(ROW(F11:F36))+1, ""), ROW() -10 )), "")</f>
        <v/>
      </c>
      <c r="AK11" s="13" t="str">
        <f t="array" ref="AK11">IFERROR(INDEX(C11:C36, SMALL(IF(ISNUMBER(SEARCH("JV2",F11:F36)), ROW(F11:F36)-MIN(ROW(F11:F36))+1, ""), ROW() -10 )), "")</f>
        <v/>
      </c>
      <c r="AL11" s="13" t="str">
        <f t="array" ref="AL11">IFERROR(INDEX(D11:D36, SMALL(IF(ISNUMBER(SEARCH("JV2",F11:F36)), ROW(F11:F36)-MIN(ROW(F11:F36))+1, ""), ROW() -10 )), "")</f>
        <v/>
      </c>
      <c r="AM11" s="13" t="str">
        <f t="array" ref="AM11">IFERROR(INDEX(E11:E36, SMALL(IF(ISNUMBER(SEARCH("JV2",F11:F36)), ROW(F11:F36)-MIN(ROW(F11:F36))+1, ""), ROW() -10 )), "")</f>
        <v/>
      </c>
    </row>
    <row r="12" spans="1:54" s="13" customFormat="1" ht="15" customHeight="1">
      <c r="B12" s="21" t="s">
        <v>27</v>
      </c>
      <c r="C12" s="1"/>
      <c r="D12" s="22" t="s">
        <v>31</v>
      </c>
      <c r="E12" s="1" t="s">
        <v>32</v>
      </c>
      <c r="F12" s="23" t="s">
        <v>14</v>
      </c>
      <c r="G12" s="24"/>
      <c r="H12" s="25">
        <v>4413</v>
      </c>
      <c r="I12" s="24"/>
      <c r="J12" s="25" t="b">
        <v>0</v>
      </c>
      <c r="K12" s="19"/>
      <c r="L12" s="26"/>
      <c r="M12" s="27"/>
      <c r="AB12" s="13" t="str">
        <f t="array" ref="AB12">IFERROR(INDEX(B11:B36, SMALL(IF("V"=F11:F36, ROW(F11:F36)-MIN(ROW(F11:F36))+1, ""), ROW() -10 )), "")</f>
        <v>Belmont Abbey College</v>
      </c>
      <c r="AC12" s="13">
        <f t="array" ref="AC12">IFERROR(INDEX(C11:C36, SMALL(IF("V"=F11:F36, ROW(F11:F36)-MIN(ROW(F11:F36))+1, ""), ROW() -10 )), "")</f>
        <v>0</v>
      </c>
      <c r="AD12" s="13" t="str">
        <f t="array" ref="AD12">IFERROR(INDEX(D11:D36, SMALL(IF("V"=F11:F36, ROW(F11:F36)-MIN(ROW(F11:F36))+1, ""), ROW() -10 )), "")</f>
        <v>11-599300</v>
      </c>
      <c r="AE12" s="13" t="str">
        <f t="array" ref="AE12">IFERROR(INDEX(E11:E36, SMALL(IF("V"=F11:F36, ROW(F11:F36)-MIN(ROW(F11:F36))+1, ""), ROW() -10 )), "")</f>
        <v>Alexander Ramoska</v>
      </c>
      <c r="AF12" s="13" t="str">
        <f t="array" ref="AF12">IFERROR(INDEX(B11:B36, SMALL(IF(ISNUMBER(SEARCH("JV1",F11:F36)), ROW(F11:F36)-MIN(ROW(F11:F36))+1, ""), ROW() -10 )), "")</f>
        <v>Belmont Abbey College</v>
      </c>
      <c r="AG12" s="13">
        <f t="array" ref="AG12">IFERROR(INDEX(C11:C36, SMALL(IF(ISNUMBER(SEARCH("JV1",F11:F36)), ROW(F11:F36)-MIN(ROW(F11:F36))+1, ""), ROW() -10 )), "")</f>
        <v>0</v>
      </c>
      <c r="AH12" s="13" t="str">
        <f t="array" ref="AH12">IFERROR(INDEX(D11:D36, SMALL(IF(ISNUMBER(SEARCH("JV1",F11:F36)), ROW(F11:F36)-MIN(ROW(F11:F36))+1, ""), ROW() -10 )), "")</f>
        <v>11-297075</v>
      </c>
      <c r="AI12" s="13" t="str">
        <f t="array" ref="AI12">IFERROR(INDEX(E11:E36, SMALL(IF(ISNUMBER(SEARCH("JV1",F11:F36)), ROW(F11:F36)-MIN(ROW(F11:F36))+1, ""), ROW() -10 )), "")</f>
        <v>Andrew Singleton</v>
      </c>
      <c r="AJ12" s="13" t="str">
        <f t="array" ref="AJ12">IFERROR(INDEX(B11:B36, SMALL(IF(ISNUMBER(SEARCH("JV2",F11:F36)), ROW(F11:F36)-MIN(ROW(F11:F36))+1, ""), ROW() -10 )), "")</f>
        <v/>
      </c>
      <c r="AK12" s="13" t="str">
        <f t="array" ref="AK12">IFERROR(INDEX(C11:C36, SMALL(IF(ISNUMBER(SEARCH("JV2",F11:F36)), ROW(F11:F36)-MIN(ROW(F11:F36))+1, ""), ROW() -10 )), "")</f>
        <v/>
      </c>
      <c r="AL12" s="13" t="str">
        <f t="array" ref="AL12">IFERROR(INDEX(D11:D36, SMALL(IF(ISNUMBER(SEARCH("JV2",F11:F36)), ROW(F11:F36)-MIN(ROW(F11:F36))+1, ""), ROW() -10 )), "")</f>
        <v/>
      </c>
      <c r="AM12" s="13" t="str">
        <f t="array" ref="AM12">IFERROR(INDEX(E11:E36, SMALL(IF(ISNUMBER(SEARCH("JV2",F11:F36)), ROW(F11:F36)-MIN(ROW(F11:F36))+1, ""), ROW() -10 )), "")</f>
        <v/>
      </c>
    </row>
    <row r="13" spans="1:54" s="13" customFormat="1" ht="15" customHeight="1">
      <c r="B13" s="21" t="s">
        <v>27</v>
      </c>
      <c r="C13" s="1"/>
      <c r="D13" s="22" t="s">
        <v>33</v>
      </c>
      <c r="E13" s="1" t="s">
        <v>34</v>
      </c>
      <c r="F13" s="23" t="s">
        <v>17</v>
      </c>
      <c r="G13" s="24"/>
      <c r="H13" s="25">
        <v>4413</v>
      </c>
      <c r="I13" s="24"/>
      <c r="J13" s="25" t="b">
        <v>0</v>
      </c>
      <c r="K13" s="19"/>
      <c r="L13" s="26"/>
      <c r="M13" s="27"/>
      <c r="AB13" s="13" t="str">
        <f t="array" ref="AB13">IFERROR(INDEX(B11:B36, SMALL(IF("V"=F11:F36, ROW(F11:F36)-MIN(ROW(F11:F36))+1, ""), ROW() -10 )), "")</f>
        <v>Belmont Abbey College</v>
      </c>
      <c r="AC13" s="13">
        <f t="array" ref="AC13">IFERROR(INDEX(C11:C36, SMALL(IF("V"=F11:F36, ROW(F11:F36)-MIN(ROW(F11:F36))+1, ""), ROW() -10 )), "")</f>
        <v>0</v>
      </c>
      <c r="AD13" s="13" t="str">
        <f t="array" ref="AD13">IFERROR(INDEX(D11:D36, SMALL(IF("V"=F11:F36, ROW(F11:F36)-MIN(ROW(F11:F36))+1, ""), ROW() -10 )), "")</f>
        <v>11-34796</v>
      </c>
      <c r="AE13" s="13" t="str">
        <f t="array" ref="AE13">IFERROR(INDEX(E11:E36, SMALL(IF("V"=F11:F36, ROW(F11:F36)-MIN(ROW(F11:F36))+1, ""), ROW() -10 )), "")</f>
        <v>Caleb Huggins</v>
      </c>
      <c r="AF13" s="13" t="str">
        <f t="array" ref="AF13">IFERROR(INDEX(B11:B36, SMALL(IF(ISNUMBER(SEARCH("JV1",F11:F36)), ROW(F11:F36)-MIN(ROW(F11:F36))+1, ""), ROW() -10 )), "")</f>
        <v>Belmont Abbey College</v>
      </c>
      <c r="AG13" s="13">
        <f t="array" ref="AG13">IFERROR(INDEX(C11:C36, SMALL(IF(ISNUMBER(SEARCH("JV1",F11:F36)), ROW(F11:F36)-MIN(ROW(F11:F36))+1, ""), ROW() -10 )), "")</f>
        <v>0</v>
      </c>
      <c r="AH13" s="13" t="str">
        <f t="array" ref="AH13">IFERROR(INDEX(D11:D36, SMALL(IF(ISNUMBER(SEARCH("JV1",F11:F36)), ROW(F11:F36)-MIN(ROW(F11:F36))+1, ""), ROW() -10 )), "")</f>
        <v>11-273761</v>
      </c>
      <c r="AI13" s="13" t="str">
        <f t="array" ref="AI13">IFERROR(INDEX(E11:E36, SMALL(IF(ISNUMBER(SEARCH("JV1",F11:F36)), ROW(F11:F36)-MIN(ROW(F11:F36))+1, ""), ROW() -10 )), "")</f>
        <v>Charles Rawls</v>
      </c>
      <c r="AJ13" s="13" t="str">
        <f t="array" ref="AJ13">IFERROR(INDEX(B11:B36, SMALL(IF(ISNUMBER(SEARCH("JV2",F11:F36)), ROW(F11:F36)-MIN(ROW(F11:F36))+1, ""), ROW() -10 )), "")</f>
        <v/>
      </c>
      <c r="AK13" s="13" t="str">
        <f t="array" ref="AK13">IFERROR(INDEX(C11:C36, SMALL(IF(ISNUMBER(SEARCH("JV2",F11:F36)), ROW(F11:F36)-MIN(ROW(F11:F36))+1, ""), ROW() -10 )), "")</f>
        <v/>
      </c>
      <c r="AL13" s="13" t="str">
        <f t="array" ref="AL13">IFERROR(INDEX(D11:D36, SMALL(IF(ISNUMBER(SEARCH("JV2",F11:F36)), ROW(F11:F36)-MIN(ROW(F11:F36))+1, ""), ROW() -10 )), "")</f>
        <v/>
      </c>
      <c r="AM13" s="13" t="str">
        <f t="array" ref="AM13">IFERROR(INDEX(E11:E36, SMALL(IF(ISNUMBER(SEARCH("JV2",F11:F36)), ROW(F11:F36)-MIN(ROW(F11:F36))+1, ""), ROW() -10 )), "")</f>
        <v/>
      </c>
    </row>
    <row r="14" spans="1:54" s="13" customFormat="1" ht="15" customHeight="1">
      <c r="B14" s="21" t="s">
        <v>27</v>
      </c>
      <c r="C14" s="1"/>
      <c r="D14" s="22" t="s">
        <v>35</v>
      </c>
      <c r="E14" s="1" t="s">
        <v>36</v>
      </c>
      <c r="F14" s="23" t="s">
        <v>17</v>
      </c>
      <c r="G14" s="24"/>
      <c r="H14" s="25">
        <v>4413</v>
      </c>
      <c r="I14" s="24"/>
      <c r="J14" s="25" t="b">
        <v>0</v>
      </c>
      <c r="K14" s="19"/>
      <c r="L14" s="26"/>
      <c r="M14" s="27"/>
      <c r="AB14" s="13" t="str">
        <f t="array" ref="AB14">IFERROR(INDEX(B11:B36, SMALL(IF("V"=F11:F36, ROW(F11:F36)-MIN(ROW(F11:F36))+1, ""), ROW() -10 )), "")</f>
        <v>Belmont Abbey College</v>
      </c>
      <c r="AC14" s="13">
        <f t="array" ref="AC14">IFERROR(INDEX(C11:C36, SMALL(IF("V"=F11:F36, ROW(F11:F36)-MIN(ROW(F11:F36))+1, ""), ROW() -10 )), "")</f>
        <v>0</v>
      </c>
      <c r="AD14" s="13" t="str">
        <f t="array" ref="AD14">IFERROR(INDEX(D11:D36, SMALL(IF("V"=F11:F36, ROW(F11:F36)-MIN(ROW(F11:F36))+1, ""), ROW() -10 )), "")</f>
        <v>11-223993</v>
      </c>
      <c r="AE14" s="13" t="str">
        <f t="array" ref="AE14">IFERROR(INDEX(E11:E36, SMALL(IF("V"=F11:F36, ROW(F11:F36)-MIN(ROW(F11:F36))+1, ""), ROW() -10 )), "")</f>
        <v>Connor Breaman</v>
      </c>
      <c r="AF14" s="13" t="str">
        <f t="array" ref="AF14">IFERROR(INDEX(B11:B36, SMALL(IF(ISNUMBER(SEARCH("JV1",F11:F36)), ROW(F11:F36)-MIN(ROW(F11:F36))+1, ""), ROW() -10 )), "")</f>
        <v>Belmont Abbey College</v>
      </c>
      <c r="AG14" s="13">
        <f t="array" ref="AG14">IFERROR(INDEX(C11:C36, SMALL(IF(ISNUMBER(SEARCH("JV1",F11:F36)), ROW(F11:F36)-MIN(ROW(F11:F36))+1, ""), ROW() -10 )), "")</f>
        <v>0</v>
      </c>
      <c r="AH14" s="13" t="str">
        <f t="array" ref="AH14">IFERROR(INDEX(D11:D36, SMALL(IF(ISNUMBER(SEARCH("JV1",F11:F36)), ROW(F11:F36)-MIN(ROW(F11:F36))+1, ""), ROW() -10 )), "")</f>
        <v>18-79485</v>
      </c>
      <c r="AI14" s="13" t="str">
        <f t="array" ref="AI14">IFERROR(INDEX(E11:E36, SMALL(IF(ISNUMBER(SEARCH("JV1",F11:F36)), ROW(F11:F36)-MIN(ROW(F11:F36))+1, ""), ROW() -10 )), "")</f>
        <v>Cole Cook</v>
      </c>
      <c r="AJ14" s="13" t="str">
        <f t="array" ref="AJ14">IFERROR(INDEX(B11:B36, SMALL(IF(ISNUMBER(SEARCH("JV2",F11:F36)), ROW(F11:F36)-MIN(ROW(F11:F36))+1, ""), ROW() -10 )), "")</f>
        <v/>
      </c>
      <c r="AK14" s="13" t="str">
        <f t="array" ref="AK14">IFERROR(INDEX(C11:C36, SMALL(IF(ISNUMBER(SEARCH("JV2",F11:F36)), ROW(F11:F36)-MIN(ROW(F11:F36))+1, ""), ROW() -10 )), "")</f>
        <v/>
      </c>
      <c r="AL14" s="13" t="str">
        <f t="array" ref="AL14">IFERROR(INDEX(D11:D36, SMALL(IF(ISNUMBER(SEARCH("JV2",F11:F36)), ROW(F11:F36)-MIN(ROW(F11:F36))+1, ""), ROW() -10 )), "")</f>
        <v/>
      </c>
      <c r="AM14" s="13" t="str">
        <f t="array" ref="AM14">IFERROR(INDEX(E11:E36, SMALL(IF(ISNUMBER(SEARCH("JV2",F11:F36)), ROW(F11:F36)-MIN(ROW(F11:F36))+1, ""), ROW() -10 )), "")</f>
        <v/>
      </c>
    </row>
    <row r="15" spans="1:54" s="13" customFormat="1" ht="15" customHeight="1">
      <c r="B15" s="21" t="s">
        <v>27</v>
      </c>
      <c r="C15" s="1"/>
      <c r="D15" s="22" t="s">
        <v>37</v>
      </c>
      <c r="E15" s="1" t="s">
        <v>38</v>
      </c>
      <c r="F15" s="23"/>
      <c r="G15" s="24"/>
      <c r="H15" s="25">
        <v>4413</v>
      </c>
      <c r="I15" s="24"/>
      <c r="J15" s="25" t="b">
        <v>0</v>
      </c>
      <c r="K15" s="19"/>
      <c r="L15" s="26"/>
      <c r="M15" s="27"/>
      <c r="AB15" s="13" t="str">
        <f t="array" ref="AB15">IFERROR(INDEX(B11:B36, SMALL(IF("V"=F11:F36, ROW(F11:F36)-MIN(ROW(F11:F36))+1, ""), ROW() -10 )), "")</f>
        <v>Belmont Abbey College</v>
      </c>
      <c r="AC15" s="13">
        <f t="array" ref="AC15">IFERROR(INDEX(C11:C36, SMALL(IF("V"=F11:F36, ROW(F11:F36)-MIN(ROW(F11:F36))+1, ""), ROW() -10 )), "")</f>
        <v>0</v>
      </c>
      <c r="AD15" s="13" t="str">
        <f t="array" ref="AD15">IFERROR(INDEX(D11:D36, SMALL(IF("V"=F11:F36, ROW(F11:F36)-MIN(ROW(F11:F36))+1, ""), ROW() -10 )), "")</f>
        <v>11-700614</v>
      </c>
      <c r="AE15" s="13" t="str">
        <f t="array" ref="AE15">IFERROR(INDEX(E11:E36, SMALL(IF("V"=F11:F36, ROW(F11:F36)-MIN(ROW(F11:F36))+1, ""), ROW() -10 )), "")</f>
        <v>Gabriel Scott</v>
      </c>
      <c r="AF15" s="13" t="str">
        <f t="array" ref="AF15">IFERROR(INDEX(B11:B36, SMALL(IF(ISNUMBER(SEARCH("JV1",F11:F36)), ROW(F11:F36)-MIN(ROW(F11:F36))+1, ""), ROW() -10 )), "")</f>
        <v>Belmont Abbey College</v>
      </c>
      <c r="AG15" s="13">
        <f t="array" ref="AG15">IFERROR(INDEX(C11:C36, SMALL(IF(ISNUMBER(SEARCH("JV1",F11:F36)), ROW(F11:F36)-MIN(ROW(F11:F36))+1, ""), ROW() -10 )), "")</f>
        <v>0</v>
      </c>
      <c r="AH15" s="13" t="str">
        <f t="array" ref="AH15">IFERROR(INDEX(D11:D36, SMALL(IF(ISNUMBER(SEARCH("JV1",F11:F36)), ROW(F11:F36)-MIN(ROW(F11:F36))+1, ""), ROW() -10 )), "")</f>
        <v>20-48716</v>
      </c>
      <c r="AI15" s="13" t="str">
        <f t="array" ref="AI15">IFERROR(INDEX(E11:E36, SMALL(IF(ISNUMBER(SEARCH("JV1",F11:F36)), ROW(F11:F36)-MIN(ROW(F11:F36))+1, ""), ROW() -10 )), "")</f>
        <v>Ethan Bell</v>
      </c>
      <c r="AJ15" s="13" t="str">
        <f t="array" ref="AJ15">IFERROR(INDEX(B11:B36, SMALL(IF(ISNUMBER(SEARCH("JV2",F11:F36)), ROW(F11:F36)-MIN(ROW(F11:F36))+1, ""), ROW() -10 )), "")</f>
        <v/>
      </c>
      <c r="AK15" s="13" t="str">
        <f t="array" ref="AK15">IFERROR(INDEX(C11:C36, SMALL(IF(ISNUMBER(SEARCH("JV2",F11:F36)), ROW(F11:F36)-MIN(ROW(F11:F36))+1, ""), ROW() -10 )), "")</f>
        <v/>
      </c>
      <c r="AL15" s="13" t="str">
        <f t="array" ref="AL15">IFERROR(INDEX(D11:D36, SMALL(IF(ISNUMBER(SEARCH("JV2",F11:F36)), ROW(F11:F36)-MIN(ROW(F11:F36))+1, ""), ROW() -10 )), "")</f>
        <v/>
      </c>
      <c r="AM15" s="13" t="str">
        <f t="array" ref="AM15">IFERROR(INDEX(E11:E36, SMALL(IF(ISNUMBER(SEARCH("JV2",F11:F36)), ROW(F11:F36)-MIN(ROW(F11:F36))+1, ""), ROW() -10 )), "")</f>
        <v/>
      </c>
    </row>
    <row r="16" spans="1:54" s="13" customFormat="1" ht="15" customHeight="1">
      <c r="B16" s="21" t="s">
        <v>27</v>
      </c>
      <c r="C16" s="1"/>
      <c r="D16" s="22" t="s">
        <v>39</v>
      </c>
      <c r="E16" s="1" t="s">
        <v>40</v>
      </c>
      <c r="F16" s="23"/>
      <c r="G16" s="24"/>
      <c r="H16" s="25">
        <v>4413</v>
      </c>
      <c r="I16" s="24"/>
      <c r="J16" s="25" t="b">
        <v>0</v>
      </c>
      <c r="K16" s="19"/>
      <c r="L16" s="26"/>
      <c r="M16" s="27"/>
      <c r="AB16" s="13" t="str">
        <f t="array" ref="AB16">IFERROR(INDEX(B11:B36, SMALL(IF("V"=F11:F36, ROW(F11:F36)-MIN(ROW(F11:F36))+1, ""), ROW() -10 )), "")</f>
        <v>Belmont Abbey College</v>
      </c>
      <c r="AC16" s="13">
        <f t="array" ref="AC16">IFERROR(INDEX(C11:C36, SMALL(IF("V"=F11:F36, ROW(F11:F36)-MIN(ROW(F11:F36))+1, ""), ROW() -10 )), "")</f>
        <v>0</v>
      </c>
      <c r="AD16" s="13" t="str">
        <f t="array" ref="AD16">IFERROR(INDEX(D11:D36, SMALL(IF("V"=F11:F36, ROW(F11:F36)-MIN(ROW(F11:F36))+1, ""), ROW() -10 )), "")</f>
        <v>11-685615</v>
      </c>
      <c r="AE16" s="13" t="str">
        <f t="array" ref="AE16">IFERROR(INDEX(E11:E36, SMALL(IF("V"=F11:F36, ROW(F11:F36)-MIN(ROW(F11:F36))+1, ""), ROW() -10 )), "")</f>
        <v>Hunter Hawley</v>
      </c>
      <c r="AF16" s="13" t="str">
        <f t="array" ref="AF16">IFERROR(INDEX(B11:B36, SMALL(IF(ISNUMBER(SEARCH("JV1",F11:F36)), ROW(F11:F36)-MIN(ROW(F11:F36))+1, ""), ROW() -10 )), "")</f>
        <v>Belmont Abbey College</v>
      </c>
      <c r="AG16" s="13">
        <f t="array" ref="AG16">IFERROR(INDEX(C11:C36, SMALL(IF(ISNUMBER(SEARCH("JV1",F11:F36)), ROW(F11:F36)-MIN(ROW(F11:F36))+1, ""), ROW() -10 )), "")</f>
        <v>0</v>
      </c>
      <c r="AH16" s="13" t="str">
        <f t="array" ref="AH16">IFERROR(INDEX(D11:D36, SMALL(IF(ISNUMBER(SEARCH("JV1",F11:F36)), ROW(F11:F36)-MIN(ROW(F11:F36))+1, ""), ROW() -10 )), "")</f>
        <v>11-234022</v>
      </c>
      <c r="AI16" s="13" t="str">
        <f t="array" ref="AI16">IFERROR(INDEX(E11:E36, SMALL(IF(ISNUMBER(SEARCH("JV1",F11:F36)), ROW(F11:F36)-MIN(ROW(F11:F36))+1, ""), ROW() -10 )), "")</f>
        <v>Gavin Gucwa</v>
      </c>
      <c r="AJ16" s="13" t="str">
        <f t="array" ref="AJ16">IFERROR(INDEX(B11:B36, SMALL(IF(ISNUMBER(SEARCH("JV2",F11:F36)), ROW(F11:F36)-MIN(ROW(F11:F36))+1, ""), ROW() -10 )), "")</f>
        <v/>
      </c>
      <c r="AK16" s="13" t="str">
        <f t="array" ref="AK16">IFERROR(INDEX(C11:C36, SMALL(IF(ISNUMBER(SEARCH("JV2",F11:F36)), ROW(F11:F36)-MIN(ROW(F11:F36))+1, ""), ROW() -10 )), "")</f>
        <v/>
      </c>
      <c r="AL16" s="13" t="str">
        <f t="array" ref="AL16">IFERROR(INDEX(D11:D36, SMALL(IF(ISNUMBER(SEARCH("JV2",F11:F36)), ROW(F11:F36)-MIN(ROW(F11:F36))+1, ""), ROW() -10 )), "")</f>
        <v/>
      </c>
      <c r="AM16" s="13" t="str">
        <f t="array" ref="AM16">IFERROR(INDEX(E11:E36, SMALL(IF(ISNUMBER(SEARCH("JV2",F11:F36)), ROW(F11:F36)-MIN(ROW(F11:F36))+1, ""), ROW() -10 )), "")</f>
        <v/>
      </c>
    </row>
    <row r="17" spans="2:39" s="13" customFormat="1" ht="15" customHeight="1">
      <c r="B17" s="21" t="s">
        <v>27</v>
      </c>
      <c r="C17" s="1"/>
      <c r="D17" s="22" t="s">
        <v>41</v>
      </c>
      <c r="E17" s="1" t="s">
        <v>42</v>
      </c>
      <c r="F17" s="23" t="s">
        <v>14</v>
      </c>
      <c r="G17" s="24"/>
      <c r="H17" s="25">
        <v>4413</v>
      </c>
      <c r="I17" s="24"/>
      <c r="J17" s="25" t="b">
        <v>0</v>
      </c>
      <c r="K17" s="19"/>
      <c r="L17" s="26"/>
      <c r="M17" s="27"/>
      <c r="AB17" s="13" t="str">
        <f t="array" ref="AB17">IFERROR(INDEX(B11:B36, SMALL(IF("V"=F11:F36, ROW(F11:F36)-MIN(ROW(F11:F36))+1, ""), ROW() -10 )), "")</f>
        <v>Belmont Abbey College</v>
      </c>
      <c r="AC17" s="13">
        <f t="array" ref="AC17">IFERROR(INDEX(C11:C36, SMALL(IF("V"=F11:F36, ROW(F11:F36)-MIN(ROW(F11:F36))+1, ""), ROW() -10 )), "")</f>
        <v>0</v>
      </c>
      <c r="AD17" s="13" t="str">
        <f t="array" ref="AD17">IFERROR(INDEX(D11:D36, SMALL(IF("V"=F11:F36, ROW(F11:F36)-MIN(ROW(F11:F36))+1, ""), ROW() -10 )), "")</f>
        <v>16-153160</v>
      </c>
      <c r="AE17" s="13" t="str">
        <f t="array" ref="AE17">IFERROR(INDEX(E11:E36, SMALL(IF("V"=F11:F36, ROW(F11:F36)-MIN(ROW(F11:F36))+1, ""), ROW() -10 )), "")</f>
        <v>Lance Owens</v>
      </c>
      <c r="AF17" s="13" t="str">
        <f t="array" ref="AF17">IFERROR(INDEX(B11:B36, SMALL(IF(ISNUMBER(SEARCH("JV1",F11:F36)), ROW(F11:F36)-MIN(ROW(F11:F36))+1, ""), ROW() -10 )), "")</f>
        <v>Belmont Abbey College</v>
      </c>
      <c r="AG17" s="13">
        <f t="array" ref="AG17">IFERROR(INDEX(C11:C36, SMALL(IF(ISNUMBER(SEARCH("JV1",F11:F36)), ROW(F11:F36)-MIN(ROW(F11:F36))+1, ""), ROW() -10 )), "")</f>
        <v>0</v>
      </c>
      <c r="AH17" s="13" t="str">
        <f t="array" ref="AH17">IFERROR(INDEX(D11:D36, SMALL(IF(ISNUMBER(SEARCH("JV1",F11:F36)), ROW(F11:F36)-MIN(ROW(F11:F36))+1, ""), ROW() -10 )), "")</f>
        <v>11-513240</v>
      </c>
      <c r="AI17" s="13" t="str">
        <f t="array" ref="AI17">IFERROR(INDEX(E11:E36, SMALL(IF(ISNUMBER(SEARCH("JV1",F11:F36)), ROW(F11:F36)-MIN(ROW(F11:F36))+1, ""), ROW() -10 )), "")</f>
        <v>Michael McDonald</v>
      </c>
      <c r="AJ17" s="13" t="str">
        <f t="array" ref="AJ17">IFERROR(INDEX(B11:B36, SMALL(IF(ISNUMBER(SEARCH("JV2",F11:F36)), ROW(F11:F36)-MIN(ROW(F11:F36))+1, ""), ROW() -10 )), "")</f>
        <v/>
      </c>
      <c r="AK17" s="13" t="str">
        <f t="array" ref="AK17">IFERROR(INDEX(C11:C36, SMALL(IF(ISNUMBER(SEARCH("JV2",F11:F36)), ROW(F11:F36)-MIN(ROW(F11:F36))+1, ""), ROW() -10 )), "")</f>
        <v/>
      </c>
      <c r="AL17" s="13" t="str">
        <f t="array" ref="AL17">IFERROR(INDEX(D11:D36, SMALL(IF(ISNUMBER(SEARCH("JV2",F11:F36)), ROW(F11:F36)-MIN(ROW(F11:F36))+1, ""), ROW() -10 )), "")</f>
        <v/>
      </c>
      <c r="AM17" s="13" t="str">
        <f t="array" ref="AM17">IFERROR(INDEX(E11:E36, SMALL(IF(ISNUMBER(SEARCH("JV2",F11:F36)), ROW(F11:F36)-MIN(ROW(F11:F36))+1, ""), ROW() -10 )), "")</f>
        <v/>
      </c>
    </row>
    <row r="18" spans="2:39" s="13" customFormat="1" ht="15" customHeight="1">
      <c r="B18" s="21" t="s">
        <v>27</v>
      </c>
      <c r="C18" s="1"/>
      <c r="D18" s="22" t="s">
        <v>43</v>
      </c>
      <c r="E18" s="1" t="s">
        <v>44</v>
      </c>
      <c r="F18" s="23" t="s">
        <v>17</v>
      </c>
      <c r="G18" s="24"/>
      <c r="H18" s="25">
        <v>4413</v>
      </c>
      <c r="I18" s="24"/>
      <c r="J18" s="25" t="b">
        <v>0</v>
      </c>
      <c r="K18" s="19"/>
      <c r="L18" s="26"/>
      <c r="M18" s="27"/>
      <c r="AB18" s="13" t="str">
        <f t="array" ref="AB18">IFERROR(INDEX(B11:B36, SMALL(IF("V"=F11:F36, ROW(F11:F36)-MIN(ROW(F11:F36))+1, ""), ROW() -10 )), "")</f>
        <v>Belmont Abbey College</v>
      </c>
      <c r="AC18" s="13">
        <f t="array" ref="AC18">IFERROR(INDEX(C11:C36, SMALL(IF("V"=F11:F36, ROW(F11:F36)-MIN(ROW(F11:F36))+1, ""), ROW() -10 )), "")</f>
        <v>0</v>
      </c>
      <c r="AD18" s="13" t="str">
        <f t="array" ref="AD18">IFERROR(INDEX(D11:D36, SMALL(IF("V"=F11:F36, ROW(F11:F36)-MIN(ROW(F11:F36))+1, ""), ROW() -10 )), "")</f>
        <v>10-461155</v>
      </c>
      <c r="AE18" s="13" t="str">
        <f t="array" ref="AE18">IFERROR(INDEX(E11:E36, SMALL(IF("V"=F11:F36, ROW(F11:F36)-MIN(ROW(F11:F36))+1, ""), ROW() -10 )), "")</f>
        <v>Tyler Michel</v>
      </c>
      <c r="AF18" s="13" t="str">
        <f t="array" ref="AF18">IFERROR(INDEX(B11:B36, SMALL(IF(ISNUMBER(SEARCH("JV1",F11:F36)), ROW(F11:F36)-MIN(ROW(F11:F36))+1, ""), ROW() -10 )), "")</f>
        <v>Belmont Abbey College</v>
      </c>
      <c r="AG18" s="13">
        <f t="array" ref="AG18">IFERROR(INDEX(C11:C36, SMALL(IF(ISNUMBER(SEARCH("JV1",F11:F36)), ROW(F11:F36)-MIN(ROW(F11:F36))+1, ""), ROW() -10 )), "")</f>
        <v>0</v>
      </c>
      <c r="AH18" s="13" t="str">
        <f t="array" ref="AH18">IFERROR(INDEX(D11:D36, SMALL(IF(ISNUMBER(SEARCH("JV1",F11:F36)), ROW(F11:F36)-MIN(ROW(F11:F36))+1, ""), ROW() -10 )), "")</f>
        <v>18-25243</v>
      </c>
      <c r="AI18" s="13" t="str">
        <f t="array" ref="AI18">IFERROR(INDEX(E11:E36, SMALL(IF(ISNUMBER(SEARCH("JV1",F11:F36)), ROW(F11:F36)-MIN(ROW(F11:F36))+1, ""), ROW() -10 )), "")</f>
        <v>Sean Neidhold</v>
      </c>
      <c r="AJ18" s="13" t="str">
        <f t="array" ref="AJ18">IFERROR(INDEX(B11:B36, SMALL(IF(ISNUMBER(SEARCH("JV2",F11:F36)), ROW(F11:F36)-MIN(ROW(F11:F36))+1, ""), ROW() -10 )), "")</f>
        <v/>
      </c>
      <c r="AK18" s="13" t="str">
        <f t="array" ref="AK18">IFERROR(INDEX(C11:C36, SMALL(IF(ISNUMBER(SEARCH("JV2",F11:F36)), ROW(F11:F36)-MIN(ROW(F11:F36))+1, ""), ROW() -10 )), "")</f>
        <v/>
      </c>
      <c r="AL18" s="13" t="str">
        <f t="array" ref="AL18">IFERROR(INDEX(D11:D36, SMALL(IF(ISNUMBER(SEARCH("JV2",F11:F36)), ROW(F11:F36)-MIN(ROW(F11:F36))+1, ""), ROW() -10 )), "")</f>
        <v/>
      </c>
      <c r="AM18" s="13" t="str">
        <f t="array" ref="AM18">IFERROR(INDEX(E11:E36, SMALL(IF(ISNUMBER(SEARCH("JV2",F11:F36)), ROW(F11:F36)-MIN(ROW(F11:F36))+1, ""), ROW() -10 )), "")</f>
        <v/>
      </c>
    </row>
    <row r="19" spans="2:39" s="13" customFormat="1" ht="15" customHeight="1">
      <c r="B19" s="21" t="s">
        <v>27</v>
      </c>
      <c r="C19" s="1"/>
      <c r="D19" s="22" t="s">
        <v>45</v>
      </c>
      <c r="E19" s="1" t="s">
        <v>46</v>
      </c>
      <c r="F19" s="23" t="s">
        <v>17</v>
      </c>
      <c r="G19" s="24"/>
      <c r="H19" s="25">
        <v>4413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27</v>
      </c>
      <c r="C20" s="1"/>
      <c r="D20" s="22" t="s">
        <v>47</v>
      </c>
      <c r="E20" s="1" t="s">
        <v>48</v>
      </c>
      <c r="F20" s="23"/>
      <c r="G20" s="24"/>
      <c r="H20" s="25">
        <v>4413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27</v>
      </c>
      <c r="C21" s="1"/>
      <c r="D21" s="22" t="s">
        <v>49</v>
      </c>
      <c r="E21" s="1" t="s">
        <v>50</v>
      </c>
      <c r="F21" s="23" t="s">
        <v>14</v>
      </c>
      <c r="G21" s="24"/>
      <c r="H21" s="25">
        <v>4413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27</v>
      </c>
      <c r="C22" s="1"/>
      <c r="D22" s="22" t="s">
        <v>51</v>
      </c>
      <c r="E22" s="1" t="s">
        <v>52</v>
      </c>
      <c r="F22" s="23" t="s">
        <v>17</v>
      </c>
      <c r="G22" s="24"/>
      <c r="H22" s="25">
        <v>4413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27</v>
      </c>
      <c r="C23" s="1"/>
      <c r="D23" s="22" t="s">
        <v>53</v>
      </c>
      <c r="E23" s="1" t="s">
        <v>54</v>
      </c>
      <c r="F23" s="23" t="s">
        <v>14</v>
      </c>
      <c r="G23" s="24"/>
      <c r="H23" s="25">
        <v>4413</v>
      </c>
      <c r="I23" s="24"/>
      <c r="J23" s="25" t="b">
        <v>0</v>
      </c>
      <c r="K23" s="19"/>
      <c r="L23" s="26"/>
      <c r="M23" s="27"/>
    </row>
    <row r="24" spans="2:39" s="13" customFormat="1" ht="15" customHeight="1">
      <c r="B24" s="21" t="s">
        <v>27</v>
      </c>
      <c r="C24" s="1"/>
      <c r="D24" s="22" t="s">
        <v>55</v>
      </c>
      <c r="E24" s="1" t="s">
        <v>56</v>
      </c>
      <c r="F24" s="23" t="s">
        <v>17</v>
      </c>
      <c r="G24" s="24"/>
      <c r="H24" s="25">
        <v>4413</v>
      </c>
      <c r="I24" s="24"/>
      <c r="J24" s="25" t="b">
        <v>0</v>
      </c>
      <c r="K24" s="19"/>
      <c r="L24" s="26"/>
      <c r="M24" s="27"/>
    </row>
    <row r="25" spans="2:39" s="13" customFormat="1" ht="15" customHeight="1">
      <c r="B25" s="21" t="s">
        <v>27</v>
      </c>
      <c r="C25" s="1"/>
      <c r="D25" s="22" t="s">
        <v>57</v>
      </c>
      <c r="E25" s="1" t="s">
        <v>58</v>
      </c>
      <c r="F25" s="23"/>
      <c r="G25" s="24"/>
      <c r="H25" s="25">
        <v>4413</v>
      </c>
      <c r="I25" s="24"/>
      <c r="J25" s="25" t="b">
        <v>0</v>
      </c>
      <c r="K25" s="19"/>
      <c r="L25" s="26"/>
      <c r="M25" s="27"/>
    </row>
    <row r="26" spans="2:39" s="13" customFormat="1" ht="15" customHeight="1">
      <c r="B26" s="21" t="s">
        <v>27</v>
      </c>
      <c r="C26" s="1"/>
      <c r="D26" s="22" t="s">
        <v>59</v>
      </c>
      <c r="E26" s="1" t="s">
        <v>60</v>
      </c>
      <c r="F26" s="23" t="s">
        <v>14</v>
      </c>
      <c r="G26" s="24"/>
      <c r="H26" s="25">
        <v>4413</v>
      </c>
      <c r="I26" s="24"/>
      <c r="J26" s="25" t="b">
        <v>0</v>
      </c>
      <c r="K26" s="19"/>
      <c r="L26" s="26"/>
      <c r="M26" s="27"/>
    </row>
    <row r="27" spans="2:39" s="13" customFormat="1" ht="15" customHeight="1">
      <c r="B27" s="21" t="s">
        <v>27</v>
      </c>
      <c r="C27" s="1"/>
      <c r="D27" s="22" t="s">
        <v>61</v>
      </c>
      <c r="E27" s="1" t="s">
        <v>62</v>
      </c>
      <c r="F27" s="23"/>
      <c r="G27" s="24"/>
      <c r="H27" s="25">
        <v>4413</v>
      </c>
      <c r="I27" s="24"/>
      <c r="J27" s="25" t="b">
        <v>0</v>
      </c>
      <c r="K27" s="19"/>
      <c r="L27" s="26"/>
      <c r="M27" s="27"/>
    </row>
    <row r="28" spans="2:39" s="13" customFormat="1" ht="15" customHeight="1">
      <c r="B28" s="21" t="s">
        <v>27</v>
      </c>
      <c r="C28" s="1"/>
      <c r="D28" s="22" t="s">
        <v>63</v>
      </c>
      <c r="E28" s="1" t="s">
        <v>64</v>
      </c>
      <c r="F28" s="23"/>
      <c r="G28" s="24"/>
      <c r="H28" s="25">
        <v>4413</v>
      </c>
      <c r="I28" s="24"/>
      <c r="J28" s="25" t="b">
        <v>0</v>
      </c>
      <c r="K28" s="19"/>
      <c r="L28" s="26"/>
      <c r="M28" s="27"/>
    </row>
    <row r="29" spans="2:39" s="13" customFormat="1" ht="15" customHeight="1">
      <c r="B29" s="21" t="s">
        <v>27</v>
      </c>
      <c r="C29" s="1"/>
      <c r="D29" s="22" t="s">
        <v>65</v>
      </c>
      <c r="E29" s="1" t="s">
        <v>66</v>
      </c>
      <c r="F29" s="23" t="s">
        <v>14</v>
      </c>
      <c r="G29" s="24"/>
      <c r="H29" s="25">
        <v>4413</v>
      </c>
      <c r="I29" s="24"/>
      <c r="J29" s="25" t="b">
        <v>0</v>
      </c>
      <c r="K29" s="19"/>
      <c r="L29" s="26"/>
      <c r="M29" s="27"/>
    </row>
    <row r="30" spans="2:39" s="13" customFormat="1" ht="15" customHeight="1">
      <c r="B30" s="21" t="s">
        <v>27</v>
      </c>
      <c r="C30" s="1"/>
      <c r="D30" s="22" t="s">
        <v>67</v>
      </c>
      <c r="E30" s="1" t="s">
        <v>68</v>
      </c>
      <c r="F30" s="23"/>
      <c r="G30" s="24"/>
      <c r="H30" s="25">
        <v>4413</v>
      </c>
      <c r="I30" s="24"/>
      <c r="J30" s="25" t="b">
        <v>0</v>
      </c>
      <c r="K30" s="19"/>
      <c r="L30" s="26"/>
      <c r="M30" s="27"/>
    </row>
    <row r="31" spans="2:39" s="13" customFormat="1" ht="15" customHeight="1">
      <c r="B31" s="21" t="s">
        <v>27</v>
      </c>
      <c r="C31" s="1"/>
      <c r="D31" s="22" t="s">
        <v>69</v>
      </c>
      <c r="E31" s="1" t="s">
        <v>70</v>
      </c>
      <c r="F31" s="23"/>
      <c r="G31" s="24"/>
      <c r="H31" s="25">
        <v>4413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27</v>
      </c>
      <c r="C32" s="1"/>
      <c r="D32" s="22" t="s">
        <v>71</v>
      </c>
      <c r="E32" s="1" t="s">
        <v>72</v>
      </c>
      <c r="F32" s="23" t="s">
        <v>17</v>
      </c>
      <c r="G32" s="24"/>
      <c r="H32" s="25">
        <v>4413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27</v>
      </c>
      <c r="C33" s="1"/>
      <c r="D33" s="22" t="s">
        <v>73</v>
      </c>
      <c r="E33" s="1" t="s">
        <v>74</v>
      </c>
      <c r="F33" s="23"/>
      <c r="G33" s="24"/>
      <c r="H33" s="25">
        <v>4413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27</v>
      </c>
      <c r="C34" s="1"/>
      <c r="D34" s="22" t="s">
        <v>75</v>
      </c>
      <c r="E34" s="1" t="s">
        <v>76</v>
      </c>
      <c r="F34" s="23" t="s">
        <v>17</v>
      </c>
      <c r="G34" s="24"/>
      <c r="H34" s="25">
        <v>4413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27</v>
      </c>
      <c r="C35" s="1"/>
      <c r="D35" s="22" t="s">
        <v>77</v>
      </c>
      <c r="E35" s="1" t="s">
        <v>78</v>
      </c>
      <c r="F35" s="23" t="s">
        <v>14</v>
      </c>
      <c r="G35" s="24"/>
      <c r="H35" s="25">
        <v>4413</v>
      </c>
      <c r="I35" s="24"/>
      <c r="J35" s="25" t="b">
        <v>0</v>
      </c>
      <c r="K35" s="19"/>
      <c r="L35" s="26"/>
      <c r="M35" s="27"/>
    </row>
    <row r="36" spans="2:39" s="13" customFormat="1" ht="15" customHeight="1">
      <c r="B36" s="21" t="s">
        <v>27</v>
      </c>
      <c r="C36" s="1"/>
      <c r="D36" s="22" t="s">
        <v>79</v>
      </c>
      <c r="E36" s="1" t="s">
        <v>80</v>
      </c>
      <c r="F36" s="23" t="s">
        <v>30</v>
      </c>
      <c r="G36" s="24"/>
      <c r="H36" s="25">
        <v>4413</v>
      </c>
      <c r="I36" s="24"/>
      <c r="J36" s="25" t="b">
        <v>0</v>
      </c>
      <c r="K36" s="19"/>
      <c r="L36" s="26"/>
      <c r="M36" s="27"/>
    </row>
    <row r="37" spans="2:39" s="13" customFormat="1" ht="15" customHeight="1">
      <c r="B37" s="21" t="s">
        <v>81</v>
      </c>
      <c r="C37" s="1"/>
      <c r="D37" s="22" t="s">
        <v>82</v>
      </c>
      <c r="E37" s="1" t="s">
        <v>83</v>
      </c>
      <c r="F37" s="23" t="s">
        <v>14</v>
      </c>
      <c r="G37" s="24"/>
      <c r="H37" s="25">
        <v>2546</v>
      </c>
      <c r="I37" s="24"/>
      <c r="J37" s="25" t="b">
        <v>0</v>
      </c>
      <c r="K37" s="19"/>
      <c r="L37" s="26"/>
      <c r="M37" s="27"/>
      <c r="AB37" s="13" t="str">
        <f t="array" ref="AB37">IFERROR(INDEX(B37:B57, SMALL(IF("V"=F37:F57, ROW(F37:F57)-MIN(ROW(F37:F57))+1, ""), ROW() -36 )), "")</f>
        <v>Calumet College Of St. Joseph</v>
      </c>
      <c r="AC37" s="13">
        <f t="array" ref="AC37">IFERROR(INDEX(C37:C57, SMALL(IF("V"=F37:F57, ROW(F37:F57)-MIN(ROW(F37:F57))+1, ""), ROW() -36 )), "")</f>
        <v>0</v>
      </c>
      <c r="AD37" s="13" t="str">
        <f t="array" ref="AD37">IFERROR(INDEX(D37:D57, SMALL(IF("V"=F37:F57, ROW(F37:F57)-MIN(ROW(F37:F57))+1, ""), ROW() -36 )), "")</f>
        <v>11-241326</v>
      </c>
      <c r="AE37" s="13" t="str">
        <f t="array" ref="AE37">IFERROR(INDEX(E37:E57, SMALL(IF("V"=F37:F57, ROW(F37:F57)-MIN(ROW(F37:F57))+1, ""), ROW() -36 )), "")</f>
        <v>Alexander Linnenbrink</v>
      </c>
      <c r="AF37" s="13" t="str">
        <f t="array" ref="AF37">IFERROR(INDEX(B37:B57, SMALL(IF(ISNUMBER(SEARCH("JV1",F37:F57)), ROW(F37:F57)-MIN(ROW(F37:F57))+1, ""), ROW() -36 )), "")</f>
        <v>Calumet College Of St. Joseph</v>
      </c>
      <c r="AG37" s="13">
        <f t="array" ref="AG37">IFERROR(INDEX(C37:C57, SMALL(IF(ISNUMBER(SEARCH("JV1",F37:F57)), ROW(F37:F57)-MIN(ROW(F37:F57))+1, ""), ROW() -36 )), "")</f>
        <v>0</v>
      </c>
      <c r="AH37" s="13" t="str">
        <f t="array" ref="AH37">IFERROR(INDEX(D37:D57, SMALL(IF(ISNUMBER(SEARCH("JV1",F37:F57)), ROW(F37:F57)-MIN(ROW(F37:F57))+1, ""), ROW() -36 )), "")</f>
        <v>11-205055</v>
      </c>
      <c r="AI37" s="13" t="str">
        <f t="array" ref="AI37">IFERROR(INDEX(E37:E57, SMALL(IF(ISNUMBER(SEARCH("JV1",F37:F57)), ROW(F37:F57)-MIN(ROW(F37:F57))+1, ""), ROW() -36 )), "")</f>
        <v>Edward Olszewski</v>
      </c>
      <c r="AJ37" s="13" t="str">
        <f t="array" ref="AJ37">IFERROR(INDEX(B37:B57, SMALL(IF(ISNUMBER(SEARCH("JV2",F37:F57)), ROW(F37:F57)-MIN(ROW(F37:F57))+1, ""), ROW() -36 )), "")</f>
        <v/>
      </c>
      <c r="AK37" s="13" t="str">
        <f t="array" ref="AK37">IFERROR(INDEX(C37:C57, SMALL(IF(ISNUMBER(SEARCH("JV2",F37:F57)), ROW(F37:F57)-MIN(ROW(F37:F57))+1, ""), ROW() -36 )), "")</f>
        <v/>
      </c>
      <c r="AL37" s="13" t="str">
        <f t="array" ref="AL37">IFERROR(INDEX(D37:D57, SMALL(IF(ISNUMBER(SEARCH("JV2",F37:F57)), ROW(F37:F57)-MIN(ROW(F37:F57))+1, ""), ROW() -36 )), "")</f>
        <v/>
      </c>
      <c r="AM37" s="13" t="str">
        <f t="array" ref="AM37">IFERROR(INDEX(E37:E57, SMALL(IF(ISNUMBER(SEARCH("JV2",F37:F57)), ROW(F37:F57)-MIN(ROW(F37:F57))+1, ""), ROW() -36 )), "")</f>
        <v/>
      </c>
    </row>
    <row r="38" spans="2:39" s="13" customFormat="1" ht="15" customHeight="1">
      <c r="B38" s="21" t="s">
        <v>81</v>
      </c>
      <c r="C38" s="1"/>
      <c r="D38" s="22" t="s">
        <v>84</v>
      </c>
      <c r="E38" s="1" t="s">
        <v>85</v>
      </c>
      <c r="F38" s="23"/>
      <c r="G38" s="24"/>
      <c r="H38" s="25">
        <v>2546</v>
      </c>
      <c r="I38" s="24"/>
      <c r="J38" s="25" t="b">
        <v>0</v>
      </c>
      <c r="K38" s="19"/>
      <c r="L38" s="26"/>
      <c r="M38" s="27"/>
      <c r="AB38" s="13" t="str">
        <f t="array" ref="AB38">IFERROR(INDEX(B37:B57, SMALL(IF("V"=F37:F57, ROW(F37:F57)-MIN(ROW(F37:F57))+1, ""), ROW() -36 )), "")</f>
        <v>Calumet College Of St. Joseph</v>
      </c>
      <c r="AC38" s="13">
        <f t="array" ref="AC38">IFERROR(INDEX(C37:C57, SMALL(IF("V"=F37:F57, ROW(F37:F57)-MIN(ROW(F37:F57))+1, ""), ROW() -36 )), "")</f>
        <v>0</v>
      </c>
      <c r="AD38" s="13" t="str">
        <f t="array" ref="AD38">IFERROR(INDEX(D37:D57, SMALL(IF("V"=F37:F57, ROW(F37:F57)-MIN(ROW(F37:F57))+1, ""), ROW() -36 )), "")</f>
        <v>11-438872</v>
      </c>
      <c r="AE38" s="13" t="str">
        <f t="array" ref="AE38">IFERROR(INDEX(E37:E57, SMALL(IF("V"=F37:F57, ROW(F37:F57)-MIN(ROW(F37:F57))+1, ""), ROW() -36 )), "")</f>
        <v>Connor Pula</v>
      </c>
      <c r="AF38" s="13" t="str">
        <f t="array" ref="AF38">IFERROR(INDEX(B37:B57, SMALL(IF(ISNUMBER(SEARCH("JV1",F37:F57)), ROW(F37:F57)-MIN(ROW(F37:F57))+1, ""), ROW() -36 )), "")</f>
        <v>Calumet College Of St. Joseph</v>
      </c>
      <c r="AG38" s="13">
        <f t="array" ref="AG38">IFERROR(INDEX(C37:C57, SMALL(IF(ISNUMBER(SEARCH("JV1",F37:F57)), ROW(F37:F57)-MIN(ROW(F37:F57))+1, ""), ROW() -36 )), "")</f>
        <v>0</v>
      </c>
      <c r="AH38" s="13" t="str">
        <f t="array" ref="AH38">IFERROR(INDEX(D37:D57, SMALL(IF(ISNUMBER(SEARCH("JV1",F37:F57)), ROW(F37:F57)-MIN(ROW(F37:F57))+1, ""), ROW() -36 )), "")</f>
        <v>18-92131</v>
      </c>
      <c r="AI38" s="13" t="str">
        <f t="array" ref="AI38">IFERROR(INDEX(E37:E57, SMALL(IF(ISNUMBER(SEARCH("JV1",F37:F57)), ROW(F37:F57)-MIN(ROW(F37:F57))+1, ""), ROW() -36 )), "")</f>
        <v>Joey Featherstone</v>
      </c>
      <c r="AJ38" s="13" t="str">
        <f t="array" ref="AJ38">IFERROR(INDEX(B37:B57, SMALL(IF(ISNUMBER(SEARCH("JV2",F37:F57)), ROW(F37:F57)-MIN(ROW(F37:F57))+1, ""), ROW() -36 )), "")</f>
        <v/>
      </c>
      <c r="AK38" s="13" t="str">
        <f t="array" ref="AK38">IFERROR(INDEX(C37:C57, SMALL(IF(ISNUMBER(SEARCH("JV2",F37:F57)), ROW(F37:F57)-MIN(ROW(F37:F57))+1, ""), ROW() -36 )), "")</f>
        <v/>
      </c>
      <c r="AL38" s="13" t="str">
        <f t="array" ref="AL38">IFERROR(INDEX(D37:D57, SMALL(IF(ISNUMBER(SEARCH("JV2",F37:F57)), ROW(F37:F57)-MIN(ROW(F37:F57))+1, ""), ROW() -36 )), "")</f>
        <v/>
      </c>
      <c r="AM38" s="13" t="str">
        <f t="array" ref="AM38">IFERROR(INDEX(E37:E57, SMALL(IF(ISNUMBER(SEARCH("JV2",F37:F57)), ROW(F37:F57)-MIN(ROW(F37:F57))+1, ""), ROW() -36 )), "")</f>
        <v/>
      </c>
    </row>
    <row r="39" spans="2:39" s="13" customFormat="1" ht="15" customHeight="1">
      <c r="B39" s="21" t="s">
        <v>81</v>
      </c>
      <c r="C39" s="1"/>
      <c r="D39" s="22" t="s">
        <v>86</v>
      </c>
      <c r="E39" s="1" t="s">
        <v>87</v>
      </c>
      <c r="F39" s="23" t="s">
        <v>14</v>
      </c>
      <c r="G39" s="24"/>
      <c r="H39" s="25">
        <v>2546</v>
      </c>
      <c r="I39" s="24"/>
      <c r="J39" s="25" t="b">
        <v>0</v>
      </c>
      <c r="K39" s="19"/>
      <c r="L39" s="26"/>
      <c r="M39" s="27"/>
      <c r="AB39" s="13" t="str">
        <f t="array" ref="AB39">IFERROR(INDEX(B37:B57, SMALL(IF("V"=F37:F57, ROW(F37:F57)-MIN(ROW(F37:F57))+1, ""), ROW() -36 )), "")</f>
        <v>Calumet College Of St. Joseph</v>
      </c>
      <c r="AC39" s="13">
        <f t="array" ref="AC39">IFERROR(INDEX(C37:C57, SMALL(IF("V"=F37:F57, ROW(F37:F57)-MIN(ROW(F37:F57))+1, ""), ROW() -36 )), "")</f>
        <v>0</v>
      </c>
      <c r="AD39" s="13" t="str">
        <f t="array" ref="AD39">IFERROR(INDEX(D37:D57, SMALL(IF("V"=F37:F57, ROW(F37:F57)-MIN(ROW(F37:F57))+1, ""), ROW() -36 )), "")</f>
        <v>6455-6370</v>
      </c>
      <c r="AE39" s="13" t="str">
        <f t="array" ref="AE39">IFERROR(INDEX(E37:E57, SMALL(IF("V"=F37:F57, ROW(F37:F57)-MIN(ROW(F37:F57))+1, ""), ROW() -36 )), "")</f>
        <v>Ian Dobran</v>
      </c>
      <c r="AF39" s="13" t="str">
        <f t="array" ref="AF39">IFERROR(INDEX(B37:B57, SMALL(IF(ISNUMBER(SEARCH("JV1",F37:F57)), ROW(F37:F57)-MIN(ROW(F37:F57))+1, ""), ROW() -36 )), "")</f>
        <v>Calumet College Of St. Joseph</v>
      </c>
      <c r="AG39" s="13">
        <f t="array" ref="AG39">IFERROR(INDEX(C37:C57, SMALL(IF(ISNUMBER(SEARCH("JV1",F37:F57)), ROW(F37:F57)-MIN(ROW(F37:F57))+1, ""), ROW() -36 )), "")</f>
        <v>0</v>
      </c>
      <c r="AH39" s="13" t="str">
        <f t="array" ref="AH39">IFERROR(INDEX(D37:D57, SMALL(IF(ISNUMBER(SEARCH("JV1",F37:F57)), ROW(F37:F57)-MIN(ROW(F37:F57))+1, ""), ROW() -36 )), "")</f>
        <v>11-705942</v>
      </c>
      <c r="AI39" s="13" t="str">
        <f t="array" ref="AI39">IFERROR(INDEX(E37:E57, SMALL(IF(ISNUMBER(SEARCH("JV1",F37:F57)), ROW(F37:F57)-MIN(ROW(F37:F57))+1, ""), ROW() -36 )), "")</f>
        <v>Lawrence Betterson</v>
      </c>
      <c r="AJ39" s="13" t="str">
        <f t="array" ref="AJ39">IFERROR(INDEX(B37:B57, SMALL(IF(ISNUMBER(SEARCH("JV2",F37:F57)), ROW(F37:F57)-MIN(ROW(F37:F57))+1, ""), ROW() -36 )), "")</f>
        <v/>
      </c>
      <c r="AK39" s="13" t="str">
        <f t="array" ref="AK39">IFERROR(INDEX(C37:C57, SMALL(IF(ISNUMBER(SEARCH("JV2",F37:F57)), ROW(F37:F57)-MIN(ROW(F37:F57))+1, ""), ROW() -36 )), "")</f>
        <v/>
      </c>
      <c r="AL39" s="13" t="str">
        <f t="array" ref="AL39">IFERROR(INDEX(D37:D57, SMALL(IF(ISNUMBER(SEARCH("JV2",F37:F57)), ROW(F37:F57)-MIN(ROW(F37:F57))+1, ""), ROW() -36 )), "")</f>
        <v/>
      </c>
      <c r="AM39" s="13" t="str">
        <f t="array" ref="AM39">IFERROR(INDEX(E37:E57, SMALL(IF(ISNUMBER(SEARCH("JV2",F37:F57)), ROW(F37:F57)-MIN(ROW(F37:F57))+1, ""), ROW() -36 )), "")</f>
        <v/>
      </c>
    </row>
    <row r="40" spans="2:39" s="13" customFormat="1" ht="15" customHeight="1">
      <c r="B40" s="21" t="s">
        <v>81</v>
      </c>
      <c r="C40" s="1"/>
      <c r="D40" s="22" t="s">
        <v>88</v>
      </c>
      <c r="E40" s="1" t="s">
        <v>89</v>
      </c>
      <c r="F40" s="23" t="s">
        <v>17</v>
      </c>
      <c r="G40" s="24"/>
      <c r="H40" s="25">
        <v>2546</v>
      </c>
      <c r="I40" s="24"/>
      <c r="J40" s="25" t="b">
        <v>0</v>
      </c>
      <c r="K40" s="19"/>
      <c r="L40" s="26"/>
      <c r="M40" s="27"/>
      <c r="AB40" s="13" t="str">
        <f t="array" ref="AB40">IFERROR(INDEX(B37:B57, SMALL(IF("V"=F37:F57, ROW(F37:F57)-MIN(ROW(F37:F57))+1, ""), ROW() -36 )), "")</f>
        <v>Calumet College Of St. Joseph</v>
      </c>
      <c r="AC40" s="13">
        <f t="array" ref="AC40">IFERROR(INDEX(C37:C57, SMALL(IF("V"=F37:F57, ROW(F37:F57)-MIN(ROW(F37:F57))+1, ""), ROW() -36 )), "")</f>
        <v>0</v>
      </c>
      <c r="AD40" s="13" t="str">
        <f t="array" ref="AD40">IFERROR(INDEX(D37:D57, SMALL(IF("V"=F37:F57, ROW(F37:F57)-MIN(ROW(F37:F57))+1, ""), ROW() -36 )), "")</f>
        <v>11-97970</v>
      </c>
      <c r="AE40" s="13" t="str">
        <f t="array" ref="AE40">IFERROR(INDEX(E37:E57, SMALL(IF("V"=F37:F57, ROW(F37:F57)-MIN(ROW(F37:F57))+1, ""), ROW() -36 )), "")</f>
        <v>Joseph Ocello</v>
      </c>
      <c r="AF40" s="13" t="str">
        <f t="array" ref="AF40">IFERROR(INDEX(B37:B57, SMALL(IF(ISNUMBER(SEARCH("JV1",F37:F57)), ROW(F37:F57)-MIN(ROW(F37:F57))+1, ""), ROW() -36 )), "")</f>
        <v>Calumet College Of St. Joseph</v>
      </c>
      <c r="AG40" s="13">
        <f t="array" ref="AG40">IFERROR(INDEX(C37:C57, SMALL(IF(ISNUMBER(SEARCH("JV1",F37:F57)), ROW(F37:F57)-MIN(ROW(F37:F57))+1, ""), ROW() -36 )), "")</f>
        <v>0</v>
      </c>
      <c r="AH40" s="13" t="str">
        <f t="array" ref="AH40">IFERROR(INDEX(D37:D57, SMALL(IF(ISNUMBER(SEARCH("JV1",F37:F57)), ROW(F37:F57)-MIN(ROW(F37:F57))+1, ""), ROW() -36 )), "")</f>
        <v>19-73476</v>
      </c>
      <c r="AI40" s="13" t="str">
        <f t="array" ref="AI40">IFERROR(INDEX(E37:E57, SMALL(IF(ISNUMBER(SEARCH("JV1",F37:F57)), ROW(F37:F57)-MIN(ROW(F37:F57))+1, ""), ROW() -36 )), "")</f>
        <v>Michael Green</v>
      </c>
      <c r="AJ40" s="13" t="str">
        <f t="array" ref="AJ40">IFERROR(INDEX(B37:B57, SMALL(IF(ISNUMBER(SEARCH("JV2",F37:F57)), ROW(F37:F57)-MIN(ROW(F37:F57))+1, ""), ROW() -36 )), "")</f>
        <v/>
      </c>
      <c r="AK40" s="13" t="str">
        <f t="array" ref="AK40">IFERROR(INDEX(C37:C57, SMALL(IF(ISNUMBER(SEARCH("JV2",F37:F57)), ROW(F37:F57)-MIN(ROW(F37:F57))+1, ""), ROW() -36 )), "")</f>
        <v/>
      </c>
      <c r="AL40" s="13" t="str">
        <f t="array" ref="AL40">IFERROR(INDEX(D37:D57, SMALL(IF(ISNUMBER(SEARCH("JV2",F37:F57)), ROW(F37:F57)-MIN(ROW(F37:F57))+1, ""), ROW() -36 )), "")</f>
        <v/>
      </c>
      <c r="AM40" s="13" t="str">
        <f t="array" ref="AM40">IFERROR(INDEX(E37:E57, SMALL(IF(ISNUMBER(SEARCH("JV2",F37:F57)), ROW(F37:F57)-MIN(ROW(F37:F57))+1, ""), ROW() -36 )), "")</f>
        <v/>
      </c>
    </row>
    <row r="41" spans="2:39" s="13" customFormat="1" ht="15" customHeight="1">
      <c r="B41" s="21" t="s">
        <v>81</v>
      </c>
      <c r="C41" s="1"/>
      <c r="D41" s="22" t="s">
        <v>90</v>
      </c>
      <c r="E41" s="1" t="s">
        <v>91</v>
      </c>
      <c r="F41" s="23"/>
      <c r="G41" s="24"/>
      <c r="H41" s="25">
        <v>2546</v>
      </c>
      <c r="I41" s="24"/>
      <c r="J41" s="25" t="b">
        <v>0</v>
      </c>
      <c r="K41" s="19"/>
      <c r="L41" s="26"/>
      <c r="M41" s="27"/>
      <c r="AB41" s="13" t="str">
        <f t="array" ref="AB41">IFERROR(INDEX(B37:B57, SMALL(IF("V"=F37:F57, ROW(F37:F57)-MIN(ROW(F37:F57))+1, ""), ROW() -36 )), "")</f>
        <v>Calumet College Of St. Joseph</v>
      </c>
      <c r="AC41" s="13">
        <f t="array" ref="AC41">IFERROR(INDEX(C37:C57, SMALL(IF("V"=F37:F57, ROW(F37:F57)-MIN(ROW(F37:F57))+1, ""), ROW() -36 )), "")</f>
        <v>0</v>
      </c>
      <c r="AD41" s="13" t="str">
        <f t="array" ref="AD41">IFERROR(INDEX(D37:D57, SMALL(IF("V"=F37:F57, ROW(F37:F57)-MIN(ROW(F37:F57))+1, ""), ROW() -36 )), "")</f>
        <v>7914-33698</v>
      </c>
      <c r="AE41" s="13" t="str">
        <f t="array" ref="AE41">IFERROR(INDEX(E37:E57, SMALL(IF("V"=F37:F57, ROW(F37:F57)-MIN(ROW(F37:F57))+1, ""), ROW() -36 )), "")</f>
        <v>Mason Doan</v>
      </c>
      <c r="AF41" s="13" t="str">
        <f t="array" ref="AF41">IFERROR(INDEX(B37:B57, SMALL(IF(ISNUMBER(SEARCH("JV1",F37:F57)), ROW(F37:F57)-MIN(ROW(F37:F57))+1, ""), ROW() -36 )), "")</f>
        <v>Calumet College Of St. Joseph</v>
      </c>
      <c r="AG41" s="13">
        <f t="array" ref="AG41">IFERROR(INDEX(C37:C57, SMALL(IF(ISNUMBER(SEARCH("JV1",F37:F57)), ROW(F37:F57)-MIN(ROW(F37:F57))+1, ""), ROW() -36 )), "")</f>
        <v>0</v>
      </c>
      <c r="AH41" s="13" t="str">
        <f t="array" ref="AH41">IFERROR(INDEX(D37:D57, SMALL(IF(ISNUMBER(SEARCH("JV1",F37:F57)), ROW(F37:F57)-MIN(ROW(F37:F57))+1, ""), ROW() -36 )), "")</f>
        <v>11-441501</v>
      </c>
      <c r="AI41" s="13" t="str">
        <f t="array" ref="AI41">IFERROR(INDEX(E37:E57, SMALL(IF(ISNUMBER(SEARCH("JV1",F37:F57)), ROW(F37:F57)-MIN(ROW(F37:F57))+1, ""), ROW() -36 )), "")</f>
        <v>Nicholas Musilek</v>
      </c>
      <c r="AJ41" s="13" t="str">
        <f t="array" ref="AJ41">IFERROR(INDEX(B37:B57, SMALL(IF(ISNUMBER(SEARCH("JV2",F37:F57)), ROW(F37:F57)-MIN(ROW(F37:F57))+1, ""), ROW() -36 )), "")</f>
        <v/>
      </c>
      <c r="AK41" s="13" t="str">
        <f t="array" ref="AK41">IFERROR(INDEX(C37:C57, SMALL(IF(ISNUMBER(SEARCH("JV2",F37:F57)), ROW(F37:F57)-MIN(ROW(F37:F57))+1, ""), ROW() -36 )), "")</f>
        <v/>
      </c>
      <c r="AL41" s="13" t="str">
        <f t="array" ref="AL41">IFERROR(INDEX(D37:D57, SMALL(IF(ISNUMBER(SEARCH("JV2",F37:F57)), ROW(F37:F57)-MIN(ROW(F37:F57))+1, ""), ROW() -36 )), "")</f>
        <v/>
      </c>
      <c r="AM41" s="13" t="str">
        <f t="array" ref="AM41">IFERROR(INDEX(E37:E57, SMALL(IF(ISNUMBER(SEARCH("JV2",F37:F57)), ROW(F37:F57)-MIN(ROW(F37:F57))+1, ""), ROW() -36 )), "")</f>
        <v/>
      </c>
    </row>
    <row r="42" spans="2:39" s="13" customFormat="1" ht="15" customHeight="1">
      <c r="B42" s="21" t="s">
        <v>81</v>
      </c>
      <c r="C42" s="1"/>
      <c r="D42" s="22" t="s">
        <v>92</v>
      </c>
      <c r="E42" s="1" t="s">
        <v>93</v>
      </c>
      <c r="F42" s="23" t="s">
        <v>14</v>
      </c>
      <c r="G42" s="24"/>
      <c r="H42" s="25">
        <v>2546</v>
      </c>
      <c r="I42" s="24"/>
      <c r="J42" s="25" t="b">
        <v>0</v>
      </c>
      <c r="K42" s="19"/>
      <c r="L42" s="26"/>
      <c r="M42" s="27"/>
      <c r="AB42" s="13" t="str">
        <f t="array" ref="AB42">IFERROR(INDEX(B37:B57, SMALL(IF("V"=F37:F57, ROW(F37:F57)-MIN(ROW(F37:F57))+1, ""), ROW() -36 )), "")</f>
        <v>Calumet College Of St. Joseph</v>
      </c>
      <c r="AC42" s="13">
        <f t="array" ref="AC42">IFERROR(INDEX(C37:C57, SMALL(IF("V"=F37:F57, ROW(F37:F57)-MIN(ROW(F37:F57))+1, ""), ROW() -36 )), "")</f>
        <v>0</v>
      </c>
      <c r="AD42" s="13" t="str">
        <f t="array" ref="AD42">IFERROR(INDEX(D37:D57, SMALL(IF("V"=F37:F57, ROW(F37:F57)-MIN(ROW(F37:F57))+1, ""), ROW() -36 )), "")</f>
        <v>16-55056</v>
      </c>
      <c r="AE42" s="13" t="str">
        <f t="array" ref="AE42">IFERROR(INDEX(E37:E57, SMALL(IF("V"=F37:F57, ROW(F37:F57)-MIN(ROW(F37:F57))+1, ""), ROW() -36 )), "")</f>
        <v>Nick Dudeck</v>
      </c>
      <c r="AF42" s="13" t="str">
        <f t="array" ref="AF42">IFERROR(INDEX(B37:B57, SMALL(IF(ISNUMBER(SEARCH("JV1",F37:F57)), ROW(F37:F57)-MIN(ROW(F37:F57))+1, ""), ROW() -36 )), "")</f>
        <v>Calumet College Of St. Joseph</v>
      </c>
      <c r="AG42" s="13">
        <f t="array" ref="AG42">IFERROR(INDEX(C37:C57, SMALL(IF(ISNUMBER(SEARCH("JV1",F37:F57)), ROW(F37:F57)-MIN(ROW(F37:F57))+1, ""), ROW() -36 )), "")</f>
        <v>0</v>
      </c>
      <c r="AH42" s="13" t="str">
        <f t="array" ref="AH42">IFERROR(INDEX(D37:D57, SMALL(IF(ISNUMBER(SEARCH("JV1",F37:F57)), ROW(F37:F57)-MIN(ROW(F37:F57))+1, ""), ROW() -36 )), "")</f>
        <v>11-392499</v>
      </c>
      <c r="AI42" s="13" t="str">
        <f t="array" ref="AI42">IFERROR(INDEX(E37:E57, SMALL(IF(ISNUMBER(SEARCH("JV1",F37:F57)), ROW(F37:F57)-MIN(ROW(F37:F57))+1, ""), ROW() -36 )), "")</f>
        <v>Ramiro Garcia</v>
      </c>
      <c r="AJ42" s="13" t="str">
        <f t="array" ref="AJ42">IFERROR(INDEX(B37:B57, SMALL(IF(ISNUMBER(SEARCH("JV2",F37:F57)), ROW(F37:F57)-MIN(ROW(F37:F57))+1, ""), ROW() -36 )), "")</f>
        <v/>
      </c>
      <c r="AK42" s="13" t="str">
        <f t="array" ref="AK42">IFERROR(INDEX(C37:C57, SMALL(IF(ISNUMBER(SEARCH("JV2",F37:F57)), ROW(F37:F57)-MIN(ROW(F37:F57))+1, ""), ROW() -36 )), "")</f>
        <v/>
      </c>
      <c r="AL42" s="13" t="str">
        <f t="array" ref="AL42">IFERROR(INDEX(D37:D57, SMALL(IF(ISNUMBER(SEARCH("JV2",F37:F57)), ROW(F37:F57)-MIN(ROW(F37:F57))+1, ""), ROW() -36 )), "")</f>
        <v/>
      </c>
      <c r="AM42" s="13" t="str">
        <f t="array" ref="AM42">IFERROR(INDEX(E37:E57, SMALL(IF(ISNUMBER(SEARCH("JV2",F37:F57)), ROW(F37:F57)-MIN(ROW(F37:F57))+1, ""), ROW() -36 )), "")</f>
        <v/>
      </c>
    </row>
    <row r="43" spans="2:39" s="13" customFormat="1" ht="15" customHeight="1">
      <c r="B43" s="21" t="s">
        <v>81</v>
      </c>
      <c r="C43" s="1"/>
      <c r="D43" s="22" t="s">
        <v>94</v>
      </c>
      <c r="E43" s="1" t="s">
        <v>95</v>
      </c>
      <c r="F43" s="23" t="s">
        <v>17</v>
      </c>
      <c r="G43" s="24"/>
      <c r="H43" s="25">
        <v>2546</v>
      </c>
      <c r="I43" s="24"/>
      <c r="J43" s="25" t="b">
        <v>0</v>
      </c>
      <c r="K43" s="19"/>
      <c r="L43" s="26"/>
      <c r="M43" s="27"/>
      <c r="AB43" s="13" t="str">
        <f t="array" ref="AB43">IFERROR(INDEX(B37:B57, SMALL(IF("V"=F37:F57, ROW(F37:F57)-MIN(ROW(F37:F57))+1, ""), ROW() -36 )), "")</f>
        <v>Calumet College Of St. Joseph</v>
      </c>
      <c r="AC43" s="13">
        <f t="array" ref="AC43">IFERROR(INDEX(C37:C57, SMALL(IF("V"=F37:F57, ROW(F37:F57)-MIN(ROW(F37:F57))+1, ""), ROW() -36 )), "")</f>
        <v>0</v>
      </c>
      <c r="AD43" s="13" t="str">
        <f t="array" ref="AD43">IFERROR(INDEX(D37:D57, SMALL(IF("V"=F37:F57, ROW(F37:F57)-MIN(ROW(F37:F57))+1, ""), ROW() -36 )), "")</f>
        <v>11-50774</v>
      </c>
      <c r="AE43" s="13" t="str">
        <f t="array" ref="AE43">IFERROR(INDEX(E37:E57, SMALL(IF("V"=F37:F57, ROW(F37:F57)-MIN(ROW(F37:F57))+1, ""), ROW() -36 )), "")</f>
        <v>Patrick Mcletchie</v>
      </c>
      <c r="AF43" s="13" t="str">
        <f t="array" ref="AF43">IFERROR(INDEX(B37:B57, SMALL(IF(ISNUMBER(SEARCH("JV1",F37:F57)), ROW(F37:F57)-MIN(ROW(F37:F57))+1, ""), ROW() -36 )), "")</f>
        <v>Calumet College Of St. Joseph</v>
      </c>
      <c r="AG43" s="13">
        <f t="array" ref="AG43">IFERROR(INDEX(C37:C57, SMALL(IF(ISNUMBER(SEARCH("JV1",F37:F57)), ROW(F37:F57)-MIN(ROW(F37:F57))+1, ""), ROW() -36 )), "")</f>
        <v>0</v>
      </c>
      <c r="AH43" s="13" t="str">
        <f t="array" ref="AH43">IFERROR(INDEX(D37:D57, SMALL(IF(ISNUMBER(SEARCH("JV1",F37:F57)), ROW(F37:F57)-MIN(ROW(F37:F57))+1, ""), ROW() -36 )), "")</f>
        <v>11-41427</v>
      </c>
      <c r="AI43" s="13" t="str">
        <f t="array" ref="AI43">IFERROR(INDEX(E37:E57, SMALL(IF(ISNUMBER(SEARCH("JV1",F37:F57)), ROW(F37:F57)-MIN(ROW(F37:F57))+1, ""), ROW() -36 )), "")</f>
        <v>Taylor Haines</v>
      </c>
      <c r="AJ43" s="13" t="str">
        <f t="array" ref="AJ43">IFERROR(INDEX(B37:B57, SMALL(IF(ISNUMBER(SEARCH("JV2",F37:F57)), ROW(F37:F57)-MIN(ROW(F37:F57))+1, ""), ROW() -36 )), "")</f>
        <v/>
      </c>
      <c r="AK43" s="13" t="str">
        <f t="array" ref="AK43">IFERROR(INDEX(C37:C57, SMALL(IF(ISNUMBER(SEARCH("JV2",F37:F57)), ROW(F37:F57)-MIN(ROW(F37:F57))+1, ""), ROW() -36 )), "")</f>
        <v/>
      </c>
      <c r="AL43" s="13" t="str">
        <f t="array" ref="AL43">IFERROR(INDEX(D37:D57, SMALL(IF(ISNUMBER(SEARCH("JV2",F37:F57)), ROW(F37:F57)-MIN(ROW(F37:F57))+1, ""), ROW() -36 )), "")</f>
        <v/>
      </c>
      <c r="AM43" s="13" t="str">
        <f t="array" ref="AM43">IFERROR(INDEX(E37:E57, SMALL(IF(ISNUMBER(SEARCH("JV2",F37:F57)), ROW(F37:F57)-MIN(ROW(F37:F57))+1, ""), ROW() -36 )), "")</f>
        <v/>
      </c>
    </row>
    <row r="44" spans="2:39" s="13" customFormat="1" ht="15" customHeight="1">
      <c r="B44" s="21" t="s">
        <v>81</v>
      </c>
      <c r="C44" s="1"/>
      <c r="D44" s="22" t="s">
        <v>96</v>
      </c>
      <c r="E44" s="1" t="s">
        <v>97</v>
      </c>
      <c r="F44" s="23"/>
      <c r="G44" s="24"/>
      <c r="H44" s="25">
        <v>2546</v>
      </c>
      <c r="I44" s="24"/>
      <c r="J44" s="25" t="b">
        <v>0</v>
      </c>
      <c r="K44" s="19"/>
      <c r="L44" s="26"/>
      <c r="M44" s="27"/>
      <c r="AB44" s="13" t="str">
        <f t="array" ref="AB44">IFERROR(INDEX(B37:B57, SMALL(IF("V"=F37:F57, ROW(F37:F57)-MIN(ROW(F37:F57))+1, ""), ROW() -36 )), "")</f>
        <v>Calumet College Of St. Joseph</v>
      </c>
      <c r="AC44" s="13">
        <f t="array" ref="AC44">IFERROR(INDEX(C37:C57, SMALL(IF("V"=F37:F57, ROW(F37:F57)-MIN(ROW(F37:F57))+1, ""), ROW() -36 )), "")</f>
        <v>0</v>
      </c>
      <c r="AD44" s="13" t="str">
        <f t="array" ref="AD44">IFERROR(INDEX(D37:D57, SMALL(IF("V"=F37:F57, ROW(F37:F57)-MIN(ROW(F37:F57))+1, ""), ROW() -36 )), "")</f>
        <v>9485-33974</v>
      </c>
      <c r="AE44" s="13" t="str">
        <f t="array" ref="AE44">IFERROR(INDEX(E37:E57, SMALL(IF("V"=F37:F57, ROW(F37:F57)-MIN(ROW(F37:F57))+1, ""), ROW() -36 )), "")</f>
        <v>Stefano Cittadino</v>
      </c>
      <c r="AF44" s="13" t="str">
        <f t="array" ref="AF44">IFERROR(INDEX(B37:B57, SMALL(IF(ISNUMBER(SEARCH("JV1",F37:F57)), ROW(F37:F57)-MIN(ROW(F37:F57))+1, ""), ROW() -36 )), "")</f>
        <v>Calumet College Of St. Joseph</v>
      </c>
      <c r="AG44" s="13">
        <f t="array" ref="AG44">IFERROR(INDEX(C37:C57, SMALL(IF(ISNUMBER(SEARCH("JV1",F37:F57)), ROW(F37:F57)-MIN(ROW(F37:F57))+1, ""), ROW() -36 )), "")</f>
        <v>0</v>
      </c>
      <c r="AH44" s="13" t="str">
        <f t="array" ref="AH44">IFERROR(INDEX(D37:D57, SMALL(IF(ISNUMBER(SEARCH("JV1",F37:F57)), ROW(F37:F57)-MIN(ROW(F37:F57))+1, ""), ROW() -36 )), "")</f>
        <v>11-164254</v>
      </c>
      <c r="AI44" s="13" t="str">
        <f t="array" ref="AI44">IFERROR(INDEX(E37:E57, SMALL(IF(ISNUMBER(SEARCH("JV1",F37:F57)), ROW(F37:F57)-MIN(ROW(F37:F57))+1, ""), ROW() -36 )), "")</f>
        <v>Trevor Jacobs</v>
      </c>
      <c r="AJ44" s="13" t="str">
        <f t="array" ref="AJ44">IFERROR(INDEX(B37:B57, SMALL(IF(ISNUMBER(SEARCH("JV2",F37:F57)), ROW(F37:F57)-MIN(ROW(F37:F57))+1, ""), ROW() -36 )), "")</f>
        <v/>
      </c>
      <c r="AK44" s="13" t="str">
        <f t="array" ref="AK44">IFERROR(INDEX(C37:C57, SMALL(IF(ISNUMBER(SEARCH("JV2",F37:F57)), ROW(F37:F57)-MIN(ROW(F37:F57))+1, ""), ROW() -36 )), "")</f>
        <v/>
      </c>
      <c r="AL44" s="13" t="str">
        <f t="array" ref="AL44">IFERROR(INDEX(D37:D57, SMALL(IF(ISNUMBER(SEARCH("JV2",F37:F57)), ROW(F37:F57)-MIN(ROW(F37:F57))+1, ""), ROW() -36 )), "")</f>
        <v/>
      </c>
      <c r="AM44" s="13" t="str">
        <f t="array" ref="AM44">IFERROR(INDEX(E37:E57, SMALL(IF(ISNUMBER(SEARCH("JV2",F37:F57)), ROW(F37:F57)-MIN(ROW(F37:F57))+1, ""), ROW() -36 )), "")</f>
        <v/>
      </c>
    </row>
    <row r="45" spans="2:39" s="13" customFormat="1" ht="15" customHeight="1">
      <c r="B45" s="21" t="s">
        <v>81</v>
      </c>
      <c r="C45" s="1"/>
      <c r="D45" s="22" t="s">
        <v>98</v>
      </c>
      <c r="E45" s="1" t="s">
        <v>99</v>
      </c>
      <c r="F45" s="23" t="s">
        <v>14</v>
      </c>
      <c r="G45" s="24"/>
      <c r="H45" s="25">
        <v>2546</v>
      </c>
      <c r="I45" s="24"/>
      <c r="J45" s="25" t="b">
        <v>0</v>
      </c>
      <c r="K45" s="19"/>
      <c r="L45" s="26"/>
      <c r="M45" s="27"/>
    </row>
    <row r="46" spans="2:39" s="13" customFormat="1" ht="15" customHeight="1">
      <c r="B46" s="21" t="s">
        <v>81</v>
      </c>
      <c r="C46" s="1"/>
      <c r="D46" s="22" t="s">
        <v>100</v>
      </c>
      <c r="E46" s="1" t="s">
        <v>101</v>
      </c>
      <c r="F46" s="23" t="s">
        <v>17</v>
      </c>
      <c r="G46" s="24"/>
      <c r="H46" s="25">
        <v>2546</v>
      </c>
      <c r="I46" s="24"/>
      <c r="J46" s="25" t="b">
        <v>0</v>
      </c>
      <c r="K46" s="19"/>
      <c r="L46" s="26"/>
      <c r="M46" s="27"/>
    </row>
    <row r="47" spans="2:39" s="13" customFormat="1" ht="15" customHeight="1">
      <c r="B47" s="21" t="s">
        <v>81</v>
      </c>
      <c r="C47" s="1"/>
      <c r="D47" s="22" t="s">
        <v>102</v>
      </c>
      <c r="E47" s="1" t="s">
        <v>103</v>
      </c>
      <c r="F47" s="23"/>
      <c r="G47" s="24"/>
      <c r="H47" s="25">
        <v>2546</v>
      </c>
      <c r="I47" s="24"/>
      <c r="J47" s="25" t="b">
        <v>0</v>
      </c>
      <c r="K47" s="19"/>
      <c r="L47" s="26"/>
      <c r="M47" s="27"/>
    </row>
    <row r="48" spans="2:39" s="13" customFormat="1" ht="15" customHeight="1">
      <c r="B48" s="21" t="s">
        <v>81</v>
      </c>
      <c r="C48" s="1"/>
      <c r="D48" s="22" t="s">
        <v>104</v>
      </c>
      <c r="E48" s="1" t="s">
        <v>105</v>
      </c>
      <c r="F48" s="23" t="s">
        <v>14</v>
      </c>
      <c r="G48" s="24"/>
      <c r="H48" s="25">
        <v>2546</v>
      </c>
      <c r="I48" s="24"/>
      <c r="J48" s="25" t="b">
        <v>0</v>
      </c>
      <c r="K48" s="19"/>
      <c r="L48" s="26"/>
      <c r="M48" s="27"/>
    </row>
    <row r="49" spans="2:39" s="13" customFormat="1" ht="15" customHeight="1">
      <c r="B49" s="21" t="s">
        <v>81</v>
      </c>
      <c r="C49" s="1"/>
      <c r="D49" s="22" t="s">
        <v>106</v>
      </c>
      <c r="E49" s="1" t="s">
        <v>107</v>
      </c>
      <c r="F49" s="23" t="s">
        <v>17</v>
      </c>
      <c r="G49" s="24"/>
      <c r="H49" s="25">
        <v>2546</v>
      </c>
      <c r="I49" s="24"/>
      <c r="J49" s="25" t="b">
        <v>0</v>
      </c>
      <c r="K49" s="19"/>
      <c r="L49" s="26"/>
      <c r="M49" s="27"/>
    </row>
    <row r="50" spans="2:39" s="13" customFormat="1" ht="15" customHeight="1">
      <c r="B50" s="21" t="s">
        <v>81</v>
      </c>
      <c r="C50" s="1"/>
      <c r="D50" s="22" t="s">
        <v>108</v>
      </c>
      <c r="E50" s="1" t="s">
        <v>109</v>
      </c>
      <c r="F50" s="23" t="s">
        <v>17</v>
      </c>
      <c r="G50" s="24"/>
      <c r="H50" s="25">
        <v>2546</v>
      </c>
      <c r="I50" s="24"/>
      <c r="J50" s="25" t="b">
        <v>0</v>
      </c>
      <c r="K50" s="19"/>
      <c r="L50" s="26"/>
      <c r="M50" s="27"/>
    </row>
    <row r="51" spans="2:39" s="13" customFormat="1" ht="15" customHeight="1">
      <c r="B51" s="21" t="s">
        <v>81</v>
      </c>
      <c r="C51" s="1"/>
      <c r="D51" s="22" t="s">
        <v>110</v>
      </c>
      <c r="E51" s="1" t="s">
        <v>111</v>
      </c>
      <c r="F51" s="23" t="s">
        <v>14</v>
      </c>
      <c r="G51" s="24"/>
      <c r="H51" s="25">
        <v>2546</v>
      </c>
      <c r="I51" s="24"/>
      <c r="J51" s="25" t="b">
        <v>0</v>
      </c>
      <c r="K51" s="19"/>
      <c r="L51" s="26"/>
      <c r="M51" s="27"/>
    </row>
    <row r="52" spans="2:39" s="13" customFormat="1" ht="15" customHeight="1">
      <c r="B52" s="21" t="s">
        <v>81</v>
      </c>
      <c r="C52" s="1"/>
      <c r="D52" s="22" t="s">
        <v>112</v>
      </c>
      <c r="E52" s="1" t="s">
        <v>113</v>
      </c>
      <c r="F52" s="23" t="s">
        <v>14</v>
      </c>
      <c r="G52" s="24"/>
      <c r="H52" s="25">
        <v>2546</v>
      </c>
      <c r="I52" s="24"/>
      <c r="J52" s="25" t="b">
        <v>0</v>
      </c>
      <c r="K52" s="19"/>
      <c r="L52" s="26"/>
      <c r="M52" s="27"/>
    </row>
    <row r="53" spans="2:39" s="13" customFormat="1" ht="15" customHeight="1">
      <c r="B53" s="21" t="s">
        <v>81</v>
      </c>
      <c r="C53" s="1"/>
      <c r="D53" s="22" t="s">
        <v>114</v>
      </c>
      <c r="E53" s="1" t="s">
        <v>115</v>
      </c>
      <c r="F53" s="23"/>
      <c r="G53" s="24"/>
      <c r="H53" s="25">
        <v>2546</v>
      </c>
      <c r="I53" s="24"/>
      <c r="J53" s="25" t="b">
        <v>0</v>
      </c>
      <c r="K53" s="19"/>
      <c r="L53" s="26"/>
      <c r="M53" s="27"/>
    </row>
    <row r="54" spans="2:39" s="13" customFormat="1" ht="15" customHeight="1">
      <c r="B54" s="21" t="s">
        <v>81</v>
      </c>
      <c r="C54" s="1"/>
      <c r="D54" s="22" t="s">
        <v>116</v>
      </c>
      <c r="E54" s="1" t="s">
        <v>117</v>
      </c>
      <c r="F54" s="23" t="s">
        <v>17</v>
      </c>
      <c r="G54" s="24"/>
      <c r="H54" s="25">
        <v>2546</v>
      </c>
      <c r="I54" s="24"/>
      <c r="J54" s="25" t="b">
        <v>0</v>
      </c>
      <c r="K54" s="19"/>
      <c r="L54" s="26"/>
      <c r="M54" s="27"/>
    </row>
    <row r="55" spans="2:39" s="13" customFormat="1" ht="15" customHeight="1">
      <c r="B55" s="21" t="s">
        <v>81</v>
      </c>
      <c r="C55" s="1"/>
      <c r="D55" s="22" t="s">
        <v>118</v>
      </c>
      <c r="E55" s="1" t="s">
        <v>119</v>
      </c>
      <c r="F55" s="23" t="s">
        <v>14</v>
      </c>
      <c r="G55" s="24"/>
      <c r="H55" s="25">
        <v>2546</v>
      </c>
      <c r="I55" s="24"/>
      <c r="J55" s="25" t="b">
        <v>0</v>
      </c>
      <c r="K55" s="19"/>
      <c r="L55" s="26"/>
      <c r="M55" s="27"/>
    </row>
    <row r="56" spans="2:39" s="13" customFormat="1" ht="15" customHeight="1">
      <c r="B56" s="21" t="s">
        <v>81</v>
      </c>
      <c r="C56" s="1"/>
      <c r="D56" s="22" t="s">
        <v>120</v>
      </c>
      <c r="E56" s="1" t="s">
        <v>121</v>
      </c>
      <c r="F56" s="23" t="s">
        <v>17</v>
      </c>
      <c r="G56" s="24"/>
      <c r="H56" s="25">
        <v>2546</v>
      </c>
      <c r="I56" s="24"/>
      <c r="J56" s="25" t="b">
        <v>0</v>
      </c>
      <c r="K56" s="19"/>
      <c r="L56" s="26"/>
      <c r="M56" s="27"/>
    </row>
    <row r="57" spans="2:39" s="13" customFormat="1" ht="15" customHeight="1">
      <c r="B57" s="21" t="s">
        <v>81</v>
      </c>
      <c r="C57" s="1"/>
      <c r="D57" s="22" t="s">
        <v>122</v>
      </c>
      <c r="E57" s="1" t="s">
        <v>123</v>
      </c>
      <c r="F57" s="23" t="s">
        <v>17</v>
      </c>
      <c r="G57" s="24"/>
      <c r="H57" s="25">
        <v>2546</v>
      </c>
      <c r="I57" s="24"/>
      <c r="J57" s="25" t="b">
        <v>0</v>
      </c>
      <c r="K57" s="19"/>
      <c r="L57" s="26"/>
      <c r="M57" s="27"/>
    </row>
    <row r="58" spans="2:39" s="13" customFormat="1" ht="15" customHeight="1">
      <c r="B58" s="21" t="s">
        <v>124</v>
      </c>
      <c r="C58" s="1"/>
      <c r="D58" s="22" t="s">
        <v>125</v>
      </c>
      <c r="E58" s="1" t="s">
        <v>126</v>
      </c>
      <c r="F58" s="23" t="s">
        <v>14</v>
      </c>
      <c r="G58" s="24"/>
      <c r="H58" s="25">
        <v>3225</v>
      </c>
      <c r="I58" s="24"/>
      <c r="J58" s="25" t="b">
        <v>0</v>
      </c>
      <c r="K58" s="19"/>
      <c r="L58" s="26"/>
      <c r="M58" s="27"/>
      <c r="AB58" s="13" t="str">
        <f t="array" ref="AB58">IFERROR(INDEX(B58:B67, SMALL(IF("V"=F58:F67, ROW(F58:F67)-MIN(ROW(F58:F67))+1, ""), ROW() -57 )), "")</f>
        <v>Campbellsville University</v>
      </c>
      <c r="AC58" s="13">
        <f t="array" ref="AC58">IFERROR(INDEX(C58:C67, SMALL(IF("V"=F58:F67, ROW(F58:F67)-MIN(ROW(F58:F67))+1, ""), ROW() -57 )), "")</f>
        <v>0</v>
      </c>
      <c r="AD58" s="13" t="str">
        <f t="array" ref="AD58">IFERROR(INDEX(D58:D67, SMALL(IF("V"=F58:F67, ROW(F58:F67)-MIN(ROW(F58:F67))+1, ""), ROW() -57 )), "")</f>
        <v>8985-5022</v>
      </c>
      <c r="AE58" s="13" t="str">
        <f t="array" ref="AE58">IFERROR(INDEX(E58:E67, SMALL(IF("V"=F58:F67, ROW(F58:F67)-MIN(ROW(F58:F67))+1, ""), ROW() -57 )), "")</f>
        <v>Ambrose Shirk</v>
      </c>
      <c r="AF58" s="13" t="str">
        <f t="array" ref="AF58">IFERROR(INDEX(B58:B67, SMALL(IF(ISNUMBER(SEARCH("JV1",F58:F67)), ROW(F58:F67)-MIN(ROW(F58:F67))+1, ""), ROW() -57 )), "")</f>
        <v/>
      </c>
      <c r="AG58" s="13" t="str">
        <f t="array" ref="AG58">IFERROR(INDEX(C58:C67, SMALL(IF(ISNUMBER(SEARCH("JV1",F58:F67)), ROW(F58:F67)-MIN(ROW(F58:F67))+1, ""), ROW() -57 )), "")</f>
        <v/>
      </c>
      <c r="AH58" s="13" t="str">
        <f t="array" ref="AH58">IFERROR(INDEX(D58:D67, SMALL(IF(ISNUMBER(SEARCH("JV1",F58:F67)), ROW(F58:F67)-MIN(ROW(F58:F67))+1, ""), ROW() -57 )), "")</f>
        <v/>
      </c>
      <c r="AI58" s="13" t="str">
        <f t="array" ref="AI58">IFERROR(INDEX(E58:E67, SMALL(IF(ISNUMBER(SEARCH("JV1",F58:F67)), ROW(F58:F67)-MIN(ROW(F58:F67))+1, ""), ROW() -57 )), "")</f>
        <v/>
      </c>
      <c r="AJ58" s="13" t="str">
        <f t="array" ref="AJ58">IFERROR(INDEX(B58:B67, SMALL(IF(ISNUMBER(SEARCH("JV2",F58:F67)), ROW(F58:F67)-MIN(ROW(F58:F67))+1, ""), ROW() -57 )), "")</f>
        <v/>
      </c>
      <c r="AK58" s="13" t="str">
        <f t="array" ref="AK58">IFERROR(INDEX(C58:C67, SMALL(IF(ISNUMBER(SEARCH("JV2",F58:F67)), ROW(F58:F67)-MIN(ROW(F58:F67))+1, ""), ROW() -57 )), "")</f>
        <v/>
      </c>
      <c r="AL58" s="13" t="str">
        <f t="array" ref="AL58">IFERROR(INDEX(D58:D67, SMALL(IF(ISNUMBER(SEARCH("JV2",F58:F67)), ROW(F58:F67)-MIN(ROW(F58:F67))+1, ""), ROW() -57 )), "")</f>
        <v/>
      </c>
      <c r="AM58" s="13" t="str">
        <f t="array" ref="AM58">IFERROR(INDEX(E58:E67, SMALL(IF(ISNUMBER(SEARCH("JV2",F58:F67)), ROW(F58:F67)-MIN(ROW(F58:F67))+1, ""), ROW() -57 )), "")</f>
        <v/>
      </c>
    </row>
    <row r="59" spans="2:39" s="13" customFormat="1" ht="15" customHeight="1">
      <c r="B59" s="21" t="s">
        <v>124</v>
      </c>
      <c r="C59" s="1"/>
      <c r="D59" s="22" t="s">
        <v>127</v>
      </c>
      <c r="E59" s="1" t="s">
        <v>128</v>
      </c>
      <c r="F59" s="23" t="s">
        <v>14</v>
      </c>
      <c r="G59" s="24"/>
      <c r="H59" s="25">
        <v>3225</v>
      </c>
      <c r="I59" s="24"/>
      <c r="J59" s="25" t="b">
        <v>0</v>
      </c>
      <c r="K59" s="19"/>
      <c r="L59" s="26"/>
      <c r="M59" s="27"/>
      <c r="AB59" s="13" t="str">
        <f t="array" ref="AB59">IFERROR(INDEX(B58:B67, SMALL(IF("V"=F58:F67, ROW(F58:F67)-MIN(ROW(F58:F67))+1, ""), ROW() -57 )), "")</f>
        <v>Campbellsville University</v>
      </c>
      <c r="AC59" s="13">
        <f t="array" ref="AC59">IFERROR(INDEX(C58:C67, SMALL(IF("V"=F58:F67, ROW(F58:F67)-MIN(ROW(F58:F67))+1, ""), ROW() -57 )), "")</f>
        <v>0</v>
      </c>
      <c r="AD59" s="13" t="str">
        <f t="array" ref="AD59">IFERROR(INDEX(D58:D67, SMALL(IF("V"=F58:F67, ROW(F58:F67)-MIN(ROW(F58:F67))+1, ""), ROW() -57 )), "")</f>
        <v>18-86967</v>
      </c>
      <c r="AE59" s="13" t="str">
        <f t="array" ref="AE59">IFERROR(INDEX(E58:E67, SMALL(IF("V"=F58:F67, ROW(F58:F67)-MIN(ROW(F58:F67))+1, ""), ROW() -57 )), "")</f>
        <v>Andrew Swift</v>
      </c>
      <c r="AF59" s="13" t="str">
        <f t="array" ref="AF59">IFERROR(INDEX(B58:B67, SMALL(IF(ISNUMBER(SEARCH("JV1",F58:F67)), ROW(F58:F67)-MIN(ROW(F58:F67))+1, ""), ROW() -57 )), "")</f>
        <v/>
      </c>
      <c r="AG59" s="13" t="str">
        <f t="array" ref="AG59">IFERROR(INDEX(C58:C67, SMALL(IF(ISNUMBER(SEARCH("JV1",F58:F67)), ROW(F58:F67)-MIN(ROW(F58:F67))+1, ""), ROW() -57 )), "")</f>
        <v/>
      </c>
      <c r="AH59" s="13" t="str">
        <f t="array" ref="AH59">IFERROR(INDEX(D58:D67, SMALL(IF(ISNUMBER(SEARCH("JV1",F58:F67)), ROW(F58:F67)-MIN(ROW(F58:F67))+1, ""), ROW() -57 )), "")</f>
        <v/>
      </c>
      <c r="AI59" s="13" t="str">
        <f t="array" ref="AI59">IFERROR(INDEX(E58:E67, SMALL(IF(ISNUMBER(SEARCH("JV1",F58:F67)), ROW(F58:F67)-MIN(ROW(F58:F67))+1, ""), ROW() -57 )), "")</f>
        <v/>
      </c>
      <c r="AJ59" s="13" t="str">
        <f t="array" ref="AJ59">IFERROR(INDEX(B58:B67, SMALL(IF(ISNUMBER(SEARCH("JV2",F58:F67)), ROW(F58:F67)-MIN(ROW(F58:F67))+1, ""), ROW() -57 )), "")</f>
        <v/>
      </c>
      <c r="AK59" s="13" t="str">
        <f t="array" ref="AK59">IFERROR(INDEX(C58:C67, SMALL(IF(ISNUMBER(SEARCH("JV2",F58:F67)), ROW(F58:F67)-MIN(ROW(F58:F67))+1, ""), ROW() -57 )), "")</f>
        <v/>
      </c>
      <c r="AL59" s="13" t="str">
        <f t="array" ref="AL59">IFERROR(INDEX(D58:D67, SMALL(IF(ISNUMBER(SEARCH("JV2",F58:F67)), ROW(F58:F67)-MIN(ROW(F58:F67))+1, ""), ROW() -57 )), "")</f>
        <v/>
      </c>
      <c r="AM59" s="13" t="str">
        <f t="array" ref="AM59">IFERROR(INDEX(E58:E67, SMALL(IF(ISNUMBER(SEARCH("JV2",F58:F67)), ROW(F58:F67)-MIN(ROW(F58:F67))+1, ""), ROW() -57 )), "")</f>
        <v/>
      </c>
    </row>
    <row r="60" spans="2:39" s="13" customFormat="1" ht="15" customHeight="1">
      <c r="B60" s="21" t="s">
        <v>124</v>
      </c>
      <c r="C60" s="1"/>
      <c r="D60" s="22" t="s">
        <v>129</v>
      </c>
      <c r="E60" s="1" t="s">
        <v>130</v>
      </c>
      <c r="F60" s="23" t="s">
        <v>14</v>
      </c>
      <c r="G60" s="24"/>
      <c r="H60" s="25">
        <v>3225</v>
      </c>
      <c r="I60" s="24"/>
      <c r="J60" s="25" t="b">
        <v>0</v>
      </c>
      <c r="K60" s="19"/>
      <c r="L60" s="26"/>
      <c r="M60" s="27"/>
      <c r="AB60" s="13" t="str">
        <f t="array" ref="AB60">IFERROR(INDEX(B58:B67, SMALL(IF("V"=F58:F67, ROW(F58:F67)-MIN(ROW(F58:F67))+1, ""), ROW() -57 )), "")</f>
        <v>Campbellsville University</v>
      </c>
      <c r="AC60" s="13">
        <f t="array" ref="AC60">IFERROR(INDEX(C58:C67, SMALL(IF("V"=F58:F67, ROW(F58:F67)-MIN(ROW(F58:F67))+1, ""), ROW() -57 )), "")</f>
        <v>0</v>
      </c>
      <c r="AD60" s="13" t="str">
        <f t="array" ref="AD60">IFERROR(INDEX(D58:D67, SMALL(IF("V"=F58:F67, ROW(F58:F67)-MIN(ROW(F58:F67))+1, ""), ROW() -57 )), "")</f>
        <v>7914-11696</v>
      </c>
      <c r="AE60" s="13" t="str">
        <f t="array" ref="AE60">IFERROR(INDEX(E58:E67, SMALL(IF("V"=F58:F67, ROW(F58:F67)-MIN(ROW(F58:F67))+1, ""), ROW() -57 )), "")</f>
        <v>Blake Roberts</v>
      </c>
      <c r="AF60" s="13" t="str">
        <f t="array" ref="AF60">IFERROR(INDEX(B58:B67, SMALL(IF(ISNUMBER(SEARCH("JV1",F58:F67)), ROW(F58:F67)-MIN(ROW(F58:F67))+1, ""), ROW() -57 )), "")</f>
        <v/>
      </c>
      <c r="AG60" s="13" t="str">
        <f t="array" ref="AG60">IFERROR(INDEX(C58:C67, SMALL(IF(ISNUMBER(SEARCH("JV1",F58:F67)), ROW(F58:F67)-MIN(ROW(F58:F67))+1, ""), ROW() -57 )), "")</f>
        <v/>
      </c>
      <c r="AH60" s="13" t="str">
        <f t="array" ref="AH60">IFERROR(INDEX(D58:D67, SMALL(IF(ISNUMBER(SEARCH("JV1",F58:F67)), ROW(F58:F67)-MIN(ROW(F58:F67))+1, ""), ROW() -57 )), "")</f>
        <v/>
      </c>
      <c r="AI60" s="13" t="str">
        <f t="array" ref="AI60">IFERROR(INDEX(E58:E67, SMALL(IF(ISNUMBER(SEARCH("JV1",F58:F67)), ROW(F58:F67)-MIN(ROW(F58:F67))+1, ""), ROW() -57 )), "")</f>
        <v/>
      </c>
      <c r="AJ60" s="13" t="str">
        <f t="array" ref="AJ60">IFERROR(INDEX(B58:B67, SMALL(IF(ISNUMBER(SEARCH("JV2",F58:F67)), ROW(F58:F67)-MIN(ROW(F58:F67))+1, ""), ROW() -57 )), "")</f>
        <v/>
      </c>
      <c r="AK60" s="13" t="str">
        <f t="array" ref="AK60">IFERROR(INDEX(C58:C67, SMALL(IF(ISNUMBER(SEARCH("JV2",F58:F67)), ROW(F58:F67)-MIN(ROW(F58:F67))+1, ""), ROW() -57 )), "")</f>
        <v/>
      </c>
      <c r="AL60" s="13" t="str">
        <f t="array" ref="AL60">IFERROR(INDEX(D58:D67, SMALL(IF(ISNUMBER(SEARCH("JV2",F58:F67)), ROW(F58:F67)-MIN(ROW(F58:F67))+1, ""), ROW() -57 )), "")</f>
        <v/>
      </c>
      <c r="AM60" s="13" t="str">
        <f t="array" ref="AM60">IFERROR(INDEX(E58:E67, SMALL(IF(ISNUMBER(SEARCH("JV2",F58:F67)), ROW(F58:F67)-MIN(ROW(F58:F67))+1, ""), ROW() -57 )), "")</f>
        <v/>
      </c>
    </row>
    <row r="61" spans="2:39" s="13" customFormat="1" ht="15" customHeight="1">
      <c r="B61" s="21" t="s">
        <v>124</v>
      </c>
      <c r="C61" s="1"/>
      <c r="D61" s="22" t="s">
        <v>131</v>
      </c>
      <c r="E61" s="1" t="s">
        <v>132</v>
      </c>
      <c r="F61" s="23" t="s">
        <v>14</v>
      </c>
      <c r="G61" s="24"/>
      <c r="H61" s="25">
        <v>3225</v>
      </c>
      <c r="I61" s="24"/>
      <c r="J61" s="25" t="b">
        <v>0</v>
      </c>
      <c r="K61" s="19"/>
      <c r="L61" s="26"/>
      <c r="M61" s="27"/>
      <c r="AB61" s="13" t="str">
        <f t="array" ref="AB61">IFERROR(INDEX(B58:B67, SMALL(IF("V"=F58:F67, ROW(F58:F67)-MIN(ROW(F58:F67))+1, ""), ROW() -57 )), "")</f>
        <v>Campbellsville University</v>
      </c>
      <c r="AC61" s="13">
        <f t="array" ref="AC61">IFERROR(INDEX(C58:C67, SMALL(IF("V"=F58:F67, ROW(F58:F67)-MIN(ROW(F58:F67))+1, ""), ROW() -57 )), "")</f>
        <v>0</v>
      </c>
      <c r="AD61" s="13" t="str">
        <f t="array" ref="AD61">IFERROR(INDEX(D58:D67, SMALL(IF("V"=F58:F67, ROW(F58:F67)-MIN(ROW(F58:F67))+1, ""), ROW() -57 )), "")</f>
        <v>17-13641</v>
      </c>
      <c r="AE61" s="13" t="str">
        <f t="array" ref="AE61">IFERROR(INDEX(E58:E67, SMALL(IF("V"=F58:F67, ROW(F58:F67)-MIN(ROW(F58:F67))+1, ""), ROW() -57 )), "")</f>
        <v>Camren Hartung</v>
      </c>
      <c r="AF61" s="13" t="str">
        <f t="array" ref="AF61">IFERROR(INDEX(B58:B67, SMALL(IF(ISNUMBER(SEARCH("JV1",F58:F67)), ROW(F58:F67)-MIN(ROW(F58:F67))+1, ""), ROW() -57 )), "")</f>
        <v/>
      </c>
      <c r="AG61" s="13" t="str">
        <f t="array" ref="AG61">IFERROR(INDEX(C58:C67, SMALL(IF(ISNUMBER(SEARCH("JV1",F58:F67)), ROW(F58:F67)-MIN(ROW(F58:F67))+1, ""), ROW() -57 )), "")</f>
        <v/>
      </c>
      <c r="AH61" s="13" t="str">
        <f t="array" ref="AH61">IFERROR(INDEX(D58:D67, SMALL(IF(ISNUMBER(SEARCH("JV1",F58:F67)), ROW(F58:F67)-MIN(ROW(F58:F67))+1, ""), ROW() -57 )), "")</f>
        <v/>
      </c>
      <c r="AI61" s="13" t="str">
        <f t="array" ref="AI61">IFERROR(INDEX(E58:E67, SMALL(IF(ISNUMBER(SEARCH("JV1",F58:F67)), ROW(F58:F67)-MIN(ROW(F58:F67))+1, ""), ROW() -57 )), "")</f>
        <v/>
      </c>
      <c r="AJ61" s="13" t="str">
        <f t="array" ref="AJ61">IFERROR(INDEX(B58:B67, SMALL(IF(ISNUMBER(SEARCH("JV2",F58:F67)), ROW(F58:F67)-MIN(ROW(F58:F67))+1, ""), ROW() -57 )), "")</f>
        <v/>
      </c>
      <c r="AK61" s="13" t="str">
        <f t="array" ref="AK61">IFERROR(INDEX(C58:C67, SMALL(IF(ISNUMBER(SEARCH("JV2",F58:F67)), ROW(F58:F67)-MIN(ROW(F58:F67))+1, ""), ROW() -57 )), "")</f>
        <v/>
      </c>
      <c r="AL61" s="13" t="str">
        <f t="array" ref="AL61">IFERROR(INDEX(D58:D67, SMALL(IF(ISNUMBER(SEARCH("JV2",F58:F67)), ROW(F58:F67)-MIN(ROW(F58:F67))+1, ""), ROW() -57 )), "")</f>
        <v/>
      </c>
      <c r="AM61" s="13" t="str">
        <f t="array" ref="AM61">IFERROR(INDEX(E58:E67, SMALL(IF(ISNUMBER(SEARCH("JV2",F58:F67)), ROW(F58:F67)-MIN(ROW(F58:F67))+1, ""), ROW() -57 )), "")</f>
        <v/>
      </c>
    </row>
    <row r="62" spans="2:39" s="13" customFormat="1" ht="15" customHeight="1">
      <c r="B62" s="21" t="s">
        <v>124</v>
      </c>
      <c r="C62" s="1"/>
      <c r="D62" s="22" t="s">
        <v>133</v>
      </c>
      <c r="E62" s="1" t="s">
        <v>134</v>
      </c>
      <c r="F62" s="23" t="s">
        <v>14</v>
      </c>
      <c r="G62" s="24"/>
      <c r="H62" s="25">
        <v>3225</v>
      </c>
      <c r="I62" s="24"/>
      <c r="J62" s="25" t="b">
        <v>0</v>
      </c>
      <c r="K62" s="19"/>
      <c r="L62" s="26"/>
      <c r="M62" s="27"/>
      <c r="AB62" s="13" t="str">
        <f t="array" ref="AB62">IFERROR(INDEX(B58:B67, SMALL(IF("V"=F58:F67, ROW(F58:F67)-MIN(ROW(F58:F67))+1, ""), ROW() -57 )), "")</f>
        <v>Campbellsville University</v>
      </c>
      <c r="AC62" s="13">
        <f t="array" ref="AC62">IFERROR(INDEX(C58:C67, SMALL(IF("V"=F58:F67, ROW(F58:F67)-MIN(ROW(F58:F67))+1, ""), ROW() -57 )), "")</f>
        <v>0</v>
      </c>
      <c r="AD62" s="13" t="str">
        <f t="array" ref="AD62">IFERROR(INDEX(D58:D67, SMALL(IF("V"=F58:F67, ROW(F58:F67)-MIN(ROW(F58:F67))+1, ""), ROW() -57 )), "")</f>
        <v>7823-268381</v>
      </c>
      <c r="AE62" s="13" t="str">
        <f t="array" ref="AE62">IFERROR(INDEX(E58:E67, SMALL(IF("V"=F58:F67, ROW(F58:F67)-MIN(ROW(F58:F67))+1, ""), ROW() -57 )), "")</f>
        <v>Devin Wright</v>
      </c>
      <c r="AF62" s="13" t="str">
        <f t="array" ref="AF62">IFERROR(INDEX(B58:B67, SMALL(IF(ISNUMBER(SEARCH("JV1",F58:F67)), ROW(F58:F67)-MIN(ROW(F58:F67))+1, ""), ROW() -57 )), "")</f>
        <v/>
      </c>
      <c r="AG62" s="13" t="str">
        <f t="array" ref="AG62">IFERROR(INDEX(C58:C67, SMALL(IF(ISNUMBER(SEARCH("JV1",F58:F67)), ROW(F58:F67)-MIN(ROW(F58:F67))+1, ""), ROW() -57 )), "")</f>
        <v/>
      </c>
      <c r="AH62" s="13" t="str">
        <f t="array" ref="AH62">IFERROR(INDEX(D58:D67, SMALL(IF(ISNUMBER(SEARCH("JV1",F58:F67)), ROW(F58:F67)-MIN(ROW(F58:F67))+1, ""), ROW() -57 )), "")</f>
        <v/>
      </c>
      <c r="AI62" s="13" t="str">
        <f t="array" ref="AI62">IFERROR(INDEX(E58:E67, SMALL(IF(ISNUMBER(SEARCH("JV1",F58:F67)), ROW(F58:F67)-MIN(ROW(F58:F67))+1, ""), ROW() -57 )), "")</f>
        <v/>
      </c>
      <c r="AJ62" s="13" t="str">
        <f t="array" ref="AJ62">IFERROR(INDEX(B58:B67, SMALL(IF(ISNUMBER(SEARCH("JV2",F58:F67)), ROW(F58:F67)-MIN(ROW(F58:F67))+1, ""), ROW() -57 )), "")</f>
        <v/>
      </c>
      <c r="AK62" s="13" t="str">
        <f t="array" ref="AK62">IFERROR(INDEX(C58:C67, SMALL(IF(ISNUMBER(SEARCH("JV2",F58:F67)), ROW(F58:F67)-MIN(ROW(F58:F67))+1, ""), ROW() -57 )), "")</f>
        <v/>
      </c>
      <c r="AL62" s="13" t="str">
        <f t="array" ref="AL62">IFERROR(INDEX(D58:D67, SMALL(IF(ISNUMBER(SEARCH("JV2",F58:F67)), ROW(F58:F67)-MIN(ROW(F58:F67))+1, ""), ROW() -57 )), "")</f>
        <v/>
      </c>
      <c r="AM62" s="13" t="str">
        <f t="array" ref="AM62">IFERROR(INDEX(E58:E67, SMALL(IF(ISNUMBER(SEARCH("JV2",F58:F67)), ROW(F58:F67)-MIN(ROW(F58:F67))+1, ""), ROW() -57 )), "")</f>
        <v/>
      </c>
    </row>
    <row r="63" spans="2:39" s="13" customFormat="1" ht="15" customHeight="1">
      <c r="B63" s="21" t="s">
        <v>124</v>
      </c>
      <c r="C63" s="1"/>
      <c r="D63" s="22" t="s">
        <v>135</v>
      </c>
      <c r="E63" s="1" t="s">
        <v>136</v>
      </c>
      <c r="F63" s="23" t="s">
        <v>30</v>
      </c>
      <c r="G63" s="24"/>
      <c r="H63" s="25">
        <v>3225</v>
      </c>
      <c r="I63" s="24"/>
      <c r="J63" s="25" t="b">
        <v>0</v>
      </c>
      <c r="K63" s="19"/>
      <c r="L63" s="26"/>
      <c r="M63" s="27"/>
      <c r="AB63" s="13" t="str">
        <f t="array" ref="AB63">IFERROR(INDEX(B58:B67, SMALL(IF("V"=F58:F67, ROW(F58:F67)-MIN(ROW(F58:F67))+1, ""), ROW() -57 )), "")</f>
        <v>Campbellsville University</v>
      </c>
      <c r="AC63" s="13">
        <f t="array" ref="AC63">IFERROR(INDEX(C58:C67, SMALL(IF("V"=F58:F67, ROW(F58:F67)-MIN(ROW(F58:F67))+1, ""), ROW() -57 )), "")</f>
        <v>0</v>
      </c>
      <c r="AD63" s="13" t="str">
        <f t="array" ref="AD63">IFERROR(INDEX(D58:D67, SMALL(IF("V"=F58:F67, ROW(F58:F67)-MIN(ROW(F58:F67))+1, ""), ROW() -57 )), "")</f>
        <v>11-591918</v>
      </c>
      <c r="AE63" s="13" t="str">
        <f t="array" ref="AE63">IFERROR(INDEX(E58:E67, SMALL(IF("V"=F58:F67, ROW(F58:F67)-MIN(ROW(F58:F67))+1, ""), ROW() -57 )), "")</f>
        <v>Nathan Whaley</v>
      </c>
      <c r="AF63" s="13" t="str">
        <f t="array" ref="AF63">IFERROR(INDEX(B58:B67, SMALL(IF(ISNUMBER(SEARCH("JV1",F58:F67)), ROW(F58:F67)-MIN(ROW(F58:F67))+1, ""), ROW() -57 )), "")</f>
        <v/>
      </c>
      <c r="AG63" s="13" t="str">
        <f t="array" ref="AG63">IFERROR(INDEX(C58:C67, SMALL(IF(ISNUMBER(SEARCH("JV1",F58:F67)), ROW(F58:F67)-MIN(ROW(F58:F67))+1, ""), ROW() -57 )), "")</f>
        <v/>
      </c>
      <c r="AH63" s="13" t="str">
        <f t="array" ref="AH63">IFERROR(INDEX(D58:D67, SMALL(IF(ISNUMBER(SEARCH("JV1",F58:F67)), ROW(F58:F67)-MIN(ROW(F58:F67))+1, ""), ROW() -57 )), "")</f>
        <v/>
      </c>
      <c r="AI63" s="13" t="str">
        <f t="array" ref="AI63">IFERROR(INDEX(E58:E67, SMALL(IF(ISNUMBER(SEARCH("JV1",F58:F67)), ROW(F58:F67)-MIN(ROW(F58:F67))+1, ""), ROW() -57 )), "")</f>
        <v/>
      </c>
      <c r="AJ63" s="13" t="str">
        <f t="array" ref="AJ63">IFERROR(INDEX(B58:B67, SMALL(IF(ISNUMBER(SEARCH("JV2",F58:F67)), ROW(F58:F67)-MIN(ROW(F58:F67))+1, ""), ROW() -57 )), "")</f>
        <v/>
      </c>
      <c r="AK63" s="13" t="str">
        <f t="array" ref="AK63">IFERROR(INDEX(C58:C67, SMALL(IF(ISNUMBER(SEARCH("JV2",F58:F67)), ROW(F58:F67)-MIN(ROW(F58:F67))+1, ""), ROW() -57 )), "")</f>
        <v/>
      </c>
      <c r="AL63" s="13" t="str">
        <f t="array" ref="AL63">IFERROR(INDEX(D58:D67, SMALL(IF(ISNUMBER(SEARCH("JV2",F58:F67)), ROW(F58:F67)-MIN(ROW(F58:F67))+1, ""), ROW() -57 )), "")</f>
        <v/>
      </c>
      <c r="AM63" s="13" t="str">
        <f t="array" ref="AM63">IFERROR(INDEX(E58:E67, SMALL(IF(ISNUMBER(SEARCH("JV2",F58:F67)), ROW(F58:F67)-MIN(ROW(F58:F67))+1, ""), ROW() -57 )), "")</f>
        <v/>
      </c>
    </row>
    <row r="64" spans="2:39" s="13" customFormat="1" ht="15" customHeight="1">
      <c r="B64" s="21" t="s">
        <v>124</v>
      </c>
      <c r="C64" s="1"/>
      <c r="D64" s="22" t="s">
        <v>137</v>
      </c>
      <c r="E64" s="1" t="s">
        <v>138</v>
      </c>
      <c r="F64" s="23" t="s">
        <v>30</v>
      </c>
      <c r="G64" s="24"/>
      <c r="H64" s="25">
        <v>3225</v>
      </c>
      <c r="I64" s="24"/>
      <c r="J64" s="25" t="b">
        <v>0</v>
      </c>
      <c r="K64" s="19"/>
      <c r="L64" s="26"/>
      <c r="M64" s="27"/>
      <c r="AB64" s="13" t="str">
        <f t="array" ref="AB64">IFERROR(INDEX(B58:B67, SMALL(IF("V"=F58:F67, ROW(F58:F67)-MIN(ROW(F58:F67))+1, ""), ROW() -57 )), "")</f>
        <v>Campbellsville University</v>
      </c>
      <c r="AC64" s="13">
        <f t="array" ref="AC64">IFERROR(INDEX(C58:C67, SMALL(IF("V"=F58:F67, ROW(F58:F67)-MIN(ROW(F58:F67))+1, ""), ROW() -57 )), "")</f>
        <v>0</v>
      </c>
      <c r="AD64" s="13" t="str">
        <f t="array" ref="AD64">IFERROR(INDEX(D58:D67, SMALL(IF("V"=F58:F67, ROW(F58:F67)-MIN(ROW(F58:F67))+1, ""), ROW() -57 )), "")</f>
        <v>21-85674</v>
      </c>
      <c r="AE64" s="13" t="str">
        <f t="array" ref="AE64">IFERROR(INDEX(E58:E67, SMALL(IF("V"=F58:F67, ROW(F58:F67)-MIN(ROW(F58:F67))+1, ""), ROW() -57 )), "")</f>
        <v>Ty Bryan</v>
      </c>
      <c r="AF64" s="13" t="str">
        <f t="array" ref="AF64">IFERROR(INDEX(B58:B67, SMALL(IF(ISNUMBER(SEARCH("JV1",F58:F67)), ROW(F58:F67)-MIN(ROW(F58:F67))+1, ""), ROW() -57 )), "")</f>
        <v/>
      </c>
      <c r="AG64" s="13" t="str">
        <f t="array" ref="AG64">IFERROR(INDEX(C58:C67, SMALL(IF(ISNUMBER(SEARCH("JV1",F58:F67)), ROW(F58:F67)-MIN(ROW(F58:F67))+1, ""), ROW() -57 )), "")</f>
        <v/>
      </c>
      <c r="AH64" s="13" t="str">
        <f t="array" ref="AH64">IFERROR(INDEX(D58:D67, SMALL(IF(ISNUMBER(SEARCH("JV1",F58:F67)), ROW(F58:F67)-MIN(ROW(F58:F67))+1, ""), ROW() -57 )), "")</f>
        <v/>
      </c>
      <c r="AI64" s="13" t="str">
        <f t="array" ref="AI64">IFERROR(INDEX(E58:E67, SMALL(IF(ISNUMBER(SEARCH("JV1",F58:F67)), ROW(F58:F67)-MIN(ROW(F58:F67))+1, ""), ROW() -57 )), "")</f>
        <v/>
      </c>
      <c r="AJ64" s="13" t="str">
        <f t="array" ref="AJ64">IFERROR(INDEX(B58:B67, SMALL(IF(ISNUMBER(SEARCH("JV2",F58:F67)), ROW(F58:F67)-MIN(ROW(F58:F67))+1, ""), ROW() -57 )), "")</f>
        <v/>
      </c>
      <c r="AK64" s="13" t="str">
        <f t="array" ref="AK64">IFERROR(INDEX(C58:C67, SMALL(IF(ISNUMBER(SEARCH("JV2",F58:F67)), ROW(F58:F67)-MIN(ROW(F58:F67))+1, ""), ROW() -57 )), "")</f>
        <v/>
      </c>
      <c r="AL64" s="13" t="str">
        <f t="array" ref="AL64">IFERROR(INDEX(D58:D67, SMALL(IF(ISNUMBER(SEARCH("JV2",F58:F67)), ROW(F58:F67)-MIN(ROW(F58:F67))+1, ""), ROW() -57 )), "")</f>
        <v/>
      </c>
      <c r="AM64" s="13" t="str">
        <f t="array" ref="AM64">IFERROR(INDEX(E58:E67, SMALL(IF(ISNUMBER(SEARCH("JV2",F58:F67)), ROW(F58:F67)-MIN(ROW(F58:F67))+1, ""), ROW() -57 )), "")</f>
        <v/>
      </c>
    </row>
    <row r="65" spans="2:39" s="13" customFormat="1" ht="15" customHeight="1">
      <c r="B65" s="21" t="s">
        <v>124</v>
      </c>
      <c r="C65" s="1"/>
      <c r="D65" s="22" t="s">
        <v>139</v>
      </c>
      <c r="E65" s="1" t="s">
        <v>140</v>
      </c>
      <c r="F65" s="23" t="s">
        <v>14</v>
      </c>
      <c r="G65" s="24"/>
      <c r="H65" s="25">
        <v>3225</v>
      </c>
      <c r="I65" s="24"/>
      <c r="J65" s="25" t="b">
        <v>0</v>
      </c>
      <c r="K65" s="19"/>
      <c r="L65" s="26"/>
      <c r="M65" s="27"/>
      <c r="AB65" s="13" t="str">
        <f t="array" ref="AB65">IFERROR(INDEX(B58:B67, SMALL(IF("V"=F58:F67, ROW(F58:F67)-MIN(ROW(F58:F67))+1, ""), ROW() -57 )), "")</f>
        <v/>
      </c>
      <c r="AC65" s="13" t="str">
        <f t="array" ref="AC65">IFERROR(INDEX(C58:C67, SMALL(IF("V"=F58:F67, ROW(F58:F67)-MIN(ROW(F58:F67))+1, ""), ROW() -57 )), "")</f>
        <v/>
      </c>
      <c r="AD65" s="13" t="str">
        <f t="array" ref="AD65">IFERROR(INDEX(D58:D67, SMALL(IF("V"=F58:F67, ROW(F58:F67)-MIN(ROW(F58:F67))+1, ""), ROW() -57 )), "")</f>
        <v/>
      </c>
      <c r="AE65" s="13" t="str">
        <f t="array" ref="AE65">IFERROR(INDEX(E58:E67, SMALL(IF("V"=F58:F67, ROW(F58:F67)-MIN(ROW(F58:F67))+1, ""), ROW() -57 )), "")</f>
        <v/>
      </c>
      <c r="AF65" s="13" t="str">
        <f t="array" ref="AF65">IFERROR(INDEX(B58:B67, SMALL(IF(ISNUMBER(SEARCH("JV1",F58:F67)), ROW(F58:F67)-MIN(ROW(F58:F67))+1, ""), ROW() -57 )), "")</f>
        <v/>
      </c>
      <c r="AG65" s="13" t="str">
        <f t="array" ref="AG65">IFERROR(INDEX(C58:C67, SMALL(IF(ISNUMBER(SEARCH("JV1",F58:F67)), ROW(F58:F67)-MIN(ROW(F58:F67))+1, ""), ROW() -57 )), "")</f>
        <v/>
      </c>
      <c r="AH65" s="13" t="str">
        <f t="array" ref="AH65">IFERROR(INDEX(D58:D67, SMALL(IF(ISNUMBER(SEARCH("JV1",F58:F67)), ROW(F58:F67)-MIN(ROW(F58:F67))+1, ""), ROW() -57 )), "")</f>
        <v/>
      </c>
      <c r="AI65" s="13" t="str">
        <f t="array" ref="AI65">IFERROR(INDEX(E58:E67, SMALL(IF(ISNUMBER(SEARCH("JV1",F58:F67)), ROW(F58:F67)-MIN(ROW(F58:F67))+1, ""), ROW() -57 )), "")</f>
        <v/>
      </c>
      <c r="AJ65" s="13" t="str">
        <f t="array" ref="AJ65">IFERROR(INDEX(B58:B67, SMALL(IF(ISNUMBER(SEARCH("JV2",F58:F67)), ROW(F58:F67)-MIN(ROW(F58:F67))+1, ""), ROW() -57 )), "")</f>
        <v/>
      </c>
      <c r="AK65" s="13" t="str">
        <f t="array" ref="AK65">IFERROR(INDEX(C58:C67, SMALL(IF(ISNUMBER(SEARCH("JV2",F58:F67)), ROW(F58:F67)-MIN(ROW(F58:F67))+1, ""), ROW() -57 )), "")</f>
        <v/>
      </c>
      <c r="AL65" s="13" t="str">
        <f t="array" ref="AL65">IFERROR(INDEX(D58:D67, SMALL(IF(ISNUMBER(SEARCH("JV2",F58:F67)), ROW(F58:F67)-MIN(ROW(F58:F67))+1, ""), ROW() -57 )), "")</f>
        <v/>
      </c>
      <c r="AM65" s="13" t="str">
        <f t="array" ref="AM65">IFERROR(INDEX(E58:E67, SMALL(IF(ISNUMBER(SEARCH("JV2",F58:F67)), ROW(F58:F67)-MIN(ROW(F58:F67))+1, ""), ROW() -57 )), "")</f>
        <v/>
      </c>
    </row>
    <row r="66" spans="2:39" s="13" customFormat="1" ht="15" customHeight="1">
      <c r="B66" s="21" t="s">
        <v>124</v>
      </c>
      <c r="C66" s="1"/>
      <c r="D66" s="22" t="s">
        <v>141</v>
      </c>
      <c r="E66" s="1" t="s">
        <v>142</v>
      </c>
      <c r="F66" s="23" t="s">
        <v>30</v>
      </c>
      <c r="G66" s="24"/>
      <c r="H66" s="25">
        <v>3225</v>
      </c>
      <c r="I66" s="24"/>
      <c r="J66" s="25" t="b">
        <v>0</v>
      </c>
      <c r="K66" s="19"/>
      <c r="L66" s="26"/>
      <c r="M66" s="27"/>
    </row>
    <row r="67" spans="2:39" s="13" customFormat="1" ht="15" customHeight="1">
      <c r="B67" s="21" t="s">
        <v>124</v>
      </c>
      <c r="C67" s="1"/>
      <c r="D67" s="22" t="s">
        <v>143</v>
      </c>
      <c r="E67" s="1" t="s">
        <v>144</v>
      </c>
      <c r="F67" s="23" t="s">
        <v>14</v>
      </c>
      <c r="G67" s="24"/>
      <c r="H67" s="25">
        <v>3225</v>
      </c>
      <c r="I67" s="24"/>
      <c r="J67" s="25" t="b">
        <v>0</v>
      </c>
      <c r="K67" s="19"/>
      <c r="L67" s="26"/>
      <c r="M67" s="27"/>
    </row>
    <row r="68" spans="2:39" s="13" customFormat="1" ht="15" customHeight="1">
      <c r="B68" s="21" t="s">
        <v>145</v>
      </c>
      <c r="C68" s="1"/>
      <c r="D68" s="22" t="s">
        <v>146</v>
      </c>
      <c r="E68" s="1" t="s">
        <v>147</v>
      </c>
      <c r="F68" s="23" t="s">
        <v>30</v>
      </c>
      <c r="G68" s="24"/>
      <c r="H68" s="25">
        <v>4369</v>
      </c>
      <c r="I68" s="24"/>
      <c r="J68" s="25" t="b">
        <v>0</v>
      </c>
      <c r="K68" s="19"/>
      <c r="L68" s="26"/>
      <c r="M68" s="27"/>
      <c r="AB68" s="13" t="str">
        <f t="array" ref="AB68">IFERROR(INDEX(B68:B81, SMALL(IF("V"=F68:F81, ROW(F68:F81)-MIN(ROW(F68:F81))+1, ""), ROW() -67 )), "")</f>
        <v>Cleary University</v>
      </c>
      <c r="AC68" s="13">
        <f t="array" ref="AC68">IFERROR(INDEX(C68:C81, SMALL(IF("V"=F68:F81, ROW(F68:F81)-MIN(ROW(F68:F81))+1, ""), ROW() -67 )), "")</f>
        <v>0</v>
      </c>
      <c r="AD68" s="13" t="str">
        <f t="array" ref="AD68">IFERROR(INDEX(D68:D81, SMALL(IF("V"=F68:F81, ROW(F68:F81)-MIN(ROW(F68:F81))+1, ""), ROW() -67 )), "")</f>
        <v>20-59228</v>
      </c>
      <c r="AE68" s="13" t="str">
        <f t="array" ref="AE68">IFERROR(INDEX(E68:E81, SMALL(IF("V"=F68:F81, ROW(F68:F81)-MIN(ROW(F68:F81))+1, ""), ROW() -67 )), "")</f>
        <v>Corey Goldsmith</v>
      </c>
      <c r="AF68" s="13" t="str">
        <f t="array" ref="AF68">IFERROR(INDEX(B68:B81, SMALL(IF(ISNUMBER(SEARCH("JV1",F68:F81)), ROW(F68:F81)-MIN(ROW(F68:F81))+1, ""), ROW() -67 )), "")</f>
        <v/>
      </c>
      <c r="AG68" s="13" t="str">
        <f t="array" ref="AG68">IFERROR(INDEX(C68:C81, SMALL(IF(ISNUMBER(SEARCH("JV1",F68:F81)), ROW(F68:F81)-MIN(ROW(F68:F81))+1, ""), ROW() -67 )), "")</f>
        <v/>
      </c>
      <c r="AH68" s="13" t="str">
        <f t="array" ref="AH68">IFERROR(INDEX(D68:D81, SMALL(IF(ISNUMBER(SEARCH("JV1",F68:F81)), ROW(F68:F81)-MIN(ROW(F68:F81))+1, ""), ROW() -67 )), "")</f>
        <v/>
      </c>
      <c r="AI68" s="13" t="str">
        <f t="array" ref="AI68">IFERROR(INDEX(E68:E81, SMALL(IF(ISNUMBER(SEARCH("JV1",F68:F81)), ROW(F68:F81)-MIN(ROW(F68:F81))+1, ""), ROW() -67 )), "")</f>
        <v/>
      </c>
      <c r="AJ68" s="13" t="str">
        <f t="array" ref="AJ68">IFERROR(INDEX(B68:B81, SMALL(IF(ISNUMBER(SEARCH("JV2",F68:F81)), ROW(F68:F81)-MIN(ROW(F68:F81))+1, ""), ROW() -67 )), "")</f>
        <v/>
      </c>
      <c r="AK68" s="13" t="str">
        <f t="array" ref="AK68">IFERROR(INDEX(C68:C81, SMALL(IF(ISNUMBER(SEARCH("JV2",F68:F81)), ROW(F68:F81)-MIN(ROW(F68:F81))+1, ""), ROW() -67 )), "")</f>
        <v/>
      </c>
      <c r="AL68" s="13" t="str">
        <f t="array" ref="AL68">IFERROR(INDEX(D68:D81, SMALL(IF(ISNUMBER(SEARCH("JV2",F68:F81)), ROW(F68:F81)-MIN(ROW(F68:F81))+1, ""), ROW() -67 )), "")</f>
        <v/>
      </c>
      <c r="AM68" s="13" t="str">
        <f t="array" ref="AM68">IFERROR(INDEX(E68:E81, SMALL(IF(ISNUMBER(SEARCH("JV2",F68:F81)), ROW(F68:F81)-MIN(ROW(F68:F81))+1, ""), ROW() -67 )), "")</f>
        <v/>
      </c>
    </row>
    <row r="69" spans="2:39" s="13" customFormat="1" ht="15" customHeight="1">
      <c r="B69" s="21" t="s">
        <v>145</v>
      </c>
      <c r="C69" s="1"/>
      <c r="D69" s="22" t="s">
        <v>148</v>
      </c>
      <c r="E69" s="1" t="s">
        <v>149</v>
      </c>
      <c r="F69" s="23" t="s">
        <v>30</v>
      </c>
      <c r="G69" s="24"/>
      <c r="H69" s="25">
        <v>4369</v>
      </c>
      <c r="I69" s="24"/>
      <c r="J69" s="25" t="b">
        <v>0</v>
      </c>
      <c r="K69" s="19"/>
      <c r="L69" s="26"/>
      <c r="M69" s="27"/>
      <c r="AB69" s="13" t="str">
        <f t="array" ref="AB69">IFERROR(INDEX(B68:B81, SMALL(IF("V"=F68:F81, ROW(F68:F81)-MIN(ROW(F68:F81))+1, ""), ROW() -67 )), "")</f>
        <v>Cleary University</v>
      </c>
      <c r="AC69" s="13">
        <f t="array" ref="AC69">IFERROR(INDEX(C68:C81, SMALL(IF("V"=F68:F81, ROW(F68:F81)-MIN(ROW(F68:F81))+1, ""), ROW() -67 )), "")</f>
        <v>0</v>
      </c>
      <c r="AD69" s="13" t="str">
        <f t="array" ref="AD69">IFERROR(INDEX(D68:D81, SMALL(IF("V"=F68:F81, ROW(F68:F81)-MIN(ROW(F68:F81))+1, ""), ROW() -67 )), "")</f>
        <v>19-23085</v>
      </c>
      <c r="AE69" s="13" t="str">
        <f t="array" ref="AE69">IFERROR(INDEX(E68:E81, SMALL(IF("V"=F68:F81, ROW(F68:F81)-MIN(ROW(F68:F81))+1, ""), ROW() -67 )), "")</f>
        <v>Ethan Parker</v>
      </c>
      <c r="AF69" s="13" t="str">
        <f t="array" ref="AF69">IFERROR(INDEX(B68:B81, SMALL(IF(ISNUMBER(SEARCH("JV1",F68:F81)), ROW(F68:F81)-MIN(ROW(F68:F81))+1, ""), ROW() -67 )), "")</f>
        <v/>
      </c>
      <c r="AG69" s="13" t="str">
        <f t="array" ref="AG69">IFERROR(INDEX(C68:C81, SMALL(IF(ISNUMBER(SEARCH("JV1",F68:F81)), ROW(F68:F81)-MIN(ROW(F68:F81))+1, ""), ROW() -67 )), "")</f>
        <v/>
      </c>
      <c r="AH69" s="13" t="str">
        <f t="array" ref="AH69">IFERROR(INDEX(D68:D81, SMALL(IF(ISNUMBER(SEARCH("JV1",F68:F81)), ROW(F68:F81)-MIN(ROW(F68:F81))+1, ""), ROW() -67 )), "")</f>
        <v/>
      </c>
      <c r="AI69" s="13" t="str">
        <f t="array" ref="AI69">IFERROR(INDEX(E68:E81, SMALL(IF(ISNUMBER(SEARCH("JV1",F68:F81)), ROW(F68:F81)-MIN(ROW(F68:F81))+1, ""), ROW() -67 )), "")</f>
        <v/>
      </c>
      <c r="AJ69" s="13" t="str">
        <f t="array" ref="AJ69">IFERROR(INDEX(B68:B81, SMALL(IF(ISNUMBER(SEARCH("JV2",F68:F81)), ROW(F68:F81)-MIN(ROW(F68:F81))+1, ""), ROW() -67 )), "")</f>
        <v/>
      </c>
      <c r="AK69" s="13" t="str">
        <f t="array" ref="AK69">IFERROR(INDEX(C68:C81, SMALL(IF(ISNUMBER(SEARCH("JV2",F68:F81)), ROW(F68:F81)-MIN(ROW(F68:F81))+1, ""), ROW() -67 )), "")</f>
        <v/>
      </c>
      <c r="AL69" s="13" t="str">
        <f t="array" ref="AL69">IFERROR(INDEX(D68:D81, SMALL(IF(ISNUMBER(SEARCH("JV2",F68:F81)), ROW(F68:F81)-MIN(ROW(F68:F81))+1, ""), ROW() -67 )), "")</f>
        <v/>
      </c>
      <c r="AM69" s="13" t="str">
        <f t="array" ref="AM69">IFERROR(INDEX(E68:E81, SMALL(IF(ISNUMBER(SEARCH("JV2",F68:F81)), ROW(F68:F81)-MIN(ROW(F68:F81))+1, ""), ROW() -67 )), "")</f>
        <v/>
      </c>
    </row>
    <row r="70" spans="2:39" s="13" customFormat="1" ht="15" customHeight="1">
      <c r="B70" s="21" t="s">
        <v>145</v>
      </c>
      <c r="C70" s="1"/>
      <c r="D70" s="22" t="s">
        <v>150</v>
      </c>
      <c r="E70" s="1" t="s">
        <v>151</v>
      </c>
      <c r="F70" s="23" t="s">
        <v>30</v>
      </c>
      <c r="G70" s="24"/>
      <c r="H70" s="25">
        <v>4369</v>
      </c>
      <c r="I70" s="24"/>
      <c r="J70" s="25" t="b">
        <v>0</v>
      </c>
      <c r="K70" s="19"/>
      <c r="L70" s="26"/>
      <c r="M70" s="27"/>
      <c r="AB70" s="13" t="str">
        <f t="array" ref="AB70">IFERROR(INDEX(B68:B81, SMALL(IF("V"=F68:F81, ROW(F68:F81)-MIN(ROW(F68:F81))+1, ""), ROW() -67 )), "")</f>
        <v>Cleary University</v>
      </c>
      <c r="AC70" s="13">
        <f t="array" ref="AC70">IFERROR(INDEX(C68:C81, SMALL(IF("V"=F68:F81, ROW(F68:F81)-MIN(ROW(F68:F81))+1, ""), ROW() -67 )), "")</f>
        <v>0</v>
      </c>
      <c r="AD70" s="13" t="str">
        <f t="array" ref="AD70">IFERROR(INDEX(D68:D81, SMALL(IF("V"=F68:F81, ROW(F68:F81)-MIN(ROW(F68:F81))+1, ""), ROW() -67 )), "")</f>
        <v>11-443862</v>
      </c>
      <c r="AE70" s="13" t="str">
        <f t="array" ref="AE70">IFERROR(INDEX(E68:E81, SMALL(IF("V"=F68:F81, ROW(F68:F81)-MIN(ROW(F68:F81))+1, ""), ROW() -67 )), "")</f>
        <v>Hunter Blackhurst</v>
      </c>
      <c r="AF70" s="13" t="str">
        <f t="array" ref="AF70">IFERROR(INDEX(B68:B81, SMALL(IF(ISNUMBER(SEARCH("JV1",F68:F81)), ROW(F68:F81)-MIN(ROW(F68:F81))+1, ""), ROW() -67 )), "")</f>
        <v/>
      </c>
      <c r="AG70" s="13" t="str">
        <f t="array" ref="AG70">IFERROR(INDEX(C68:C81, SMALL(IF(ISNUMBER(SEARCH("JV1",F68:F81)), ROW(F68:F81)-MIN(ROW(F68:F81))+1, ""), ROW() -67 )), "")</f>
        <v/>
      </c>
      <c r="AH70" s="13" t="str">
        <f t="array" ref="AH70">IFERROR(INDEX(D68:D81, SMALL(IF(ISNUMBER(SEARCH("JV1",F68:F81)), ROW(F68:F81)-MIN(ROW(F68:F81))+1, ""), ROW() -67 )), "")</f>
        <v/>
      </c>
      <c r="AI70" s="13" t="str">
        <f t="array" ref="AI70">IFERROR(INDEX(E68:E81, SMALL(IF(ISNUMBER(SEARCH("JV1",F68:F81)), ROW(F68:F81)-MIN(ROW(F68:F81))+1, ""), ROW() -67 )), "")</f>
        <v/>
      </c>
      <c r="AJ70" s="13" t="str">
        <f t="array" ref="AJ70">IFERROR(INDEX(B68:B81, SMALL(IF(ISNUMBER(SEARCH("JV2",F68:F81)), ROW(F68:F81)-MIN(ROW(F68:F81))+1, ""), ROW() -67 )), "")</f>
        <v/>
      </c>
      <c r="AK70" s="13" t="str">
        <f t="array" ref="AK70">IFERROR(INDEX(C68:C81, SMALL(IF(ISNUMBER(SEARCH("JV2",F68:F81)), ROW(F68:F81)-MIN(ROW(F68:F81))+1, ""), ROW() -67 )), "")</f>
        <v/>
      </c>
      <c r="AL70" s="13" t="str">
        <f t="array" ref="AL70">IFERROR(INDEX(D68:D81, SMALL(IF(ISNUMBER(SEARCH("JV2",F68:F81)), ROW(F68:F81)-MIN(ROW(F68:F81))+1, ""), ROW() -67 )), "")</f>
        <v/>
      </c>
      <c r="AM70" s="13" t="str">
        <f t="array" ref="AM70">IFERROR(INDEX(E68:E81, SMALL(IF(ISNUMBER(SEARCH("JV2",F68:F81)), ROW(F68:F81)-MIN(ROW(F68:F81))+1, ""), ROW() -67 )), "")</f>
        <v/>
      </c>
    </row>
    <row r="71" spans="2:39" s="13" customFormat="1" ht="15" customHeight="1">
      <c r="B71" s="21" t="s">
        <v>145</v>
      </c>
      <c r="C71" s="1"/>
      <c r="D71" s="22" t="s">
        <v>152</v>
      </c>
      <c r="E71" s="1" t="s">
        <v>153</v>
      </c>
      <c r="F71" s="23" t="s">
        <v>30</v>
      </c>
      <c r="G71" s="24"/>
      <c r="H71" s="25">
        <v>4369</v>
      </c>
      <c r="I71" s="24"/>
      <c r="J71" s="25" t="b">
        <v>0</v>
      </c>
      <c r="K71" s="19"/>
      <c r="L71" s="26"/>
      <c r="M71" s="27"/>
      <c r="AB71" s="13" t="str">
        <f t="array" ref="AB71">IFERROR(INDEX(B68:B81, SMALL(IF("V"=F68:F81, ROW(F68:F81)-MIN(ROW(F68:F81))+1, ""), ROW() -67 )), "")</f>
        <v>Cleary University</v>
      </c>
      <c r="AC71" s="13">
        <f t="array" ref="AC71">IFERROR(INDEX(C68:C81, SMALL(IF("V"=F68:F81, ROW(F68:F81)-MIN(ROW(F68:F81))+1, ""), ROW() -67 )), "")</f>
        <v>0</v>
      </c>
      <c r="AD71" s="13" t="str">
        <f t="array" ref="AD71">IFERROR(INDEX(D68:D81, SMALL(IF("V"=F68:F81, ROW(F68:F81)-MIN(ROW(F68:F81))+1, ""), ROW() -67 )), "")</f>
        <v>18-54219</v>
      </c>
      <c r="AE71" s="13" t="str">
        <f t="array" ref="AE71">IFERROR(INDEX(E68:E81, SMALL(IF("V"=F68:F81, ROW(F68:F81)-MIN(ROW(F68:F81))+1, ""), ROW() -67 )), "")</f>
        <v>Justin De Bont</v>
      </c>
      <c r="AF71" s="13" t="str">
        <f t="array" ref="AF71">IFERROR(INDEX(B68:B81, SMALL(IF(ISNUMBER(SEARCH("JV1",F68:F81)), ROW(F68:F81)-MIN(ROW(F68:F81))+1, ""), ROW() -67 )), "")</f>
        <v/>
      </c>
      <c r="AG71" s="13" t="str">
        <f t="array" ref="AG71">IFERROR(INDEX(C68:C81, SMALL(IF(ISNUMBER(SEARCH("JV1",F68:F81)), ROW(F68:F81)-MIN(ROW(F68:F81))+1, ""), ROW() -67 )), "")</f>
        <v/>
      </c>
      <c r="AH71" s="13" t="str">
        <f t="array" ref="AH71">IFERROR(INDEX(D68:D81, SMALL(IF(ISNUMBER(SEARCH("JV1",F68:F81)), ROW(F68:F81)-MIN(ROW(F68:F81))+1, ""), ROW() -67 )), "")</f>
        <v/>
      </c>
      <c r="AI71" s="13" t="str">
        <f t="array" ref="AI71">IFERROR(INDEX(E68:E81, SMALL(IF(ISNUMBER(SEARCH("JV1",F68:F81)), ROW(F68:F81)-MIN(ROW(F68:F81))+1, ""), ROW() -67 )), "")</f>
        <v/>
      </c>
      <c r="AJ71" s="13" t="str">
        <f t="array" ref="AJ71">IFERROR(INDEX(B68:B81, SMALL(IF(ISNUMBER(SEARCH("JV2",F68:F81)), ROW(F68:F81)-MIN(ROW(F68:F81))+1, ""), ROW() -67 )), "")</f>
        <v/>
      </c>
      <c r="AK71" s="13" t="str">
        <f t="array" ref="AK71">IFERROR(INDEX(C68:C81, SMALL(IF(ISNUMBER(SEARCH("JV2",F68:F81)), ROW(F68:F81)-MIN(ROW(F68:F81))+1, ""), ROW() -67 )), "")</f>
        <v/>
      </c>
      <c r="AL71" s="13" t="str">
        <f t="array" ref="AL71">IFERROR(INDEX(D68:D81, SMALL(IF(ISNUMBER(SEARCH("JV2",F68:F81)), ROW(F68:F81)-MIN(ROW(F68:F81))+1, ""), ROW() -67 )), "")</f>
        <v/>
      </c>
      <c r="AM71" s="13" t="str">
        <f t="array" ref="AM71">IFERROR(INDEX(E68:E81, SMALL(IF(ISNUMBER(SEARCH("JV2",F68:F81)), ROW(F68:F81)-MIN(ROW(F68:F81))+1, ""), ROW() -67 )), "")</f>
        <v/>
      </c>
    </row>
    <row r="72" spans="2:39" s="13" customFormat="1" ht="15" customHeight="1">
      <c r="B72" s="21" t="s">
        <v>145</v>
      </c>
      <c r="C72" s="1"/>
      <c r="D72" s="22" t="s">
        <v>154</v>
      </c>
      <c r="E72" s="1" t="s">
        <v>155</v>
      </c>
      <c r="F72" s="23" t="s">
        <v>14</v>
      </c>
      <c r="G72" s="24"/>
      <c r="H72" s="25">
        <v>4369</v>
      </c>
      <c r="I72" s="24"/>
      <c r="J72" s="25" t="b">
        <v>0</v>
      </c>
      <c r="K72" s="19"/>
      <c r="L72" s="26"/>
      <c r="M72" s="27"/>
      <c r="AB72" s="13" t="str">
        <f t="array" ref="AB72">IFERROR(INDEX(B68:B81, SMALL(IF("V"=F68:F81, ROW(F68:F81)-MIN(ROW(F68:F81))+1, ""), ROW() -67 )), "")</f>
        <v>Cleary University</v>
      </c>
      <c r="AC72" s="13">
        <f t="array" ref="AC72">IFERROR(INDEX(C68:C81, SMALL(IF("V"=F68:F81, ROW(F68:F81)-MIN(ROW(F68:F81))+1, ""), ROW() -67 )), "")</f>
        <v>0</v>
      </c>
      <c r="AD72" s="13" t="str">
        <f t="array" ref="AD72">IFERROR(INDEX(D68:D81, SMALL(IF("V"=F68:F81, ROW(F68:F81)-MIN(ROW(F68:F81))+1, ""), ROW() -67 )), "")</f>
        <v>21-6393</v>
      </c>
      <c r="AE72" s="13" t="str">
        <f t="array" ref="AE72">IFERROR(INDEX(E68:E81, SMALL(IF("V"=F68:F81, ROW(F68:F81)-MIN(ROW(F68:F81))+1, ""), ROW() -67 )), "")</f>
        <v>Justin Perdue</v>
      </c>
      <c r="AF72" s="13" t="str">
        <f t="array" ref="AF72">IFERROR(INDEX(B68:B81, SMALL(IF(ISNUMBER(SEARCH("JV1",F68:F81)), ROW(F68:F81)-MIN(ROW(F68:F81))+1, ""), ROW() -67 )), "")</f>
        <v/>
      </c>
      <c r="AG72" s="13" t="str">
        <f t="array" ref="AG72">IFERROR(INDEX(C68:C81, SMALL(IF(ISNUMBER(SEARCH("JV1",F68:F81)), ROW(F68:F81)-MIN(ROW(F68:F81))+1, ""), ROW() -67 )), "")</f>
        <v/>
      </c>
      <c r="AH72" s="13" t="str">
        <f t="array" ref="AH72">IFERROR(INDEX(D68:D81, SMALL(IF(ISNUMBER(SEARCH("JV1",F68:F81)), ROW(F68:F81)-MIN(ROW(F68:F81))+1, ""), ROW() -67 )), "")</f>
        <v/>
      </c>
      <c r="AI72" s="13" t="str">
        <f t="array" ref="AI72">IFERROR(INDEX(E68:E81, SMALL(IF(ISNUMBER(SEARCH("JV1",F68:F81)), ROW(F68:F81)-MIN(ROW(F68:F81))+1, ""), ROW() -67 )), "")</f>
        <v/>
      </c>
      <c r="AJ72" s="13" t="str">
        <f t="array" ref="AJ72">IFERROR(INDEX(B68:B81, SMALL(IF(ISNUMBER(SEARCH("JV2",F68:F81)), ROW(F68:F81)-MIN(ROW(F68:F81))+1, ""), ROW() -67 )), "")</f>
        <v/>
      </c>
      <c r="AK72" s="13" t="str">
        <f t="array" ref="AK72">IFERROR(INDEX(C68:C81, SMALL(IF(ISNUMBER(SEARCH("JV2",F68:F81)), ROW(F68:F81)-MIN(ROW(F68:F81))+1, ""), ROW() -67 )), "")</f>
        <v/>
      </c>
      <c r="AL72" s="13" t="str">
        <f t="array" ref="AL72">IFERROR(INDEX(D68:D81, SMALL(IF(ISNUMBER(SEARCH("JV2",F68:F81)), ROW(F68:F81)-MIN(ROW(F68:F81))+1, ""), ROW() -67 )), "")</f>
        <v/>
      </c>
      <c r="AM72" s="13" t="str">
        <f t="array" ref="AM72">IFERROR(INDEX(E68:E81, SMALL(IF(ISNUMBER(SEARCH("JV2",F68:F81)), ROW(F68:F81)-MIN(ROW(F68:F81))+1, ""), ROW() -67 )), "")</f>
        <v/>
      </c>
    </row>
    <row r="73" spans="2:39" s="13" customFormat="1" ht="15" customHeight="1">
      <c r="B73" s="21" t="s">
        <v>145</v>
      </c>
      <c r="C73" s="1"/>
      <c r="D73" s="22" t="s">
        <v>156</v>
      </c>
      <c r="E73" s="1" t="s">
        <v>157</v>
      </c>
      <c r="F73" s="23" t="s">
        <v>14</v>
      </c>
      <c r="G73" s="24"/>
      <c r="H73" s="25">
        <v>4369</v>
      </c>
      <c r="I73" s="24"/>
      <c r="J73" s="25" t="b">
        <v>0</v>
      </c>
      <c r="K73" s="19"/>
      <c r="L73" s="26"/>
      <c r="M73" s="27"/>
      <c r="AB73" s="13" t="str">
        <f t="array" ref="AB73">IFERROR(INDEX(B68:B81, SMALL(IF("V"=F68:F81, ROW(F68:F81)-MIN(ROW(F68:F81))+1, ""), ROW() -67 )), "")</f>
        <v>Cleary University</v>
      </c>
      <c r="AC73" s="13">
        <f t="array" ref="AC73">IFERROR(INDEX(C68:C81, SMALL(IF("V"=F68:F81, ROW(F68:F81)-MIN(ROW(F68:F81))+1, ""), ROW() -67 )), "")</f>
        <v>0</v>
      </c>
      <c r="AD73" s="13" t="str">
        <f t="array" ref="AD73">IFERROR(INDEX(D68:D81, SMALL(IF("V"=F68:F81, ROW(F68:F81)-MIN(ROW(F68:F81))+1, ""), ROW() -67 )), "")</f>
        <v>11-563845</v>
      </c>
      <c r="AE73" s="13" t="str">
        <f t="array" ref="AE73">IFERROR(INDEX(E68:E81, SMALL(IF("V"=F68:F81, ROW(F68:F81)-MIN(ROW(F68:F81))+1, ""), ROW() -67 )), "")</f>
        <v>Matthew Radjewski</v>
      </c>
      <c r="AF73" s="13" t="str">
        <f t="array" ref="AF73">IFERROR(INDEX(B68:B81, SMALL(IF(ISNUMBER(SEARCH("JV1",F68:F81)), ROW(F68:F81)-MIN(ROW(F68:F81))+1, ""), ROW() -67 )), "")</f>
        <v/>
      </c>
      <c r="AG73" s="13" t="str">
        <f t="array" ref="AG73">IFERROR(INDEX(C68:C81, SMALL(IF(ISNUMBER(SEARCH("JV1",F68:F81)), ROW(F68:F81)-MIN(ROW(F68:F81))+1, ""), ROW() -67 )), "")</f>
        <v/>
      </c>
      <c r="AH73" s="13" t="str">
        <f t="array" ref="AH73">IFERROR(INDEX(D68:D81, SMALL(IF(ISNUMBER(SEARCH("JV1",F68:F81)), ROW(F68:F81)-MIN(ROW(F68:F81))+1, ""), ROW() -67 )), "")</f>
        <v/>
      </c>
      <c r="AI73" s="13" t="str">
        <f t="array" ref="AI73">IFERROR(INDEX(E68:E81, SMALL(IF(ISNUMBER(SEARCH("JV1",F68:F81)), ROW(F68:F81)-MIN(ROW(F68:F81))+1, ""), ROW() -67 )), "")</f>
        <v/>
      </c>
      <c r="AJ73" s="13" t="str">
        <f t="array" ref="AJ73">IFERROR(INDEX(B68:B81, SMALL(IF(ISNUMBER(SEARCH("JV2",F68:F81)), ROW(F68:F81)-MIN(ROW(F68:F81))+1, ""), ROW() -67 )), "")</f>
        <v/>
      </c>
      <c r="AK73" s="13" t="str">
        <f t="array" ref="AK73">IFERROR(INDEX(C68:C81, SMALL(IF(ISNUMBER(SEARCH("JV2",F68:F81)), ROW(F68:F81)-MIN(ROW(F68:F81))+1, ""), ROW() -67 )), "")</f>
        <v/>
      </c>
      <c r="AL73" s="13" t="str">
        <f t="array" ref="AL73">IFERROR(INDEX(D68:D81, SMALL(IF(ISNUMBER(SEARCH("JV2",F68:F81)), ROW(F68:F81)-MIN(ROW(F68:F81))+1, ""), ROW() -67 )), "")</f>
        <v/>
      </c>
      <c r="AM73" s="13" t="str">
        <f t="array" ref="AM73">IFERROR(INDEX(E68:E81, SMALL(IF(ISNUMBER(SEARCH("JV2",F68:F81)), ROW(F68:F81)-MIN(ROW(F68:F81))+1, ""), ROW() -67 )), "")</f>
        <v/>
      </c>
    </row>
    <row r="74" spans="2:39" s="13" customFormat="1" ht="15" customHeight="1">
      <c r="B74" s="21" t="s">
        <v>145</v>
      </c>
      <c r="C74" s="1"/>
      <c r="D74" s="22" t="s">
        <v>158</v>
      </c>
      <c r="E74" s="1" t="s">
        <v>159</v>
      </c>
      <c r="F74" s="23" t="s">
        <v>30</v>
      </c>
      <c r="G74" s="24"/>
      <c r="H74" s="25">
        <v>4369</v>
      </c>
      <c r="I74" s="24"/>
      <c r="J74" s="25" t="b">
        <v>0</v>
      </c>
      <c r="K74" s="19"/>
      <c r="L74" s="26"/>
      <c r="M74" s="27"/>
      <c r="AB74" s="13" t="str">
        <f t="array" ref="AB74">IFERROR(INDEX(B68:B81, SMALL(IF("V"=F68:F81, ROW(F68:F81)-MIN(ROW(F68:F81))+1, ""), ROW() -67 )), "")</f>
        <v>Cleary University</v>
      </c>
      <c r="AC74" s="13">
        <f t="array" ref="AC74">IFERROR(INDEX(C68:C81, SMALL(IF("V"=F68:F81, ROW(F68:F81)-MIN(ROW(F68:F81))+1, ""), ROW() -67 )), "")</f>
        <v>0</v>
      </c>
      <c r="AD74" s="13" t="str">
        <f t="array" ref="AD74">IFERROR(INDEX(D68:D81, SMALL(IF("V"=F68:F81, ROW(F68:F81)-MIN(ROW(F68:F81))+1, ""), ROW() -67 )), "")</f>
        <v>21-82502</v>
      </c>
      <c r="AE74" s="13" t="str">
        <f t="array" ref="AE74">IFERROR(INDEX(E68:E81, SMALL(IF("V"=F68:F81, ROW(F68:F81)-MIN(ROW(F68:F81))+1, ""), ROW() -67 )), "")</f>
        <v>Trevor Cockerill</v>
      </c>
      <c r="AF74" s="13" t="str">
        <f t="array" ref="AF74">IFERROR(INDEX(B68:B81, SMALL(IF(ISNUMBER(SEARCH("JV1",F68:F81)), ROW(F68:F81)-MIN(ROW(F68:F81))+1, ""), ROW() -67 )), "")</f>
        <v/>
      </c>
      <c r="AG74" s="13" t="str">
        <f t="array" ref="AG74">IFERROR(INDEX(C68:C81, SMALL(IF(ISNUMBER(SEARCH("JV1",F68:F81)), ROW(F68:F81)-MIN(ROW(F68:F81))+1, ""), ROW() -67 )), "")</f>
        <v/>
      </c>
      <c r="AH74" s="13" t="str">
        <f t="array" ref="AH74">IFERROR(INDEX(D68:D81, SMALL(IF(ISNUMBER(SEARCH("JV1",F68:F81)), ROW(F68:F81)-MIN(ROW(F68:F81))+1, ""), ROW() -67 )), "")</f>
        <v/>
      </c>
      <c r="AI74" s="13" t="str">
        <f t="array" ref="AI74">IFERROR(INDEX(E68:E81, SMALL(IF(ISNUMBER(SEARCH("JV1",F68:F81)), ROW(F68:F81)-MIN(ROW(F68:F81))+1, ""), ROW() -67 )), "")</f>
        <v/>
      </c>
      <c r="AJ74" s="13" t="str">
        <f t="array" ref="AJ74">IFERROR(INDEX(B68:B81, SMALL(IF(ISNUMBER(SEARCH("JV2",F68:F81)), ROW(F68:F81)-MIN(ROW(F68:F81))+1, ""), ROW() -67 )), "")</f>
        <v/>
      </c>
      <c r="AK74" s="13" t="str">
        <f t="array" ref="AK74">IFERROR(INDEX(C68:C81, SMALL(IF(ISNUMBER(SEARCH("JV2",F68:F81)), ROW(F68:F81)-MIN(ROW(F68:F81))+1, ""), ROW() -67 )), "")</f>
        <v/>
      </c>
      <c r="AL74" s="13" t="str">
        <f t="array" ref="AL74">IFERROR(INDEX(D68:D81, SMALL(IF(ISNUMBER(SEARCH("JV2",F68:F81)), ROW(F68:F81)-MIN(ROW(F68:F81))+1, ""), ROW() -67 )), "")</f>
        <v/>
      </c>
      <c r="AM74" s="13" t="str">
        <f t="array" ref="AM74">IFERROR(INDEX(E68:E81, SMALL(IF(ISNUMBER(SEARCH("JV2",F68:F81)), ROW(F68:F81)-MIN(ROW(F68:F81))+1, ""), ROW() -67 )), "")</f>
        <v/>
      </c>
    </row>
    <row r="75" spans="2:39" s="13" customFormat="1" ht="15" customHeight="1">
      <c r="B75" s="21" t="s">
        <v>145</v>
      </c>
      <c r="C75" s="1"/>
      <c r="D75" s="22" t="s">
        <v>160</v>
      </c>
      <c r="E75" s="1" t="s">
        <v>161</v>
      </c>
      <c r="F75" s="23" t="s">
        <v>14</v>
      </c>
      <c r="G75" s="24"/>
      <c r="H75" s="25">
        <v>4369</v>
      </c>
      <c r="I75" s="24"/>
      <c r="J75" s="25" t="b">
        <v>0</v>
      </c>
      <c r="K75" s="19"/>
      <c r="L75" s="26"/>
      <c r="M75" s="27"/>
      <c r="AB75" s="13" t="str">
        <f t="array" ref="AB75">IFERROR(INDEX(B68:B81, SMALL(IF("V"=F68:F81, ROW(F68:F81)-MIN(ROW(F68:F81))+1, ""), ROW() -67 )), "")</f>
        <v>Cleary University</v>
      </c>
      <c r="AC75" s="13">
        <f t="array" ref="AC75">IFERROR(INDEX(C68:C81, SMALL(IF("V"=F68:F81, ROW(F68:F81)-MIN(ROW(F68:F81))+1, ""), ROW() -67 )), "")</f>
        <v>0</v>
      </c>
      <c r="AD75" s="13" t="str">
        <f t="array" ref="AD75">IFERROR(INDEX(D68:D81, SMALL(IF("V"=F68:F81, ROW(F68:F81)-MIN(ROW(F68:F81))+1, ""), ROW() -67 )), "")</f>
        <v>11-514921</v>
      </c>
      <c r="AE75" s="13" t="str">
        <f t="array" ref="AE75">IFERROR(INDEX(E68:E81, SMALL(IF("V"=F68:F81, ROW(F68:F81)-MIN(ROW(F68:F81))+1, ""), ROW() -67 )), "")</f>
        <v>Zachary Delong</v>
      </c>
      <c r="AF75" s="13" t="str">
        <f t="array" ref="AF75">IFERROR(INDEX(B68:B81, SMALL(IF(ISNUMBER(SEARCH("JV1",F68:F81)), ROW(F68:F81)-MIN(ROW(F68:F81))+1, ""), ROW() -67 )), "")</f>
        <v/>
      </c>
      <c r="AG75" s="13" t="str">
        <f t="array" ref="AG75">IFERROR(INDEX(C68:C81, SMALL(IF(ISNUMBER(SEARCH("JV1",F68:F81)), ROW(F68:F81)-MIN(ROW(F68:F81))+1, ""), ROW() -67 )), "")</f>
        <v/>
      </c>
      <c r="AH75" s="13" t="str">
        <f t="array" ref="AH75">IFERROR(INDEX(D68:D81, SMALL(IF(ISNUMBER(SEARCH("JV1",F68:F81)), ROW(F68:F81)-MIN(ROW(F68:F81))+1, ""), ROW() -67 )), "")</f>
        <v/>
      </c>
      <c r="AI75" s="13" t="str">
        <f t="array" ref="AI75">IFERROR(INDEX(E68:E81, SMALL(IF(ISNUMBER(SEARCH("JV1",F68:F81)), ROW(F68:F81)-MIN(ROW(F68:F81))+1, ""), ROW() -67 )), "")</f>
        <v/>
      </c>
      <c r="AJ75" s="13" t="str">
        <f t="array" ref="AJ75">IFERROR(INDEX(B68:B81, SMALL(IF(ISNUMBER(SEARCH("JV2",F68:F81)), ROW(F68:F81)-MIN(ROW(F68:F81))+1, ""), ROW() -67 )), "")</f>
        <v/>
      </c>
      <c r="AK75" s="13" t="str">
        <f t="array" ref="AK75">IFERROR(INDEX(C68:C81, SMALL(IF(ISNUMBER(SEARCH("JV2",F68:F81)), ROW(F68:F81)-MIN(ROW(F68:F81))+1, ""), ROW() -67 )), "")</f>
        <v/>
      </c>
      <c r="AL75" s="13" t="str">
        <f t="array" ref="AL75">IFERROR(INDEX(D68:D81, SMALL(IF(ISNUMBER(SEARCH("JV2",F68:F81)), ROW(F68:F81)-MIN(ROW(F68:F81))+1, ""), ROW() -67 )), "")</f>
        <v/>
      </c>
      <c r="AM75" s="13" t="str">
        <f t="array" ref="AM75">IFERROR(INDEX(E68:E81, SMALL(IF(ISNUMBER(SEARCH("JV2",F68:F81)), ROW(F68:F81)-MIN(ROW(F68:F81))+1, ""), ROW() -67 )), "")</f>
        <v/>
      </c>
    </row>
    <row r="76" spans="2:39" s="13" customFormat="1" ht="15" customHeight="1">
      <c r="B76" s="21" t="s">
        <v>145</v>
      </c>
      <c r="C76" s="1"/>
      <c r="D76" s="22" t="s">
        <v>162</v>
      </c>
      <c r="E76" s="1" t="s">
        <v>163</v>
      </c>
      <c r="F76" s="23" t="s">
        <v>14</v>
      </c>
      <c r="G76" s="24"/>
      <c r="H76" s="25">
        <v>4369</v>
      </c>
      <c r="I76" s="24"/>
      <c r="J76" s="25" t="b">
        <v>0</v>
      </c>
      <c r="K76" s="19"/>
      <c r="L76" s="26"/>
      <c r="M76" s="27"/>
    </row>
    <row r="77" spans="2:39" s="13" customFormat="1" ht="15" customHeight="1">
      <c r="B77" s="21" t="s">
        <v>145</v>
      </c>
      <c r="C77" s="1"/>
      <c r="D77" s="22" t="s">
        <v>164</v>
      </c>
      <c r="E77" s="1" t="s">
        <v>165</v>
      </c>
      <c r="F77" s="23" t="s">
        <v>14</v>
      </c>
      <c r="G77" s="24"/>
      <c r="H77" s="25">
        <v>4369</v>
      </c>
      <c r="I77" s="24"/>
      <c r="J77" s="25" t="b">
        <v>0</v>
      </c>
      <c r="K77" s="19"/>
      <c r="L77" s="26"/>
      <c r="M77" s="27"/>
    </row>
    <row r="78" spans="2:39" s="13" customFormat="1" ht="15" customHeight="1">
      <c r="B78" s="21" t="s">
        <v>145</v>
      </c>
      <c r="C78" s="1"/>
      <c r="D78" s="22" t="s">
        <v>166</v>
      </c>
      <c r="E78" s="1" t="s">
        <v>167</v>
      </c>
      <c r="F78" s="23" t="s">
        <v>14</v>
      </c>
      <c r="G78" s="24"/>
      <c r="H78" s="25">
        <v>4369</v>
      </c>
      <c r="I78" s="24"/>
      <c r="J78" s="25" t="b">
        <v>0</v>
      </c>
      <c r="K78" s="19"/>
      <c r="L78" s="26"/>
      <c r="M78" s="27"/>
    </row>
    <row r="79" spans="2:39" s="13" customFormat="1" ht="15" customHeight="1">
      <c r="B79" s="21" t="s">
        <v>145</v>
      </c>
      <c r="C79" s="1"/>
      <c r="D79" s="22" t="s">
        <v>168</v>
      </c>
      <c r="E79" s="1" t="s">
        <v>169</v>
      </c>
      <c r="F79" s="23" t="s">
        <v>30</v>
      </c>
      <c r="G79" s="24"/>
      <c r="H79" s="25">
        <v>4369</v>
      </c>
      <c r="I79" s="24"/>
      <c r="J79" s="25" t="b">
        <v>0</v>
      </c>
      <c r="K79" s="19"/>
      <c r="L79" s="26"/>
      <c r="M79" s="27"/>
    </row>
    <row r="80" spans="2:39" s="13" customFormat="1" ht="15" customHeight="1">
      <c r="B80" s="21" t="s">
        <v>145</v>
      </c>
      <c r="C80" s="1"/>
      <c r="D80" s="22" t="s">
        <v>170</v>
      </c>
      <c r="E80" s="1" t="s">
        <v>171</v>
      </c>
      <c r="F80" s="23" t="s">
        <v>14</v>
      </c>
      <c r="G80" s="24"/>
      <c r="H80" s="25">
        <v>4369</v>
      </c>
      <c r="I80" s="24"/>
      <c r="J80" s="25" t="b">
        <v>0</v>
      </c>
      <c r="K80" s="19"/>
      <c r="L80" s="26"/>
      <c r="M80" s="27"/>
    </row>
    <row r="81" spans="2:39" s="13" customFormat="1" ht="15" customHeight="1">
      <c r="B81" s="21" t="s">
        <v>145</v>
      </c>
      <c r="C81" s="1"/>
      <c r="D81" s="22" t="s">
        <v>172</v>
      </c>
      <c r="E81" s="1" t="s">
        <v>173</v>
      </c>
      <c r="F81" s="23" t="s">
        <v>14</v>
      </c>
      <c r="G81" s="24"/>
      <c r="H81" s="25">
        <v>4369</v>
      </c>
      <c r="I81" s="24"/>
      <c r="J81" s="25" t="b">
        <v>0</v>
      </c>
      <c r="K81" s="19"/>
      <c r="L81" s="26"/>
      <c r="M81" s="27"/>
    </row>
    <row r="82" spans="2:39" s="13" customFormat="1" ht="15" customHeight="1">
      <c r="B82" s="21" t="s">
        <v>174</v>
      </c>
      <c r="C82" s="1"/>
      <c r="D82" s="22" t="s">
        <v>175</v>
      </c>
      <c r="E82" s="1" t="s">
        <v>176</v>
      </c>
      <c r="F82" s="23" t="s">
        <v>14</v>
      </c>
      <c r="G82" s="24"/>
      <c r="H82" s="25">
        <v>4043</v>
      </c>
      <c r="I82" s="24"/>
      <c r="J82" s="25" t="b">
        <v>0</v>
      </c>
      <c r="K82" s="19"/>
      <c r="L82" s="26"/>
      <c r="M82" s="27"/>
      <c r="AB82" s="13" t="str">
        <f t="array" ref="AB82">IFERROR(INDEX(B82:B102, SMALL(IF("V"=F82:F102, ROW(F82:F102)-MIN(ROW(F82:F102))+1, ""), ROW() -81 )), "")</f>
        <v>Concordia University</v>
      </c>
      <c r="AC82" s="13">
        <f t="array" ref="AC82">IFERROR(INDEX(C82:C102, SMALL(IF("V"=F82:F102, ROW(F82:F102)-MIN(ROW(F82:F102))+1, ""), ROW() -81 )), "")</f>
        <v>0</v>
      </c>
      <c r="AD82" s="13" t="str">
        <f t="array" ref="AD82">IFERROR(INDEX(D82:D102, SMALL(IF("V"=F82:F102, ROW(F82:F102)-MIN(ROW(F82:F102))+1, ""), ROW() -81 )), "")</f>
        <v>17-59570</v>
      </c>
      <c r="AE82" s="13" t="str">
        <f t="array" ref="AE82">IFERROR(INDEX(E82:E102, SMALL(IF("V"=F82:F102, ROW(F82:F102)-MIN(ROW(F82:F102))+1, ""), ROW() -81 )), "")</f>
        <v>Alex Bumpus</v>
      </c>
      <c r="AF82" s="13" t="str">
        <f t="array" ref="AF82">IFERROR(INDEX(B82:B102, SMALL(IF(ISNUMBER(SEARCH("JV1",F82:F102)), ROW(F82:F102)-MIN(ROW(F82:F102))+1, ""), ROW() -81 )), "")</f>
        <v/>
      </c>
      <c r="AG82" s="13" t="str">
        <f t="array" ref="AG82">IFERROR(INDEX(C82:C102, SMALL(IF(ISNUMBER(SEARCH("JV1",F82:F102)), ROW(F82:F102)-MIN(ROW(F82:F102))+1, ""), ROW() -81 )), "")</f>
        <v/>
      </c>
      <c r="AH82" s="13" t="str">
        <f t="array" ref="AH82">IFERROR(INDEX(D82:D102, SMALL(IF(ISNUMBER(SEARCH("JV1",F82:F102)), ROW(F82:F102)-MIN(ROW(F82:F102))+1, ""), ROW() -81 )), "")</f>
        <v/>
      </c>
      <c r="AI82" s="13" t="str">
        <f t="array" ref="AI82">IFERROR(INDEX(E82:E102, SMALL(IF(ISNUMBER(SEARCH("JV1",F82:F102)), ROW(F82:F102)-MIN(ROW(F82:F102))+1, ""), ROW() -81 )), "")</f>
        <v/>
      </c>
      <c r="AJ82" s="13" t="str">
        <f t="array" ref="AJ82">IFERROR(INDEX(B82:B102, SMALL(IF(ISNUMBER(SEARCH("JV2",F82:F102)), ROW(F82:F102)-MIN(ROW(F82:F102))+1, ""), ROW() -81 )), "")</f>
        <v/>
      </c>
      <c r="AK82" s="13" t="str">
        <f t="array" ref="AK82">IFERROR(INDEX(C82:C102, SMALL(IF(ISNUMBER(SEARCH("JV2",F82:F102)), ROW(F82:F102)-MIN(ROW(F82:F102))+1, ""), ROW() -81 )), "")</f>
        <v/>
      </c>
      <c r="AL82" s="13" t="str">
        <f t="array" ref="AL82">IFERROR(INDEX(D82:D102, SMALL(IF(ISNUMBER(SEARCH("JV2",F82:F102)), ROW(F82:F102)-MIN(ROW(F82:F102))+1, ""), ROW() -81 )), "")</f>
        <v/>
      </c>
      <c r="AM82" s="13" t="str">
        <f t="array" ref="AM82">IFERROR(INDEX(E82:E102, SMALL(IF(ISNUMBER(SEARCH("JV2",F82:F102)), ROW(F82:F102)-MIN(ROW(F82:F102))+1, ""), ROW() -81 )), "")</f>
        <v/>
      </c>
    </row>
    <row r="83" spans="2:39" s="13" customFormat="1" ht="15" customHeight="1">
      <c r="B83" s="21" t="s">
        <v>174</v>
      </c>
      <c r="C83" s="1"/>
      <c r="D83" s="22" t="s">
        <v>177</v>
      </c>
      <c r="E83" s="1" t="s">
        <v>178</v>
      </c>
      <c r="F83" s="23" t="s">
        <v>30</v>
      </c>
      <c r="G83" s="24"/>
      <c r="H83" s="25">
        <v>4043</v>
      </c>
      <c r="I83" s="24"/>
      <c r="J83" s="25" t="b">
        <v>0</v>
      </c>
      <c r="K83" s="19"/>
      <c r="L83" s="26"/>
      <c r="M83" s="27"/>
      <c r="AB83" s="13" t="str">
        <f t="array" ref="AB83">IFERROR(INDEX(B82:B102, SMALL(IF("V"=F82:F102, ROW(F82:F102)-MIN(ROW(F82:F102))+1, ""), ROW() -81 )), "")</f>
        <v>Concordia University</v>
      </c>
      <c r="AC83" s="13">
        <f t="array" ref="AC83">IFERROR(INDEX(C82:C102, SMALL(IF("V"=F82:F102, ROW(F82:F102)-MIN(ROW(F82:F102))+1, ""), ROW() -81 )), "")</f>
        <v>0</v>
      </c>
      <c r="AD83" s="13" t="str">
        <f t="array" ref="AD83">IFERROR(INDEX(D82:D102, SMALL(IF("V"=F82:F102, ROW(F82:F102)-MIN(ROW(F82:F102))+1, ""), ROW() -81 )), "")</f>
        <v>8414-15971</v>
      </c>
      <c r="AE83" s="13" t="str">
        <f t="array" ref="AE83">IFERROR(INDEX(E82:E102, SMALL(IF("V"=F82:F102, ROW(F82:F102)-MIN(ROW(F82:F102))+1, ""), ROW() -81 )), "")</f>
        <v>Conner Lackey</v>
      </c>
      <c r="AF83" s="13" t="str">
        <f t="array" ref="AF83">IFERROR(INDEX(B82:B102, SMALL(IF(ISNUMBER(SEARCH("JV1",F82:F102)), ROW(F82:F102)-MIN(ROW(F82:F102))+1, ""), ROW() -81 )), "")</f>
        <v/>
      </c>
      <c r="AG83" s="13" t="str">
        <f t="array" ref="AG83">IFERROR(INDEX(C82:C102, SMALL(IF(ISNUMBER(SEARCH("JV1",F82:F102)), ROW(F82:F102)-MIN(ROW(F82:F102))+1, ""), ROW() -81 )), "")</f>
        <v/>
      </c>
      <c r="AH83" s="13" t="str">
        <f t="array" ref="AH83">IFERROR(INDEX(D82:D102, SMALL(IF(ISNUMBER(SEARCH("JV1",F82:F102)), ROW(F82:F102)-MIN(ROW(F82:F102))+1, ""), ROW() -81 )), "")</f>
        <v/>
      </c>
      <c r="AI83" s="13" t="str">
        <f t="array" ref="AI83">IFERROR(INDEX(E82:E102, SMALL(IF(ISNUMBER(SEARCH("JV1",F82:F102)), ROW(F82:F102)-MIN(ROW(F82:F102))+1, ""), ROW() -81 )), "")</f>
        <v/>
      </c>
      <c r="AJ83" s="13" t="str">
        <f t="array" ref="AJ83">IFERROR(INDEX(B82:B102, SMALL(IF(ISNUMBER(SEARCH("JV2",F82:F102)), ROW(F82:F102)-MIN(ROW(F82:F102))+1, ""), ROW() -81 )), "")</f>
        <v/>
      </c>
      <c r="AK83" s="13" t="str">
        <f t="array" ref="AK83">IFERROR(INDEX(C82:C102, SMALL(IF(ISNUMBER(SEARCH("JV2",F82:F102)), ROW(F82:F102)-MIN(ROW(F82:F102))+1, ""), ROW() -81 )), "")</f>
        <v/>
      </c>
      <c r="AL83" s="13" t="str">
        <f t="array" ref="AL83">IFERROR(INDEX(D82:D102, SMALL(IF(ISNUMBER(SEARCH("JV2",F82:F102)), ROW(F82:F102)-MIN(ROW(F82:F102))+1, ""), ROW() -81 )), "")</f>
        <v/>
      </c>
      <c r="AM83" s="13" t="str">
        <f t="array" ref="AM83">IFERROR(INDEX(E82:E102, SMALL(IF(ISNUMBER(SEARCH("JV2",F82:F102)), ROW(F82:F102)-MIN(ROW(F82:F102))+1, ""), ROW() -81 )), "")</f>
        <v/>
      </c>
    </row>
    <row r="84" spans="2:39" s="13" customFormat="1" ht="15" customHeight="1">
      <c r="B84" s="21" t="s">
        <v>174</v>
      </c>
      <c r="C84" s="1"/>
      <c r="D84" s="22" t="s">
        <v>179</v>
      </c>
      <c r="E84" s="1" t="s">
        <v>180</v>
      </c>
      <c r="F84" s="23" t="s">
        <v>30</v>
      </c>
      <c r="G84" s="24"/>
      <c r="H84" s="25">
        <v>4043</v>
      </c>
      <c r="I84" s="24"/>
      <c r="J84" s="25" t="b">
        <v>0</v>
      </c>
      <c r="K84" s="19"/>
      <c r="L84" s="26"/>
      <c r="M84" s="27"/>
      <c r="AB84" s="13" t="str">
        <f t="array" ref="AB84">IFERROR(INDEX(B82:B102, SMALL(IF("V"=F82:F102, ROW(F82:F102)-MIN(ROW(F82:F102))+1, ""), ROW() -81 )), "")</f>
        <v>Concordia University</v>
      </c>
      <c r="AC84" s="13">
        <f t="array" ref="AC84">IFERROR(INDEX(C82:C102, SMALL(IF("V"=F82:F102, ROW(F82:F102)-MIN(ROW(F82:F102))+1, ""), ROW() -81 )), "")</f>
        <v>0</v>
      </c>
      <c r="AD84" s="13" t="str">
        <f t="array" ref="AD84">IFERROR(INDEX(D82:D102, SMALL(IF("V"=F82:F102, ROW(F82:F102)-MIN(ROW(F82:F102))+1, ""), ROW() -81 )), "")</f>
        <v>7914-20863</v>
      </c>
      <c r="AE84" s="13" t="str">
        <f t="array" ref="AE84">IFERROR(INDEX(E82:E102, SMALL(IF("V"=F82:F102, ROW(F82:F102)-MIN(ROW(F82:F102))+1, ""), ROW() -81 )), "")</f>
        <v>Connor Rogus</v>
      </c>
      <c r="AF84" s="13" t="str">
        <f t="array" ref="AF84">IFERROR(INDEX(B82:B102, SMALL(IF(ISNUMBER(SEARCH("JV1",F82:F102)), ROW(F82:F102)-MIN(ROW(F82:F102))+1, ""), ROW() -81 )), "")</f>
        <v/>
      </c>
      <c r="AG84" s="13" t="str">
        <f t="array" ref="AG84">IFERROR(INDEX(C82:C102, SMALL(IF(ISNUMBER(SEARCH("JV1",F82:F102)), ROW(F82:F102)-MIN(ROW(F82:F102))+1, ""), ROW() -81 )), "")</f>
        <v/>
      </c>
      <c r="AH84" s="13" t="str">
        <f t="array" ref="AH84">IFERROR(INDEX(D82:D102, SMALL(IF(ISNUMBER(SEARCH("JV1",F82:F102)), ROW(F82:F102)-MIN(ROW(F82:F102))+1, ""), ROW() -81 )), "")</f>
        <v/>
      </c>
      <c r="AI84" s="13" t="str">
        <f t="array" ref="AI84">IFERROR(INDEX(E82:E102, SMALL(IF(ISNUMBER(SEARCH("JV1",F82:F102)), ROW(F82:F102)-MIN(ROW(F82:F102))+1, ""), ROW() -81 )), "")</f>
        <v/>
      </c>
      <c r="AJ84" s="13" t="str">
        <f t="array" ref="AJ84">IFERROR(INDEX(B82:B102, SMALL(IF(ISNUMBER(SEARCH("JV2",F82:F102)), ROW(F82:F102)-MIN(ROW(F82:F102))+1, ""), ROW() -81 )), "")</f>
        <v/>
      </c>
      <c r="AK84" s="13" t="str">
        <f t="array" ref="AK84">IFERROR(INDEX(C82:C102, SMALL(IF(ISNUMBER(SEARCH("JV2",F82:F102)), ROW(F82:F102)-MIN(ROW(F82:F102))+1, ""), ROW() -81 )), "")</f>
        <v/>
      </c>
      <c r="AL84" s="13" t="str">
        <f t="array" ref="AL84">IFERROR(INDEX(D82:D102, SMALL(IF(ISNUMBER(SEARCH("JV2",F82:F102)), ROW(F82:F102)-MIN(ROW(F82:F102))+1, ""), ROW() -81 )), "")</f>
        <v/>
      </c>
      <c r="AM84" s="13" t="str">
        <f t="array" ref="AM84">IFERROR(INDEX(E82:E102, SMALL(IF(ISNUMBER(SEARCH("JV2",F82:F102)), ROW(F82:F102)-MIN(ROW(F82:F102))+1, ""), ROW() -81 )), "")</f>
        <v/>
      </c>
    </row>
    <row r="85" spans="2:39" s="13" customFormat="1" ht="15" customHeight="1">
      <c r="B85" s="21" t="s">
        <v>174</v>
      </c>
      <c r="C85" s="1"/>
      <c r="D85" s="22" t="s">
        <v>181</v>
      </c>
      <c r="E85" s="1" t="s">
        <v>182</v>
      </c>
      <c r="F85" s="23" t="s">
        <v>30</v>
      </c>
      <c r="G85" s="24"/>
      <c r="H85" s="25">
        <v>4043</v>
      </c>
      <c r="I85" s="24"/>
      <c r="J85" s="25" t="b">
        <v>0</v>
      </c>
      <c r="K85" s="19"/>
      <c r="L85" s="26"/>
      <c r="M85" s="27"/>
      <c r="AB85" s="13" t="str">
        <f t="array" ref="AB85">IFERROR(INDEX(B82:B102, SMALL(IF("V"=F82:F102, ROW(F82:F102)-MIN(ROW(F82:F102))+1, ""), ROW() -81 )), "")</f>
        <v>Concordia University</v>
      </c>
      <c r="AC85" s="13">
        <f t="array" ref="AC85">IFERROR(INDEX(C82:C102, SMALL(IF("V"=F82:F102, ROW(F82:F102)-MIN(ROW(F82:F102))+1, ""), ROW() -81 )), "")</f>
        <v>0</v>
      </c>
      <c r="AD85" s="13" t="str">
        <f t="array" ref="AD85">IFERROR(INDEX(D82:D102, SMALL(IF("V"=F82:F102, ROW(F82:F102)-MIN(ROW(F82:F102))+1, ""), ROW() -81 )), "")</f>
        <v>11-512781</v>
      </c>
      <c r="AE85" s="13" t="str">
        <f t="array" ref="AE85">IFERROR(INDEX(E82:E102, SMALL(IF("V"=F82:F102, ROW(F82:F102)-MIN(ROW(F82:F102))+1, ""), ROW() -81 )), "")</f>
        <v>David Schaberg</v>
      </c>
      <c r="AF85" s="13" t="str">
        <f t="array" ref="AF85">IFERROR(INDEX(B82:B102, SMALL(IF(ISNUMBER(SEARCH("JV1",F82:F102)), ROW(F82:F102)-MIN(ROW(F82:F102))+1, ""), ROW() -81 )), "")</f>
        <v/>
      </c>
      <c r="AG85" s="13" t="str">
        <f t="array" ref="AG85">IFERROR(INDEX(C82:C102, SMALL(IF(ISNUMBER(SEARCH("JV1",F82:F102)), ROW(F82:F102)-MIN(ROW(F82:F102))+1, ""), ROW() -81 )), "")</f>
        <v/>
      </c>
      <c r="AH85" s="13" t="str">
        <f t="array" ref="AH85">IFERROR(INDEX(D82:D102, SMALL(IF(ISNUMBER(SEARCH("JV1",F82:F102)), ROW(F82:F102)-MIN(ROW(F82:F102))+1, ""), ROW() -81 )), "")</f>
        <v/>
      </c>
      <c r="AI85" s="13" t="str">
        <f t="array" ref="AI85">IFERROR(INDEX(E82:E102, SMALL(IF(ISNUMBER(SEARCH("JV1",F82:F102)), ROW(F82:F102)-MIN(ROW(F82:F102))+1, ""), ROW() -81 )), "")</f>
        <v/>
      </c>
      <c r="AJ85" s="13" t="str">
        <f t="array" ref="AJ85">IFERROR(INDEX(B82:B102, SMALL(IF(ISNUMBER(SEARCH("JV2",F82:F102)), ROW(F82:F102)-MIN(ROW(F82:F102))+1, ""), ROW() -81 )), "")</f>
        <v/>
      </c>
      <c r="AK85" s="13" t="str">
        <f t="array" ref="AK85">IFERROR(INDEX(C82:C102, SMALL(IF(ISNUMBER(SEARCH("JV2",F82:F102)), ROW(F82:F102)-MIN(ROW(F82:F102))+1, ""), ROW() -81 )), "")</f>
        <v/>
      </c>
      <c r="AL85" s="13" t="str">
        <f t="array" ref="AL85">IFERROR(INDEX(D82:D102, SMALL(IF(ISNUMBER(SEARCH("JV2",F82:F102)), ROW(F82:F102)-MIN(ROW(F82:F102))+1, ""), ROW() -81 )), "")</f>
        <v/>
      </c>
      <c r="AM85" s="13" t="str">
        <f t="array" ref="AM85">IFERROR(INDEX(E82:E102, SMALL(IF(ISNUMBER(SEARCH("JV2",F82:F102)), ROW(F82:F102)-MIN(ROW(F82:F102))+1, ""), ROW() -81 )), "")</f>
        <v/>
      </c>
    </row>
    <row r="86" spans="2:39" s="13" customFormat="1" ht="15" customHeight="1">
      <c r="B86" s="21" t="s">
        <v>174</v>
      </c>
      <c r="C86" s="1"/>
      <c r="D86" s="22" t="s">
        <v>183</v>
      </c>
      <c r="E86" s="1" t="s">
        <v>184</v>
      </c>
      <c r="F86" s="23" t="s">
        <v>30</v>
      </c>
      <c r="G86" s="24"/>
      <c r="H86" s="25">
        <v>4043</v>
      </c>
      <c r="I86" s="24"/>
      <c r="J86" s="25" t="b">
        <v>0</v>
      </c>
      <c r="K86" s="19"/>
      <c r="L86" s="26"/>
      <c r="M86" s="27"/>
      <c r="AB86" s="13" t="str">
        <f t="array" ref="AB86">IFERROR(INDEX(B82:B102, SMALL(IF("V"=F82:F102, ROW(F82:F102)-MIN(ROW(F82:F102))+1, ""), ROW() -81 )), "")</f>
        <v>Concordia University</v>
      </c>
      <c r="AC86" s="13">
        <f t="array" ref="AC86">IFERROR(INDEX(C82:C102, SMALL(IF("V"=F82:F102, ROW(F82:F102)-MIN(ROW(F82:F102))+1, ""), ROW() -81 )), "")</f>
        <v>0</v>
      </c>
      <c r="AD86" s="13" t="str">
        <f t="array" ref="AD86">IFERROR(INDEX(D82:D102, SMALL(IF("V"=F82:F102, ROW(F82:F102)-MIN(ROW(F82:F102))+1, ""), ROW() -81 )), "")</f>
        <v>11-237769</v>
      </c>
      <c r="AE86" s="13" t="str">
        <f t="array" ref="AE86">IFERROR(INDEX(E82:E102, SMALL(IF("V"=F82:F102, ROW(F82:F102)-MIN(ROW(F82:F102))+1, ""), ROW() -81 )), "")</f>
        <v>Dylan Jablonski</v>
      </c>
      <c r="AF86" s="13" t="str">
        <f t="array" ref="AF86">IFERROR(INDEX(B82:B102, SMALL(IF(ISNUMBER(SEARCH("JV1",F82:F102)), ROW(F82:F102)-MIN(ROW(F82:F102))+1, ""), ROW() -81 )), "")</f>
        <v/>
      </c>
      <c r="AG86" s="13" t="str">
        <f t="array" ref="AG86">IFERROR(INDEX(C82:C102, SMALL(IF(ISNUMBER(SEARCH("JV1",F82:F102)), ROW(F82:F102)-MIN(ROW(F82:F102))+1, ""), ROW() -81 )), "")</f>
        <v/>
      </c>
      <c r="AH86" s="13" t="str">
        <f t="array" ref="AH86">IFERROR(INDEX(D82:D102, SMALL(IF(ISNUMBER(SEARCH("JV1",F82:F102)), ROW(F82:F102)-MIN(ROW(F82:F102))+1, ""), ROW() -81 )), "")</f>
        <v/>
      </c>
      <c r="AI86" s="13" t="str">
        <f t="array" ref="AI86">IFERROR(INDEX(E82:E102, SMALL(IF(ISNUMBER(SEARCH("JV1",F82:F102)), ROW(F82:F102)-MIN(ROW(F82:F102))+1, ""), ROW() -81 )), "")</f>
        <v/>
      </c>
      <c r="AJ86" s="13" t="str">
        <f t="array" ref="AJ86">IFERROR(INDEX(B82:B102, SMALL(IF(ISNUMBER(SEARCH("JV2",F82:F102)), ROW(F82:F102)-MIN(ROW(F82:F102))+1, ""), ROW() -81 )), "")</f>
        <v/>
      </c>
      <c r="AK86" s="13" t="str">
        <f t="array" ref="AK86">IFERROR(INDEX(C82:C102, SMALL(IF(ISNUMBER(SEARCH("JV2",F82:F102)), ROW(F82:F102)-MIN(ROW(F82:F102))+1, ""), ROW() -81 )), "")</f>
        <v/>
      </c>
      <c r="AL86" s="13" t="str">
        <f t="array" ref="AL86">IFERROR(INDEX(D82:D102, SMALL(IF(ISNUMBER(SEARCH("JV2",F82:F102)), ROW(F82:F102)-MIN(ROW(F82:F102))+1, ""), ROW() -81 )), "")</f>
        <v/>
      </c>
      <c r="AM86" s="13" t="str">
        <f t="array" ref="AM86">IFERROR(INDEX(E82:E102, SMALL(IF(ISNUMBER(SEARCH("JV2",F82:F102)), ROW(F82:F102)-MIN(ROW(F82:F102))+1, ""), ROW() -81 )), "")</f>
        <v/>
      </c>
    </row>
    <row r="87" spans="2:39" s="13" customFormat="1" ht="15" customHeight="1">
      <c r="B87" s="21" t="s">
        <v>174</v>
      </c>
      <c r="C87" s="1"/>
      <c r="D87" s="22" t="s">
        <v>185</v>
      </c>
      <c r="E87" s="1" t="s">
        <v>186</v>
      </c>
      <c r="F87" s="23" t="s">
        <v>14</v>
      </c>
      <c r="G87" s="24"/>
      <c r="H87" s="25">
        <v>4043</v>
      </c>
      <c r="I87" s="24"/>
      <c r="J87" s="25" t="b">
        <v>0</v>
      </c>
      <c r="K87" s="19"/>
      <c r="L87" s="26"/>
      <c r="M87" s="27"/>
      <c r="AB87" s="13" t="str">
        <f t="array" ref="AB87">IFERROR(INDEX(B82:B102, SMALL(IF("V"=F82:F102, ROW(F82:F102)-MIN(ROW(F82:F102))+1, ""), ROW() -81 )), "")</f>
        <v>Concordia University</v>
      </c>
      <c r="AC87" s="13">
        <f t="array" ref="AC87">IFERROR(INDEX(C82:C102, SMALL(IF("V"=F82:F102, ROW(F82:F102)-MIN(ROW(F82:F102))+1, ""), ROW() -81 )), "")</f>
        <v>0</v>
      </c>
      <c r="AD87" s="13" t="str">
        <f t="array" ref="AD87">IFERROR(INDEX(D82:D102, SMALL(IF("V"=F82:F102, ROW(F82:F102)-MIN(ROW(F82:F102))+1, ""), ROW() -81 )), "")</f>
        <v>5986-57744</v>
      </c>
      <c r="AE87" s="13" t="str">
        <f t="array" ref="AE87">IFERROR(INDEX(E82:E102, SMALL(IF("V"=F82:F102, ROW(F82:F102)-MIN(ROW(F82:F102))+1, ""), ROW() -81 )), "")</f>
        <v>Jeffrey Lizewski</v>
      </c>
      <c r="AF87" s="13" t="str">
        <f t="array" ref="AF87">IFERROR(INDEX(B82:B102, SMALL(IF(ISNUMBER(SEARCH("JV1",F82:F102)), ROW(F82:F102)-MIN(ROW(F82:F102))+1, ""), ROW() -81 )), "")</f>
        <v/>
      </c>
      <c r="AG87" s="13" t="str">
        <f t="array" ref="AG87">IFERROR(INDEX(C82:C102, SMALL(IF(ISNUMBER(SEARCH("JV1",F82:F102)), ROW(F82:F102)-MIN(ROW(F82:F102))+1, ""), ROW() -81 )), "")</f>
        <v/>
      </c>
      <c r="AH87" s="13" t="str">
        <f t="array" ref="AH87">IFERROR(INDEX(D82:D102, SMALL(IF(ISNUMBER(SEARCH("JV1",F82:F102)), ROW(F82:F102)-MIN(ROW(F82:F102))+1, ""), ROW() -81 )), "")</f>
        <v/>
      </c>
      <c r="AI87" s="13" t="str">
        <f t="array" ref="AI87">IFERROR(INDEX(E82:E102, SMALL(IF(ISNUMBER(SEARCH("JV1",F82:F102)), ROW(F82:F102)-MIN(ROW(F82:F102))+1, ""), ROW() -81 )), "")</f>
        <v/>
      </c>
      <c r="AJ87" s="13" t="str">
        <f t="array" ref="AJ87">IFERROR(INDEX(B82:B102, SMALL(IF(ISNUMBER(SEARCH("JV2",F82:F102)), ROW(F82:F102)-MIN(ROW(F82:F102))+1, ""), ROW() -81 )), "")</f>
        <v/>
      </c>
      <c r="AK87" s="13" t="str">
        <f t="array" ref="AK87">IFERROR(INDEX(C82:C102, SMALL(IF(ISNUMBER(SEARCH("JV2",F82:F102)), ROW(F82:F102)-MIN(ROW(F82:F102))+1, ""), ROW() -81 )), "")</f>
        <v/>
      </c>
      <c r="AL87" s="13" t="str">
        <f t="array" ref="AL87">IFERROR(INDEX(D82:D102, SMALL(IF(ISNUMBER(SEARCH("JV2",F82:F102)), ROW(F82:F102)-MIN(ROW(F82:F102))+1, ""), ROW() -81 )), "")</f>
        <v/>
      </c>
      <c r="AM87" s="13" t="str">
        <f t="array" ref="AM87">IFERROR(INDEX(E82:E102, SMALL(IF(ISNUMBER(SEARCH("JV2",F82:F102)), ROW(F82:F102)-MIN(ROW(F82:F102))+1, ""), ROW() -81 )), "")</f>
        <v/>
      </c>
    </row>
    <row r="88" spans="2:39" s="13" customFormat="1" ht="15" customHeight="1">
      <c r="B88" s="21" t="s">
        <v>174</v>
      </c>
      <c r="C88" s="1"/>
      <c r="D88" s="22" t="s">
        <v>187</v>
      </c>
      <c r="E88" s="1" t="s">
        <v>188</v>
      </c>
      <c r="F88" s="23" t="s">
        <v>14</v>
      </c>
      <c r="G88" s="24"/>
      <c r="H88" s="25">
        <v>4043</v>
      </c>
      <c r="I88" s="24"/>
      <c r="J88" s="25" t="b">
        <v>0</v>
      </c>
      <c r="K88" s="19"/>
      <c r="L88" s="26"/>
      <c r="M88" s="27"/>
      <c r="AB88" s="13" t="str">
        <f t="array" ref="AB88">IFERROR(INDEX(B82:B102, SMALL(IF("V"=F82:F102, ROW(F82:F102)-MIN(ROW(F82:F102))+1, ""), ROW() -81 )), "")</f>
        <v>Concordia University</v>
      </c>
      <c r="AC88" s="13">
        <f t="array" ref="AC88">IFERROR(INDEX(C82:C102, SMALL(IF("V"=F82:F102, ROW(F82:F102)-MIN(ROW(F82:F102))+1, ""), ROW() -81 )), "")</f>
        <v>0</v>
      </c>
      <c r="AD88" s="13" t="str">
        <f t="array" ref="AD88">IFERROR(INDEX(D82:D102, SMALL(IF("V"=F82:F102, ROW(F82:F102)-MIN(ROW(F82:F102))+1, ""), ROW() -81 )), "")</f>
        <v>8649-30292</v>
      </c>
      <c r="AE88" s="13" t="str">
        <f t="array" ref="AE88">IFERROR(INDEX(E82:E102, SMALL(IF("V"=F82:F102, ROW(F82:F102)-MIN(ROW(F82:F102))+1, ""), ROW() -81 )), "")</f>
        <v>Patrick Good</v>
      </c>
      <c r="AF88" s="13" t="str">
        <f t="array" ref="AF88">IFERROR(INDEX(B82:B102, SMALL(IF(ISNUMBER(SEARCH("JV1",F82:F102)), ROW(F82:F102)-MIN(ROW(F82:F102))+1, ""), ROW() -81 )), "")</f>
        <v/>
      </c>
      <c r="AG88" s="13" t="str">
        <f t="array" ref="AG88">IFERROR(INDEX(C82:C102, SMALL(IF(ISNUMBER(SEARCH("JV1",F82:F102)), ROW(F82:F102)-MIN(ROW(F82:F102))+1, ""), ROW() -81 )), "")</f>
        <v/>
      </c>
      <c r="AH88" s="13" t="str">
        <f t="array" ref="AH88">IFERROR(INDEX(D82:D102, SMALL(IF(ISNUMBER(SEARCH("JV1",F82:F102)), ROW(F82:F102)-MIN(ROW(F82:F102))+1, ""), ROW() -81 )), "")</f>
        <v/>
      </c>
      <c r="AI88" s="13" t="str">
        <f t="array" ref="AI88">IFERROR(INDEX(E82:E102, SMALL(IF(ISNUMBER(SEARCH("JV1",F82:F102)), ROW(F82:F102)-MIN(ROW(F82:F102))+1, ""), ROW() -81 )), "")</f>
        <v/>
      </c>
      <c r="AJ88" s="13" t="str">
        <f t="array" ref="AJ88">IFERROR(INDEX(B82:B102, SMALL(IF(ISNUMBER(SEARCH("JV2",F82:F102)), ROW(F82:F102)-MIN(ROW(F82:F102))+1, ""), ROW() -81 )), "")</f>
        <v/>
      </c>
      <c r="AK88" s="13" t="str">
        <f t="array" ref="AK88">IFERROR(INDEX(C82:C102, SMALL(IF(ISNUMBER(SEARCH("JV2",F82:F102)), ROW(F82:F102)-MIN(ROW(F82:F102))+1, ""), ROW() -81 )), "")</f>
        <v/>
      </c>
      <c r="AL88" s="13" t="str">
        <f t="array" ref="AL88">IFERROR(INDEX(D82:D102, SMALL(IF(ISNUMBER(SEARCH("JV2",F82:F102)), ROW(F82:F102)-MIN(ROW(F82:F102))+1, ""), ROW() -81 )), "")</f>
        <v/>
      </c>
      <c r="AM88" s="13" t="str">
        <f t="array" ref="AM88">IFERROR(INDEX(E82:E102, SMALL(IF(ISNUMBER(SEARCH("JV2",F82:F102)), ROW(F82:F102)-MIN(ROW(F82:F102))+1, ""), ROW() -81 )), "")</f>
        <v/>
      </c>
    </row>
    <row r="89" spans="2:39" s="13" customFormat="1" ht="15" customHeight="1">
      <c r="B89" s="21" t="s">
        <v>174</v>
      </c>
      <c r="C89" s="1"/>
      <c r="D89" s="22" t="s">
        <v>189</v>
      </c>
      <c r="E89" s="1" t="s">
        <v>190</v>
      </c>
      <c r="F89" s="23" t="s">
        <v>14</v>
      </c>
      <c r="G89" s="24"/>
      <c r="H89" s="25">
        <v>4043</v>
      </c>
      <c r="I89" s="24"/>
      <c r="J89" s="25" t="b">
        <v>0</v>
      </c>
      <c r="K89" s="19"/>
      <c r="L89" s="26"/>
      <c r="M89" s="27"/>
      <c r="AB89" s="13" t="str">
        <f t="array" ref="AB89">IFERROR(INDEX(B82:B102, SMALL(IF("V"=F82:F102, ROW(F82:F102)-MIN(ROW(F82:F102))+1, ""), ROW() -81 )), "")</f>
        <v>Concordia University</v>
      </c>
      <c r="AC89" s="13">
        <f t="array" ref="AC89">IFERROR(INDEX(C82:C102, SMALL(IF("V"=F82:F102, ROW(F82:F102)-MIN(ROW(F82:F102))+1, ""), ROW() -81 )), "")</f>
        <v>0</v>
      </c>
      <c r="AD89" s="13" t="str">
        <f t="array" ref="AD89">IFERROR(INDEX(D82:D102, SMALL(IF("V"=F82:F102, ROW(F82:F102)-MIN(ROW(F82:F102))+1, ""), ROW() -81 )), "")</f>
        <v>11-740997</v>
      </c>
      <c r="AE89" s="13" t="str">
        <f t="array" ref="AE89">IFERROR(INDEX(E82:E102, SMALL(IF("V"=F82:F102, ROW(F82:F102)-MIN(ROW(F82:F102))+1, ""), ROW() -81 )), "")</f>
        <v>Spencer Mosher</v>
      </c>
      <c r="AF89" s="13" t="str">
        <f t="array" ref="AF89">IFERROR(INDEX(B82:B102, SMALL(IF(ISNUMBER(SEARCH("JV1",F82:F102)), ROW(F82:F102)-MIN(ROW(F82:F102))+1, ""), ROW() -81 )), "")</f>
        <v/>
      </c>
      <c r="AG89" s="13" t="str">
        <f t="array" ref="AG89">IFERROR(INDEX(C82:C102, SMALL(IF(ISNUMBER(SEARCH("JV1",F82:F102)), ROW(F82:F102)-MIN(ROW(F82:F102))+1, ""), ROW() -81 )), "")</f>
        <v/>
      </c>
      <c r="AH89" s="13" t="str">
        <f t="array" ref="AH89">IFERROR(INDEX(D82:D102, SMALL(IF(ISNUMBER(SEARCH("JV1",F82:F102)), ROW(F82:F102)-MIN(ROW(F82:F102))+1, ""), ROW() -81 )), "")</f>
        <v/>
      </c>
      <c r="AI89" s="13" t="str">
        <f t="array" ref="AI89">IFERROR(INDEX(E82:E102, SMALL(IF(ISNUMBER(SEARCH("JV1",F82:F102)), ROW(F82:F102)-MIN(ROW(F82:F102))+1, ""), ROW() -81 )), "")</f>
        <v/>
      </c>
      <c r="AJ89" s="13" t="str">
        <f t="array" ref="AJ89">IFERROR(INDEX(B82:B102, SMALL(IF(ISNUMBER(SEARCH("JV2",F82:F102)), ROW(F82:F102)-MIN(ROW(F82:F102))+1, ""), ROW() -81 )), "")</f>
        <v/>
      </c>
      <c r="AK89" s="13" t="str">
        <f t="array" ref="AK89">IFERROR(INDEX(C82:C102, SMALL(IF(ISNUMBER(SEARCH("JV2",F82:F102)), ROW(F82:F102)-MIN(ROW(F82:F102))+1, ""), ROW() -81 )), "")</f>
        <v/>
      </c>
      <c r="AL89" s="13" t="str">
        <f t="array" ref="AL89">IFERROR(INDEX(D82:D102, SMALL(IF(ISNUMBER(SEARCH("JV2",F82:F102)), ROW(F82:F102)-MIN(ROW(F82:F102))+1, ""), ROW() -81 )), "")</f>
        <v/>
      </c>
      <c r="AM89" s="13" t="str">
        <f t="array" ref="AM89">IFERROR(INDEX(E82:E102, SMALL(IF(ISNUMBER(SEARCH("JV2",F82:F102)), ROW(F82:F102)-MIN(ROW(F82:F102))+1, ""), ROW() -81 )), "")</f>
        <v/>
      </c>
    </row>
    <row r="90" spans="2:39" s="13" customFormat="1" ht="15" customHeight="1">
      <c r="B90" s="21" t="s">
        <v>174</v>
      </c>
      <c r="C90" s="1"/>
      <c r="D90" s="22" t="s">
        <v>191</v>
      </c>
      <c r="E90" s="1" t="s">
        <v>192</v>
      </c>
      <c r="F90" s="23" t="s">
        <v>30</v>
      </c>
      <c r="G90" s="24"/>
      <c r="H90" s="25">
        <v>4043</v>
      </c>
      <c r="I90" s="24"/>
      <c r="J90" s="25" t="b">
        <v>0</v>
      </c>
      <c r="K90" s="19"/>
      <c r="L90" s="26"/>
      <c r="M90" s="27"/>
    </row>
    <row r="91" spans="2:39" s="13" customFormat="1" ht="15" customHeight="1">
      <c r="B91" s="21" t="s">
        <v>174</v>
      </c>
      <c r="C91" s="1"/>
      <c r="D91" s="22" t="s">
        <v>193</v>
      </c>
      <c r="E91" s="1" t="s">
        <v>194</v>
      </c>
      <c r="F91" s="23" t="s">
        <v>14</v>
      </c>
      <c r="G91" s="24"/>
      <c r="H91" s="25">
        <v>4043</v>
      </c>
      <c r="I91" s="24"/>
      <c r="J91" s="25" t="b">
        <v>0</v>
      </c>
      <c r="K91" s="19"/>
      <c r="L91" s="26"/>
      <c r="M91" s="27"/>
    </row>
    <row r="92" spans="2:39" s="13" customFormat="1" ht="15" customHeight="1">
      <c r="B92" s="21" t="s">
        <v>174</v>
      </c>
      <c r="C92" s="1"/>
      <c r="D92" s="22" t="s">
        <v>195</v>
      </c>
      <c r="E92" s="1" t="s">
        <v>196</v>
      </c>
      <c r="F92" s="23" t="s">
        <v>30</v>
      </c>
      <c r="G92" s="24"/>
      <c r="H92" s="25">
        <v>4043</v>
      </c>
      <c r="I92" s="24"/>
      <c r="J92" s="25" t="b">
        <v>0</v>
      </c>
      <c r="K92" s="19"/>
      <c r="L92" s="26"/>
      <c r="M92" s="27"/>
    </row>
    <row r="93" spans="2:39" s="13" customFormat="1" ht="15" customHeight="1">
      <c r="B93" s="21" t="s">
        <v>174</v>
      </c>
      <c r="C93" s="1"/>
      <c r="D93" s="22" t="s">
        <v>197</v>
      </c>
      <c r="E93" s="1" t="s">
        <v>198</v>
      </c>
      <c r="F93" s="23" t="s">
        <v>14</v>
      </c>
      <c r="G93" s="24"/>
      <c r="H93" s="25">
        <v>4043</v>
      </c>
      <c r="I93" s="24"/>
      <c r="J93" s="25" t="b">
        <v>0</v>
      </c>
      <c r="K93" s="19"/>
      <c r="L93" s="26"/>
      <c r="M93" s="27"/>
    </row>
    <row r="94" spans="2:39" s="13" customFormat="1" ht="15" customHeight="1">
      <c r="B94" s="21" t="s">
        <v>174</v>
      </c>
      <c r="C94" s="1"/>
      <c r="D94" s="22" t="s">
        <v>199</v>
      </c>
      <c r="E94" s="1" t="s">
        <v>200</v>
      </c>
      <c r="F94" s="23" t="s">
        <v>30</v>
      </c>
      <c r="G94" s="24"/>
      <c r="H94" s="25">
        <v>4043</v>
      </c>
      <c r="I94" s="24"/>
      <c r="J94" s="25" t="b">
        <v>0</v>
      </c>
      <c r="K94" s="19"/>
      <c r="L94" s="26"/>
      <c r="M94" s="27"/>
    </row>
    <row r="95" spans="2:39" s="13" customFormat="1" ht="15" customHeight="1">
      <c r="B95" s="21" t="s">
        <v>174</v>
      </c>
      <c r="C95" s="1"/>
      <c r="D95" s="22" t="s">
        <v>201</v>
      </c>
      <c r="E95" s="1" t="s">
        <v>202</v>
      </c>
      <c r="F95" s="23" t="s">
        <v>30</v>
      </c>
      <c r="G95" s="24"/>
      <c r="H95" s="25">
        <v>4043</v>
      </c>
      <c r="I95" s="24"/>
      <c r="J95" s="25" t="b">
        <v>0</v>
      </c>
      <c r="K95" s="19"/>
      <c r="L95" s="26"/>
      <c r="M95" s="27"/>
    </row>
    <row r="96" spans="2:39" s="13" customFormat="1" ht="15" customHeight="1">
      <c r="B96" s="21" t="s">
        <v>174</v>
      </c>
      <c r="C96" s="1"/>
      <c r="D96" s="22" t="s">
        <v>203</v>
      </c>
      <c r="E96" s="1" t="s">
        <v>204</v>
      </c>
      <c r="F96" s="23" t="s">
        <v>30</v>
      </c>
      <c r="G96" s="24"/>
      <c r="H96" s="25">
        <v>4043</v>
      </c>
      <c r="I96" s="24"/>
      <c r="J96" s="25" t="b">
        <v>0</v>
      </c>
      <c r="K96" s="19"/>
      <c r="L96" s="26"/>
      <c r="M96" s="27"/>
    </row>
    <row r="97" spans="2:39" s="13" customFormat="1" ht="15" customHeight="1">
      <c r="B97" s="21" t="s">
        <v>174</v>
      </c>
      <c r="C97" s="1"/>
      <c r="D97" s="22" t="s">
        <v>205</v>
      </c>
      <c r="E97" s="1" t="s">
        <v>206</v>
      </c>
      <c r="F97" s="23" t="s">
        <v>30</v>
      </c>
      <c r="G97" s="24"/>
      <c r="H97" s="25">
        <v>4043</v>
      </c>
      <c r="I97" s="24"/>
      <c r="J97" s="25" t="b">
        <v>0</v>
      </c>
      <c r="K97" s="19"/>
      <c r="L97" s="26"/>
      <c r="M97" s="27"/>
    </row>
    <row r="98" spans="2:39" s="13" customFormat="1" ht="15" customHeight="1">
      <c r="B98" s="21" t="s">
        <v>174</v>
      </c>
      <c r="C98" s="1"/>
      <c r="D98" s="22" t="s">
        <v>207</v>
      </c>
      <c r="E98" s="1" t="s">
        <v>208</v>
      </c>
      <c r="F98" s="23" t="s">
        <v>30</v>
      </c>
      <c r="G98" s="24"/>
      <c r="H98" s="25">
        <v>4043</v>
      </c>
      <c r="I98" s="24"/>
      <c r="J98" s="25" t="b">
        <v>0</v>
      </c>
      <c r="K98" s="19"/>
      <c r="L98" s="26"/>
      <c r="M98" s="27"/>
    </row>
    <row r="99" spans="2:39" s="13" customFormat="1" ht="15" customHeight="1">
      <c r="B99" s="21" t="s">
        <v>174</v>
      </c>
      <c r="C99" s="1"/>
      <c r="D99" s="22" t="s">
        <v>209</v>
      </c>
      <c r="E99" s="1" t="s">
        <v>210</v>
      </c>
      <c r="F99" s="23" t="s">
        <v>30</v>
      </c>
      <c r="G99" s="24"/>
      <c r="H99" s="25">
        <v>4043</v>
      </c>
      <c r="I99" s="24"/>
      <c r="J99" s="25" t="b">
        <v>0</v>
      </c>
      <c r="K99" s="19"/>
      <c r="L99" s="26"/>
      <c r="M99" s="27"/>
    </row>
    <row r="100" spans="2:39" s="13" customFormat="1" ht="15" customHeight="1">
      <c r="B100" s="21" t="s">
        <v>174</v>
      </c>
      <c r="C100" s="1"/>
      <c r="D100" s="22" t="s">
        <v>211</v>
      </c>
      <c r="E100" s="1" t="s">
        <v>212</v>
      </c>
      <c r="F100" s="23" t="s">
        <v>14</v>
      </c>
      <c r="G100" s="24"/>
      <c r="H100" s="25">
        <v>4043</v>
      </c>
      <c r="I100" s="24"/>
      <c r="J100" s="25" t="b">
        <v>0</v>
      </c>
      <c r="K100" s="19"/>
      <c r="L100" s="26"/>
      <c r="M100" s="27"/>
    </row>
    <row r="101" spans="2:39" s="13" customFormat="1" ht="15" customHeight="1">
      <c r="B101" s="21" t="s">
        <v>174</v>
      </c>
      <c r="C101" s="1"/>
      <c r="D101" s="22" t="s">
        <v>213</v>
      </c>
      <c r="E101" s="1" t="s">
        <v>214</v>
      </c>
      <c r="F101" s="23" t="s">
        <v>30</v>
      </c>
      <c r="G101" s="24"/>
      <c r="H101" s="25">
        <v>4043</v>
      </c>
      <c r="I101" s="24"/>
      <c r="J101" s="25" t="b">
        <v>0</v>
      </c>
      <c r="K101" s="19"/>
      <c r="L101" s="26"/>
      <c r="M101" s="27"/>
    </row>
    <row r="102" spans="2:39" s="13" customFormat="1" ht="15" customHeight="1">
      <c r="B102" s="21" t="s">
        <v>174</v>
      </c>
      <c r="C102" s="1"/>
      <c r="D102" s="22" t="s">
        <v>215</v>
      </c>
      <c r="E102" s="1" t="s">
        <v>216</v>
      </c>
      <c r="F102" s="23" t="s">
        <v>14</v>
      </c>
      <c r="G102" s="24"/>
      <c r="H102" s="25">
        <v>4043</v>
      </c>
      <c r="I102" s="24"/>
      <c r="J102" s="25" t="b">
        <v>0</v>
      </c>
      <c r="K102" s="19"/>
      <c r="L102" s="26"/>
      <c r="M102" s="27"/>
    </row>
    <row r="103" spans="2:39" s="13" customFormat="1" ht="15" customHeight="1">
      <c r="B103" s="21" t="s">
        <v>217</v>
      </c>
      <c r="C103" s="1"/>
      <c r="D103" s="22" t="s">
        <v>218</v>
      </c>
      <c r="E103" s="1" t="s">
        <v>219</v>
      </c>
      <c r="F103" s="23" t="s">
        <v>30</v>
      </c>
      <c r="G103" s="24"/>
      <c r="H103" s="25">
        <v>3091</v>
      </c>
      <c r="I103" s="24"/>
      <c r="J103" s="25" t="b">
        <v>0</v>
      </c>
      <c r="K103" s="19"/>
      <c r="L103" s="26"/>
      <c r="M103" s="27"/>
      <c r="AB103" s="13" t="str">
        <f t="array" ref="AB103">IFERROR(INDEX(B103:B123, SMALL(IF("V"=F103:F123, ROW(F103:F123)-MIN(ROW(F103:F123))+1, ""), ROW() -102 )), "")</f>
        <v>Davenport University</v>
      </c>
      <c r="AC103" s="13">
        <f t="array" ref="AC103">IFERROR(INDEX(C103:C123, SMALL(IF("V"=F103:F123, ROW(F103:F123)-MIN(ROW(F103:F123))+1, ""), ROW() -102 )), "")</f>
        <v>0</v>
      </c>
      <c r="AD103" s="13" t="str">
        <f t="array" ref="AD103">IFERROR(INDEX(D103:D123, SMALL(IF("V"=F103:F123, ROW(F103:F123)-MIN(ROW(F103:F123))+1, ""), ROW() -102 )), "")</f>
        <v>20-4861</v>
      </c>
      <c r="AE103" s="13" t="str">
        <f t="array" ref="AE103">IFERROR(INDEX(E103:E123, SMALL(IF("V"=F103:F123, ROW(F103:F123)-MIN(ROW(F103:F123))+1, ""), ROW() -102 )), "")</f>
        <v>Charlie Johnson</v>
      </c>
      <c r="AF103" s="13" t="str">
        <f t="array" ref="AF103">IFERROR(INDEX(B103:B123, SMALL(IF(ISNUMBER(SEARCH("JV1",F103:F123)), ROW(F103:F123)-MIN(ROW(F103:F123))+1, ""), ROW() -102 )), "")</f>
        <v>Davenport University</v>
      </c>
      <c r="AG103" s="13">
        <f t="array" ref="AG103">IFERROR(INDEX(C103:C123, SMALL(IF(ISNUMBER(SEARCH("JV1",F103:F123)), ROW(F103:F123)-MIN(ROW(F103:F123))+1, ""), ROW() -102 )), "")</f>
        <v>0</v>
      </c>
      <c r="AH103" s="13" t="str">
        <f t="array" ref="AH103">IFERROR(INDEX(D103:D123, SMALL(IF(ISNUMBER(SEARCH("JV1",F103:F123)), ROW(F103:F123)-MIN(ROW(F103:F123))+1, ""), ROW() -102 )), "")</f>
        <v>19-84869</v>
      </c>
      <c r="AI103" s="13" t="str">
        <f t="array" ref="AI103">IFERROR(INDEX(E103:E123, SMALL(IF(ISNUMBER(SEARCH("JV1",F103:F123)), ROW(F103:F123)-MIN(ROW(F103:F123))+1, ""), ROW() -102 )), "")</f>
        <v>Antonio Martinez</v>
      </c>
      <c r="AJ103" s="13" t="str">
        <f t="array" ref="AJ103">IFERROR(INDEX(B103:B123, SMALL(IF(ISNUMBER(SEARCH("JV2",F103:F123)), ROW(F103:F123)-MIN(ROW(F103:F123))+1, ""), ROW() -102 )), "")</f>
        <v/>
      </c>
      <c r="AK103" s="13" t="str">
        <f t="array" ref="AK103">IFERROR(INDEX(C103:C123, SMALL(IF(ISNUMBER(SEARCH("JV2",F103:F123)), ROW(F103:F123)-MIN(ROW(F103:F123))+1, ""), ROW() -102 )), "")</f>
        <v/>
      </c>
      <c r="AL103" s="13" t="str">
        <f t="array" ref="AL103">IFERROR(INDEX(D103:D123, SMALL(IF(ISNUMBER(SEARCH("JV2",F103:F123)), ROW(F103:F123)-MIN(ROW(F103:F123))+1, ""), ROW() -102 )), "")</f>
        <v/>
      </c>
      <c r="AM103" s="13" t="str">
        <f t="array" ref="AM103">IFERROR(INDEX(E103:E123, SMALL(IF(ISNUMBER(SEARCH("JV2",F103:F123)), ROW(F103:F123)-MIN(ROW(F103:F123))+1, ""), ROW() -102 )), "")</f>
        <v/>
      </c>
    </row>
    <row r="104" spans="2:39" s="13" customFormat="1" ht="15" customHeight="1">
      <c r="B104" s="21" t="s">
        <v>217</v>
      </c>
      <c r="C104" s="1"/>
      <c r="D104" s="22" t="s">
        <v>220</v>
      </c>
      <c r="E104" s="1" t="s">
        <v>221</v>
      </c>
      <c r="F104" s="23" t="s">
        <v>17</v>
      </c>
      <c r="G104" s="24"/>
      <c r="H104" s="25">
        <v>3091</v>
      </c>
      <c r="I104" s="24"/>
      <c r="J104" s="25" t="b">
        <v>0</v>
      </c>
      <c r="K104" s="19"/>
      <c r="L104" s="26"/>
      <c r="M104" s="27"/>
      <c r="AB104" s="13" t="str">
        <f t="array" ref="AB104">IFERROR(INDEX(B103:B123, SMALL(IF("V"=F103:F123, ROW(F103:F123)-MIN(ROW(F103:F123))+1, ""), ROW() -102 )), "")</f>
        <v>Davenport University</v>
      </c>
      <c r="AC104" s="13">
        <f t="array" ref="AC104">IFERROR(INDEX(C103:C123, SMALL(IF("V"=F103:F123, ROW(F103:F123)-MIN(ROW(F103:F123))+1, ""), ROW() -102 )), "")</f>
        <v>0</v>
      </c>
      <c r="AD104" s="13" t="str">
        <f t="array" ref="AD104">IFERROR(INDEX(D103:D123, SMALL(IF("V"=F103:F123, ROW(F103:F123)-MIN(ROW(F103:F123))+1, ""), ROW() -102 )), "")</f>
        <v>11-421878</v>
      </c>
      <c r="AE104" s="13" t="str">
        <f t="array" ref="AE104">IFERROR(INDEX(E103:E123, SMALL(IF("V"=F103:F123, ROW(F103:F123)-MIN(ROW(F103:F123))+1, ""), ROW() -102 )), "")</f>
        <v>Lucas Buck</v>
      </c>
      <c r="AF104" s="13" t="str">
        <f t="array" ref="AF104">IFERROR(INDEX(B103:B123, SMALL(IF(ISNUMBER(SEARCH("JV1",F103:F123)), ROW(F103:F123)-MIN(ROW(F103:F123))+1, ""), ROW() -102 )), "")</f>
        <v>Davenport University</v>
      </c>
      <c r="AG104" s="13">
        <f t="array" ref="AG104">IFERROR(INDEX(C103:C123, SMALL(IF(ISNUMBER(SEARCH("JV1",F103:F123)), ROW(F103:F123)-MIN(ROW(F103:F123))+1, ""), ROW() -102 )), "")</f>
        <v>0</v>
      </c>
      <c r="AH104" s="13" t="str">
        <f t="array" ref="AH104">IFERROR(INDEX(D103:D123, SMALL(IF(ISNUMBER(SEARCH("JV1",F103:F123)), ROW(F103:F123)-MIN(ROW(F103:F123))+1, ""), ROW() -102 )), "")</f>
        <v>17-56803</v>
      </c>
      <c r="AI104" s="13" t="str">
        <f t="array" ref="AI104">IFERROR(INDEX(E103:E123, SMALL(IF(ISNUMBER(SEARCH("JV1",F103:F123)), ROW(F103:F123)-MIN(ROW(F103:F123))+1, ""), ROW() -102 )), "")</f>
        <v>Aspen Pietrzykowski</v>
      </c>
      <c r="AJ104" s="13" t="str">
        <f t="array" ref="AJ104">IFERROR(INDEX(B103:B123, SMALL(IF(ISNUMBER(SEARCH("JV2",F103:F123)), ROW(F103:F123)-MIN(ROW(F103:F123))+1, ""), ROW() -102 )), "")</f>
        <v/>
      </c>
      <c r="AK104" s="13" t="str">
        <f t="array" ref="AK104">IFERROR(INDEX(C103:C123, SMALL(IF(ISNUMBER(SEARCH("JV2",F103:F123)), ROW(F103:F123)-MIN(ROW(F103:F123))+1, ""), ROW() -102 )), "")</f>
        <v/>
      </c>
      <c r="AL104" s="13" t="str">
        <f t="array" ref="AL104">IFERROR(INDEX(D103:D123, SMALL(IF(ISNUMBER(SEARCH("JV2",F103:F123)), ROW(F103:F123)-MIN(ROW(F103:F123))+1, ""), ROW() -102 )), "")</f>
        <v/>
      </c>
      <c r="AM104" s="13" t="str">
        <f t="array" ref="AM104">IFERROR(INDEX(E103:E123, SMALL(IF(ISNUMBER(SEARCH("JV2",F103:F123)), ROW(F103:F123)-MIN(ROW(F103:F123))+1, ""), ROW() -102 )), "")</f>
        <v/>
      </c>
    </row>
    <row r="105" spans="2:39" s="13" customFormat="1" ht="15" customHeight="1">
      <c r="B105" s="21" t="s">
        <v>217</v>
      </c>
      <c r="C105" s="1"/>
      <c r="D105" s="22" t="s">
        <v>222</v>
      </c>
      <c r="E105" s="1" t="s">
        <v>223</v>
      </c>
      <c r="F105" s="23" t="s">
        <v>17</v>
      </c>
      <c r="G105" s="24"/>
      <c r="H105" s="25">
        <v>3091</v>
      </c>
      <c r="I105" s="24"/>
      <c r="J105" s="25" t="b">
        <v>0</v>
      </c>
      <c r="K105" s="19"/>
      <c r="L105" s="26"/>
      <c r="M105" s="27"/>
      <c r="AB105" s="13" t="str">
        <f t="array" ref="AB105">IFERROR(INDEX(B103:B123, SMALL(IF("V"=F103:F123, ROW(F103:F123)-MIN(ROW(F103:F123))+1, ""), ROW() -102 )), "")</f>
        <v>Davenport University</v>
      </c>
      <c r="AC105" s="13">
        <f t="array" ref="AC105">IFERROR(INDEX(C103:C123, SMALL(IF("V"=F103:F123, ROW(F103:F123)-MIN(ROW(F103:F123))+1, ""), ROW() -102 )), "")</f>
        <v>0</v>
      </c>
      <c r="AD105" s="13" t="str">
        <f t="array" ref="AD105">IFERROR(INDEX(D103:D123, SMALL(IF("V"=F103:F123, ROW(F103:F123)-MIN(ROW(F103:F123))+1, ""), ROW() -102 )), "")</f>
        <v>11-153842</v>
      </c>
      <c r="AE105" s="13" t="str">
        <f t="array" ref="AE105">IFERROR(INDEX(E103:E123, SMALL(IF("V"=F103:F123, ROW(F103:F123)-MIN(ROW(F103:F123))+1, ""), ROW() -102 )), "")</f>
        <v>Michael Willshire</v>
      </c>
      <c r="AF105" s="13" t="str">
        <f t="array" ref="AF105">IFERROR(INDEX(B103:B123, SMALL(IF(ISNUMBER(SEARCH("JV1",F103:F123)), ROW(F103:F123)-MIN(ROW(F103:F123))+1, ""), ROW() -102 )), "")</f>
        <v>Davenport University</v>
      </c>
      <c r="AG105" s="13">
        <f t="array" ref="AG105">IFERROR(INDEX(C103:C123, SMALL(IF(ISNUMBER(SEARCH("JV1",F103:F123)), ROW(F103:F123)-MIN(ROW(F103:F123))+1, ""), ROW() -102 )), "")</f>
        <v>0</v>
      </c>
      <c r="AH105" s="13" t="str">
        <f t="array" ref="AH105">IFERROR(INDEX(D103:D123, SMALL(IF(ISNUMBER(SEARCH("JV1",F103:F123)), ROW(F103:F123)-MIN(ROW(F103:F123))+1, ""), ROW() -102 )), "")</f>
        <v>21-28976</v>
      </c>
      <c r="AI105" s="13" t="str">
        <f t="array" ref="AI105">IFERROR(INDEX(E103:E123, SMALL(IF(ISNUMBER(SEARCH("JV1",F103:F123)), ROW(F103:F123)-MIN(ROW(F103:F123))+1, ""), ROW() -102 )), "")</f>
        <v>Conner Lovely</v>
      </c>
      <c r="AJ105" s="13" t="str">
        <f t="array" ref="AJ105">IFERROR(INDEX(B103:B123, SMALL(IF(ISNUMBER(SEARCH("JV2",F103:F123)), ROW(F103:F123)-MIN(ROW(F103:F123))+1, ""), ROW() -102 )), "")</f>
        <v/>
      </c>
      <c r="AK105" s="13" t="str">
        <f t="array" ref="AK105">IFERROR(INDEX(C103:C123, SMALL(IF(ISNUMBER(SEARCH("JV2",F103:F123)), ROW(F103:F123)-MIN(ROW(F103:F123))+1, ""), ROW() -102 )), "")</f>
        <v/>
      </c>
      <c r="AL105" s="13" t="str">
        <f t="array" ref="AL105">IFERROR(INDEX(D103:D123, SMALL(IF(ISNUMBER(SEARCH("JV2",F103:F123)), ROW(F103:F123)-MIN(ROW(F103:F123))+1, ""), ROW() -102 )), "")</f>
        <v/>
      </c>
      <c r="AM105" s="13" t="str">
        <f t="array" ref="AM105">IFERROR(INDEX(E103:E123, SMALL(IF(ISNUMBER(SEARCH("JV2",F103:F123)), ROW(F103:F123)-MIN(ROW(F103:F123))+1, ""), ROW() -102 )), "")</f>
        <v/>
      </c>
    </row>
    <row r="106" spans="2:39" s="13" customFormat="1" ht="15" customHeight="1">
      <c r="B106" s="21" t="s">
        <v>217</v>
      </c>
      <c r="C106" s="1"/>
      <c r="D106" s="22" t="s">
        <v>224</v>
      </c>
      <c r="E106" s="1" t="s">
        <v>225</v>
      </c>
      <c r="F106" s="23" t="s">
        <v>14</v>
      </c>
      <c r="G106" s="24"/>
      <c r="H106" s="25">
        <v>3091</v>
      </c>
      <c r="I106" s="24"/>
      <c r="J106" s="25" t="b">
        <v>0</v>
      </c>
      <c r="K106" s="19"/>
      <c r="L106" s="26"/>
      <c r="M106" s="27"/>
      <c r="AB106" s="13" t="str">
        <f t="array" ref="AB106">IFERROR(INDEX(B103:B123, SMALL(IF("V"=F103:F123, ROW(F103:F123)-MIN(ROW(F103:F123))+1, ""), ROW() -102 )), "")</f>
        <v>Davenport University</v>
      </c>
      <c r="AC106" s="13">
        <f t="array" ref="AC106">IFERROR(INDEX(C103:C123, SMALL(IF("V"=F103:F123, ROW(F103:F123)-MIN(ROW(F103:F123))+1, ""), ROW() -102 )), "")</f>
        <v>0</v>
      </c>
      <c r="AD106" s="13" t="str">
        <f t="array" ref="AD106">IFERROR(INDEX(D103:D123, SMALL(IF("V"=F103:F123, ROW(F103:F123)-MIN(ROW(F103:F123))+1, ""), ROW() -102 )), "")</f>
        <v>18-93342</v>
      </c>
      <c r="AE106" s="13" t="str">
        <f t="array" ref="AE106">IFERROR(INDEX(E103:E123, SMALL(IF("V"=F103:F123, ROW(F103:F123)-MIN(ROW(F103:F123))+1, ""), ROW() -102 )), "")</f>
        <v>Nicholas Luther</v>
      </c>
      <c r="AF106" s="13" t="str">
        <f t="array" ref="AF106">IFERROR(INDEX(B103:B123, SMALL(IF(ISNUMBER(SEARCH("JV1",F103:F123)), ROW(F103:F123)-MIN(ROW(F103:F123))+1, ""), ROW() -102 )), "")</f>
        <v>Davenport University</v>
      </c>
      <c r="AG106" s="13">
        <f t="array" ref="AG106">IFERROR(INDEX(C103:C123, SMALL(IF(ISNUMBER(SEARCH("JV1",F103:F123)), ROW(F103:F123)-MIN(ROW(F103:F123))+1, ""), ROW() -102 )), "")</f>
        <v>0</v>
      </c>
      <c r="AH106" s="13" t="str">
        <f t="array" ref="AH106">IFERROR(INDEX(D103:D123, SMALL(IF(ISNUMBER(SEARCH("JV1",F103:F123)), ROW(F103:F123)-MIN(ROW(F103:F123))+1, ""), ROW() -102 )), "")</f>
        <v>11-416316</v>
      </c>
      <c r="AI106" s="13" t="str">
        <f t="array" ref="AI106">IFERROR(INDEX(E103:E123, SMALL(IF(ISNUMBER(SEARCH("JV1",F103:F123)), ROW(F103:F123)-MIN(ROW(F103:F123))+1, ""), ROW() -102 )), "")</f>
        <v>Devin Dorris</v>
      </c>
      <c r="AJ106" s="13" t="str">
        <f t="array" ref="AJ106">IFERROR(INDEX(B103:B123, SMALL(IF(ISNUMBER(SEARCH("JV2",F103:F123)), ROW(F103:F123)-MIN(ROW(F103:F123))+1, ""), ROW() -102 )), "")</f>
        <v/>
      </c>
      <c r="AK106" s="13" t="str">
        <f t="array" ref="AK106">IFERROR(INDEX(C103:C123, SMALL(IF(ISNUMBER(SEARCH("JV2",F103:F123)), ROW(F103:F123)-MIN(ROW(F103:F123))+1, ""), ROW() -102 )), "")</f>
        <v/>
      </c>
      <c r="AL106" s="13" t="str">
        <f t="array" ref="AL106">IFERROR(INDEX(D103:D123, SMALL(IF(ISNUMBER(SEARCH("JV2",F103:F123)), ROW(F103:F123)-MIN(ROW(F103:F123))+1, ""), ROW() -102 )), "")</f>
        <v/>
      </c>
      <c r="AM106" s="13" t="str">
        <f t="array" ref="AM106">IFERROR(INDEX(E103:E123, SMALL(IF(ISNUMBER(SEARCH("JV2",F103:F123)), ROW(F103:F123)-MIN(ROW(F103:F123))+1, ""), ROW() -102 )), "")</f>
        <v/>
      </c>
    </row>
    <row r="107" spans="2:39" s="13" customFormat="1" ht="15" customHeight="1">
      <c r="B107" s="21" t="s">
        <v>217</v>
      </c>
      <c r="C107" s="1"/>
      <c r="D107" s="22" t="s">
        <v>226</v>
      </c>
      <c r="E107" s="1" t="s">
        <v>227</v>
      </c>
      <c r="F107" s="23" t="s">
        <v>30</v>
      </c>
      <c r="G107" s="24"/>
      <c r="H107" s="25">
        <v>3091</v>
      </c>
      <c r="I107" s="24"/>
      <c r="J107" s="25" t="b">
        <v>0</v>
      </c>
      <c r="K107" s="19"/>
      <c r="L107" s="26"/>
      <c r="M107" s="27"/>
      <c r="AB107" s="13" t="str">
        <f t="array" ref="AB107">IFERROR(INDEX(B103:B123, SMALL(IF("V"=F103:F123, ROW(F103:F123)-MIN(ROW(F103:F123))+1, ""), ROW() -102 )), "")</f>
        <v>Davenport University</v>
      </c>
      <c r="AC107" s="13">
        <f t="array" ref="AC107">IFERROR(INDEX(C103:C123, SMALL(IF("V"=F103:F123, ROW(F103:F123)-MIN(ROW(F103:F123))+1, ""), ROW() -102 )), "")</f>
        <v>0</v>
      </c>
      <c r="AD107" s="13" t="str">
        <f t="array" ref="AD107">IFERROR(INDEX(D103:D123, SMALL(IF("V"=F103:F123, ROW(F103:F123)-MIN(ROW(F103:F123))+1, ""), ROW() -102 )), "")</f>
        <v>17-97634</v>
      </c>
      <c r="AE107" s="13" t="str">
        <f t="array" ref="AE107">IFERROR(INDEX(E103:E123, SMALL(IF("V"=F103:F123, ROW(F103:F123)-MIN(ROW(F103:F123))+1, ""), ROW() -102 )), "")</f>
        <v>Ryan Oyama</v>
      </c>
      <c r="AF107" s="13" t="str">
        <f t="array" ref="AF107">IFERROR(INDEX(B103:B123, SMALL(IF(ISNUMBER(SEARCH("JV1",F103:F123)), ROW(F103:F123)-MIN(ROW(F103:F123))+1, ""), ROW() -102 )), "")</f>
        <v>Davenport University</v>
      </c>
      <c r="AG107" s="13">
        <f t="array" ref="AG107">IFERROR(INDEX(C103:C123, SMALL(IF(ISNUMBER(SEARCH("JV1",F103:F123)), ROW(F103:F123)-MIN(ROW(F103:F123))+1, ""), ROW() -102 )), "")</f>
        <v>0</v>
      </c>
      <c r="AH107" s="13" t="str">
        <f t="array" ref="AH107">IFERROR(INDEX(D103:D123, SMALL(IF(ISNUMBER(SEARCH("JV1",F103:F123)), ROW(F103:F123)-MIN(ROW(F103:F123))+1, ""), ROW() -102 )), "")</f>
        <v>8778-57606</v>
      </c>
      <c r="AI107" s="13" t="str">
        <f t="array" ref="AI107">IFERROR(INDEX(E103:E123, SMALL(IF(ISNUMBER(SEARCH("JV1",F103:F123)), ROW(F103:F123)-MIN(ROW(F103:F123))+1, ""), ROW() -102 )), "")</f>
        <v>Devyn Pitts</v>
      </c>
      <c r="AJ107" s="13" t="str">
        <f t="array" ref="AJ107">IFERROR(INDEX(B103:B123, SMALL(IF(ISNUMBER(SEARCH("JV2",F103:F123)), ROW(F103:F123)-MIN(ROW(F103:F123))+1, ""), ROW() -102 )), "")</f>
        <v/>
      </c>
      <c r="AK107" s="13" t="str">
        <f t="array" ref="AK107">IFERROR(INDEX(C103:C123, SMALL(IF(ISNUMBER(SEARCH("JV2",F103:F123)), ROW(F103:F123)-MIN(ROW(F103:F123))+1, ""), ROW() -102 )), "")</f>
        <v/>
      </c>
      <c r="AL107" s="13" t="str">
        <f t="array" ref="AL107">IFERROR(INDEX(D103:D123, SMALL(IF(ISNUMBER(SEARCH("JV2",F103:F123)), ROW(F103:F123)-MIN(ROW(F103:F123))+1, ""), ROW() -102 )), "")</f>
        <v/>
      </c>
      <c r="AM107" s="13" t="str">
        <f t="array" ref="AM107">IFERROR(INDEX(E103:E123, SMALL(IF(ISNUMBER(SEARCH("JV2",F103:F123)), ROW(F103:F123)-MIN(ROW(F103:F123))+1, ""), ROW() -102 )), "")</f>
        <v/>
      </c>
    </row>
    <row r="108" spans="2:39" s="13" customFormat="1" ht="15" customHeight="1">
      <c r="B108" s="21" t="s">
        <v>217</v>
      </c>
      <c r="C108" s="1"/>
      <c r="D108" s="22" t="s">
        <v>228</v>
      </c>
      <c r="E108" s="1" t="s">
        <v>229</v>
      </c>
      <c r="F108" s="23" t="s">
        <v>17</v>
      </c>
      <c r="G108" s="24"/>
      <c r="H108" s="25">
        <v>3091</v>
      </c>
      <c r="I108" s="24"/>
      <c r="J108" s="25" t="b">
        <v>0</v>
      </c>
      <c r="K108" s="19"/>
      <c r="L108" s="26"/>
      <c r="M108" s="27"/>
      <c r="AB108" s="13" t="str">
        <f t="array" ref="AB108">IFERROR(INDEX(B103:B123, SMALL(IF("V"=F103:F123, ROW(F103:F123)-MIN(ROW(F103:F123))+1, ""), ROW() -102 )), "")</f>
        <v>Davenport University</v>
      </c>
      <c r="AC108" s="13">
        <f t="array" ref="AC108">IFERROR(INDEX(C103:C123, SMALL(IF("V"=F103:F123, ROW(F103:F123)-MIN(ROW(F103:F123))+1, ""), ROW() -102 )), "")</f>
        <v>0</v>
      </c>
      <c r="AD108" s="13" t="str">
        <f t="array" ref="AD108">IFERROR(INDEX(D103:D123, SMALL(IF("V"=F103:F123, ROW(F103:F123)-MIN(ROW(F103:F123))+1, ""), ROW() -102 )), "")</f>
        <v>7914-47719</v>
      </c>
      <c r="AE108" s="13" t="str">
        <f t="array" ref="AE108">IFERROR(INDEX(E103:E123, SMALL(IF("V"=F103:F123, ROW(F103:F123)-MIN(ROW(F103:F123))+1, ""), ROW() -102 )), "")</f>
        <v>Samuel Woolworth</v>
      </c>
      <c r="AF108" s="13" t="str">
        <f t="array" ref="AF108">IFERROR(INDEX(B103:B123, SMALL(IF(ISNUMBER(SEARCH("JV1",F103:F123)), ROW(F103:F123)-MIN(ROW(F103:F123))+1, ""), ROW() -102 )), "")</f>
        <v>Davenport University</v>
      </c>
      <c r="AG108" s="13">
        <f t="array" ref="AG108">IFERROR(INDEX(C103:C123, SMALL(IF(ISNUMBER(SEARCH("JV1",F103:F123)), ROW(F103:F123)-MIN(ROW(F103:F123))+1, ""), ROW() -102 )), "")</f>
        <v>0</v>
      </c>
      <c r="AH108" s="13" t="str">
        <f t="array" ref="AH108">IFERROR(INDEX(D103:D123, SMALL(IF(ISNUMBER(SEARCH("JV1",F103:F123)), ROW(F103:F123)-MIN(ROW(F103:F123))+1, ""), ROW() -102 )), "")</f>
        <v>15-109654</v>
      </c>
      <c r="AI108" s="13" t="str">
        <f t="array" ref="AI108">IFERROR(INDEX(E103:E123, SMALL(IF(ISNUMBER(SEARCH("JV1",F103:F123)), ROW(F103:F123)-MIN(ROW(F103:F123))+1, ""), ROW() -102 )), "")</f>
        <v>Seth Boettger</v>
      </c>
      <c r="AJ108" s="13" t="str">
        <f t="array" ref="AJ108">IFERROR(INDEX(B103:B123, SMALL(IF(ISNUMBER(SEARCH("JV2",F103:F123)), ROW(F103:F123)-MIN(ROW(F103:F123))+1, ""), ROW() -102 )), "")</f>
        <v/>
      </c>
      <c r="AK108" s="13" t="str">
        <f t="array" ref="AK108">IFERROR(INDEX(C103:C123, SMALL(IF(ISNUMBER(SEARCH("JV2",F103:F123)), ROW(F103:F123)-MIN(ROW(F103:F123))+1, ""), ROW() -102 )), "")</f>
        <v/>
      </c>
      <c r="AL108" s="13" t="str">
        <f t="array" ref="AL108">IFERROR(INDEX(D103:D123, SMALL(IF(ISNUMBER(SEARCH("JV2",F103:F123)), ROW(F103:F123)-MIN(ROW(F103:F123))+1, ""), ROW() -102 )), "")</f>
        <v/>
      </c>
      <c r="AM108" s="13" t="str">
        <f t="array" ref="AM108">IFERROR(INDEX(E103:E123, SMALL(IF(ISNUMBER(SEARCH("JV2",F103:F123)), ROW(F103:F123)-MIN(ROW(F103:F123))+1, ""), ROW() -102 )), "")</f>
        <v/>
      </c>
    </row>
    <row r="109" spans="2:39" s="13" customFormat="1" ht="15" customHeight="1">
      <c r="B109" s="21" t="s">
        <v>217</v>
      </c>
      <c r="C109" s="1"/>
      <c r="D109" s="22" t="s">
        <v>230</v>
      </c>
      <c r="E109" s="1" t="s">
        <v>231</v>
      </c>
      <c r="F109" s="23" t="s">
        <v>17</v>
      </c>
      <c r="G109" s="24"/>
      <c r="H109" s="25">
        <v>3091</v>
      </c>
      <c r="I109" s="24"/>
      <c r="J109" s="25" t="b">
        <v>0</v>
      </c>
      <c r="K109" s="19"/>
      <c r="L109" s="26"/>
      <c r="M109" s="27"/>
      <c r="AB109" s="13" t="str">
        <f t="array" ref="AB109">IFERROR(INDEX(B103:B123, SMALL(IF("V"=F103:F123, ROW(F103:F123)-MIN(ROW(F103:F123))+1, ""), ROW() -102 )), "")</f>
        <v>Davenport University</v>
      </c>
      <c r="AC109" s="13">
        <f t="array" ref="AC109">IFERROR(INDEX(C103:C123, SMALL(IF("V"=F103:F123, ROW(F103:F123)-MIN(ROW(F103:F123))+1, ""), ROW() -102 )), "")</f>
        <v>0</v>
      </c>
      <c r="AD109" s="13" t="str">
        <f t="array" ref="AD109">IFERROR(INDEX(D103:D123, SMALL(IF("V"=F103:F123, ROW(F103:F123)-MIN(ROW(F103:F123))+1, ""), ROW() -102 )), "")</f>
        <v>17-56407</v>
      </c>
      <c r="AE109" s="13" t="str">
        <f t="array" ref="AE109">IFERROR(INDEX(E103:E123, SMALL(IF("V"=F103:F123, ROW(F103:F123)-MIN(ROW(F103:F123))+1, ""), ROW() -102 )), "")</f>
        <v>Tyler Kelly</v>
      </c>
      <c r="AF109" s="13" t="str">
        <f t="array" ref="AF109">IFERROR(INDEX(B103:B123, SMALL(IF(ISNUMBER(SEARCH("JV1",F103:F123)), ROW(F103:F123)-MIN(ROW(F103:F123))+1, ""), ROW() -102 )), "")</f>
        <v>Davenport University</v>
      </c>
      <c r="AG109" s="13">
        <f t="array" ref="AG109">IFERROR(INDEX(C103:C123, SMALL(IF(ISNUMBER(SEARCH("JV1",F103:F123)), ROW(F103:F123)-MIN(ROW(F103:F123))+1, ""), ROW() -102 )), "")</f>
        <v>0</v>
      </c>
      <c r="AH109" s="13" t="str">
        <f t="array" ref="AH109">IFERROR(INDEX(D103:D123, SMALL(IF(ISNUMBER(SEARCH("JV1",F103:F123)), ROW(F103:F123)-MIN(ROW(F103:F123))+1, ""), ROW() -102 )), "")</f>
        <v>17-81966</v>
      </c>
      <c r="AI109" s="13" t="str">
        <f t="array" ref="AI109">IFERROR(INDEX(E103:E123, SMALL(IF(ISNUMBER(SEARCH("JV1",F103:F123)), ROW(F103:F123)-MIN(ROW(F103:F123))+1, ""), ROW() -102 )), "")</f>
        <v>Tate Temrowski</v>
      </c>
      <c r="AJ109" s="13" t="str">
        <f t="array" ref="AJ109">IFERROR(INDEX(B103:B123, SMALL(IF(ISNUMBER(SEARCH("JV2",F103:F123)), ROW(F103:F123)-MIN(ROW(F103:F123))+1, ""), ROW() -102 )), "")</f>
        <v/>
      </c>
      <c r="AK109" s="13" t="str">
        <f t="array" ref="AK109">IFERROR(INDEX(C103:C123, SMALL(IF(ISNUMBER(SEARCH("JV2",F103:F123)), ROW(F103:F123)-MIN(ROW(F103:F123))+1, ""), ROW() -102 )), "")</f>
        <v/>
      </c>
      <c r="AL109" s="13" t="str">
        <f t="array" ref="AL109">IFERROR(INDEX(D103:D123, SMALL(IF(ISNUMBER(SEARCH("JV2",F103:F123)), ROW(F103:F123)-MIN(ROW(F103:F123))+1, ""), ROW() -102 )), "")</f>
        <v/>
      </c>
      <c r="AM109" s="13" t="str">
        <f t="array" ref="AM109">IFERROR(INDEX(E103:E123, SMALL(IF(ISNUMBER(SEARCH("JV2",F103:F123)), ROW(F103:F123)-MIN(ROW(F103:F123))+1, ""), ROW() -102 )), "")</f>
        <v/>
      </c>
    </row>
    <row r="110" spans="2:39" s="13" customFormat="1" ht="15" customHeight="1">
      <c r="B110" s="21" t="s">
        <v>217</v>
      </c>
      <c r="C110" s="1"/>
      <c r="D110" s="22" t="s">
        <v>232</v>
      </c>
      <c r="E110" s="1" t="s">
        <v>233</v>
      </c>
      <c r="F110" s="23" t="s">
        <v>17</v>
      </c>
      <c r="G110" s="24"/>
      <c r="H110" s="25">
        <v>3091</v>
      </c>
      <c r="I110" s="24"/>
      <c r="J110" s="25" t="b">
        <v>0</v>
      </c>
      <c r="K110" s="19"/>
      <c r="L110" s="26"/>
      <c r="M110" s="27"/>
      <c r="AB110" s="13" t="str">
        <f t="array" ref="AB110">IFERROR(INDEX(B103:B123, SMALL(IF("V"=F103:F123, ROW(F103:F123)-MIN(ROW(F103:F123))+1, ""), ROW() -102 )), "")</f>
        <v>Davenport University</v>
      </c>
      <c r="AC110" s="13">
        <f t="array" ref="AC110">IFERROR(INDEX(C103:C123, SMALL(IF("V"=F103:F123, ROW(F103:F123)-MIN(ROW(F103:F123))+1, ""), ROW() -102 )), "")</f>
        <v>0</v>
      </c>
      <c r="AD110" s="13" t="str">
        <f t="array" ref="AD110">IFERROR(INDEX(D103:D123, SMALL(IF("V"=F103:F123, ROW(F103:F123)-MIN(ROW(F103:F123))+1, ""), ROW() -102 )), "")</f>
        <v>7914-39850</v>
      </c>
      <c r="AE110" s="13" t="str">
        <f t="array" ref="AE110">IFERROR(INDEX(E103:E123, SMALL(IF("V"=F103:F123, ROW(F103:F123)-MIN(ROW(F103:F123))+1, ""), ROW() -102 )), "")</f>
        <v>Tyler Miller</v>
      </c>
      <c r="AF110" s="13" t="str">
        <f t="array" ref="AF110">IFERROR(INDEX(B103:B123, SMALL(IF(ISNUMBER(SEARCH("JV1",F103:F123)), ROW(F103:F123)-MIN(ROW(F103:F123))+1, ""), ROW() -102 )), "")</f>
        <v>Davenport University</v>
      </c>
      <c r="AG110" s="13">
        <f t="array" ref="AG110">IFERROR(INDEX(C103:C123, SMALL(IF(ISNUMBER(SEARCH("JV1",F103:F123)), ROW(F103:F123)-MIN(ROW(F103:F123))+1, ""), ROW() -102 )), "")</f>
        <v>0</v>
      </c>
      <c r="AH110" s="13" t="str">
        <f t="array" ref="AH110">IFERROR(INDEX(D103:D123, SMALL(IF(ISNUMBER(SEARCH("JV1",F103:F123)), ROW(F103:F123)-MIN(ROW(F103:F123))+1, ""), ROW() -102 )), "")</f>
        <v>19-51548</v>
      </c>
      <c r="AI110" s="13" t="str">
        <f t="array" ref="AI110">IFERROR(INDEX(E103:E123, SMALL(IF(ISNUMBER(SEARCH("JV1",F103:F123)), ROW(F103:F123)-MIN(ROW(F103:F123))+1, ""), ROW() -102 )), "")</f>
        <v>Tyler Latunski</v>
      </c>
      <c r="AJ110" s="13" t="str">
        <f t="array" ref="AJ110">IFERROR(INDEX(B103:B123, SMALL(IF(ISNUMBER(SEARCH("JV2",F103:F123)), ROW(F103:F123)-MIN(ROW(F103:F123))+1, ""), ROW() -102 )), "")</f>
        <v/>
      </c>
      <c r="AK110" s="13" t="str">
        <f t="array" ref="AK110">IFERROR(INDEX(C103:C123, SMALL(IF(ISNUMBER(SEARCH("JV2",F103:F123)), ROW(F103:F123)-MIN(ROW(F103:F123))+1, ""), ROW() -102 )), "")</f>
        <v/>
      </c>
      <c r="AL110" s="13" t="str">
        <f t="array" ref="AL110">IFERROR(INDEX(D103:D123, SMALL(IF(ISNUMBER(SEARCH("JV2",F103:F123)), ROW(F103:F123)-MIN(ROW(F103:F123))+1, ""), ROW() -102 )), "")</f>
        <v/>
      </c>
      <c r="AM110" s="13" t="str">
        <f t="array" ref="AM110">IFERROR(INDEX(E103:E123, SMALL(IF(ISNUMBER(SEARCH("JV2",F103:F123)), ROW(F103:F123)-MIN(ROW(F103:F123))+1, ""), ROW() -102 )), "")</f>
        <v/>
      </c>
    </row>
    <row r="111" spans="2:39" s="13" customFormat="1" ht="15" customHeight="1">
      <c r="B111" s="21" t="s">
        <v>217</v>
      </c>
      <c r="C111" s="1"/>
      <c r="D111" s="22" t="s">
        <v>234</v>
      </c>
      <c r="E111" s="1" t="s">
        <v>235</v>
      </c>
      <c r="F111" s="23" t="s">
        <v>30</v>
      </c>
      <c r="G111" s="24"/>
      <c r="H111" s="25">
        <v>3091</v>
      </c>
      <c r="I111" s="24"/>
      <c r="J111" s="25" t="b">
        <v>0</v>
      </c>
      <c r="K111" s="19"/>
      <c r="L111" s="26"/>
      <c r="M111" s="27"/>
    </row>
    <row r="112" spans="2:39" s="13" customFormat="1" ht="15" customHeight="1">
      <c r="B112" s="21" t="s">
        <v>217</v>
      </c>
      <c r="C112" s="1"/>
      <c r="D112" s="22" t="s">
        <v>236</v>
      </c>
      <c r="E112" s="1" t="s">
        <v>237</v>
      </c>
      <c r="F112" s="23" t="s">
        <v>30</v>
      </c>
      <c r="G112" s="24"/>
      <c r="H112" s="25">
        <v>3091</v>
      </c>
      <c r="I112" s="24"/>
      <c r="J112" s="25" t="b">
        <v>0</v>
      </c>
      <c r="K112" s="19"/>
      <c r="L112" s="26"/>
      <c r="M112" s="27"/>
    </row>
    <row r="113" spans="2:39" s="13" customFormat="1" ht="15" customHeight="1">
      <c r="B113" s="21" t="s">
        <v>217</v>
      </c>
      <c r="C113" s="1"/>
      <c r="D113" s="22" t="s">
        <v>238</v>
      </c>
      <c r="E113" s="1" t="s">
        <v>239</v>
      </c>
      <c r="F113" s="23" t="s">
        <v>30</v>
      </c>
      <c r="G113" s="24"/>
      <c r="H113" s="25">
        <v>3091</v>
      </c>
      <c r="I113" s="24"/>
      <c r="J113" s="25" t="b">
        <v>0</v>
      </c>
      <c r="K113" s="19"/>
      <c r="L113" s="26"/>
      <c r="M113" s="27"/>
    </row>
    <row r="114" spans="2:39" s="13" customFormat="1" ht="15" customHeight="1">
      <c r="B114" s="21" t="s">
        <v>217</v>
      </c>
      <c r="C114" s="1"/>
      <c r="D114" s="22" t="s">
        <v>240</v>
      </c>
      <c r="E114" s="1" t="s">
        <v>241</v>
      </c>
      <c r="F114" s="23" t="s">
        <v>14</v>
      </c>
      <c r="G114" s="24"/>
      <c r="H114" s="25">
        <v>3091</v>
      </c>
      <c r="I114" s="24"/>
      <c r="J114" s="25" t="b">
        <v>0</v>
      </c>
      <c r="K114" s="19"/>
      <c r="L114" s="26"/>
      <c r="M114" s="27"/>
    </row>
    <row r="115" spans="2:39" s="13" customFormat="1" ht="15" customHeight="1">
      <c r="B115" s="21" t="s">
        <v>217</v>
      </c>
      <c r="C115" s="1"/>
      <c r="D115" s="22" t="s">
        <v>242</v>
      </c>
      <c r="E115" s="1" t="s">
        <v>243</v>
      </c>
      <c r="F115" s="23" t="s">
        <v>14</v>
      </c>
      <c r="G115" s="24"/>
      <c r="H115" s="25">
        <v>3091</v>
      </c>
      <c r="I115" s="24"/>
      <c r="J115" s="25" t="b">
        <v>0</v>
      </c>
      <c r="K115" s="19"/>
      <c r="L115" s="26"/>
      <c r="M115" s="27"/>
    </row>
    <row r="116" spans="2:39" s="13" customFormat="1" ht="15" customHeight="1">
      <c r="B116" s="21" t="s">
        <v>217</v>
      </c>
      <c r="C116" s="1"/>
      <c r="D116" s="22" t="s">
        <v>244</v>
      </c>
      <c r="E116" s="1" t="s">
        <v>245</v>
      </c>
      <c r="F116" s="23" t="s">
        <v>14</v>
      </c>
      <c r="G116" s="24"/>
      <c r="H116" s="25">
        <v>3091</v>
      </c>
      <c r="I116" s="24"/>
      <c r="J116" s="25" t="b">
        <v>0</v>
      </c>
      <c r="K116" s="19"/>
      <c r="L116" s="26"/>
      <c r="M116" s="27"/>
    </row>
    <row r="117" spans="2:39" s="13" customFormat="1" ht="15" customHeight="1">
      <c r="B117" s="21" t="s">
        <v>217</v>
      </c>
      <c r="C117" s="1"/>
      <c r="D117" s="22" t="s">
        <v>246</v>
      </c>
      <c r="E117" s="1" t="s">
        <v>247</v>
      </c>
      <c r="F117" s="23" t="s">
        <v>14</v>
      </c>
      <c r="G117" s="24"/>
      <c r="H117" s="25">
        <v>3091</v>
      </c>
      <c r="I117" s="24"/>
      <c r="J117" s="25" t="b">
        <v>0</v>
      </c>
      <c r="K117" s="19"/>
      <c r="L117" s="26"/>
      <c r="M117" s="27"/>
    </row>
    <row r="118" spans="2:39" s="13" customFormat="1" ht="15" customHeight="1">
      <c r="B118" s="21" t="s">
        <v>217</v>
      </c>
      <c r="C118" s="1"/>
      <c r="D118" s="22" t="s">
        <v>248</v>
      </c>
      <c r="E118" s="1" t="s">
        <v>249</v>
      </c>
      <c r="F118" s="23" t="s">
        <v>14</v>
      </c>
      <c r="G118" s="24"/>
      <c r="H118" s="25">
        <v>3091</v>
      </c>
      <c r="I118" s="24"/>
      <c r="J118" s="25" t="b">
        <v>0</v>
      </c>
      <c r="K118" s="19"/>
      <c r="L118" s="26"/>
      <c r="M118" s="27"/>
    </row>
    <row r="119" spans="2:39" s="13" customFormat="1" ht="15" customHeight="1">
      <c r="B119" s="21" t="s">
        <v>217</v>
      </c>
      <c r="C119" s="1"/>
      <c r="D119" s="22" t="s">
        <v>250</v>
      </c>
      <c r="E119" s="1" t="s">
        <v>251</v>
      </c>
      <c r="F119" s="23" t="s">
        <v>17</v>
      </c>
      <c r="G119" s="24"/>
      <c r="H119" s="25">
        <v>3091</v>
      </c>
      <c r="I119" s="24"/>
      <c r="J119" s="25" t="b">
        <v>0</v>
      </c>
      <c r="K119" s="19"/>
      <c r="L119" s="26"/>
      <c r="M119" s="27"/>
    </row>
    <row r="120" spans="2:39" s="13" customFormat="1" ht="15" customHeight="1">
      <c r="B120" s="21" t="s">
        <v>217</v>
      </c>
      <c r="C120" s="1"/>
      <c r="D120" s="22" t="s">
        <v>252</v>
      </c>
      <c r="E120" s="1" t="s">
        <v>253</v>
      </c>
      <c r="F120" s="23" t="s">
        <v>17</v>
      </c>
      <c r="G120" s="24"/>
      <c r="H120" s="25">
        <v>3091</v>
      </c>
      <c r="I120" s="24"/>
      <c r="J120" s="25" t="b">
        <v>0</v>
      </c>
      <c r="K120" s="19"/>
      <c r="L120" s="26"/>
      <c r="M120" s="27"/>
    </row>
    <row r="121" spans="2:39" s="13" customFormat="1" ht="15" customHeight="1">
      <c r="B121" s="21" t="s">
        <v>217</v>
      </c>
      <c r="C121" s="1"/>
      <c r="D121" s="22" t="s">
        <v>254</v>
      </c>
      <c r="E121" s="1" t="s">
        <v>255</v>
      </c>
      <c r="F121" s="23" t="s">
        <v>14</v>
      </c>
      <c r="G121" s="24"/>
      <c r="H121" s="25">
        <v>3091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217</v>
      </c>
      <c r="C122" s="1"/>
      <c r="D122" s="22" t="s">
        <v>256</v>
      </c>
      <c r="E122" s="1" t="s">
        <v>257</v>
      </c>
      <c r="F122" s="23" t="s">
        <v>17</v>
      </c>
      <c r="G122" s="24"/>
      <c r="H122" s="25">
        <v>3091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217</v>
      </c>
      <c r="C123" s="1"/>
      <c r="D123" s="22" t="s">
        <v>258</v>
      </c>
      <c r="E123" s="1" t="s">
        <v>259</v>
      </c>
      <c r="F123" s="23" t="s">
        <v>14</v>
      </c>
      <c r="G123" s="24"/>
      <c r="H123" s="25">
        <v>3091</v>
      </c>
      <c r="I123" s="24"/>
      <c r="J123" s="25" t="b">
        <v>0</v>
      </c>
      <c r="K123" s="19"/>
      <c r="L123" s="26"/>
      <c r="M123" s="27"/>
    </row>
    <row r="124" spans="2:39" s="13" customFormat="1" ht="15" customHeight="1">
      <c r="B124" s="21" t="s">
        <v>260</v>
      </c>
      <c r="C124" s="1"/>
      <c r="D124" s="22" t="s">
        <v>261</v>
      </c>
      <c r="E124" s="1" t="s">
        <v>262</v>
      </c>
      <c r="F124" s="23" t="s">
        <v>14</v>
      </c>
      <c r="G124" s="24"/>
      <c r="H124" s="25">
        <v>4515</v>
      </c>
      <c r="I124" s="24"/>
      <c r="J124" s="25" t="b">
        <v>0</v>
      </c>
      <c r="K124" s="19"/>
      <c r="L124" s="26"/>
      <c r="M124" s="27"/>
      <c r="AB124" s="13" t="str">
        <f t="array" ref="AB124">IFERROR(INDEX(B124:B133, SMALL(IF("V"=F124:F133, ROW(F124:F133)-MIN(ROW(F124:F133))+1, ""), ROW() -123 )), "")</f>
        <v>Grace College</v>
      </c>
      <c r="AC124" s="13">
        <f t="array" ref="AC124">IFERROR(INDEX(C124:C133, SMALL(IF("V"=F124:F133, ROW(F124:F133)-MIN(ROW(F124:F133))+1, ""), ROW() -123 )), "")</f>
        <v>0</v>
      </c>
      <c r="AD124" s="13" t="str">
        <f t="array" ref="AD124">IFERROR(INDEX(D124:D133, SMALL(IF("V"=F124:F133, ROW(F124:F133)-MIN(ROW(F124:F133))+1, ""), ROW() -123 )), "")</f>
        <v>19-42922</v>
      </c>
      <c r="AE124" s="13" t="str">
        <f t="array" ref="AE124">IFERROR(INDEX(E124:E133, SMALL(IF("V"=F124:F133, ROW(F124:F133)-MIN(ROW(F124:F133))+1, ""), ROW() -123 )), "")</f>
        <v>Braydon Kunz</v>
      </c>
      <c r="AF124" s="13" t="str">
        <f t="array" ref="AF124">IFERROR(INDEX(B124:B133, SMALL(IF(ISNUMBER(SEARCH("JV1",F124:F133)), ROW(F124:F133)-MIN(ROW(F124:F133))+1, ""), ROW() -123 )), "")</f>
        <v/>
      </c>
      <c r="AG124" s="13" t="str">
        <f t="array" ref="AG124">IFERROR(INDEX(C124:C133, SMALL(IF(ISNUMBER(SEARCH("JV1",F124:F133)), ROW(F124:F133)-MIN(ROW(F124:F133))+1, ""), ROW() -123 )), "")</f>
        <v/>
      </c>
      <c r="AH124" s="13" t="str">
        <f t="array" ref="AH124">IFERROR(INDEX(D124:D133, SMALL(IF(ISNUMBER(SEARCH("JV1",F124:F133)), ROW(F124:F133)-MIN(ROW(F124:F133))+1, ""), ROW() -123 )), "")</f>
        <v/>
      </c>
      <c r="AI124" s="13" t="str">
        <f t="array" ref="AI124">IFERROR(INDEX(E124:E133, SMALL(IF(ISNUMBER(SEARCH("JV1",F124:F133)), ROW(F124:F133)-MIN(ROW(F124:F133))+1, ""), ROW() -123 )), "")</f>
        <v/>
      </c>
      <c r="AJ124" s="13" t="str">
        <f t="array" ref="AJ124">IFERROR(INDEX(B124:B133, SMALL(IF(ISNUMBER(SEARCH("JV2",F124:F133)), ROW(F124:F133)-MIN(ROW(F124:F133))+1, ""), ROW() -123 )), "")</f>
        <v/>
      </c>
      <c r="AK124" s="13" t="str">
        <f t="array" ref="AK124">IFERROR(INDEX(C124:C133, SMALL(IF(ISNUMBER(SEARCH("JV2",F124:F133)), ROW(F124:F133)-MIN(ROW(F124:F133))+1, ""), ROW() -123 )), "")</f>
        <v/>
      </c>
      <c r="AL124" s="13" t="str">
        <f t="array" ref="AL124">IFERROR(INDEX(D124:D133, SMALL(IF(ISNUMBER(SEARCH("JV2",F124:F133)), ROW(F124:F133)-MIN(ROW(F124:F133))+1, ""), ROW() -123 )), "")</f>
        <v/>
      </c>
      <c r="AM124" s="13" t="str">
        <f t="array" ref="AM124">IFERROR(INDEX(E124:E133, SMALL(IF(ISNUMBER(SEARCH("JV2",F124:F133)), ROW(F124:F133)-MIN(ROW(F124:F133))+1, ""), ROW() -123 )), "")</f>
        <v/>
      </c>
    </row>
    <row r="125" spans="2:39" s="13" customFormat="1" ht="15" customHeight="1">
      <c r="B125" s="21" t="s">
        <v>260</v>
      </c>
      <c r="C125" s="1"/>
      <c r="D125" s="22" t="s">
        <v>263</v>
      </c>
      <c r="E125" s="1" t="s">
        <v>264</v>
      </c>
      <c r="F125" s="23" t="s">
        <v>14</v>
      </c>
      <c r="G125" s="24"/>
      <c r="H125" s="25">
        <v>4515</v>
      </c>
      <c r="I125" s="24"/>
      <c r="J125" s="25" t="b">
        <v>0</v>
      </c>
      <c r="K125" s="19"/>
      <c r="L125" s="26"/>
      <c r="M125" s="27"/>
      <c r="AB125" s="13" t="str">
        <f t="array" ref="AB125">IFERROR(INDEX(B124:B133, SMALL(IF("V"=F124:F133, ROW(F124:F133)-MIN(ROW(F124:F133))+1, ""), ROW() -123 )), "")</f>
        <v>Grace College</v>
      </c>
      <c r="AC125" s="13">
        <f t="array" ref="AC125">IFERROR(INDEX(C124:C133, SMALL(IF("V"=F124:F133, ROW(F124:F133)-MIN(ROW(F124:F133))+1, ""), ROW() -123 )), "")</f>
        <v>0</v>
      </c>
      <c r="AD125" s="13" t="str">
        <f t="array" ref="AD125">IFERROR(INDEX(D124:D133, SMALL(IF("V"=F124:F133, ROW(F124:F133)-MIN(ROW(F124:F133))+1, ""), ROW() -123 )), "")</f>
        <v>18-73674</v>
      </c>
      <c r="AE125" s="13" t="str">
        <f t="array" ref="AE125">IFERROR(INDEX(E124:E133, SMALL(IF("V"=F124:F133, ROW(F124:F133)-MIN(ROW(F124:F133))+1, ""), ROW() -123 )), "")</f>
        <v>Cameron Hyser</v>
      </c>
      <c r="AF125" s="13" t="str">
        <f t="array" ref="AF125">IFERROR(INDEX(B124:B133, SMALL(IF(ISNUMBER(SEARCH("JV1",F124:F133)), ROW(F124:F133)-MIN(ROW(F124:F133))+1, ""), ROW() -123 )), "")</f>
        <v/>
      </c>
      <c r="AG125" s="13" t="str">
        <f t="array" ref="AG125">IFERROR(INDEX(C124:C133, SMALL(IF(ISNUMBER(SEARCH("JV1",F124:F133)), ROW(F124:F133)-MIN(ROW(F124:F133))+1, ""), ROW() -123 )), "")</f>
        <v/>
      </c>
      <c r="AH125" s="13" t="str">
        <f t="array" ref="AH125">IFERROR(INDEX(D124:D133, SMALL(IF(ISNUMBER(SEARCH("JV1",F124:F133)), ROW(F124:F133)-MIN(ROW(F124:F133))+1, ""), ROW() -123 )), "")</f>
        <v/>
      </c>
      <c r="AI125" s="13" t="str">
        <f t="array" ref="AI125">IFERROR(INDEX(E124:E133, SMALL(IF(ISNUMBER(SEARCH("JV1",F124:F133)), ROW(F124:F133)-MIN(ROW(F124:F133))+1, ""), ROW() -123 )), "")</f>
        <v/>
      </c>
      <c r="AJ125" s="13" t="str">
        <f t="array" ref="AJ125">IFERROR(INDEX(B124:B133, SMALL(IF(ISNUMBER(SEARCH("JV2",F124:F133)), ROW(F124:F133)-MIN(ROW(F124:F133))+1, ""), ROW() -123 )), "")</f>
        <v/>
      </c>
      <c r="AK125" s="13" t="str">
        <f t="array" ref="AK125">IFERROR(INDEX(C124:C133, SMALL(IF(ISNUMBER(SEARCH("JV2",F124:F133)), ROW(F124:F133)-MIN(ROW(F124:F133))+1, ""), ROW() -123 )), "")</f>
        <v/>
      </c>
      <c r="AL125" s="13" t="str">
        <f t="array" ref="AL125">IFERROR(INDEX(D124:D133, SMALL(IF(ISNUMBER(SEARCH("JV2",F124:F133)), ROW(F124:F133)-MIN(ROW(F124:F133))+1, ""), ROW() -123 )), "")</f>
        <v/>
      </c>
      <c r="AM125" s="13" t="str">
        <f t="array" ref="AM125">IFERROR(INDEX(E124:E133, SMALL(IF(ISNUMBER(SEARCH("JV2",F124:F133)), ROW(F124:F133)-MIN(ROW(F124:F133))+1, ""), ROW() -123 )), "")</f>
        <v/>
      </c>
    </row>
    <row r="126" spans="2:39" s="13" customFormat="1" ht="15" customHeight="1">
      <c r="B126" s="21" t="s">
        <v>260</v>
      </c>
      <c r="C126" s="1"/>
      <c r="D126" s="22" t="s">
        <v>265</v>
      </c>
      <c r="E126" s="1" t="s">
        <v>266</v>
      </c>
      <c r="F126" s="23" t="s">
        <v>14</v>
      </c>
      <c r="G126" s="24"/>
      <c r="H126" s="25">
        <v>4515</v>
      </c>
      <c r="I126" s="24"/>
      <c r="J126" s="25" t="b">
        <v>0</v>
      </c>
      <c r="K126" s="19"/>
      <c r="L126" s="26"/>
      <c r="M126" s="27"/>
      <c r="AB126" s="13" t="str">
        <f t="array" ref="AB126">IFERROR(INDEX(B124:B133, SMALL(IF("V"=F124:F133, ROW(F124:F133)-MIN(ROW(F124:F133))+1, ""), ROW() -123 )), "")</f>
        <v>Grace College</v>
      </c>
      <c r="AC126" s="13">
        <f t="array" ref="AC126">IFERROR(INDEX(C124:C133, SMALL(IF("V"=F124:F133, ROW(F124:F133)-MIN(ROW(F124:F133))+1, ""), ROW() -123 )), "")</f>
        <v>0</v>
      </c>
      <c r="AD126" s="13" t="str">
        <f t="array" ref="AD126">IFERROR(INDEX(D124:D133, SMALL(IF("V"=F124:F133, ROW(F124:F133)-MIN(ROW(F124:F133))+1, ""), ROW() -123 )), "")</f>
        <v>11-120648</v>
      </c>
      <c r="AE126" s="13" t="str">
        <f t="array" ref="AE126">IFERROR(INDEX(E124:E133, SMALL(IF("V"=F124:F133, ROW(F124:F133)-MIN(ROW(F124:F133))+1, ""), ROW() -123 )), "")</f>
        <v>Corbin Payne</v>
      </c>
      <c r="AF126" s="13" t="str">
        <f t="array" ref="AF126">IFERROR(INDEX(B124:B133, SMALL(IF(ISNUMBER(SEARCH("JV1",F124:F133)), ROW(F124:F133)-MIN(ROW(F124:F133))+1, ""), ROW() -123 )), "")</f>
        <v/>
      </c>
      <c r="AG126" s="13" t="str">
        <f t="array" ref="AG126">IFERROR(INDEX(C124:C133, SMALL(IF(ISNUMBER(SEARCH("JV1",F124:F133)), ROW(F124:F133)-MIN(ROW(F124:F133))+1, ""), ROW() -123 )), "")</f>
        <v/>
      </c>
      <c r="AH126" s="13" t="str">
        <f t="array" ref="AH126">IFERROR(INDEX(D124:D133, SMALL(IF(ISNUMBER(SEARCH("JV1",F124:F133)), ROW(F124:F133)-MIN(ROW(F124:F133))+1, ""), ROW() -123 )), "")</f>
        <v/>
      </c>
      <c r="AI126" s="13" t="str">
        <f t="array" ref="AI126">IFERROR(INDEX(E124:E133, SMALL(IF(ISNUMBER(SEARCH("JV1",F124:F133)), ROW(F124:F133)-MIN(ROW(F124:F133))+1, ""), ROW() -123 )), "")</f>
        <v/>
      </c>
      <c r="AJ126" s="13" t="str">
        <f t="array" ref="AJ126">IFERROR(INDEX(B124:B133, SMALL(IF(ISNUMBER(SEARCH("JV2",F124:F133)), ROW(F124:F133)-MIN(ROW(F124:F133))+1, ""), ROW() -123 )), "")</f>
        <v/>
      </c>
      <c r="AK126" s="13" t="str">
        <f t="array" ref="AK126">IFERROR(INDEX(C124:C133, SMALL(IF(ISNUMBER(SEARCH("JV2",F124:F133)), ROW(F124:F133)-MIN(ROW(F124:F133))+1, ""), ROW() -123 )), "")</f>
        <v/>
      </c>
      <c r="AL126" s="13" t="str">
        <f t="array" ref="AL126">IFERROR(INDEX(D124:D133, SMALL(IF(ISNUMBER(SEARCH("JV2",F124:F133)), ROW(F124:F133)-MIN(ROW(F124:F133))+1, ""), ROW() -123 )), "")</f>
        <v/>
      </c>
      <c r="AM126" s="13" t="str">
        <f t="array" ref="AM126">IFERROR(INDEX(E124:E133, SMALL(IF(ISNUMBER(SEARCH("JV2",F124:F133)), ROW(F124:F133)-MIN(ROW(F124:F133))+1, ""), ROW() -123 )), "")</f>
        <v/>
      </c>
    </row>
    <row r="127" spans="2:39" s="13" customFormat="1" ht="15" customHeight="1">
      <c r="B127" s="21" t="s">
        <v>260</v>
      </c>
      <c r="C127" s="1"/>
      <c r="D127" s="22" t="s">
        <v>267</v>
      </c>
      <c r="E127" s="1" t="s">
        <v>268</v>
      </c>
      <c r="F127" s="23" t="s">
        <v>14</v>
      </c>
      <c r="G127" s="24"/>
      <c r="H127" s="25">
        <v>4515</v>
      </c>
      <c r="I127" s="24"/>
      <c r="J127" s="25" t="b">
        <v>0</v>
      </c>
      <c r="K127" s="19"/>
      <c r="L127" s="26"/>
      <c r="M127" s="27"/>
      <c r="AB127" s="13" t="str">
        <f t="array" ref="AB127">IFERROR(INDEX(B124:B133, SMALL(IF("V"=F124:F133, ROW(F124:F133)-MIN(ROW(F124:F133))+1, ""), ROW() -123 )), "")</f>
        <v>Grace College</v>
      </c>
      <c r="AC127" s="13">
        <f t="array" ref="AC127">IFERROR(INDEX(C124:C133, SMALL(IF("V"=F124:F133, ROW(F124:F133)-MIN(ROW(F124:F133))+1, ""), ROW() -123 )), "")</f>
        <v>0</v>
      </c>
      <c r="AD127" s="13" t="str">
        <f t="array" ref="AD127">IFERROR(INDEX(D124:D133, SMALL(IF("V"=F124:F133, ROW(F124:F133)-MIN(ROW(F124:F133))+1, ""), ROW() -123 )), "")</f>
        <v>22-1009</v>
      </c>
      <c r="AE127" s="13" t="str">
        <f t="array" ref="AE127">IFERROR(INDEX(E124:E133, SMALL(IF("V"=F124:F133, ROW(F124:F133)-MIN(ROW(F124:F133))+1, ""), ROW() -123 )), "")</f>
        <v>Erik Haegeland</v>
      </c>
      <c r="AF127" s="13" t="str">
        <f t="array" ref="AF127">IFERROR(INDEX(B124:B133, SMALL(IF(ISNUMBER(SEARCH("JV1",F124:F133)), ROW(F124:F133)-MIN(ROW(F124:F133))+1, ""), ROW() -123 )), "")</f>
        <v/>
      </c>
      <c r="AG127" s="13" t="str">
        <f t="array" ref="AG127">IFERROR(INDEX(C124:C133, SMALL(IF(ISNUMBER(SEARCH("JV1",F124:F133)), ROW(F124:F133)-MIN(ROW(F124:F133))+1, ""), ROW() -123 )), "")</f>
        <v/>
      </c>
      <c r="AH127" s="13" t="str">
        <f t="array" ref="AH127">IFERROR(INDEX(D124:D133, SMALL(IF(ISNUMBER(SEARCH("JV1",F124:F133)), ROW(F124:F133)-MIN(ROW(F124:F133))+1, ""), ROW() -123 )), "")</f>
        <v/>
      </c>
      <c r="AI127" s="13" t="str">
        <f t="array" ref="AI127">IFERROR(INDEX(E124:E133, SMALL(IF(ISNUMBER(SEARCH("JV1",F124:F133)), ROW(F124:F133)-MIN(ROW(F124:F133))+1, ""), ROW() -123 )), "")</f>
        <v/>
      </c>
      <c r="AJ127" s="13" t="str">
        <f t="array" ref="AJ127">IFERROR(INDEX(B124:B133, SMALL(IF(ISNUMBER(SEARCH("JV2",F124:F133)), ROW(F124:F133)-MIN(ROW(F124:F133))+1, ""), ROW() -123 )), "")</f>
        <v/>
      </c>
      <c r="AK127" s="13" t="str">
        <f t="array" ref="AK127">IFERROR(INDEX(C124:C133, SMALL(IF(ISNUMBER(SEARCH("JV2",F124:F133)), ROW(F124:F133)-MIN(ROW(F124:F133))+1, ""), ROW() -123 )), "")</f>
        <v/>
      </c>
      <c r="AL127" s="13" t="str">
        <f t="array" ref="AL127">IFERROR(INDEX(D124:D133, SMALL(IF(ISNUMBER(SEARCH("JV2",F124:F133)), ROW(F124:F133)-MIN(ROW(F124:F133))+1, ""), ROW() -123 )), "")</f>
        <v/>
      </c>
      <c r="AM127" s="13" t="str">
        <f t="array" ref="AM127">IFERROR(INDEX(E124:E133, SMALL(IF(ISNUMBER(SEARCH("JV2",F124:F133)), ROW(F124:F133)-MIN(ROW(F124:F133))+1, ""), ROW() -123 )), "")</f>
        <v/>
      </c>
    </row>
    <row r="128" spans="2:39" s="13" customFormat="1" ht="15" customHeight="1">
      <c r="B128" s="21" t="s">
        <v>260</v>
      </c>
      <c r="C128" s="1"/>
      <c r="D128" s="22" t="s">
        <v>269</v>
      </c>
      <c r="E128" s="1" t="s">
        <v>270</v>
      </c>
      <c r="F128" s="23" t="s">
        <v>30</v>
      </c>
      <c r="G128" s="24"/>
      <c r="H128" s="25">
        <v>4515</v>
      </c>
      <c r="I128" s="24"/>
      <c r="J128" s="25" t="b">
        <v>0</v>
      </c>
      <c r="K128" s="19"/>
      <c r="L128" s="26"/>
      <c r="M128" s="27"/>
      <c r="AB128" s="13" t="str">
        <f t="array" ref="AB128">IFERROR(INDEX(B124:B133, SMALL(IF("V"=F124:F133, ROW(F124:F133)-MIN(ROW(F124:F133))+1, ""), ROW() -123 )), "")</f>
        <v>Grace College</v>
      </c>
      <c r="AC128" s="13">
        <f t="array" ref="AC128">IFERROR(INDEX(C124:C133, SMALL(IF("V"=F124:F133, ROW(F124:F133)-MIN(ROW(F124:F133))+1, ""), ROW() -123 )), "")</f>
        <v>0</v>
      </c>
      <c r="AD128" s="13" t="str">
        <f t="array" ref="AD128">IFERROR(INDEX(D124:D133, SMALL(IF("V"=F124:F133, ROW(F124:F133)-MIN(ROW(F124:F133))+1, ""), ROW() -123 )), "")</f>
        <v>18-90068</v>
      </c>
      <c r="AE128" s="13" t="str">
        <f t="array" ref="AE128">IFERROR(INDEX(E124:E133, SMALL(IF("V"=F124:F133, ROW(F124:F133)-MIN(ROW(F124:F133))+1, ""), ROW() -123 )), "")</f>
        <v>Joseph Larison</v>
      </c>
      <c r="AF128" s="13" t="str">
        <f t="array" ref="AF128">IFERROR(INDEX(B124:B133, SMALL(IF(ISNUMBER(SEARCH("JV1",F124:F133)), ROW(F124:F133)-MIN(ROW(F124:F133))+1, ""), ROW() -123 )), "")</f>
        <v/>
      </c>
      <c r="AG128" s="13" t="str">
        <f t="array" ref="AG128">IFERROR(INDEX(C124:C133, SMALL(IF(ISNUMBER(SEARCH("JV1",F124:F133)), ROW(F124:F133)-MIN(ROW(F124:F133))+1, ""), ROW() -123 )), "")</f>
        <v/>
      </c>
      <c r="AH128" s="13" t="str">
        <f t="array" ref="AH128">IFERROR(INDEX(D124:D133, SMALL(IF(ISNUMBER(SEARCH("JV1",F124:F133)), ROW(F124:F133)-MIN(ROW(F124:F133))+1, ""), ROW() -123 )), "")</f>
        <v/>
      </c>
      <c r="AI128" s="13" t="str">
        <f t="array" ref="AI128">IFERROR(INDEX(E124:E133, SMALL(IF(ISNUMBER(SEARCH("JV1",F124:F133)), ROW(F124:F133)-MIN(ROW(F124:F133))+1, ""), ROW() -123 )), "")</f>
        <v/>
      </c>
      <c r="AJ128" s="13" t="str">
        <f t="array" ref="AJ128">IFERROR(INDEX(B124:B133, SMALL(IF(ISNUMBER(SEARCH("JV2",F124:F133)), ROW(F124:F133)-MIN(ROW(F124:F133))+1, ""), ROW() -123 )), "")</f>
        <v/>
      </c>
      <c r="AK128" s="13" t="str">
        <f t="array" ref="AK128">IFERROR(INDEX(C124:C133, SMALL(IF(ISNUMBER(SEARCH("JV2",F124:F133)), ROW(F124:F133)-MIN(ROW(F124:F133))+1, ""), ROW() -123 )), "")</f>
        <v/>
      </c>
      <c r="AL128" s="13" t="str">
        <f t="array" ref="AL128">IFERROR(INDEX(D124:D133, SMALL(IF(ISNUMBER(SEARCH("JV2",F124:F133)), ROW(F124:F133)-MIN(ROW(F124:F133))+1, ""), ROW() -123 )), "")</f>
        <v/>
      </c>
      <c r="AM128" s="13" t="str">
        <f t="array" ref="AM128">IFERROR(INDEX(E124:E133, SMALL(IF(ISNUMBER(SEARCH("JV2",F124:F133)), ROW(F124:F133)-MIN(ROW(F124:F133))+1, ""), ROW() -123 )), "")</f>
        <v/>
      </c>
    </row>
    <row r="129" spans="2:39" s="13" customFormat="1" ht="15" customHeight="1">
      <c r="B129" s="21" t="s">
        <v>260</v>
      </c>
      <c r="C129" s="1"/>
      <c r="D129" s="22" t="s">
        <v>271</v>
      </c>
      <c r="E129" s="1" t="s">
        <v>272</v>
      </c>
      <c r="F129" s="23" t="s">
        <v>14</v>
      </c>
      <c r="G129" s="24"/>
      <c r="H129" s="25">
        <v>4515</v>
      </c>
      <c r="I129" s="24"/>
      <c r="J129" s="25" t="b">
        <v>0</v>
      </c>
      <c r="K129" s="19"/>
      <c r="L129" s="26"/>
      <c r="M129" s="27"/>
      <c r="AB129" s="13" t="str">
        <f t="array" ref="AB129">IFERROR(INDEX(B124:B133, SMALL(IF("V"=F124:F133, ROW(F124:F133)-MIN(ROW(F124:F133))+1, ""), ROW() -123 )), "")</f>
        <v>Grace College</v>
      </c>
      <c r="AC129" s="13">
        <f t="array" ref="AC129">IFERROR(INDEX(C124:C133, SMALL(IF("V"=F124:F133, ROW(F124:F133)-MIN(ROW(F124:F133))+1, ""), ROW() -123 )), "")</f>
        <v>0</v>
      </c>
      <c r="AD129" s="13" t="str">
        <f t="array" ref="AD129">IFERROR(INDEX(D124:D133, SMALL(IF("V"=F124:F133, ROW(F124:F133)-MIN(ROW(F124:F133))+1, ""), ROW() -123 )), "")</f>
        <v>7914-632</v>
      </c>
      <c r="AE129" s="13" t="str">
        <f t="array" ref="AE129">IFERROR(INDEX(E124:E133, SMALL(IF("V"=F124:F133, ROW(F124:F133)-MIN(ROW(F124:F133))+1, ""), ROW() -123 )), "")</f>
        <v>Kenneth Kelly</v>
      </c>
      <c r="AF129" s="13" t="str">
        <f t="array" ref="AF129">IFERROR(INDEX(B124:B133, SMALL(IF(ISNUMBER(SEARCH("JV1",F124:F133)), ROW(F124:F133)-MIN(ROW(F124:F133))+1, ""), ROW() -123 )), "")</f>
        <v/>
      </c>
      <c r="AG129" s="13" t="str">
        <f t="array" ref="AG129">IFERROR(INDEX(C124:C133, SMALL(IF(ISNUMBER(SEARCH("JV1",F124:F133)), ROW(F124:F133)-MIN(ROW(F124:F133))+1, ""), ROW() -123 )), "")</f>
        <v/>
      </c>
      <c r="AH129" s="13" t="str">
        <f t="array" ref="AH129">IFERROR(INDEX(D124:D133, SMALL(IF(ISNUMBER(SEARCH("JV1",F124:F133)), ROW(F124:F133)-MIN(ROW(F124:F133))+1, ""), ROW() -123 )), "")</f>
        <v/>
      </c>
      <c r="AI129" s="13" t="str">
        <f t="array" ref="AI129">IFERROR(INDEX(E124:E133, SMALL(IF(ISNUMBER(SEARCH("JV1",F124:F133)), ROW(F124:F133)-MIN(ROW(F124:F133))+1, ""), ROW() -123 )), "")</f>
        <v/>
      </c>
      <c r="AJ129" s="13" t="str">
        <f t="array" ref="AJ129">IFERROR(INDEX(B124:B133, SMALL(IF(ISNUMBER(SEARCH("JV2",F124:F133)), ROW(F124:F133)-MIN(ROW(F124:F133))+1, ""), ROW() -123 )), "")</f>
        <v/>
      </c>
      <c r="AK129" s="13" t="str">
        <f t="array" ref="AK129">IFERROR(INDEX(C124:C133, SMALL(IF(ISNUMBER(SEARCH("JV2",F124:F133)), ROW(F124:F133)-MIN(ROW(F124:F133))+1, ""), ROW() -123 )), "")</f>
        <v/>
      </c>
      <c r="AL129" s="13" t="str">
        <f t="array" ref="AL129">IFERROR(INDEX(D124:D133, SMALL(IF(ISNUMBER(SEARCH("JV2",F124:F133)), ROW(F124:F133)-MIN(ROW(F124:F133))+1, ""), ROW() -123 )), "")</f>
        <v/>
      </c>
      <c r="AM129" s="13" t="str">
        <f t="array" ref="AM129">IFERROR(INDEX(E124:E133, SMALL(IF(ISNUMBER(SEARCH("JV2",F124:F133)), ROW(F124:F133)-MIN(ROW(F124:F133))+1, ""), ROW() -123 )), "")</f>
        <v/>
      </c>
    </row>
    <row r="130" spans="2:39" s="13" customFormat="1" ht="15" customHeight="1">
      <c r="B130" s="21" t="s">
        <v>260</v>
      </c>
      <c r="C130" s="1"/>
      <c r="D130" s="22" t="s">
        <v>273</v>
      </c>
      <c r="E130" s="1" t="s">
        <v>274</v>
      </c>
      <c r="F130" s="23" t="s">
        <v>14</v>
      </c>
      <c r="G130" s="24"/>
      <c r="H130" s="25">
        <v>4515</v>
      </c>
      <c r="I130" s="24"/>
      <c r="J130" s="25" t="b">
        <v>0</v>
      </c>
      <c r="K130" s="19"/>
      <c r="L130" s="26"/>
      <c r="M130" s="27"/>
      <c r="AB130" s="13" t="str">
        <f t="array" ref="AB130">IFERROR(INDEX(B124:B133, SMALL(IF("V"=F124:F133, ROW(F124:F133)-MIN(ROW(F124:F133))+1, ""), ROW() -123 )), "")</f>
        <v>Grace College</v>
      </c>
      <c r="AC130" s="13">
        <f t="array" ref="AC130">IFERROR(INDEX(C124:C133, SMALL(IF("V"=F124:F133, ROW(F124:F133)-MIN(ROW(F124:F133))+1, ""), ROW() -123 )), "")</f>
        <v>0</v>
      </c>
      <c r="AD130" s="13" t="str">
        <f t="array" ref="AD130">IFERROR(INDEX(D124:D133, SMALL(IF("V"=F124:F133, ROW(F124:F133)-MIN(ROW(F124:F133))+1, ""), ROW() -123 )), "")</f>
        <v>11-658075</v>
      </c>
      <c r="AE130" s="13" t="str">
        <f t="array" ref="AE130">IFERROR(INDEX(E124:E133, SMALL(IF("V"=F124:F133, ROW(F124:F133)-MIN(ROW(F124:F133))+1, ""), ROW() -123 )), "")</f>
        <v>Michael Wright</v>
      </c>
      <c r="AF130" s="13" t="str">
        <f t="array" ref="AF130">IFERROR(INDEX(B124:B133, SMALL(IF(ISNUMBER(SEARCH("JV1",F124:F133)), ROW(F124:F133)-MIN(ROW(F124:F133))+1, ""), ROW() -123 )), "")</f>
        <v/>
      </c>
      <c r="AG130" s="13" t="str">
        <f t="array" ref="AG130">IFERROR(INDEX(C124:C133, SMALL(IF(ISNUMBER(SEARCH("JV1",F124:F133)), ROW(F124:F133)-MIN(ROW(F124:F133))+1, ""), ROW() -123 )), "")</f>
        <v/>
      </c>
      <c r="AH130" s="13" t="str">
        <f t="array" ref="AH130">IFERROR(INDEX(D124:D133, SMALL(IF(ISNUMBER(SEARCH("JV1",F124:F133)), ROW(F124:F133)-MIN(ROW(F124:F133))+1, ""), ROW() -123 )), "")</f>
        <v/>
      </c>
      <c r="AI130" s="13" t="str">
        <f t="array" ref="AI130">IFERROR(INDEX(E124:E133, SMALL(IF(ISNUMBER(SEARCH("JV1",F124:F133)), ROW(F124:F133)-MIN(ROW(F124:F133))+1, ""), ROW() -123 )), "")</f>
        <v/>
      </c>
      <c r="AJ130" s="13" t="str">
        <f t="array" ref="AJ130">IFERROR(INDEX(B124:B133, SMALL(IF(ISNUMBER(SEARCH("JV2",F124:F133)), ROW(F124:F133)-MIN(ROW(F124:F133))+1, ""), ROW() -123 )), "")</f>
        <v/>
      </c>
      <c r="AK130" s="13" t="str">
        <f t="array" ref="AK130">IFERROR(INDEX(C124:C133, SMALL(IF(ISNUMBER(SEARCH("JV2",F124:F133)), ROW(F124:F133)-MIN(ROW(F124:F133))+1, ""), ROW() -123 )), "")</f>
        <v/>
      </c>
      <c r="AL130" s="13" t="str">
        <f t="array" ref="AL130">IFERROR(INDEX(D124:D133, SMALL(IF(ISNUMBER(SEARCH("JV2",F124:F133)), ROW(F124:F133)-MIN(ROW(F124:F133))+1, ""), ROW() -123 )), "")</f>
        <v/>
      </c>
      <c r="AM130" s="13" t="str">
        <f t="array" ref="AM130">IFERROR(INDEX(E124:E133, SMALL(IF(ISNUMBER(SEARCH("JV2",F124:F133)), ROW(F124:F133)-MIN(ROW(F124:F133))+1, ""), ROW() -123 )), "")</f>
        <v/>
      </c>
    </row>
    <row r="131" spans="2:39" s="13" customFormat="1" ht="15" customHeight="1">
      <c r="B131" s="21" t="s">
        <v>260</v>
      </c>
      <c r="C131" s="1"/>
      <c r="D131" s="22" t="s">
        <v>275</v>
      </c>
      <c r="E131" s="1" t="s">
        <v>276</v>
      </c>
      <c r="F131" s="23" t="s">
        <v>14</v>
      </c>
      <c r="G131" s="24"/>
      <c r="H131" s="25">
        <v>4515</v>
      </c>
      <c r="I131" s="24"/>
      <c r="J131" s="25" t="b">
        <v>0</v>
      </c>
      <c r="K131" s="19"/>
      <c r="L131" s="26"/>
      <c r="M131" s="27"/>
      <c r="AB131" s="13" t="str">
        <f t="array" ref="AB131">IFERROR(INDEX(B124:B133, SMALL(IF("V"=F124:F133, ROW(F124:F133)-MIN(ROW(F124:F133))+1, ""), ROW() -123 )), "")</f>
        <v>Grace College</v>
      </c>
      <c r="AC131" s="13">
        <f t="array" ref="AC131">IFERROR(INDEX(C124:C133, SMALL(IF("V"=F124:F133, ROW(F124:F133)-MIN(ROW(F124:F133))+1, ""), ROW() -123 )), "")</f>
        <v>0</v>
      </c>
      <c r="AD131" s="13" t="str">
        <f t="array" ref="AD131">IFERROR(INDEX(D124:D133, SMALL(IF("V"=F124:F133, ROW(F124:F133)-MIN(ROW(F124:F133))+1, ""), ROW() -123 )), "")</f>
        <v>20-9915</v>
      </c>
      <c r="AE131" s="13" t="str">
        <f t="array" ref="AE131">IFERROR(INDEX(E124:E133, SMALL(IF("V"=F124:F133, ROW(F124:F133)-MIN(ROW(F124:F133))+1, ""), ROW() -123 )), "")</f>
        <v>Thomas O'Neil</v>
      </c>
      <c r="AF131" s="13" t="str">
        <f t="array" ref="AF131">IFERROR(INDEX(B124:B133, SMALL(IF(ISNUMBER(SEARCH("JV1",F124:F133)), ROW(F124:F133)-MIN(ROW(F124:F133))+1, ""), ROW() -123 )), "")</f>
        <v/>
      </c>
      <c r="AG131" s="13" t="str">
        <f t="array" ref="AG131">IFERROR(INDEX(C124:C133, SMALL(IF(ISNUMBER(SEARCH("JV1",F124:F133)), ROW(F124:F133)-MIN(ROW(F124:F133))+1, ""), ROW() -123 )), "")</f>
        <v/>
      </c>
      <c r="AH131" s="13" t="str">
        <f t="array" ref="AH131">IFERROR(INDEX(D124:D133, SMALL(IF(ISNUMBER(SEARCH("JV1",F124:F133)), ROW(F124:F133)-MIN(ROW(F124:F133))+1, ""), ROW() -123 )), "")</f>
        <v/>
      </c>
      <c r="AI131" s="13" t="str">
        <f t="array" ref="AI131">IFERROR(INDEX(E124:E133, SMALL(IF(ISNUMBER(SEARCH("JV1",F124:F133)), ROW(F124:F133)-MIN(ROW(F124:F133))+1, ""), ROW() -123 )), "")</f>
        <v/>
      </c>
      <c r="AJ131" s="13" t="str">
        <f t="array" ref="AJ131">IFERROR(INDEX(B124:B133, SMALL(IF(ISNUMBER(SEARCH("JV2",F124:F133)), ROW(F124:F133)-MIN(ROW(F124:F133))+1, ""), ROW() -123 )), "")</f>
        <v/>
      </c>
      <c r="AK131" s="13" t="str">
        <f t="array" ref="AK131">IFERROR(INDEX(C124:C133, SMALL(IF(ISNUMBER(SEARCH("JV2",F124:F133)), ROW(F124:F133)-MIN(ROW(F124:F133))+1, ""), ROW() -123 )), "")</f>
        <v/>
      </c>
      <c r="AL131" s="13" t="str">
        <f t="array" ref="AL131">IFERROR(INDEX(D124:D133, SMALL(IF(ISNUMBER(SEARCH("JV2",F124:F133)), ROW(F124:F133)-MIN(ROW(F124:F133))+1, ""), ROW() -123 )), "")</f>
        <v/>
      </c>
      <c r="AM131" s="13" t="str">
        <f t="array" ref="AM131">IFERROR(INDEX(E124:E133, SMALL(IF(ISNUMBER(SEARCH("JV2",F124:F133)), ROW(F124:F133)-MIN(ROW(F124:F133))+1, ""), ROW() -123 )), "")</f>
        <v/>
      </c>
    </row>
    <row r="132" spans="2:39" s="13" customFormat="1" ht="15" customHeight="1">
      <c r="B132" s="21" t="s">
        <v>260</v>
      </c>
      <c r="C132" s="1"/>
      <c r="D132" s="22" t="s">
        <v>277</v>
      </c>
      <c r="E132" s="1" t="s">
        <v>278</v>
      </c>
      <c r="F132" s="23" t="s">
        <v>14</v>
      </c>
      <c r="G132" s="24"/>
      <c r="H132" s="25">
        <v>4515</v>
      </c>
      <c r="I132" s="24"/>
      <c r="J132" s="25" t="b">
        <v>0</v>
      </c>
      <c r="K132" s="19"/>
      <c r="L132" s="26"/>
      <c r="M132" s="27"/>
    </row>
    <row r="133" spans="2:39" s="13" customFormat="1" ht="15" customHeight="1">
      <c r="B133" s="21" t="s">
        <v>260</v>
      </c>
      <c r="C133" s="1"/>
      <c r="D133" s="22" t="s">
        <v>279</v>
      </c>
      <c r="E133" s="1" t="s">
        <v>280</v>
      </c>
      <c r="F133" s="23" t="s">
        <v>30</v>
      </c>
      <c r="G133" s="24"/>
      <c r="H133" s="25">
        <v>4515</v>
      </c>
      <c r="I133" s="24"/>
      <c r="J133" s="25" t="b">
        <v>0</v>
      </c>
      <c r="K133" s="19"/>
      <c r="L133" s="26"/>
      <c r="M133" s="27"/>
    </row>
    <row r="134" spans="2:39" s="13" customFormat="1" ht="15" customHeight="1">
      <c r="B134" s="21" t="s">
        <v>281</v>
      </c>
      <c r="C134" s="1"/>
      <c r="D134" s="22" t="s">
        <v>282</v>
      </c>
      <c r="E134" s="1" t="s">
        <v>283</v>
      </c>
      <c r="F134" s="23" t="s">
        <v>30</v>
      </c>
      <c r="G134" s="24"/>
      <c r="H134" s="25">
        <v>2322</v>
      </c>
      <c r="I134" s="24"/>
      <c r="J134" s="25" t="b">
        <v>0</v>
      </c>
      <c r="K134" s="19"/>
      <c r="L134" s="26"/>
      <c r="M134" s="27"/>
      <c r="AB134" s="13" t="str">
        <f t="array" ref="AB134">IFERROR(INDEX(B134:B147, SMALL(IF("V"=F134:F147, ROW(F134:F147)-MIN(ROW(F134:F147))+1, ""), ROW() -133 )), "")</f>
        <v>Illinois State University</v>
      </c>
      <c r="AC134" s="13">
        <f t="array" ref="AC134">IFERROR(INDEX(C134:C147, SMALL(IF("V"=F134:F147, ROW(F134:F147)-MIN(ROW(F134:F147))+1, ""), ROW() -133 )), "")</f>
        <v>0</v>
      </c>
      <c r="AD134" s="13" t="str">
        <f t="array" ref="AD134">IFERROR(INDEX(D134:D147, SMALL(IF("V"=F134:F147, ROW(F134:F147)-MIN(ROW(F134:F147))+1, ""), ROW() -133 )), "")</f>
        <v>11-446230</v>
      </c>
      <c r="AE134" s="13" t="str">
        <f t="array" ref="AE134">IFERROR(INDEX(E134:E147, SMALL(IF("V"=F134:F147, ROW(F134:F147)-MIN(ROW(F134:F147))+1, ""), ROW() -133 )), "")</f>
        <v>Jacob Lanza</v>
      </c>
      <c r="AF134" s="13" t="str">
        <f t="array" ref="AF134">IFERROR(INDEX(B134:B147, SMALL(IF(ISNUMBER(SEARCH("JV1",F134:F147)), ROW(F134:F147)-MIN(ROW(F134:F147))+1, ""), ROW() -133 )), "")</f>
        <v/>
      </c>
      <c r="AG134" s="13" t="str">
        <f t="array" ref="AG134">IFERROR(INDEX(C134:C147, SMALL(IF(ISNUMBER(SEARCH("JV1",F134:F147)), ROW(F134:F147)-MIN(ROW(F134:F147))+1, ""), ROW() -133 )), "")</f>
        <v/>
      </c>
      <c r="AH134" s="13" t="str">
        <f t="array" ref="AH134">IFERROR(INDEX(D134:D147, SMALL(IF(ISNUMBER(SEARCH("JV1",F134:F147)), ROW(F134:F147)-MIN(ROW(F134:F147))+1, ""), ROW() -133 )), "")</f>
        <v/>
      </c>
      <c r="AI134" s="13" t="str">
        <f t="array" ref="AI134">IFERROR(INDEX(E134:E147, SMALL(IF(ISNUMBER(SEARCH("JV1",F134:F147)), ROW(F134:F147)-MIN(ROW(F134:F147))+1, ""), ROW() -133 )), "")</f>
        <v/>
      </c>
      <c r="AJ134" s="13" t="str">
        <f t="array" ref="AJ134">IFERROR(INDEX(B134:B147, SMALL(IF(ISNUMBER(SEARCH("JV2",F134:F147)), ROW(F134:F147)-MIN(ROW(F134:F147))+1, ""), ROW() -133 )), "")</f>
        <v/>
      </c>
      <c r="AK134" s="13" t="str">
        <f t="array" ref="AK134">IFERROR(INDEX(C134:C147, SMALL(IF(ISNUMBER(SEARCH("JV2",F134:F147)), ROW(F134:F147)-MIN(ROW(F134:F147))+1, ""), ROW() -133 )), "")</f>
        <v/>
      </c>
      <c r="AL134" s="13" t="str">
        <f t="array" ref="AL134">IFERROR(INDEX(D134:D147, SMALL(IF(ISNUMBER(SEARCH("JV2",F134:F147)), ROW(F134:F147)-MIN(ROW(F134:F147))+1, ""), ROW() -133 )), "")</f>
        <v/>
      </c>
      <c r="AM134" s="13" t="str">
        <f t="array" ref="AM134">IFERROR(INDEX(E134:E147, SMALL(IF(ISNUMBER(SEARCH("JV2",F134:F147)), ROW(F134:F147)-MIN(ROW(F134:F147))+1, ""), ROW() -133 )), "")</f>
        <v/>
      </c>
    </row>
    <row r="135" spans="2:39" s="13" customFormat="1" ht="15" customHeight="1">
      <c r="B135" s="21" t="s">
        <v>281</v>
      </c>
      <c r="C135" s="1"/>
      <c r="D135" s="22" t="s">
        <v>284</v>
      </c>
      <c r="E135" s="1" t="s">
        <v>285</v>
      </c>
      <c r="F135" s="23" t="s">
        <v>30</v>
      </c>
      <c r="G135" s="24"/>
      <c r="H135" s="25">
        <v>2322</v>
      </c>
      <c r="I135" s="24"/>
      <c r="J135" s="25" t="b">
        <v>0</v>
      </c>
      <c r="K135" s="19"/>
      <c r="L135" s="26"/>
      <c r="M135" s="27"/>
      <c r="AB135" s="13" t="str">
        <f t="array" ref="AB135">IFERROR(INDEX(B134:B147, SMALL(IF("V"=F134:F147, ROW(F134:F147)-MIN(ROW(F134:F147))+1, ""), ROW() -133 )), "")</f>
        <v>Illinois State University</v>
      </c>
      <c r="AC135" s="13">
        <f t="array" ref="AC135">IFERROR(INDEX(C134:C147, SMALL(IF("V"=F134:F147, ROW(F134:F147)-MIN(ROW(F134:F147))+1, ""), ROW() -133 )), "")</f>
        <v>0</v>
      </c>
      <c r="AD135" s="13" t="str">
        <f t="array" ref="AD135">IFERROR(INDEX(D134:D147, SMALL(IF("V"=F134:F147, ROW(F134:F147)-MIN(ROW(F134:F147))+1, ""), ROW() -133 )), "")</f>
        <v>23-6360</v>
      </c>
      <c r="AE135" s="13" t="str">
        <f t="array" ref="AE135">IFERROR(INDEX(E134:E147, SMALL(IF("V"=F134:F147, ROW(F134:F147)-MIN(ROW(F134:F147))+1, ""), ROW() -133 )), "")</f>
        <v>Joseph Macias</v>
      </c>
      <c r="AF135" s="13" t="str">
        <f t="array" ref="AF135">IFERROR(INDEX(B134:B147, SMALL(IF(ISNUMBER(SEARCH("JV1",F134:F147)), ROW(F134:F147)-MIN(ROW(F134:F147))+1, ""), ROW() -133 )), "")</f>
        <v/>
      </c>
      <c r="AG135" s="13" t="str">
        <f t="array" ref="AG135">IFERROR(INDEX(C134:C147, SMALL(IF(ISNUMBER(SEARCH("JV1",F134:F147)), ROW(F134:F147)-MIN(ROW(F134:F147))+1, ""), ROW() -133 )), "")</f>
        <v/>
      </c>
      <c r="AH135" s="13" t="str">
        <f t="array" ref="AH135">IFERROR(INDEX(D134:D147, SMALL(IF(ISNUMBER(SEARCH("JV1",F134:F147)), ROW(F134:F147)-MIN(ROW(F134:F147))+1, ""), ROW() -133 )), "")</f>
        <v/>
      </c>
      <c r="AI135" s="13" t="str">
        <f t="array" ref="AI135">IFERROR(INDEX(E134:E147, SMALL(IF(ISNUMBER(SEARCH("JV1",F134:F147)), ROW(F134:F147)-MIN(ROW(F134:F147))+1, ""), ROW() -133 )), "")</f>
        <v/>
      </c>
      <c r="AJ135" s="13" t="str">
        <f t="array" ref="AJ135">IFERROR(INDEX(B134:B147, SMALL(IF(ISNUMBER(SEARCH("JV2",F134:F147)), ROW(F134:F147)-MIN(ROW(F134:F147))+1, ""), ROW() -133 )), "")</f>
        <v/>
      </c>
      <c r="AK135" s="13" t="str">
        <f t="array" ref="AK135">IFERROR(INDEX(C134:C147, SMALL(IF(ISNUMBER(SEARCH("JV2",F134:F147)), ROW(F134:F147)-MIN(ROW(F134:F147))+1, ""), ROW() -133 )), "")</f>
        <v/>
      </c>
      <c r="AL135" s="13" t="str">
        <f t="array" ref="AL135">IFERROR(INDEX(D134:D147, SMALL(IF(ISNUMBER(SEARCH("JV2",F134:F147)), ROW(F134:F147)-MIN(ROW(F134:F147))+1, ""), ROW() -133 )), "")</f>
        <v/>
      </c>
      <c r="AM135" s="13" t="str">
        <f t="array" ref="AM135">IFERROR(INDEX(E134:E147, SMALL(IF(ISNUMBER(SEARCH("JV2",F134:F147)), ROW(F134:F147)-MIN(ROW(F134:F147))+1, ""), ROW() -133 )), "")</f>
        <v/>
      </c>
    </row>
    <row r="136" spans="2:39" s="13" customFormat="1" ht="15" customHeight="1">
      <c r="B136" s="21" t="s">
        <v>281</v>
      </c>
      <c r="C136" s="1"/>
      <c r="D136" s="22" t="s">
        <v>286</v>
      </c>
      <c r="E136" s="1" t="s">
        <v>287</v>
      </c>
      <c r="F136" s="23" t="s">
        <v>30</v>
      </c>
      <c r="G136" s="24"/>
      <c r="H136" s="25">
        <v>2322</v>
      </c>
      <c r="I136" s="24"/>
      <c r="J136" s="25" t="b">
        <v>0</v>
      </c>
      <c r="K136" s="19"/>
      <c r="L136" s="26"/>
      <c r="M136" s="27"/>
      <c r="AB136" s="13" t="str">
        <f t="array" ref="AB136">IFERROR(INDEX(B134:B147, SMALL(IF("V"=F134:F147, ROW(F134:F147)-MIN(ROW(F134:F147))+1, ""), ROW() -133 )), "")</f>
        <v>Illinois State University</v>
      </c>
      <c r="AC136" s="13">
        <f t="array" ref="AC136">IFERROR(INDEX(C134:C147, SMALL(IF("V"=F134:F147, ROW(F134:F147)-MIN(ROW(F134:F147))+1, ""), ROW() -133 )), "")</f>
        <v>0</v>
      </c>
      <c r="AD136" s="13" t="str">
        <f t="array" ref="AD136">IFERROR(INDEX(D134:D147, SMALL(IF("V"=F134:F147, ROW(F134:F147)-MIN(ROW(F134:F147))+1, ""), ROW() -133 )), "")</f>
        <v>9639-20055</v>
      </c>
      <c r="AE136" s="13" t="str">
        <f t="array" ref="AE136">IFERROR(INDEX(E134:E147, SMALL(IF("V"=F134:F147, ROW(F134:F147)-MIN(ROW(F134:F147))+1, ""), ROW() -133 )), "")</f>
        <v>Kent Buffington</v>
      </c>
      <c r="AF136" s="13" t="str">
        <f t="array" ref="AF136">IFERROR(INDEX(B134:B147, SMALL(IF(ISNUMBER(SEARCH("JV1",F134:F147)), ROW(F134:F147)-MIN(ROW(F134:F147))+1, ""), ROW() -133 )), "")</f>
        <v/>
      </c>
      <c r="AG136" s="13" t="str">
        <f t="array" ref="AG136">IFERROR(INDEX(C134:C147, SMALL(IF(ISNUMBER(SEARCH("JV1",F134:F147)), ROW(F134:F147)-MIN(ROW(F134:F147))+1, ""), ROW() -133 )), "")</f>
        <v/>
      </c>
      <c r="AH136" s="13" t="str">
        <f t="array" ref="AH136">IFERROR(INDEX(D134:D147, SMALL(IF(ISNUMBER(SEARCH("JV1",F134:F147)), ROW(F134:F147)-MIN(ROW(F134:F147))+1, ""), ROW() -133 )), "")</f>
        <v/>
      </c>
      <c r="AI136" s="13" t="str">
        <f t="array" ref="AI136">IFERROR(INDEX(E134:E147, SMALL(IF(ISNUMBER(SEARCH("JV1",F134:F147)), ROW(F134:F147)-MIN(ROW(F134:F147))+1, ""), ROW() -133 )), "")</f>
        <v/>
      </c>
      <c r="AJ136" s="13" t="str">
        <f t="array" ref="AJ136">IFERROR(INDEX(B134:B147, SMALL(IF(ISNUMBER(SEARCH("JV2",F134:F147)), ROW(F134:F147)-MIN(ROW(F134:F147))+1, ""), ROW() -133 )), "")</f>
        <v/>
      </c>
      <c r="AK136" s="13" t="str">
        <f t="array" ref="AK136">IFERROR(INDEX(C134:C147, SMALL(IF(ISNUMBER(SEARCH("JV2",F134:F147)), ROW(F134:F147)-MIN(ROW(F134:F147))+1, ""), ROW() -133 )), "")</f>
        <v/>
      </c>
      <c r="AL136" s="13" t="str">
        <f t="array" ref="AL136">IFERROR(INDEX(D134:D147, SMALL(IF(ISNUMBER(SEARCH("JV2",F134:F147)), ROW(F134:F147)-MIN(ROW(F134:F147))+1, ""), ROW() -133 )), "")</f>
        <v/>
      </c>
      <c r="AM136" s="13" t="str">
        <f t="array" ref="AM136">IFERROR(INDEX(E134:E147, SMALL(IF(ISNUMBER(SEARCH("JV2",F134:F147)), ROW(F134:F147)-MIN(ROW(F134:F147))+1, ""), ROW() -133 )), "")</f>
        <v/>
      </c>
    </row>
    <row r="137" spans="2:39" s="13" customFormat="1" ht="15" customHeight="1">
      <c r="B137" s="21" t="s">
        <v>281</v>
      </c>
      <c r="C137" s="1"/>
      <c r="D137" s="22" t="s">
        <v>288</v>
      </c>
      <c r="E137" s="1" t="s">
        <v>289</v>
      </c>
      <c r="F137" s="23" t="s">
        <v>30</v>
      </c>
      <c r="G137" s="24"/>
      <c r="H137" s="25">
        <v>2322</v>
      </c>
      <c r="I137" s="24"/>
      <c r="J137" s="25" t="b">
        <v>0</v>
      </c>
      <c r="K137" s="19"/>
      <c r="L137" s="26"/>
      <c r="M137" s="27"/>
      <c r="AB137" s="13" t="str">
        <f t="array" ref="AB137">IFERROR(INDEX(B134:B147, SMALL(IF("V"=F134:F147, ROW(F134:F147)-MIN(ROW(F134:F147))+1, ""), ROW() -133 )), "")</f>
        <v>Illinois State University</v>
      </c>
      <c r="AC137" s="13">
        <f t="array" ref="AC137">IFERROR(INDEX(C134:C147, SMALL(IF("V"=F134:F147, ROW(F134:F147)-MIN(ROW(F134:F147))+1, ""), ROW() -133 )), "")</f>
        <v>0</v>
      </c>
      <c r="AD137" s="13" t="str">
        <f t="array" ref="AD137">IFERROR(INDEX(D134:D147, SMALL(IF("V"=F134:F147, ROW(F134:F147)-MIN(ROW(F134:F147))+1, ""), ROW() -133 )), "")</f>
        <v>22-11062</v>
      </c>
      <c r="AE137" s="13" t="str">
        <f t="array" ref="AE137">IFERROR(INDEX(E134:E147, SMALL(IF("V"=F134:F147, ROW(F134:F147)-MIN(ROW(F134:F147))+1, ""), ROW() -133 )), "")</f>
        <v>Mark Parker</v>
      </c>
      <c r="AF137" s="13" t="str">
        <f t="array" ref="AF137">IFERROR(INDEX(B134:B147, SMALL(IF(ISNUMBER(SEARCH("JV1",F134:F147)), ROW(F134:F147)-MIN(ROW(F134:F147))+1, ""), ROW() -133 )), "")</f>
        <v/>
      </c>
      <c r="AG137" s="13" t="str">
        <f t="array" ref="AG137">IFERROR(INDEX(C134:C147, SMALL(IF(ISNUMBER(SEARCH("JV1",F134:F147)), ROW(F134:F147)-MIN(ROW(F134:F147))+1, ""), ROW() -133 )), "")</f>
        <v/>
      </c>
      <c r="AH137" s="13" t="str">
        <f t="array" ref="AH137">IFERROR(INDEX(D134:D147, SMALL(IF(ISNUMBER(SEARCH("JV1",F134:F147)), ROW(F134:F147)-MIN(ROW(F134:F147))+1, ""), ROW() -133 )), "")</f>
        <v/>
      </c>
      <c r="AI137" s="13" t="str">
        <f t="array" ref="AI137">IFERROR(INDEX(E134:E147, SMALL(IF(ISNUMBER(SEARCH("JV1",F134:F147)), ROW(F134:F147)-MIN(ROW(F134:F147))+1, ""), ROW() -133 )), "")</f>
        <v/>
      </c>
      <c r="AJ137" s="13" t="str">
        <f t="array" ref="AJ137">IFERROR(INDEX(B134:B147, SMALL(IF(ISNUMBER(SEARCH("JV2",F134:F147)), ROW(F134:F147)-MIN(ROW(F134:F147))+1, ""), ROW() -133 )), "")</f>
        <v/>
      </c>
      <c r="AK137" s="13" t="str">
        <f t="array" ref="AK137">IFERROR(INDEX(C134:C147, SMALL(IF(ISNUMBER(SEARCH("JV2",F134:F147)), ROW(F134:F147)-MIN(ROW(F134:F147))+1, ""), ROW() -133 )), "")</f>
        <v/>
      </c>
      <c r="AL137" s="13" t="str">
        <f t="array" ref="AL137">IFERROR(INDEX(D134:D147, SMALL(IF(ISNUMBER(SEARCH("JV2",F134:F147)), ROW(F134:F147)-MIN(ROW(F134:F147))+1, ""), ROW() -133 )), "")</f>
        <v/>
      </c>
      <c r="AM137" s="13" t="str">
        <f t="array" ref="AM137">IFERROR(INDEX(E134:E147, SMALL(IF(ISNUMBER(SEARCH("JV2",F134:F147)), ROW(F134:F147)-MIN(ROW(F134:F147))+1, ""), ROW() -133 )), "")</f>
        <v/>
      </c>
    </row>
    <row r="138" spans="2:39" s="13" customFormat="1" ht="15" customHeight="1">
      <c r="B138" s="21" t="s">
        <v>281</v>
      </c>
      <c r="C138" s="1"/>
      <c r="D138" s="22" t="s">
        <v>290</v>
      </c>
      <c r="E138" s="1" t="s">
        <v>291</v>
      </c>
      <c r="F138" s="23" t="s">
        <v>30</v>
      </c>
      <c r="G138" s="24"/>
      <c r="H138" s="25">
        <v>2322</v>
      </c>
      <c r="I138" s="24"/>
      <c r="J138" s="25" t="b">
        <v>0</v>
      </c>
      <c r="K138" s="19"/>
      <c r="L138" s="26"/>
      <c r="M138" s="27"/>
      <c r="AB138" s="13" t="str">
        <f t="array" ref="AB138">IFERROR(INDEX(B134:B147, SMALL(IF("V"=F134:F147, ROW(F134:F147)-MIN(ROW(F134:F147))+1, ""), ROW() -133 )), "")</f>
        <v>Illinois State University</v>
      </c>
      <c r="AC138" s="13">
        <f t="array" ref="AC138">IFERROR(INDEX(C134:C147, SMALL(IF("V"=F134:F147, ROW(F134:F147)-MIN(ROW(F134:F147))+1, ""), ROW() -133 )), "")</f>
        <v>0</v>
      </c>
      <c r="AD138" s="13" t="str">
        <f t="array" ref="AD138">IFERROR(INDEX(D134:D147, SMALL(IF("V"=F134:F147, ROW(F134:F147)-MIN(ROW(F134:F147))+1, ""), ROW() -133 )), "")</f>
        <v>11-423976</v>
      </c>
      <c r="AE138" s="13" t="str">
        <f t="array" ref="AE138">IFERROR(INDEX(E134:E147, SMALL(IF("V"=F134:F147, ROW(F134:F147)-MIN(ROW(F134:F147))+1, ""), ROW() -133 )), "")</f>
        <v>Terill Dorsey</v>
      </c>
      <c r="AF138" s="13" t="str">
        <f t="array" ref="AF138">IFERROR(INDEX(B134:B147, SMALL(IF(ISNUMBER(SEARCH("JV1",F134:F147)), ROW(F134:F147)-MIN(ROW(F134:F147))+1, ""), ROW() -133 )), "")</f>
        <v/>
      </c>
      <c r="AG138" s="13" t="str">
        <f t="array" ref="AG138">IFERROR(INDEX(C134:C147, SMALL(IF(ISNUMBER(SEARCH("JV1",F134:F147)), ROW(F134:F147)-MIN(ROW(F134:F147))+1, ""), ROW() -133 )), "")</f>
        <v/>
      </c>
      <c r="AH138" s="13" t="str">
        <f t="array" ref="AH138">IFERROR(INDEX(D134:D147, SMALL(IF(ISNUMBER(SEARCH("JV1",F134:F147)), ROW(F134:F147)-MIN(ROW(F134:F147))+1, ""), ROW() -133 )), "")</f>
        <v/>
      </c>
      <c r="AI138" s="13" t="str">
        <f t="array" ref="AI138">IFERROR(INDEX(E134:E147, SMALL(IF(ISNUMBER(SEARCH("JV1",F134:F147)), ROW(F134:F147)-MIN(ROW(F134:F147))+1, ""), ROW() -133 )), "")</f>
        <v/>
      </c>
      <c r="AJ138" s="13" t="str">
        <f t="array" ref="AJ138">IFERROR(INDEX(B134:B147, SMALL(IF(ISNUMBER(SEARCH("JV2",F134:F147)), ROW(F134:F147)-MIN(ROW(F134:F147))+1, ""), ROW() -133 )), "")</f>
        <v/>
      </c>
      <c r="AK138" s="13" t="str">
        <f t="array" ref="AK138">IFERROR(INDEX(C134:C147, SMALL(IF(ISNUMBER(SEARCH("JV2",F134:F147)), ROW(F134:F147)-MIN(ROW(F134:F147))+1, ""), ROW() -133 )), "")</f>
        <v/>
      </c>
      <c r="AL138" s="13" t="str">
        <f t="array" ref="AL138">IFERROR(INDEX(D134:D147, SMALL(IF(ISNUMBER(SEARCH("JV2",F134:F147)), ROW(F134:F147)-MIN(ROW(F134:F147))+1, ""), ROW() -133 )), "")</f>
        <v/>
      </c>
      <c r="AM138" s="13" t="str">
        <f t="array" ref="AM138">IFERROR(INDEX(E134:E147, SMALL(IF(ISNUMBER(SEARCH("JV2",F134:F147)), ROW(F134:F147)-MIN(ROW(F134:F147))+1, ""), ROW() -133 )), "")</f>
        <v/>
      </c>
    </row>
    <row r="139" spans="2:39" s="13" customFormat="1" ht="15" customHeight="1">
      <c r="B139" s="21" t="s">
        <v>281</v>
      </c>
      <c r="C139" s="1"/>
      <c r="D139" s="22" t="s">
        <v>292</v>
      </c>
      <c r="E139" s="1" t="s">
        <v>293</v>
      </c>
      <c r="F139" s="23" t="s">
        <v>14</v>
      </c>
      <c r="G139" s="24"/>
      <c r="H139" s="25">
        <v>2322</v>
      </c>
      <c r="I139" s="24"/>
      <c r="J139" s="25" t="b">
        <v>0</v>
      </c>
      <c r="K139" s="19"/>
      <c r="L139" s="26"/>
      <c r="M139" s="27"/>
      <c r="AB139" s="13" t="str">
        <f t="array" ref="AB139">IFERROR(INDEX(B134:B147, SMALL(IF("V"=F134:F147, ROW(F134:F147)-MIN(ROW(F134:F147))+1, ""), ROW() -133 )), "")</f>
        <v>Illinois State University</v>
      </c>
      <c r="AC139" s="13">
        <f t="array" ref="AC139">IFERROR(INDEX(C134:C147, SMALL(IF("V"=F134:F147, ROW(F134:F147)-MIN(ROW(F134:F147))+1, ""), ROW() -133 )), "")</f>
        <v>0</v>
      </c>
      <c r="AD139" s="13" t="str">
        <f t="array" ref="AD139">IFERROR(INDEX(D134:D147, SMALL(IF("V"=F134:F147, ROW(F134:F147)-MIN(ROW(F134:F147))+1, ""), ROW() -133 )), "")</f>
        <v>23-6396</v>
      </c>
      <c r="AE139" s="13" t="str">
        <f t="array" ref="AE139">IFERROR(INDEX(E134:E147, SMALL(IF("V"=F134:F147, ROW(F134:F147)-MIN(ROW(F134:F147))+1, ""), ROW() -133 )), "")</f>
        <v>Zachary Davis</v>
      </c>
      <c r="AF139" s="13" t="str">
        <f t="array" ref="AF139">IFERROR(INDEX(B134:B147, SMALL(IF(ISNUMBER(SEARCH("JV1",F134:F147)), ROW(F134:F147)-MIN(ROW(F134:F147))+1, ""), ROW() -133 )), "")</f>
        <v/>
      </c>
      <c r="AG139" s="13" t="str">
        <f t="array" ref="AG139">IFERROR(INDEX(C134:C147, SMALL(IF(ISNUMBER(SEARCH("JV1",F134:F147)), ROW(F134:F147)-MIN(ROW(F134:F147))+1, ""), ROW() -133 )), "")</f>
        <v/>
      </c>
      <c r="AH139" s="13" t="str">
        <f t="array" ref="AH139">IFERROR(INDEX(D134:D147, SMALL(IF(ISNUMBER(SEARCH("JV1",F134:F147)), ROW(F134:F147)-MIN(ROW(F134:F147))+1, ""), ROW() -133 )), "")</f>
        <v/>
      </c>
      <c r="AI139" s="13" t="str">
        <f t="array" ref="AI139">IFERROR(INDEX(E134:E147, SMALL(IF(ISNUMBER(SEARCH("JV1",F134:F147)), ROW(F134:F147)-MIN(ROW(F134:F147))+1, ""), ROW() -133 )), "")</f>
        <v/>
      </c>
      <c r="AJ139" s="13" t="str">
        <f t="array" ref="AJ139">IFERROR(INDEX(B134:B147, SMALL(IF(ISNUMBER(SEARCH("JV2",F134:F147)), ROW(F134:F147)-MIN(ROW(F134:F147))+1, ""), ROW() -133 )), "")</f>
        <v/>
      </c>
      <c r="AK139" s="13" t="str">
        <f t="array" ref="AK139">IFERROR(INDEX(C134:C147, SMALL(IF(ISNUMBER(SEARCH("JV2",F134:F147)), ROW(F134:F147)-MIN(ROW(F134:F147))+1, ""), ROW() -133 )), "")</f>
        <v/>
      </c>
      <c r="AL139" s="13" t="str">
        <f t="array" ref="AL139">IFERROR(INDEX(D134:D147, SMALL(IF(ISNUMBER(SEARCH("JV2",F134:F147)), ROW(F134:F147)-MIN(ROW(F134:F147))+1, ""), ROW() -133 )), "")</f>
        <v/>
      </c>
      <c r="AM139" s="13" t="str">
        <f t="array" ref="AM139">IFERROR(INDEX(E134:E147, SMALL(IF(ISNUMBER(SEARCH("JV2",F134:F147)), ROW(F134:F147)-MIN(ROW(F134:F147))+1, ""), ROW() -133 )), "")</f>
        <v/>
      </c>
    </row>
    <row r="140" spans="2:39" s="13" customFormat="1" ht="15" customHeight="1">
      <c r="B140" s="21" t="s">
        <v>281</v>
      </c>
      <c r="C140" s="1"/>
      <c r="D140" s="22" t="s">
        <v>294</v>
      </c>
      <c r="E140" s="1" t="s">
        <v>295</v>
      </c>
      <c r="F140" s="23" t="s">
        <v>30</v>
      </c>
      <c r="G140" s="24"/>
      <c r="H140" s="25">
        <v>2322</v>
      </c>
      <c r="I140" s="24"/>
      <c r="J140" s="25" t="b">
        <v>0</v>
      </c>
      <c r="K140" s="19"/>
      <c r="L140" s="26"/>
      <c r="M140" s="27"/>
      <c r="AB140" s="13" t="str">
        <f t="array" ref="AB140">IFERROR(INDEX(B134:B147, SMALL(IF("V"=F134:F147, ROW(F134:F147)-MIN(ROW(F134:F147))+1, ""), ROW() -133 )), "")</f>
        <v/>
      </c>
      <c r="AC140" s="13" t="str">
        <f t="array" ref="AC140">IFERROR(INDEX(C134:C147, SMALL(IF("V"=F134:F147, ROW(F134:F147)-MIN(ROW(F134:F147))+1, ""), ROW() -133 )), "")</f>
        <v/>
      </c>
      <c r="AD140" s="13" t="str">
        <f t="array" ref="AD140">IFERROR(INDEX(D134:D147, SMALL(IF("V"=F134:F147, ROW(F134:F147)-MIN(ROW(F134:F147))+1, ""), ROW() -133 )), "")</f>
        <v/>
      </c>
      <c r="AE140" s="13" t="str">
        <f t="array" ref="AE140">IFERROR(INDEX(E134:E147, SMALL(IF("V"=F134:F147, ROW(F134:F147)-MIN(ROW(F134:F147))+1, ""), ROW() -133 )), "")</f>
        <v/>
      </c>
      <c r="AF140" s="13" t="str">
        <f t="array" ref="AF140">IFERROR(INDEX(B134:B147, SMALL(IF(ISNUMBER(SEARCH("JV1",F134:F147)), ROW(F134:F147)-MIN(ROW(F134:F147))+1, ""), ROW() -133 )), "")</f>
        <v/>
      </c>
      <c r="AG140" s="13" t="str">
        <f t="array" ref="AG140">IFERROR(INDEX(C134:C147, SMALL(IF(ISNUMBER(SEARCH("JV1",F134:F147)), ROW(F134:F147)-MIN(ROW(F134:F147))+1, ""), ROW() -133 )), "")</f>
        <v/>
      </c>
      <c r="AH140" s="13" t="str">
        <f t="array" ref="AH140">IFERROR(INDEX(D134:D147, SMALL(IF(ISNUMBER(SEARCH("JV1",F134:F147)), ROW(F134:F147)-MIN(ROW(F134:F147))+1, ""), ROW() -133 )), "")</f>
        <v/>
      </c>
      <c r="AI140" s="13" t="str">
        <f t="array" ref="AI140">IFERROR(INDEX(E134:E147, SMALL(IF(ISNUMBER(SEARCH("JV1",F134:F147)), ROW(F134:F147)-MIN(ROW(F134:F147))+1, ""), ROW() -133 )), "")</f>
        <v/>
      </c>
      <c r="AJ140" s="13" t="str">
        <f t="array" ref="AJ140">IFERROR(INDEX(B134:B147, SMALL(IF(ISNUMBER(SEARCH("JV2",F134:F147)), ROW(F134:F147)-MIN(ROW(F134:F147))+1, ""), ROW() -133 )), "")</f>
        <v/>
      </c>
      <c r="AK140" s="13" t="str">
        <f t="array" ref="AK140">IFERROR(INDEX(C134:C147, SMALL(IF(ISNUMBER(SEARCH("JV2",F134:F147)), ROW(F134:F147)-MIN(ROW(F134:F147))+1, ""), ROW() -133 )), "")</f>
        <v/>
      </c>
      <c r="AL140" s="13" t="str">
        <f t="array" ref="AL140">IFERROR(INDEX(D134:D147, SMALL(IF(ISNUMBER(SEARCH("JV2",F134:F147)), ROW(F134:F147)-MIN(ROW(F134:F147))+1, ""), ROW() -133 )), "")</f>
        <v/>
      </c>
      <c r="AM140" s="13" t="str">
        <f t="array" ref="AM140">IFERROR(INDEX(E134:E147, SMALL(IF(ISNUMBER(SEARCH("JV2",F134:F147)), ROW(F134:F147)-MIN(ROW(F134:F147))+1, ""), ROW() -133 )), "")</f>
        <v/>
      </c>
    </row>
    <row r="141" spans="2:39" s="13" customFormat="1" ht="15" customHeight="1">
      <c r="B141" s="21" t="s">
        <v>281</v>
      </c>
      <c r="C141" s="1"/>
      <c r="D141" s="22" t="s">
        <v>296</v>
      </c>
      <c r="E141" s="1" t="s">
        <v>297</v>
      </c>
      <c r="F141" s="23" t="s">
        <v>14</v>
      </c>
      <c r="G141" s="24"/>
      <c r="H141" s="25">
        <v>2322</v>
      </c>
      <c r="I141" s="24"/>
      <c r="J141" s="25" t="b">
        <v>0</v>
      </c>
      <c r="K141" s="19"/>
      <c r="L141" s="26"/>
      <c r="M141" s="27"/>
      <c r="AB141" s="13" t="str">
        <f t="array" ref="AB141">IFERROR(INDEX(B134:B147, SMALL(IF("V"=F134:F147, ROW(F134:F147)-MIN(ROW(F134:F147))+1, ""), ROW() -133 )), "")</f>
        <v/>
      </c>
      <c r="AC141" s="13" t="str">
        <f t="array" ref="AC141">IFERROR(INDEX(C134:C147, SMALL(IF("V"=F134:F147, ROW(F134:F147)-MIN(ROW(F134:F147))+1, ""), ROW() -133 )), "")</f>
        <v/>
      </c>
      <c r="AD141" s="13" t="str">
        <f t="array" ref="AD141">IFERROR(INDEX(D134:D147, SMALL(IF("V"=F134:F147, ROW(F134:F147)-MIN(ROW(F134:F147))+1, ""), ROW() -133 )), "")</f>
        <v/>
      </c>
      <c r="AE141" s="13" t="str">
        <f t="array" ref="AE141">IFERROR(INDEX(E134:E147, SMALL(IF("V"=F134:F147, ROW(F134:F147)-MIN(ROW(F134:F147))+1, ""), ROW() -133 )), "")</f>
        <v/>
      </c>
      <c r="AF141" s="13" t="str">
        <f t="array" ref="AF141">IFERROR(INDEX(B134:B147, SMALL(IF(ISNUMBER(SEARCH("JV1",F134:F147)), ROW(F134:F147)-MIN(ROW(F134:F147))+1, ""), ROW() -133 )), "")</f>
        <v/>
      </c>
      <c r="AG141" s="13" t="str">
        <f t="array" ref="AG141">IFERROR(INDEX(C134:C147, SMALL(IF(ISNUMBER(SEARCH("JV1",F134:F147)), ROW(F134:F147)-MIN(ROW(F134:F147))+1, ""), ROW() -133 )), "")</f>
        <v/>
      </c>
      <c r="AH141" s="13" t="str">
        <f t="array" ref="AH141">IFERROR(INDEX(D134:D147, SMALL(IF(ISNUMBER(SEARCH("JV1",F134:F147)), ROW(F134:F147)-MIN(ROW(F134:F147))+1, ""), ROW() -133 )), "")</f>
        <v/>
      </c>
      <c r="AI141" s="13" t="str">
        <f t="array" ref="AI141">IFERROR(INDEX(E134:E147, SMALL(IF(ISNUMBER(SEARCH("JV1",F134:F147)), ROW(F134:F147)-MIN(ROW(F134:F147))+1, ""), ROW() -133 )), "")</f>
        <v/>
      </c>
      <c r="AJ141" s="13" t="str">
        <f t="array" ref="AJ141">IFERROR(INDEX(B134:B147, SMALL(IF(ISNUMBER(SEARCH("JV2",F134:F147)), ROW(F134:F147)-MIN(ROW(F134:F147))+1, ""), ROW() -133 )), "")</f>
        <v/>
      </c>
      <c r="AK141" s="13" t="str">
        <f t="array" ref="AK141">IFERROR(INDEX(C134:C147, SMALL(IF(ISNUMBER(SEARCH("JV2",F134:F147)), ROW(F134:F147)-MIN(ROW(F134:F147))+1, ""), ROW() -133 )), "")</f>
        <v/>
      </c>
      <c r="AL141" s="13" t="str">
        <f t="array" ref="AL141">IFERROR(INDEX(D134:D147, SMALL(IF(ISNUMBER(SEARCH("JV2",F134:F147)), ROW(F134:F147)-MIN(ROW(F134:F147))+1, ""), ROW() -133 )), "")</f>
        <v/>
      </c>
      <c r="AM141" s="13" t="str">
        <f t="array" ref="AM141">IFERROR(INDEX(E134:E147, SMALL(IF(ISNUMBER(SEARCH("JV2",F134:F147)), ROW(F134:F147)-MIN(ROW(F134:F147))+1, ""), ROW() -133 )), "")</f>
        <v/>
      </c>
    </row>
    <row r="142" spans="2:39" s="13" customFormat="1" ht="15" customHeight="1">
      <c r="B142" s="21" t="s">
        <v>281</v>
      </c>
      <c r="C142" s="1"/>
      <c r="D142" s="22" t="s">
        <v>298</v>
      </c>
      <c r="E142" s="1" t="s">
        <v>299</v>
      </c>
      <c r="F142" s="23" t="s">
        <v>14</v>
      </c>
      <c r="G142" s="24"/>
      <c r="H142" s="25">
        <v>2322</v>
      </c>
      <c r="I142" s="24"/>
      <c r="J142" s="25" t="b">
        <v>0</v>
      </c>
      <c r="K142" s="19"/>
      <c r="L142" s="26"/>
      <c r="M142" s="27"/>
    </row>
    <row r="143" spans="2:39" s="13" customFormat="1" ht="15" customHeight="1">
      <c r="B143" s="21" t="s">
        <v>281</v>
      </c>
      <c r="C143" s="1"/>
      <c r="D143" s="22" t="s">
        <v>300</v>
      </c>
      <c r="E143" s="1" t="s">
        <v>301</v>
      </c>
      <c r="F143" s="23" t="s">
        <v>14</v>
      </c>
      <c r="G143" s="24"/>
      <c r="H143" s="25">
        <v>2322</v>
      </c>
      <c r="I143" s="24"/>
      <c r="J143" s="25" t="b">
        <v>0</v>
      </c>
      <c r="K143" s="19"/>
      <c r="L143" s="26"/>
      <c r="M143" s="27"/>
    </row>
    <row r="144" spans="2:39" s="13" customFormat="1" ht="15" customHeight="1">
      <c r="B144" s="21" t="s">
        <v>281</v>
      </c>
      <c r="C144" s="1"/>
      <c r="D144" s="22" t="s">
        <v>302</v>
      </c>
      <c r="E144" s="1" t="s">
        <v>303</v>
      </c>
      <c r="F144" s="23" t="s">
        <v>30</v>
      </c>
      <c r="G144" s="24"/>
      <c r="H144" s="25">
        <v>2322</v>
      </c>
      <c r="I144" s="24"/>
      <c r="J144" s="25" t="b">
        <v>0</v>
      </c>
      <c r="K144" s="19"/>
      <c r="L144" s="26"/>
      <c r="M144" s="27"/>
    </row>
    <row r="145" spans="2:39" s="13" customFormat="1" ht="15" customHeight="1">
      <c r="B145" s="21" t="s">
        <v>281</v>
      </c>
      <c r="C145" s="1"/>
      <c r="D145" s="22" t="s">
        <v>304</v>
      </c>
      <c r="E145" s="1" t="s">
        <v>305</v>
      </c>
      <c r="F145" s="23" t="s">
        <v>30</v>
      </c>
      <c r="G145" s="24"/>
      <c r="H145" s="25">
        <v>2322</v>
      </c>
      <c r="I145" s="24"/>
      <c r="J145" s="25" t="b">
        <v>0</v>
      </c>
      <c r="K145" s="19"/>
      <c r="L145" s="26"/>
      <c r="M145" s="27"/>
    </row>
    <row r="146" spans="2:39" s="13" customFormat="1" ht="15" customHeight="1">
      <c r="B146" s="21" t="s">
        <v>281</v>
      </c>
      <c r="C146" s="1"/>
      <c r="D146" s="22" t="s">
        <v>306</v>
      </c>
      <c r="E146" s="1" t="s">
        <v>307</v>
      </c>
      <c r="F146" s="23" t="s">
        <v>14</v>
      </c>
      <c r="G146" s="24"/>
      <c r="H146" s="25">
        <v>2322</v>
      </c>
      <c r="I146" s="24"/>
      <c r="J146" s="25" t="b">
        <v>0</v>
      </c>
      <c r="K146" s="19"/>
      <c r="L146" s="26"/>
      <c r="M146" s="27"/>
    </row>
    <row r="147" spans="2:39" s="13" customFormat="1" ht="15" customHeight="1">
      <c r="B147" s="21" t="s">
        <v>281</v>
      </c>
      <c r="C147" s="1"/>
      <c r="D147" s="22" t="s">
        <v>308</v>
      </c>
      <c r="E147" s="1" t="s">
        <v>309</v>
      </c>
      <c r="F147" s="23" t="s">
        <v>14</v>
      </c>
      <c r="G147" s="24"/>
      <c r="H147" s="25">
        <v>2322</v>
      </c>
      <c r="I147" s="24"/>
      <c r="J147" s="25" t="b">
        <v>0</v>
      </c>
      <c r="K147" s="19"/>
      <c r="L147" s="26"/>
      <c r="M147" s="27"/>
    </row>
    <row r="148" spans="2:39" s="13" customFormat="1" ht="15" customHeight="1">
      <c r="B148" s="21" t="s">
        <v>310</v>
      </c>
      <c r="C148" s="1"/>
      <c r="D148" s="22" t="s">
        <v>311</v>
      </c>
      <c r="E148" s="1" t="s">
        <v>312</v>
      </c>
      <c r="F148" s="23" t="s">
        <v>14</v>
      </c>
      <c r="G148" s="24"/>
      <c r="H148" s="25">
        <v>3741</v>
      </c>
      <c r="I148" s="24"/>
      <c r="J148" s="25" t="b">
        <v>0</v>
      </c>
      <c r="K148" s="19"/>
      <c r="L148" s="26"/>
      <c r="M148" s="27"/>
      <c r="AB148" s="13" t="str">
        <f t="array" ref="AB148">IFERROR(INDEX(B148:B171, SMALL(IF("V"=F148:F171, ROW(F148:F171)-MIN(ROW(F148:F171))+1, ""), ROW() -147 )), "")</f>
        <v>Indiana Institute Of Technology</v>
      </c>
      <c r="AC148" s="13">
        <f t="array" ref="AC148">IFERROR(INDEX(C148:C171, SMALL(IF("V"=F148:F171, ROW(F148:F171)-MIN(ROW(F148:F171))+1, ""), ROW() -147 )), "")</f>
        <v>0</v>
      </c>
      <c r="AD148" s="13" t="str">
        <f t="array" ref="AD148">IFERROR(INDEX(D148:D171, SMALL(IF("V"=F148:F171, ROW(F148:F171)-MIN(ROW(F148:F171))+1, ""), ROW() -147 )), "")</f>
        <v>8766-17343</v>
      </c>
      <c r="AE148" s="13" t="str">
        <f t="array" ref="AE148">IFERROR(INDEX(E148:E171, SMALL(IF("V"=F148:F171, ROW(F148:F171)-MIN(ROW(F148:F171))+1, ""), ROW() -147 )), "")</f>
        <v>Alexander Horton</v>
      </c>
      <c r="AF148" s="13" t="str">
        <f t="array" ref="AF148">IFERROR(INDEX(B148:B171, SMALL(IF(ISNUMBER(SEARCH("JV1",F148:F171)), ROW(F148:F171)-MIN(ROW(F148:F171))+1, ""), ROW() -147 )), "")</f>
        <v/>
      </c>
      <c r="AG148" s="13" t="str">
        <f t="array" ref="AG148">IFERROR(INDEX(C148:C171, SMALL(IF(ISNUMBER(SEARCH("JV1",F148:F171)), ROW(F148:F171)-MIN(ROW(F148:F171))+1, ""), ROW() -147 )), "")</f>
        <v/>
      </c>
      <c r="AH148" s="13" t="str">
        <f t="array" ref="AH148">IFERROR(INDEX(D148:D171, SMALL(IF(ISNUMBER(SEARCH("JV1",F148:F171)), ROW(F148:F171)-MIN(ROW(F148:F171))+1, ""), ROW() -147 )), "")</f>
        <v/>
      </c>
      <c r="AI148" s="13" t="str">
        <f t="array" ref="AI148">IFERROR(INDEX(E148:E171, SMALL(IF(ISNUMBER(SEARCH("JV1",F148:F171)), ROW(F148:F171)-MIN(ROW(F148:F171))+1, ""), ROW() -147 )), "")</f>
        <v/>
      </c>
      <c r="AJ148" s="13" t="str">
        <f t="array" ref="AJ148">IFERROR(INDEX(B148:B171, SMALL(IF(ISNUMBER(SEARCH("JV2",F148:F171)), ROW(F148:F171)-MIN(ROW(F148:F171))+1, ""), ROW() -147 )), "")</f>
        <v/>
      </c>
      <c r="AK148" s="13" t="str">
        <f t="array" ref="AK148">IFERROR(INDEX(C148:C171, SMALL(IF(ISNUMBER(SEARCH("JV2",F148:F171)), ROW(F148:F171)-MIN(ROW(F148:F171))+1, ""), ROW() -147 )), "")</f>
        <v/>
      </c>
      <c r="AL148" s="13" t="str">
        <f t="array" ref="AL148">IFERROR(INDEX(D148:D171, SMALL(IF(ISNUMBER(SEARCH("JV2",F148:F171)), ROW(F148:F171)-MIN(ROW(F148:F171))+1, ""), ROW() -147 )), "")</f>
        <v/>
      </c>
      <c r="AM148" s="13" t="str">
        <f t="array" ref="AM148">IFERROR(INDEX(E148:E171, SMALL(IF(ISNUMBER(SEARCH("JV2",F148:F171)), ROW(F148:F171)-MIN(ROW(F148:F171))+1, ""), ROW() -147 )), "")</f>
        <v/>
      </c>
    </row>
    <row r="149" spans="2:39" s="13" customFormat="1" ht="15" customHeight="1">
      <c r="B149" s="21" t="s">
        <v>310</v>
      </c>
      <c r="C149" s="1"/>
      <c r="D149" s="22" t="s">
        <v>313</v>
      </c>
      <c r="E149" s="1" t="s">
        <v>314</v>
      </c>
      <c r="F149" s="23" t="s">
        <v>30</v>
      </c>
      <c r="G149" s="24"/>
      <c r="H149" s="25">
        <v>3741</v>
      </c>
      <c r="I149" s="24"/>
      <c r="J149" s="25" t="b">
        <v>0</v>
      </c>
      <c r="K149" s="19"/>
      <c r="L149" s="26"/>
      <c r="M149" s="27"/>
      <c r="AB149" s="13" t="str">
        <f t="array" ref="AB149">IFERROR(INDEX(B148:B171, SMALL(IF("V"=F148:F171, ROW(F148:F171)-MIN(ROW(F148:F171))+1, ""), ROW() -147 )), "")</f>
        <v>Indiana Institute Of Technology</v>
      </c>
      <c r="AC149" s="13">
        <f t="array" ref="AC149">IFERROR(INDEX(C148:C171, SMALL(IF("V"=F148:F171, ROW(F148:F171)-MIN(ROW(F148:F171))+1, ""), ROW() -147 )), "")</f>
        <v>0</v>
      </c>
      <c r="AD149" s="13" t="str">
        <f t="array" ref="AD149">IFERROR(INDEX(D148:D171, SMALL(IF("V"=F148:F171, ROW(F148:F171)-MIN(ROW(F148:F171))+1, ""), ROW() -147 )), "")</f>
        <v>11-528368</v>
      </c>
      <c r="AE149" s="13" t="str">
        <f t="array" ref="AE149">IFERROR(INDEX(E148:E171, SMALL(IF("V"=F148:F171, ROW(F148:F171)-MIN(ROW(F148:F171))+1, ""), ROW() -147 )), "")</f>
        <v>Brandon Haney</v>
      </c>
      <c r="AF149" s="13" t="str">
        <f t="array" ref="AF149">IFERROR(INDEX(B148:B171, SMALL(IF(ISNUMBER(SEARCH("JV1",F148:F171)), ROW(F148:F171)-MIN(ROW(F148:F171))+1, ""), ROW() -147 )), "")</f>
        <v/>
      </c>
      <c r="AG149" s="13" t="str">
        <f t="array" ref="AG149">IFERROR(INDEX(C148:C171, SMALL(IF(ISNUMBER(SEARCH("JV1",F148:F171)), ROW(F148:F171)-MIN(ROW(F148:F171))+1, ""), ROW() -147 )), "")</f>
        <v/>
      </c>
      <c r="AH149" s="13" t="str">
        <f t="array" ref="AH149">IFERROR(INDEX(D148:D171, SMALL(IF(ISNUMBER(SEARCH("JV1",F148:F171)), ROW(F148:F171)-MIN(ROW(F148:F171))+1, ""), ROW() -147 )), "")</f>
        <v/>
      </c>
      <c r="AI149" s="13" t="str">
        <f t="array" ref="AI149">IFERROR(INDEX(E148:E171, SMALL(IF(ISNUMBER(SEARCH("JV1",F148:F171)), ROW(F148:F171)-MIN(ROW(F148:F171))+1, ""), ROW() -147 )), "")</f>
        <v/>
      </c>
      <c r="AJ149" s="13" t="str">
        <f t="array" ref="AJ149">IFERROR(INDEX(B148:B171, SMALL(IF(ISNUMBER(SEARCH("JV2",F148:F171)), ROW(F148:F171)-MIN(ROW(F148:F171))+1, ""), ROW() -147 )), "")</f>
        <v/>
      </c>
      <c r="AK149" s="13" t="str">
        <f t="array" ref="AK149">IFERROR(INDEX(C148:C171, SMALL(IF(ISNUMBER(SEARCH("JV2",F148:F171)), ROW(F148:F171)-MIN(ROW(F148:F171))+1, ""), ROW() -147 )), "")</f>
        <v/>
      </c>
      <c r="AL149" s="13" t="str">
        <f t="array" ref="AL149">IFERROR(INDEX(D148:D171, SMALL(IF(ISNUMBER(SEARCH("JV2",F148:F171)), ROW(F148:F171)-MIN(ROW(F148:F171))+1, ""), ROW() -147 )), "")</f>
        <v/>
      </c>
      <c r="AM149" s="13" t="str">
        <f t="array" ref="AM149">IFERROR(INDEX(E148:E171, SMALL(IF(ISNUMBER(SEARCH("JV2",F148:F171)), ROW(F148:F171)-MIN(ROW(F148:F171))+1, ""), ROW() -147 )), "")</f>
        <v/>
      </c>
    </row>
    <row r="150" spans="2:39" s="13" customFormat="1" ht="15" customHeight="1">
      <c r="B150" s="21" t="s">
        <v>310</v>
      </c>
      <c r="C150" s="1"/>
      <c r="D150" s="22" t="s">
        <v>315</v>
      </c>
      <c r="E150" s="1" t="s">
        <v>316</v>
      </c>
      <c r="F150" s="23" t="s">
        <v>30</v>
      </c>
      <c r="G150" s="24"/>
      <c r="H150" s="25">
        <v>3741</v>
      </c>
      <c r="I150" s="24"/>
      <c r="J150" s="25" t="b">
        <v>0</v>
      </c>
      <c r="K150" s="19"/>
      <c r="L150" s="26"/>
      <c r="M150" s="27"/>
      <c r="AB150" s="13" t="str">
        <f t="array" ref="AB150">IFERROR(INDEX(B148:B171, SMALL(IF("V"=F148:F171, ROW(F148:F171)-MIN(ROW(F148:F171))+1, ""), ROW() -147 )), "")</f>
        <v>Indiana Institute Of Technology</v>
      </c>
      <c r="AC150" s="13">
        <f t="array" ref="AC150">IFERROR(INDEX(C148:C171, SMALL(IF("V"=F148:F171, ROW(F148:F171)-MIN(ROW(F148:F171))+1, ""), ROW() -147 )), "")</f>
        <v>0</v>
      </c>
      <c r="AD150" s="13" t="str">
        <f t="array" ref="AD150">IFERROR(INDEX(D148:D171, SMALL(IF("V"=F148:F171, ROW(F148:F171)-MIN(ROW(F148:F171))+1, ""), ROW() -147 )), "")</f>
        <v>11-73178</v>
      </c>
      <c r="AE150" s="13" t="str">
        <f t="array" ref="AE150">IFERROR(INDEX(E148:E171, SMALL(IF("V"=F148:F171, ROW(F148:F171)-MIN(ROW(F148:F171))+1, ""), ROW() -147 )), "")</f>
        <v>Brent Shroyer</v>
      </c>
      <c r="AF150" s="13" t="str">
        <f t="array" ref="AF150">IFERROR(INDEX(B148:B171, SMALL(IF(ISNUMBER(SEARCH("JV1",F148:F171)), ROW(F148:F171)-MIN(ROW(F148:F171))+1, ""), ROW() -147 )), "")</f>
        <v/>
      </c>
      <c r="AG150" s="13" t="str">
        <f t="array" ref="AG150">IFERROR(INDEX(C148:C171, SMALL(IF(ISNUMBER(SEARCH("JV1",F148:F171)), ROW(F148:F171)-MIN(ROW(F148:F171))+1, ""), ROW() -147 )), "")</f>
        <v/>
      </c>
      <c r="AH150" s="13" t="str">
        <f t="array" ref="AH150">IFERROR(INDEX(D148:D171, SMALL(IF(ISNUMBER(SEARCH("JV1",F148:F171)), ROW(F148:F171)-MIN(ROW(F148:F171))+1, ""), ROW() -147 )), "")</f>
        <v/>
      </c>
      <c r="AI150" s="13" t="str">
        <f t="array" ref="AI150">IFERROR(INDEX(E148:E171, SMALL(IF(ISNUMBER(SEARCH("JV1",F148:F171)), ROW(F148:F171)-MIN(ROW(F148:F171))+1, ""), ROW() -147 )), "")</f>
        <v/>
      </c>
      <c r="AJ150" s="13" t="str">
        <f t="array" ref="AJ150">IFERROR(INDEX(B148:B171, SMALL(IF(ISNUMBER(SEARCH("JV2",F148:F171)), ROW(F148:F171)-MIN(ROW(F148:F171))+1, ""), ROW() -147 )), "")</f>
        <v/>
      </c>
      <c r="AK150" s="13" t="str">
        <f t="array" ref="AK150">IFERROR(INDEX(C148:C171, SMALL(IF(ISNUMBER(SEARCH("JV2",F148:F171)), ROW(F148:F171)-MIN(ROW(F148:F171))+1, ""), ROW() -147 )), "")</f>
        <v/>
      </c>
      <c r="AL150" s="13" t="str">
        <f t="array" ref="AL150">IFERROR(INDEX(D148:D171, SMALL(IF(ISNUMBER(SEARCH("JV2",F148:F171)), ROW(F148:F171)-MIN(ROW(F148:F171))+1, ""), ROW() -147 )), "")</f>
        <v/>
      </c>
      <c r="AM150" s="13" t="str">
        <f t="array" ref="AM150">IFERROR(INDEX(E148:E171, SMALL(IF(ISNUMBER(SEARCH("JV2",F148:F171)), ROW(F148:F171)-MIN(ROW(F148:F171))+1, ""), ROW() -147 )), "")</f>
        <v/>
      </c>
    </row>
    <row r="151" spans="2:39" s="13" customFormat="1" ht="15" customHeight="1">
      <c r="B151" s="21" t="s">
        <v>310</v>
      </c>
      <c r="C151" s="1"/>
      <c r="D151" s="22" t="s">
        <v>317</v>
      </c>
      <c r="E151" s="1" t="s">
        <v>318</v>
      </c>
      <c r="F151" s="23" t="s">
        <v>14</v>
      </c>
      <c r="G151" s="24"/>
      <c r="H151" s="25">
        <v>3741</v>
      </c>
      <c r="I151" s="24"/>
      <c r="J151" s="25" t="b">
        <v>0</v>
      </c>
      <c r="K151" s="19"/>
      <c r="L151" s="26"/>
      <c r="M151" s="27"/>
      <c r="AB151" s="13" t="str">
        <f t="array" ref="AB151">IFERROR(INDEX(B148:B171, SMALL(IF("V"=F148:F171, ROW(F148:F171)-MIN(ROW(F148:F171))+1, ""), ROW() -147 )), "")</f>
        <v>Indiana Institute Of Technology</v>
      </c>
      <c r="AC151" s="13">
        <f t="array" ref="AC151">IFERROR(INDEX(C148:C171, SMALL(IF("V"=F148:F171, ROW(F148:F171)-MIN(ROW(F148:F171))+1, ""), ROW() -147 )), "")</f>
        <v>0</v>
      </c>
      <c r="AD151" s="13" t="str">
        <f t="array" ref="AD151">IFERROR(INDEX(D148:D171, SMALL(IF("V"=F148:F171, ROW(F148:F171)-MIN(ROW(F148:F171))+1, ""), ROW() -147 )), "")</f>
        <v>7914-34818</v>
      </c>
      <c r="AE151" s="13" t="str">
        <f t="array" ref="AE151">IFERROR(INDEX(E148:E171, SMALL(IF("V"=F148:F171, ROW(F148:F171)-MIN(ROW(F148:F171))+1, ""), ROW() -147 )), "")</f>
        <v>Chayton Bass</v>
      </c>
      <c r="AF151" s="13" t="str">
        <f t="array" ref="AF151">IFERROR(INDEX(B148:B171, SMALL(IF(ISNUMBER(SEARCH("JV1",F148:F171)), ROW(F148:F171)-MIN(ROW(F148:F171))+1, ""), ROW() -147 )), "")</f>
        <v/>
      </c>
      <c r="AG151" s="13" t="str">
        <f t="array" ref="AG151">IFERROR(INDEX(C148:C171, SMALL(IF(ISNUMBER(SEARCH("JV1",F148:F171)), ROW(F148:F171)-MIN(ROW(F148:F171))+1, ""), ROW() -147 )), "")</f>
        <v/>
      </c>
      <c r="AH151" s="13" t="str">
        <f t="array" ref="AH151">IFERROR(INDEX(D148:D171, SMALL(IF(ISNUMBER(SEARCH("JV1",F148:F171)), ROW(F148:F171)-MIN(ROW(F148:F171))+1, ""), ROW() -147 )), "")</f>
        <v/>
      </c>
      <c r="AI151" s="13" t="str">
        <f t="array" ref="AI151">IFERROR(INDEX(E148:E171, SMALL(IF(ISNUMBER(SEARCH("JV1",F148:F171)), ROW(F148:F171)-MIN(ROW(F148:F171))+1, ""), ROW() -147 )), "")</f>
        <v/>
      </c>
      <c r="AJ151" s="13" t="str">
        <f t="array" ref="AJ151">IFERROR(INDEX(B148:B171, SMALL(IF(ISNUMBER(SEARCH("JV2",F148:F171)), ROW(F148:F171)-MIN(ROW(F148:F171))+1, ""), ROW() -147 )), "")</f>
        <v/>
      </c>
      <c r="AK151" s="13" t="str">
        <f t="array" ref="AK151">IFERROR(INDEX(C148:C171, SMALL(IF(ISNUMBER(SEARCH("JV2",F148:F171)), ROW(F148:F171)-MIN(ROW(F148:F171))+1, ""), ROW() -147 )), "")</f>
        <v/>
      </c>
      <c r="AL151" s="13" t="str">
        <f t="array" ref="AL151">IFERROR(INDEX(D148:D171, SMALL(IF(ISNUMBER(SEARCH("JV2",F148:F171)), ROW(F148:F171)-MIN(ROW(F148:F171))+1, ""), ROW() -147 )), "")</f>
        <v/>
      </c>
      <c r="AM151" s="13" t="str">
        <f t="array" ref="AM151">IFERROR(INDEX(E148:E171, SMALL(IF(ISNUMBER(SEARCH("JV2",F148:F171)), ROW(F148:F171)-MIN(ROW(F148:F171))+1, ""), ROW() -147 )), "")</f>
        <v/>
      </c>
    </row>
    <row r="152" spans="2:39" s="13" customFormat="1" ht="15" customHeight="1">
      <c r="B152" s="21" t="s">
        <v>310</v>
      </c>
      <c r="C152" s="1"/>
      <c r="D152" s="22" t="s">
        <v>319</v>
      </c>
      <c r="E152" s="1" t="s">
        <v>320</v>
      </c>
      <c r="F152" s="23" t="s">
        <v>14</v>
      </c>
      <c r="G152" s="24"/>
      <c r="H152" s="25">
        <v>3741</v>
      </c>
      <c r="I152" s="24"/>
      <c r="J152" s="25" t="b">
        <v>0</v>
      </c>
      <c r="K152" s="19"/>
      <c r="L152" s="26"/>
      <c r="M152" s="27"/>
      <c r="AB152" s="13" t="str">
        <f t="array" ref="AB152">IFERROR(INDEX(B148:B171, SMALL(IF("V"=F148:F171, ROW(F148:F171)-MIN(ROW(F148:F171))+1, ""), ROW() -147 )), "")</f>
        <v>Indiana Institute Of Technology</v>
      </c>
      <c r="AC152" s="13">
        <f t="array" ref="AC152">IFERROR(INDEX(C148:C171, SMALL(IF("V"=F148:F171, ROW(F148:F171)-MIN(ROW(F148:F171))+1, ""), ROW() -147 )), "")</f>
        <v>0</v>
      </c>
      <c r="AD152" s="13" t="str">
        <f t="array" ref="AD152">IFERROR(INDEX(D148:D171, SMALL(IF("V"=F148:F171, ROW(F148:F171)-MIN(ROW(F148:F171))+1, ""), ROW() -147 )), "")</f>
        <v>7919-191</v>
      </c>
      <c r="AE152" s="13" t="str">
        <f t="array" ref="AE152">IFERROR(INDEX(E148:E171, SMALL(IF("V"=F148:F171, ROW(F148:F171)-MIN(ROW(F148:F171))+1, ""), ROW() -147 )), "")</f>
        <v>Jayden Combs</v>
      </c>
      <c r="AF152" s="13" t="str">
        <f t="array" ref="AF152">IFERROR(INDEX(B148:B171, SMALL(IF(ISNUMBER(SEARCH("JV1",F148:F171)), ROW(F148:F171)-MIN(ROW(F148:F171))+1, ""), ROW() -147 )), "")</f>
        <v/>
      </c>
      <c r="AG152" s="13" t="str">
        <f t="array" ref="AG152">IFERROR(INDEX(C148:C171, SMALL(IF(ISNUMBER(SEARCH("JV1",F148:F171)), ROW(F148:F171)-MIN(ROW(F148:F171))+1, ""), ROW() -147 )), "")</f>
        <v/>
      </c>
      <c r="AH152" s="13" t="str">
        <f t="array" ref="AH152">IFERROR(INDEX(D148:D171, SMALL(IF(ISNUMBER(SEARCH("JV1",F148:F171)), ROW(F148:F171)-MIN(ROW(F148:F171))+1, ""), ROW() -147 )), "")</f>
        <v/>
      </c>
      <c r="AI152" s="13" t="str">
        <f t="array" ref="AI152">IFERROR(INDEX(E148:E171, SMALL(IF(ISNUMBER(SEARCH("JV1",F148:F171)), ROW(F148:F171)-MIN(ROW(F148:F171))+1, ""), ROW() -147 )), "")</f>
        <v/>
      </c>
      <c r="AJ152" s="13" t="str">
        <f t="array" ref="AJ152">IFERROR(INDEX(B148:B171, SMALL(IF(ISNUMBER(SEARCH("JV2",F148:F171)), ROW(F148:F171)-MIN(ROW(F148:F171))+1, ""), ROW() -147 )), "")</f>
        <v/>
      </c>
      <c r="AK152" s="13" t="str">
        <f t="array" ref="AK152">IFERROR(INDEX(C148:C171, SMALL(IF(ISNUMBER(SEARCH("JV2",F148:F171)), ROW(F148:F171)-MIN(ROW(F148:F171))+1, ""), ROW() -147 )), "")</f>
        <v/>
      </c>
      <c r="AL152" s="13" t="str">
        <f t="array" ref="AL152">IFERROR(INDEX(D148:D171, SMALL(IF(ISNUMBER(SEARCH("JV2",F148:F171)), ROW(F148:F171)-MIN(ROW(F148:F171))+1, ""), ROW() -147 )), "")</f>
        <v/>
      </c>
      <c r="AM152" s="13" t="str">
        <f t="array" ref="AM152">IFERROR(INDEX(E148:E171, SMALL(IF(ISNUMBER(SEARCH("JV2",F148:F171)), ROW(F148:F171)-MIN(ROW(F148:F171))+1, ""), ROW() -147 )), "")</f>
        <v/>
      </c>
    </row>
    <row r="153" spans="2:39" s="13" customFormat="1" ht="15" customHeight="1">
      <c r="B153" s="21" t="s">
        <v>310</v>
      </c>
      <c r="C153" s="1"/>
      <c r="D153" s="22" t="s">
        <v>321</v>
      </c>
      <c r="E153" s="1" t="s">
        <v>322</v>
      </c>
      <c r="F153" s="23" t="s">
        <v>14</v>
      </c>
      <c r="G153" s="24"/>
      <c r="H153" s="25">
        <v>3741</v>
      </c>
      <c r="I153" s="24"/>
      <c r="J153" s="25" t="b">
        <v>0</v>
      </c>
      <c r="K153" s="19"/>
      <c r="L153" s="26"/>
      <c r="M153" s="27"/>
      <c r="AB153" s="13" t="str">
        <f t="array" ref="AB153">IFERROR(INDEX(B148:B171, SMALL(IF("V"=F148:F171, ROW(F148:F171)-MIN(ROW(F148:F171))+1, ""), ROW() -147 )), "")</f>
        <v>Indiana Institute Of Technology</v>
      </c>
      <c r="AC153" s="13">
        <f t="array" ref="AC153">IFERROR(INDEX(C148:C171, SMALL(IF("V"=F148:F171, ROW(F148:F171)-MIN(ROW(F148:F171))+1, ""), ROW() -147 )), "")</f>
        <v>0</v>
      </c>
      <c r="AD153" s="13" t="str">
        <f t="array" ref="AD153">IFERROR(INDEX(D148:D171, SMALL(IF("V"=F148:F171, ROW(F148:F171)-MIN(ROW(F148:F171))+1, ""), ROW() -147 )), "")</f>
        <v>11-456297</v>
      </c>
      <c r="AE153" s="13" t="str">
        <f t="array" ref="AE153">IFERROR(INDEX(E148:E171, SMALL(IF("V"=F148:F171, ROW(F148:F171)-MIN(ROW(F148:F171))+1, ""), ROW() -147 )), "")</f>
        <v>Parker Laubach</v>
      </c>
      <c r="AF153" s="13" t="str">
        <f t="array" ref="AF153">IFERROR(INDEX(B148:B171, SMALL(IF(ISNUMBER(SEARCH("JV1",F148:F171)), ROW(F148:F171)-MIN(ROW(F148:F171))+1, ""), ROW() -147 )), "")</f>
        <v/>
      </c>
      <c r="AG153" s="13" t="str">
        <f t="array" ref="AG153">IFERROR(INDEX(C148:C171, SMALL(IF(ISNUMBER(SEARCH("JV1",F148:F171)), ROW(F148:F171)-MIN(ROW(F148:F171))+1, ""), ROW() -147 )), "")</f>
        <v/>
      </c>
      <c r="AH153" s="13" t="str">
        <f t="array" ref="AH153">IFERROR(INDEX(D148:D171, SMALL(IF(ISNUMBER(SEARCH("JV1",F148:F171)), ROW(F148:F171)-MIN(ROW(F148:F171))+1, ""), ROW() -147 )), "")</f>
        <v/>
      </c>
      <c r="AI153" s="13" t="str">
        <f t="array" ref="AI153">IFERROR(INDEX(E148:E171, SMALL(IF(ISNUMBER(SEARCH("JV1",F148:F171)), ROW(F148:F171)-MIN(ROW(F148:F171))+1, ""), ROW() -147 )), "")</f>
        <v/>
      </c>
      <c r="AJ153" s="13" t="str">
        <f t="array" ref="AJ153">IFERROR(INDEX(B148:B171, SMALL(IF(ISNUMBER(SEARCH("JV2",F148:F171)), ROW(F148:F171)-MIN(ROW(F148:F171))+1, ""), ROW() -147 )), "")</f>
        <v/>
      </c>
      <c r="AK153" s="13" t="str">
        <f t="array" ref="AK153">IFERROR(INDEX(C148:C171, SMALL(IF(ISNUMBER(SEARCH("JV2",F148:F171)), ROW(F148:F171)-MIN(ROW(F148:F171))+1, ""), ROW() -147 )), "")</f>
        <v/>
      </c>
      <c r="AL153" s="13" t="str">
        <f t="array" ref="AL153">IFERROR(INDEX(D148:D171, SMALL(IF(ISNUMBER(SEARCH("JV2",F148:F171)), ROW(F148:F171)-MIN(ROW(F148:F171))+1, ""), ROW() -147 )), "")</f>
        <v/>
      </c>
      <c r="AM153" s="13" t="str">
        <f t="array" ref="AM153">IFERROR(INDEX(E148:E171, SMALL(IF(ISNUMBER(SEARCH("JV2",F148:F171)), ROW(F148:F171)-MIN(ROW(F148:F171))+1, ""), ROW() -147 )), "")</f>
        <v/>
      </c>
    </row>
    <row r="154" spans="2:39" s="13" customFormat="1" ht="15" customHeight="1">
      <c r="B154" s="21" t="s">
        <v>310</v>
      </c>
      <c r="C154" s="1"/>
      <c r="D154" s="22" t="s">
        <v>323</v>
      </c>
      <c r="E154" s="1" t="s">
        <v>324</v>
      </c>
      <c r="F154" s="23" t="s">
        <v>30</v>
      </c>
      <c r="G154" s="24"/>
      <c r="H154" s="25">
        <v>3741</v>
      </c>
      <c r="I154" s="24"/>
      <c r="J154" s="25" t="b">
        <v>0</v>
      </c>
      <c r="K154" s="19"/>
      <c r="L154" s="26"/>
      <c r="M154" s="27"/>
      <c r="AB154" s="13" t="str">
        <f t="array" ref="AB154">IFERROR(INDEX(B148:B171, SMALL(IF("V"=F148:F171, ROW(F148:F171)-MIN(ROW(F148:F171))+1, ""), ROW() -147 )), "")</f>
        <v>Indiana Institute Of Technology</v>
      </c>
      <c r="AC154" s="13">
        <f t="array" ref="AC154">IFERROR(INDEX(C148:C171, SMALL(IF("V"=F148:F171, ROW(F148:F171)-MIN(ROW(F148:F171))+1, ""), ROW() -147 )), "")</f>
        <v>0</v>
      </c>
      <c r="AD154" s="13" t="str">
        <f t="array" ref="AD154">IFERROR(INDEX(D148:D171, SMALL(IF("V"=F148:F171, ROW(F148:F171)-MIN(ROW(F148:F171))+1, ""), ROW() -147 )), "")</f>
        <v>11-136310</v>
      </c>
      <c r="AE154" s="13" t="str">
        <f t="array" ref="AE154">IFERROR(INDEX(E148:E171, SMALL(IF("V"=F148:F171, ROW(F148:F171)-MIN(ROW(F148:F171))+1, ""), ROW() -147 )), "")</f>
        <v>Race Lowder</v>
      </c>
      <c r="AF154" s="13" t="str">
        <f t="array" ref="AF154">IFERROR(INDEX(B148:B171, SMALL(IF(ISNUMBER(SEARCH("JV1",F148:F171)), ROW(F148:F171)-MIN(ROW(F148:F171))+1, ""), ROW() -147 )), "")</f>
        <v/>
      </c>
      <c r="AG154" s="13" t="str">
        <f t="array" ref="AG154">IFERROR(INDEX(C148:C171, SMALL(IF(ISNUMBER(SEARCH("JV1",F148:F171)), ROW(F148:F171)-MIN(ROW(F148:F171))+1, ""), ROW() -147 )), "")</f>
        <v/>
      </c>
      <c r="AH154" s="13" t="str">
        <f t="array" ref="AH154">IFERROR(INDEX(D148:D171, SMALL(IF(ISNUMBER(SEARCH("JV1",F148:F171)), ROW(F148:F171)-MIN(ROW(F148:F171))+1, ""), ROW() -147 )), "")</f>
        <v/>
      </c>
      <c r="AI154" s="13" t="str">
        <f t="array" ref="AI154">IFERROR(INDEX(E148:E171, SMALL(IF(ISNUMBER(SEARCH("JV1",F148:F171)), ROW(F148:F171)-MIN(ROW(F148:F171))+1, ""), ROW() -147 )), "")</f>
        <v/>
      </c>
      <c r="AJ154" s="13" t="str">
        <f t="array" ref="AJ154">IFERROR(INDEX(B148:B171, SMALL(IF(ISNUMBER(SEARCH("JV2",F148:F171)), ROW(F148:F171)-MIN(ROW(F148:F171))+1, ""), ROW() -147 )), "")</f>
        <v/>
      </c>
      <c r="AK154" s="13" t="str">
        <f t="array" ref="AK154">IFERROR(INDEX(C148:C171, SMALL(IF(ISNUMBER(SEARCH("JV2",F148:F171)), ROW(F148:F171)-MIN(ROW(F148:F171))+1, ""), ROW() -147 )), "")</f>
        <v/>
      </c>
      <c r="AL154" s="13" t="str">
        <f t="array" ref="AL154">IFERROR(INDEX(D148:D171, SMALL(IF(ISNUMBER(SEARCH("JV2",F148:F171)), ROW(F148:F171)-MIN(ROW(F148:F171))+1, ""), ROW() -147 )), "")</f>
        <v/>
      </c>
      <c r="AM154" s="13" t="str">
        <f t="array" ref="AM154">IFERROR(INDEX(E148:E171, SMALL(IF(ISNUMBER(SEARCH("JV2",F148:F171)), ROW(F148:F171)-MIN(ROW(F148:F171))+1, ""), ROW() -147 )), "")</f>
        <v/>
      </c>
    </row>
    <row r="155" spans="2:39" s="13" customFormat="1" ht="15" customHeight="1">
      <c r="B155" s="21" t="s">
        <v>310</v>
      </c>
      <c r="C155" s="1"/>
      <c r="D155" s="22" t="s">
        <v>325</v>
      </c>
      <c r="E155" s="1" t="s">
        <v>326</v>
      </c>
      <c r="F155" s="23" t="s">
        <v>30</v>
      </c>
      <c r="G155" s="24"/>
      <c r="H155" s="25">
        <v>3741</v>
      </c>
      <c r="I155" s="24"/>
      <c r="J155" s="25" t="b">
        <v>0</v>
      </c>
      <c r="K155" s="19"/>
      <c r="L155" s="26"/>
      <c r="M155" s="27"/>
      <c r="AB155" s="13" t="str">
        <f t="array" ref="AB155">IFERROR(INDEX(B148:B171, SMALL(IF("V"=F148:F171, ROW(F148:F171)-MIN(ROW(F148:F171))+1, ""), ROW() -147 )), "")</f>
        <v>Indiana Institute Of Technology</v>
      </c>
      <c r="AC155" s="13">
        <f t="array" ref="AC155">IFERROR(INDEX(C148:C171, SMALL(IF("V"=F148:F171, ROW(F148:F171)-MIN(ROW(F148:F171))+1, ""), ROW() -147 )), "")</f>
        <v>0</v>
      </c>
      <c r="AD155" s="13" t="str">
        <f t="array" ref="AD155">IFERROR(INDEX(D148:D171, SMALL(IF("V"=F148:F171, ROW(F148:F171)-MIN(ROW(F148:F171))+1, ""), ROW() -147 )), "")</f>
        <v>11-763514</v>
      </c>
      <c r="AE155" s="13" t="str">
        <f t="array" ref="AE155">IFERROR(INDEX(E148:E171, SMALL(IF("V"=F148:F171, ROW(F148:F171)-MIN(ROW(F148:F171))+1, ""), ROW() -147 )), "")</f>
        <v>Ralph Carbone</v>
      </c>
      <c r="AF155" s="13" t="str">
        <f t="array" ref="AF155">IFERROR(INDEX(B148:B171, SMALL(IF(ISNUMBER(SEARCH("JV1",F148:F171)), ROW(F148:F171)-MIN(ROW(F148:F171))+1, ""), ROW() -147 )), "")</f>
        <v/>
      </c>
      <c r="AG155" s="13" t="str">
        <f t="array" ref="AG155">IFERROR(INDEX(C148:C171, SMALL(IF(ISNUMBER(SEARCH("JV1",F148:F171)), ROW(F148:F171)-MIN(ROW(F148:F171))+1, ""), ROW() -147 )), "")</f>
        <v/>
      </c>
      <c r="AH155" s="13" t="str">
        <f t="array" ref="AH155">IFERROR(INDEX(D148:D171, SMALL(IF(ISNUMBER(SEARCH("JV1",F148:F171)), ROW(F148:F171)-MIN(ROW(F148:F171))+1, ""), ROW() -147 )), "")</f>
        <v/>
      </c>
      <c r="AI155" s="13" t="str">
        <f t="array" ref="AI155">IFERROR(INDEX(E148:E171, SMALL(IF(ISNUMBER(SEARCH("JV1",F148:F171)), ROW(F148:F171)-MIN(ROW(F148:F171))+1, ""), ROW() -147 )), "")</f>
        <v/>
      </c>
      <c r="AJ155" s="13" t="str">
        <f t="array" ref="AJ155">IFERROR(INDEX(B148:B171, SMALL(IF(ISNUMBER(SEARCH("JV2",F148:F171)), ROW(F148:F171)-MIN(ROW(F148:F171))+1, ""), ROW() -147 )), "")</f>
        <v/>
      </c>
      <c r="AK155" s="13" t="str">
        <f t="array" ref="AK155">IFERROR(INDEX(C148:C171, SMALL(IF(ISNUMBER(SEARCH("JV2",F148:F171)), ROW(F148:F171)-MIN(ROW(F148:F171))+1, ""), ROW() -147 )), "")</f>
        <v/>
      </c>
      <c r="AL155" s="13" t="str">
        <f t="array" ref="AL155">IFERROR(INDEX(D148:D171, SMALL(IF(ISNUMBER(SEARCH("JV2",F148:F171)), ROW(F148:F171)-MIN(ROW(F148:F171))+1, ""), ROW() -147 )), "")</f>
        <v/>
      </c>
      <c r="AM155" s="13" t="str">
        <f t="array" ref="AM155">IFERROR(INDEX(E148:E171, SMALL(IF(ISNUMBER(SEARCH("JV2",F148:F171)), ROW(F148:F171)-MIN(ROW(F148:F171))+1, ""), ROW() -147 )), "")</f>
        <v/>
      </c>
    </row>
    <row r="156" spans="2:39" s="13" customFormat="1" ht="15" customHeight="1">
      <c r="B156" s="21" t="s">
        <v>310</v>
      </c>
      <c r="C156" s="1"/>
      <c r="D156" s="22" t="s">
        <v>327</v>
      </c>
      <c r="E156" s="1" t="s">
        <v>328</v>
      </c>
      <c r="F156" s="23" t="s">
        <v>30</v>
      </c>
      <c r="G156" s="24"/>
      <c r="H156" s="25">
        <v>3741</v>
      </c>
      <c r="I156" s="24"/>
      <c r="J156" s="25" t="b">
        <v>0</v>
      </c>
      <c r="K156" s="19"/>
      <c r="L156" s="26"/>
      <c r="M156" s="27"/>
    </row>
    <row r="157" spans="2:39" s="13" customFormat="1" ht="15" customHeight="1">
      <c r="B157" s="21" t="s">
        <v>310</v>
      </c>
      <c r="C157" s="1"/>
      <c r="D157" s="22" t="s">
        <v>329</v>
      </c>
      <c r="E157" s="1" t="s">
        <v>330</v>
      </c>
      <c r="F157" s="23" t="s">
        <v>30</v>
      </c>
      <c r="G157" s="24"/>
      <c r="H157" s="25">
        <v>3741</v>
      </c>
      <c r="I157" s="24"/>
      <c r="J157" s="25" t="b">
        <v>0</v>
      </c>
      <c r="K157" s="19"/>
      <c r="L157" s="26"/>
      <c r="M157" s="27"/>
    </row>
    <row r="158" spans="2:39" s="13" customFormat="1" ht="15" customHeight="1">
      <c r="B158" s="21" t="s">
        <v>310</v>
      </c>
      <c r="C158" s="1"/>
      <c r="D158" s="22" t="s">
        <v>331</v>
      </c>
      <c r="E158" s="1" t="s">
        <v>332</v>
      </c>
      <c r="F158" s="23" t="s">
        <v>30</v>
      </c>
      <c r="G158" s="24"/>
      <c r="H158" s="25">
        <v>3741</v>
      </c>
      <c r="I158" s="24"/>
      <c r="J158" s="25" t="b">
        <v>0</v>
      </c>
      <c r="K158" s="19"/>
      <c r="L158" s="26"/>
      <c r="M158" s="27"/>
    </row>
    <row r="159" spans="2:39" s="13" customFormat="1" ht="15" customHeight="1">
      <c r="B159" s="21" t="s">
        <v>310</v>
      </c>
      <c r="C159" s="1"/>
      <c r="D159" s="22" t="s">
        <v>333</v>
      </c>
      <c r="E159" s="1" t="s">
        <v>334</v>
      </c>
      <c r="F159" s="23" t="s">
        <v>30</v>
      </c>
      <c r="G159" s="24"/>
      <c r="H159" s="25">
        <v>3741</v>
      </c>
      <c r="I159" s="24"/>
      <c r="J159" s="25" t="b">
        <v>0</v>
      </c>
      <c r="K159" s="19"/>
      <c r="L159" s="26"/>
      <c r="M159" s="27"/>
    </row>
    <row r="160" spans="2:39" s="13" customFormat="1" ht="15" customHeight="1">
      <c r="B160" s="21" t="s">
        <v>310</v>
      </c>
      <c r="C160" s="1"/>
      <c r="D160" s="22" t="s">
        <v>335</v>
      </c>
      <c r="E160" s="1" t="s">
        <v>336</v>
      </c>
      <c r="F160" s="23" t="s">
        <v>30</v>
      </c>
      <c r="G160" s="24"/>
      <c r="H160" s="25">
        <v>3741</v>
      </c>
      <c r="I160" s="24"/>
      <c r="J160" s="25" t="b">
        <v>0</v>
      </c>
      <c r="K160" s="19"/>
      <c r="L160" s="26"/>
      <c r="M160" s="27"/>
    </row>
    <row r="161" spans="2:39" s="13" customFormat="1" ht="15" customHeight="1">
      <c r="B161" s="21" t="s">
        <v>310</v>
      </c>
      <c r="C161" s="1"/>
      <c r="D161" s="22" t="s">
        <v>337</v>
      </c>
      <c r="E161" s="1" t="s">
        <v>338</v>
      </c>
      <c r="F161" s="23" t="s">
        <v>14</v>
      </c>
      <c r="G161" s="24"/>
      <c r="H161" s="25">
        <v>3741</v>
      </c>
      <c r="I161" s="24"/>
      <c r="J161" s="25" t="b">
        <v>0</v>
      </c>
      <c r="K161" s="19"/>
      <c r="L161" s="26"/>
      <c r="M161" s="27"/>
    </row>
    <row r="162" spans="2:39" s="13" customFormat="1" ht="15" customHeight="1">
      <c r="B162" s="21" t="s">
        <v>310</v>
      </c>
      <c r="C162" s="1"/>
      <c r="D162" s="22" t="s">
        <v>339</v>
      </c>
      <c r="E162" s="1" t="s">
        <v>340</v>
      </c>
      <c r="F162" s="23" t="s">
        <v>30</v>
      </c>
      <c r="G162" s="24"/>
      <c r="H162" s="25">
        <v>3741</v>
      </c>
      <c r="I162" s="24"/>
      <c r="J162" s="25" t="b">
        <v>0</v>
      </c>
      <c r="K162" s="19"/>
      <c r="L162" s="26"/>
      <c r="M162" s="27"/>
    </row>
    <row r="163" spans="2:39" s="13" customFormat="1" ht="15" customHeight="1">
      <c r="B163" s="21" t="s">
        <v>310</v>
      </c>
      <c r="C163" s="1"/>
      <c r="D163" s="22" t="s">
        <v>341</v>
      </c>
      <c r="E163" s="1" t="s">
        <v>342</v>
      </c>
      <c r="F163" s="23" t="s">
        <v>30</v>
      </c>
      <c r="G163" s="24"/>
      <c r="H163" s="25">
        <v>3741</v>
      </c>
      <c r="I163" s="24"/>
      <c r="J163" s="25" t="b">
        <v>0</v>
      </c>
      <c r="K163" s="19"/>
      <c r="L163" s="26"/>
      <c r="M163" s="27"/>
    </row>
    <row r="164" spans="2:39" s="13" customFormat="1" ht="15" customHeight="1">
      <c r="B164" s="21" t="s">
        <v>310</v>
      </c>
      <c r="C164" s="1"/>
      <c r="D164" s="22" t="s">
        <v>343</v>
      </c>
      <c r="E164" s="1" t="s">
        <v>344</v>
      </c>
      <c r="F164" s="23" t="s">
        <v>30</v>
      </c>
      <c r="G164" s="24"/>
      <c r="H164" s="25">
        <v>3741</v>
      </c>
      <c r="I164" s="24"/>
      <c r="J164" s="25" t="b">
        <v>0</v>
      </c>
      <c r="K164" s="19"/>
      <c r="L164" s="26"/>
      <c r="M164" s="27"/>
    </row>
    <row r="165" spans="2:39" s="13" customFormat="1" ht="15" customHeight="1">
      <c r="B165" s="21" t="s">
        <v>310</v>
      </c>
      <c r="C165" s="1"/>
      <c r="D165" s="22" t="s">
        <v>345</v>
      </c>
      <c r="E165" s="1" t="s">
        <v>346</v>
      </c>
      <c r="F165" s="23" t="s">
        <v>30</v>
      </c>
      <c r="G165" s="24"/>
      <c r="H165" s="25">
        <v>3741</v>
      </c>
      <c r="I165" s="24"/>
      <c r="J165" s="25" t="b">
        <v>0</v>
      </c>
      <c r="K165" s="19"/>
      <c r="L165" s="26"/>
      <c r="M165" s="27"/>
    </row>
    <row r="166" spans="2:39" s="13" customFormat="1" ht="15" customHeight="1">
      <c r="B166" s="21" t="s">
        <v>310</v>
      </c>
      <c r="C166" s="1"/>
      <c r="D166" s="22" t="s">
        <v>347</v>
      </c>
      <c r="E166" s="1" t="s">
        <v>348</v>
      </c>
      <c r="F166" s="23" t="s">
        <v>30</v>
      </c>
      <c r="G166" s="24"/>
      <c r="H166" s="25">
        <v>3741</v>
      </c>
      <c r="I166" s="24"/>
      <c r="J166" s="25" t="b">
        <v>0</v>
      </c>
      <c r="K166" s="19"/>
      <c r="L166" s="26"/>
      <c r="M166" s="27"/>
    </row>
    <row r="167" spans="2:39" s="13" customFormat="1" ht="15" customHeight="1">
      <c r="B167" s="21" t="s">
        <v>310</v>
      </c>
      <c r="C167" s="1"/>
      <c r="D167" s="22" t="s">
        <v>349</v>
      </c>
      <c r="E167" s="1" t="s">
        <v>350</v>
      </c>
      <c r="F167" s="23" t="s">
        <v>30</v>
      </c>
      <c r="G167" s="24"/>
      <c r="H167" s="25">
        <v>3741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310</v>
      </c>
      <c r="C168" s="1"/>
      <c r="D168" s="22" t="s">
        <v>351</v>
      </c>
      <c r="E168" s="1" t="s">
        <v>352</v>
      </c>
      <c r="F168" s="23" t="s">
        <v>14</v>
      </c>
      <c r="G168" s="24"/>
      <c r="H168" s="25">
        <v>3741</v>
      </c>
      <c r="I168" s="24"/>
      <c r="J168" s="25" t="b">
        <v>0</v>
      </c>
      <c r="K168" s="19"/>
      <c r="L168" s="26"/>
      <c r="M168" s="27"/>
    </row>
    <row r="169" spans="2:39" s="13" customFormat="1" ht="15" customHeight="1">
      <c r="B169" s="21" t="s">
        <v>310</v>
      </c>
      <c r="C169" s="1"/>
      <c r="D169" s="22" t="s">
        <v>353</v>
      </c>
      <c r="E169" s="1" t="s">
        <v>354</v>
      </c>
      <c r="F169" s="23" t="s">
        <v>14</v>
      </c>
      <c r="G169" s="24"/>
      <c r="H169" s="25">
        <v>3741</v>
      </c>
      <c r="I169" s="24"/>
      <c r="J169" s="25" t="b">
        <v>0</v>
      </c>
      <c r="K169" s="19"/>
      <c r="L169" s="26"/>
      <c r="M169" s="27"/>
    </row>
    <row r="170" spans="2:39" s="13" customFormat="1" ht="15" customHeight="1">
      <c r="B170" s="21" t="s">
        <v>310</v>
      </c>
      <c r="C170" s="1"/>
      <c r="D170" s="22" t="s">
        <v>355</v>
      </c>
      <c r="E170" s="1" t="s">
        <v>356</v>
      </c>
      <c r="F170" s="23" t="s">
        <v>14</v>
      </c>
      <c r="G170" s="24"/>
      <c r="H170" s="25">
        <v>3741</v>
      </c>
      <c r="I170" s="24"/>
      <c r="J170" s="25" t="b">
        <v>0</v>
      </c>
      <c r="K170" s="19"/>
      <c r="L170" s="26"/>
      <c r="M170" s="27"/>
    </row>
    <row r="171" spans="2:39" s="13" customFormat="1" ht="15" customHeight="1">
      <c r="B171" s="21" t="s">
        <v>310</v>
      </c>
      <c r="C171" s="1"/>
      <c r="D171" s="22" t="s">
        <v>357</v>
      </c>
      <c r="E171" s="1" t="s">
        <v>358</v>
      </c>
      <c r="F171" s="23" t="s">
        <v>30</v>
      </c>
      <c r="G171" s="24"/>
      <c r="H171" s="25">
        <v>3741</v>
      </c>
      <c r="I171" s="24"/>
      <c r="J171" s="25" t="b">
        <v>0</v>
      </c>
      <c r="K171" s="19"/>
      <c r="L171" s="26"/>
      <c r="M171" s="27"/>
    </row>
    <row r="172" spans="2:39" s="13" customFormat="1" ht="15" customHeight="1">
      <c r="B172" s="21" t="s">
        <v>359</v>
      </c>
      <c r="C172" s="1"/>
      <c r="D172" s="28" t="s">
        <v>360</v>
      </c>
      <c r="E172" s="23" t="s">
        <v>30</v>
      </c>
      <c r="F172" s="23" t="s">
        <v>30</v>
      </c>
      <c r="G172" s="24"/>
      <c r="H172" s="25">
        <v>4613</v>
      </c>
      <c r="I172" s="24"/>
      <c r="J172" s="25" t="b">
        <v>0</v>
      </c>
      <c r="K172" s="19"/>
      <c r="L172" s="26"/>
      <c r="M172" s="27"/>
      <c r="AB172" s="13" t="str">
        <f t="array" ref="AB172">IFERROR(INDEX(B172:B179, SMALL(IF("V"=F172:F179, ROW(F172:F179)-MIN(ROW(F172:F179))+1, ""), ROW() -171 )), "")</f>
        <v>Indianapolis ,University Of</v>
      </c>
      <c r="AC172" s="13">
        <f t="array" ref="AC172">IFERROR(INDEX(C172:C179, SMALL(IF("V"=F172:F179, ROW(F172:F179)-MIN(ROW(F172:F179))+1, ""), ROW() -171 )), "")</f>
        <v>0</v>
      </c>
      <c r="AD172" s="13" t="str">
        <f t="array" ref="AD172">IFERROR(INDEX(D172:D179, SMALL(IF("V"=F172:F179, ROW(F172:F179)-MIN(ROW(F172:F179))+1, ""), ROW() -171 )), "")</f>
        <v>11-734775</v>
      </c>
      <c r="AE172" s="13" t="str">
        <f t="array" ref="AE172">IFERROR(INDEX(E172:E179, SMALL(IF("V"=F172:F179, ROW(F172:F179)-MIN(ROW(F172:F179))+1, ""), ROW() -171 )), "")</f>
        <v>Christopher Hammer</v>
      </c>
      <c r="AF172" s="13" t="str">
        <f t="array" ref="AF172">IFERROR(INDEX(B172:B179, SMALL(IF(ISNUMBER(SEARCH("JV1",F172:F179)), ROW(F172:F179)-MIN(ROW(F172:F179))+1, ""), ROW() -171 )), "")</f>
        <v/>
      </c>
      <c r="AG172" s="13" t="str">
        <f t="array" ref="AG172">IFERROR(INDEX(C172:C179, SMALL(IF(ISNUMBER(SEARCH("JV1",F172:F179)), ROW(F172:F179)-MIN(ROW(F172:F179))+1, ""), ROW() -171 )), "")</f>
        <v/>
      </c>
      <c r="AH172" s="13" t="str">
        <f t="array" ref="AH172">IFERROR(INDEX(D172:D179, SMALL(IF(ISNUMBER(SEARCH("JV1",F172:F179)), ROW(F172:F179)-MIN(ROW(F172:F179))+1, ""), ROW() -171 )), "")</f>
        <v/>
      </c>
      <c r="AI172" s="13" t="str">
        <f t="array" ref="AI172">IFERROR(INDEX(E172:E179, SMALL(IF(ISNUMBER(SEARCH("JV1",F172:F179)), ROW(F172:F179)-MIN(ROW(F172:F179))+1, ""), ROW() -171 )), "")</f>
        <v/>
      </c>
      <c r="AJ172" s="13" t="str">
        <f t="array" ref="AJ172">IFERROR(INDEX(B172:B179, SMALL(IF(ISNUMBER(SEARCH("JV2",F172:F179)), ROW(F172:F179)-MIN(ROW(F172:F179))+1, ""), ROW() -171 )), "")</f>
        <v/>
      </c>
      <c r="AK172" s="13" t="str">
        <f t="array" ref="AK172">IFERROR(INDEX(C172:C179, SMALL(IF(ISNUMBER(SEARCH("JV2",F172:F179)), ROW(F172:F179)-MIN(ROW(F172:F179))+1, ""), ROW() -171 )), "")</f>
        <v/>
      </c>
      <c r="AL172" s="13" t="str">
        <f t="array" ref="AL172">IFERROR(INDEX(D172:D179, SMALL(IF(ISNUMBER(SEARCH("JV2",F172:F179)), ROW(F172:F179)-MIN(ROW(F172:F179))+1, ""), ROW() -171 )), "")</f>
        <v/>
      </c>
      <c r="AM172" s="13" t="str">
        <f t="array" ref="AM172">IFERROR(INDEX(E172:E179, SMALL(IF(ISNUMBER(SEARCH("JV2",F172:F179)), ROW(F172:F179)-MIN(ROW(F172:F179))+1, ""), ROW() -171 )), "")</f>
        <v/>
      </c>
    </row>
    <row r="173" spans="2:39" s="13" customFormat="1" ht="15" customHeight="1">
      <c r="B173" s="21" t="s">
        <v>359</v>
      </c>
      <c r="C173" s="1"/>
      <c r="D173" s="22" t="s">
        <v>361</v>
      </c>
      <c r="E173" s="1" t="s">
        <v>362</v>
      </c>
      <c r="F173" s="23" t="s">
        <v>14</v>
      </c>
      <c r="G173" s="24"/>
      <c r="H173" s="25">
        <v>4613</v>
      </c>
      <c r="I173" s="24"/>
      <c r="J173" s="25" t="b">
        <v>0</v>
      </c>
      <c r="K173" s="19"/>
      <c r="L173" s="26"/>
      <c r="M173" s="27"/>
      <c r="AB173" s="13" t="str">
        <f t="array" ref="AB173">IFERROR(INDEX(B172:B179, SMALL(IF("V"=F172:F179, ROW(F172:F179)-MIN(ROW(F172:F179))+1, ""), ROW() -171 )), "")</f>
        <v>Indianapolis ,University Of</v>
      </c>
      <c r="AC173" s="13">
        <f t="array" ref="AC173">IFERROR(INDEX(C172:C179, SMALL(IF("V"=F172:F179, ROW(F172:F179)-MIN(ROW(F172:F179))+1, ""), ROW() -171 )), "")</f>
        <v>0</v>
      </c>
      <c r="AD173" s="13" t="str">
        <f t="array" ref="AD173">IFERROR(INDEX(D172:D179, SMALL(IF("V"=F172:F179, ROW(F172:F179)-MIN(ROW(F172:F179))+1, ""), ROW() -171 )), "")</f>
        <v>11-620269</v>
      </c>
      <c r="AE173" s="13" t="str">
        <f t="array" ref="AE173">IFERROR(INDEX(E172:E179, SMALL(IF("V"=F172:F179, ROW(F172:F179)-MIN(ROW(F172:F179))+1, ""), ROW() -171 )), "")</f>
        <v>Jonathan Murrell</v>
      </c>
      <c r="AF173" s="13" t="str">
        <f t="array" ref="AF173">IFERROR(INDEX(B172:B179, SMALL(IF(ISNUMBER(SEARCH("JV1",F172:F179)), ROW(F172:F179)-MIN(ROW(F172:F179))+1, ""), ROW() -171 )), "")</f>
        <v/>
      </c>
      <c r="AG173" s="13" t="str">
        <f t="array" ref="AG173">IFERROR(INDEX(C172:C179, SMALL(IF(ISNUMBER(SEARCH("JV1",F172:F179)), ROW(F172:F179)-MIN(ROW(F172:F179))+1, ""), ROW() -171 )), "")</f>
        <v/>
      </c>
      <c r="AH173" s="13" t="str">
        <f t="array" ref="AH173">IFERROR(INDEX(D172:D179, SMALL(IF(ISNUMBER(SEARCH("JV1",F172:F179)), ROW(F172:F179)-MIN(ROW(F172:F179))+1, ""), ROW() -171 )), "")</f>
        <v/>
      </c>
      <c r="AI173" s="13" t="str">
        <f t="array" ref="AI173">IFERROR(INDEX(E172:E179, SMALL(IF(ISNUMBER(SEARCH("JV1",F172:F179)), ROW(F172:F179)-MIN(ROW(F172:F179))+1, ""), ROW() -171 )), "")</f>
        <v/>
      </c>
      <c r="AJ173" s="13" t="str">
        <f t="array" ref="AJ173">IFERROR(INDEX(B172:B179, SMALL(IF(ISNUMBER(SEARCH("JV2",F172:F179)), ROW(F172:F179)-MIN(ROW(F172:F179))+1, ""), ROW() -171 )), "")</f>
        <v/>
      </c>
      <c r="AK173" s="13" t="str">
        <f t="array" ref="AK173">IFERROR(INDEX(C172:C179, SMALL(IF(ISNUMBER(SEARCH("JV2",F172:F179)), ROW(F172:F179)-MIN(ROW(F172:F179))+1, ""), ROW() -171 )), "")</f>
        <v/>
      </c>
      <c r="AL173" s="13" t="str">
        <f t="array" ref="AL173">IFERROR(INDEX(D172:D179, SMALL(IF(ISNUMBER(SEARCH("JV2",F172:F179)), ROW(F172:F179)-MIN(ROW(F172:F179))+1, ""), ROW() -171 )), "")</f>
        <v/>
      </c>
      <c r="AM173" s="13" t="str">
        <f t="array" ref="AM173">IFERROR(INDEX(E172:E179, SMALL(IF(ISNUMBER(SEARCH("JV2",F172:F179)), ROW(F172:F179)-MIN(ROW(F172:F179))+1, ""), ROW() -171 )), "")</f>
        <v/>
      </c>
    </row>
    <row r="174" spans="2:39" s="13" customFormat="1" ht="15" customHeight="1">
      <c r="B174" s="21" t="s">
        <v>359</v>
      </c>
      <c r="C174" s="1"/>
      <c r="D174" s="22" t="s">
        <v>363</v>
      </c>
      <c r="E174" s="1" t="s">
        <v>364</v>
      </c>
      <c r="F174" s="23" t="s">
        <v>14</v>
      </c>
      <c r="G174" s="24"/>
      <c r="H174" s="25">
        <v>4613</v>
      </c>
      <c r="I174" s="24"/>
      <c r="J174" s="25" t="b">
        <v>0</v>
      </c>
      <c r="K174" s="19"/>
      <c r="L174" s="26"/>
      <c r="M174" s="27"/>
      <c r="AB174" s="13" t="str">
        <f t="array" ref="AB174">IFERROR(INDEX(B172:B179, SMALL(IF("V"=F172:F179, ROW(F172:F179)-MIN(ROW(F172:F179))+1, ""), ROW() -171 )), "")</f>
        <v>Indianapolis ,University Of</v>
      </c>
      <c r="AC174" s="13">
        <f t="array" ref="AC174">IFERROR(INDEX(C172:C179, SMALL(IF("V"=F172:F179, ROW(F172:F179)-MIN(ROW(F172:F179))+1, ""), ROW() -171 )), "")</f>
        <v>0</v>
      </c>
      <c r="AD174" s="13" t="str">
        <f t="array" ref="AD174">IFERROR(INDEX(D172:D179, SMALL(IF("V"=F172:F179, ROW(F172:F179)-MIN(ROW(F172:F179))+1, ""), ROW() -171 )), "")</f>
        <v>21-48802</v>
      </c>
      <c r="AE174" s="13" t="str">
        <f t="array" ref="AE174">IFERROR(INDEX(E172:E179, SMALL(IF("V"=F172:F179, ROW(F172:F179)-MIN(ROW(F172:F179))+1, ""), ROW() -171 )), "")</f>
        <v>Noah Cottongim</v>
      </c>
      <c r="AF174" s="13" t="str">
        <f t="array" ref="AF174">IFERROR(INDEX(B172:B179, SMALL(IF(ISNUMBER(SEARCH("JV1",F172:F179)), ROW(F172:F179)-MIN(ROW(F172:F179))+1, ""), ROW() -171 )), "")</f>
        <v/>
      </c>
      <c r="AG174" s="13" t="str">
        <f t="array" ref="AG174">IFERROR(INDEX(C172:C179, SMALL(IF(ISNUMBER(SEARCH("JV1",F172:F179)), ROW(F172:F179)-MIN(ROW(F172:F179))+1, ""), ROW() -171 )), "")</f>
        <v/>
      </c>
      <c r="AH174" s="13" t="str">
        <f t="array" ref="AH174">IFERROR(INDEX(D172:D179, SMALL(IF(ISNUMBER(SEARCH("JV1",F172:F179)), ROW(F172:F179)-MIN(ROW(F172:F179))+1, ""), ROW() -171 )), "")</f>
        <v/>
      </c>
      <c r="AI174" s="13" t="str">
        <f t="array" ref="AI174">IFERROR(INDEX(E172:E179, SMALL(IF(ISNUMBER(SEARCH("JV1",F172:F179)), ROW(F172:F179)-MIN(ROW(F172:F179))+1, ""), ROW() -171 )), "")</f>
        <v/>
      </c>
      <c r="AJ174" s="13" t="str">
        <f t="array" ref="AJ174">IFERROR(INDEX(B172:B179, SMALL(IF(ISNUMBER(SEARCH("JV2",F172:F179)), ROW(F172:F179)-MIN(ROW(F172:F179))+1, ""), ROW() -171 )), "")</f>
        <v/>
      </c>
      <c r="AK174" s="13" t="str">
        <f t="array" ref="AK174">IFERROR(INDEX(C172:C179, SMALL(IF(ISNUMBER(SEARCH("JV2",F172:F179)), ROW(F172:F179)-MIN(ROW(F172:F179))+1, ""), ROW() -171 )), "")</f>
        <v/>
      </c>
      <c r="AL174" s="13" t="str">
        <f t="array" ref="AL174">IFERROR(INDEX(D172:D179, SMALL(IF(ISNUMBER(SEARCH("JV2",F172:F179)), ROW(F172:F179)-MIN(ROW(F172:F179))+1, ""), ROW() -171 )), "")</f>
        <v/>
      </c>
      <c r="AM174" s="13" t="str">
        <f t="array" ref="AM174">IFERROR(INDEX(E172:E179, SMALL(IF(ISNUMBER(SEARCH("JV2",F172:F179)), ROW(F172:F179)-MIN(ROW(F172:F179))+1, ""), ROW() -171 )), "")</f>
        <v/>
      </c>
    </row>
    <row r="175" spans="2:39" s="13" customFormat="1" ht="15" customHeight="1">
      <c r="B175" s="21" t="s">
        <v>359</v>
      </c>
      <c r="C175" s="1"/>
      <c r="D175" s="22" t="s">
        <v>365</v>
      </c>
      <c r="E175" s="1" t="s">
        <v>366</v>
      </c>
      <c r="F175" s="23" t="s">
        <v>14</v>
      </c>
      <c r="G175" s="24"/>
      <c r="H175" s="25">
        <v>4613</v>
      </c>
      <c r="I175" s="24"/>
      <c r="J175" s="25" t="b">
        <v>0</v>
      </c>
      <c r="K175" s="19"/>
      <c r="L175" s="26"/>
      <c r="M175" s="27"/>
      <c r="AB175" s="13" t="str">
        <f t="array" ref="AB175">IFERROR(INDEX(B172:B179, SMALL(IF("V"=F172:F179, ROW(F172:F179)-MIN(ROW(F172:F179))+1, ""), ROW() -171 )), "")</f>
        <v>Indianapolis ,University Of</v>
      </c>
      <c r="AC175" s="13">
        <f t="array" ref="AC175">IFERROR(INDEX(C172:C179, SMALL(IF("V"=F172:F179, ROW(F172:F179)-MIN(ROW(F172:F179))+1, ""), ROW() -171 )), "")</f>
        <v>0</v>
      </c>
      <c r="AD175" s="13" t="str">
        <f t="array" ref="AD175">IFERROR(INDEX(D172:D179, SMALL(IF("V"=F172:F179, ROW(F172:F179)-MIN(ROW(F172:F179))+1, ""), ROW() -171 )), "")</f>
        <v>19-68998</v>
      </c>
      <c r="AE175" s="13" t="str">
        <f t="array" ref="AE175">IFERROR(INDEX(E172:E179, SMALL(IF("V"=F172:F179, ROW(F172:F179)-MIN(ROW(F172:F179))+1, ""), ROW() -171 )), "")</f>
        <v>Vincent Parise</v>
      </c>
      <c r="AF175" s="13" t="str">
        <f t="array" ref="AF175">IFERROR(INDEX(B172:B179, SMALL(IF(ISNUMBER(SEARCH("JV1",F172:F179)), ROW(F172:F179)-MIN(ROW(F172:F179))+1, ""), ROW() -171 )), "")</f>
        <v/>
      </c>
      <c r="AG175" s="13" t="str">
        <f t="array" ref="AG175">IFERROR(INDEX(C172:C179, SMALL(IF(ISNUMBER(SEARCH("JV1",F172:F179)), ROW(F172:F179)-MIN(ROW(F172:F179))+1, ""), ROW() -171 )), "")</f>
        <v/>
      </c>
      <c r="AH175" s="13" t="str">
        <f t="array" ref="AH175">IFERROR(INDEX(D172:D179, SMALL(IF(ISNUMBER(SEARCH("JV1",F172:F179)), ROW(F172:F179)-MIN(ROW(F172:F179))+1, ""), ROW() -171 )), "")</f>
        <v/>
      </c>
      <c r="AI175" s="13" t="str">
        <f t="array" ref="AI175">IFERROR(INDEX(E172:E179, SMALL(IF(ISNUMBER(SEARCH("JV1",F172:F179)), ROW(F172:F179)-MIN(ROW(F172:F179))+1, ""), ROW() -171 )), "")</f>
        <v/>
      </c>
      <c r="AJ175" s="13" t="str">
        <f t="array" ref="AJ175">IFERROR(INDEX(B172:B179, SMALL(IF(ISNUMBER(SEARCH("JV2",F172:F179)), ROW(F172:F179)-MIN(ROW(F172:F179))+1, ""), ROW() -171 )), "")</f>
        <v/>
      </c>
      <c r="AK175" s="13" t="str">
        <f t="array" ref="AK175">IFERROR(INDEX(C172:C179, SMALL(IF(ISNUMBER(SEARCH("JV2",F172:F179)), ROW(F172:F179)-MIN(ROW(F172:F179))+1, ""), ROW() -171 )), "")</f>
        <v/>
      </c>
      <c r="AL175" s="13" t="str">
        <f t="array" ref="AL175">IFERROR(INDEX(D172:D179, SMALL(IF(ISNUMBER(SEARCH("JV2",F172:F179)), ROW(F172:F179)-MIN(ROW(F172:F179))+1, ""), ROW() -171 )), "")</f>
        <v/>
      </c>
      <c r="AM175" s="13" t="str">
        <f t="array" ref="AM175">IFERROR(INDEX(E172:E179, SMALL(IF(ISNUMBER(SEARCH("JV2",F172:F179)), ROW(F172:F179)-MIN(ROW(F172:F179))+1, ""), ROW() -171 )), "")</f>
        <v/>
      </c>
    </row>
    <row r="176" spans="2:39" s="13" customFormat="1" ht="15" customHeight="1">
      <c r="B176" s="21" t="s">
        <v>359</v>
      </c>
      <c r="C176" s="1"/>
      <c r="D176" s="22" t="s">
        <v>367</v>
      </c>
      <c r="E176" s="1" t="s">
        <v>368</v>
      </c>
      <c r="F176" s="23" t="s">
        <v>14</v>
      </c>
      <c r="G176" s="24"/>
      <c r="H176" s="25">
        <v>4613</v>
      </c>
      <c r="I176" s="24"/>
      <c r="J176" s="25" t="b">
        <v>0</v>
      </c>
      <c r="K176" s="19"/>
      <c r="L176" s="26"/>
      <c r="M176" s="27"/>
      <c r="AB176" s="13" t="str">
        <f t="array" ref="AB176">IFERROR(INDEX(B172:B179, SMALL(IF("V"=F172:F179, ROW(F172:F179)-MIN(ROW(F172:F179))+1, ""), ROW() -171 )), "")</f>
        <v>Indianapolis ,University Of</v>
      </c>
      <c r="AC176" s="13">
        <f t="array" ref="AC176">IFERROR(INDEX(C172:C179, SMALL(IF("V"=F172:F179, ROW(F172:F179)-MIN(ROW(F172:F179))+1, ""), ROW() -171 )), "")</f>
        <v>0</v>
      </c>
      <c r="AD176" s="13" t="str">
        <f t="array" ref="AD176">IFERROR(INDEX(D172:D179, SMALL(IF("V"=F172:F179, ROW(F172:F179)-MIN(ROW(F172:F179))+1, ""), ROW() -171 )), "")</f>
        <v>22-29863</v>
      </c>
      <c r="AE176" s="13" t="str">
        <f t="array" ref="AE176">IFERROR(INDEX(E172:E179, SMALL(IF("V"=F172:F179, ROW(F172:F179)-MIN(ROW(F172:F179))+1, ""), ROW() -171 )), "")</f>
        <v>Wesley Hawk</v>
      </c>
      <c r="AF176" s="13" t="str">
        <f t="array" ref="AF176">IFERROR(INDEX(B172:B179, SMALL(IF(ISNUMBER(SEARCH("JV1",F172:F179)), ROW(F172:F179)-MIN(ROW(F172:F179))+1, ""), ROW() -171 )), "")</f>
        <v/>
      </c>
      <c r="AG176" s="13" t="str">
        <f t="array" ref="AG176">IFERROR(INDEX(C172:C179, SMALL(IF(ISNUMBER(SEARCH("JV1",F172:F179)), ROW(F172:F179)-MIN(ROW(F172:F179))+1, ""), ROW() -171 )), "")</f>
        <v/>
      </c>
      <c r="AH176" s="13" t="str">
        <f t="array" ref="AH176">IFERROR(INDEX(D172:D179, SMALL(IF(ISNUMBER(SEARCH("JV1",F172:F179)), ROW(F172:F179)-MIN(ROW(F172:F179))+1, ""), ROW() -171 )), "")</f>
        <v/>
      </c>
      <c r="AI176" s="13" t="str">
        <f t="array" ref="AI176">IFERROR(INDEX(E172:E179, SMALL(IF(ISNUMBER(SEARCH("JV1",F172:F179)), ROW(F172:F179)-MIN(ROW(F172:F179))+1, ""), ROW() -171 )), "")</f>
        <v/>
      </c>
      <c r="AJ176" s="13" t="str">
        <f t="array" ref="AJ176">IFERROR(INDEX(B172:B179, SMALL(IF(ISNUMBER(SEARCH("JV2",F172:F179)), ROW(F172:F179)-MIN(ROW(F172:F179))+1, ""), ROW() -171 )), "")</f>
        <v/>
      </c>
      <c r="AK176" s="13" t="str">
        <f t="array" ref="AK176">IFERROR(INDEX(C172:C179, SMALL(IF(ISNUMBER(SEARCH("JV2",F172:F179)), ROW(F172:F179)-MIN(ROW(F172:F179))+1, ""), ROW() -171 )), "")</f>
        <v/>
      </c>
      <c r="AL176" s="13" t="str">
        <f t="array" ref="AL176">IFERROR(INDEX(D172:D179, SMALL(IF(ISNUMBER(SEARCH("JV2",F172:F179)), ROW(F172:F179)-MIN(ROW(F172:F179))+1, ""), ROW() -171 )), "")</f>
        <v/>
      </c>
      <c r="AM176" s="13" t="str">
        <f t="array" ref="AM176">IFERROR(INDEX(E172:E179, SMALL(IF(ISNUMBER(SEARCH("JV2",F172:F179)), ROW(F172:F179)-MIN(ROW(F172:F179))+1, ""), ROW() -171 )), "")</f>
        <v/>
      </c>
    </row>
    <row r="177" spans="2:39" s="13" customFormat="1" ht="15" customHeight="1">
      <c r="B177" s="21" t="s">
        <v>359</v>
      </c>
      <c r="C177" s="1"/>
      <c r="D177" s="22" t="s">
        <v>369</v>
      </c>
      <c r="E177" s="1" t="s">
        <v>370</v>
      </c>
      <c r="F177" s="23" t="s">
        <v>14</v>
      </c>
      <c r="G177" s="24"/>
      <c r="H177" s="25">
        <v>4613</v>
      </c>
      <c r="I177" s="24"/>
      <c r="J177" s="25" t="b">
        <v>0</v>
      </c>
      <c r="K177" s="19"/>
      <c r="L177" s="26"/>
      <c r="M177" s="27"/>
      <c r="AB177" s="13" t="str">
        <f t="array" ref="AB177">IFERROR(INDEX(B172:B179, SMALL(IF("V"=F172:F179, ROW(F172:F179)-MIN(ROW(F172:F179))+1, ""), ROW() -171 )), "")</f>
        <v>Indianapolis ,University Of</v>
      </c>
      <c r="AC177" s="13">
        <f t="array" ref="AC177">IFERROR(INDEX(C172:C179, SMALL(IF("V"=F172:F179, ROW(F172:F179)-MIN(ROW(F172:F179))+1, ""), ROW() -171 )), "")</f>
        <v>0</v>
      </c>
      <c r="AD177" s="13" t="str">
        <f t="array" ref="AD177">IFERROR(INDEX(D172:D179, SMALL(IF("V"=F172:F179, ROW(F172:F179)-MIN(ROW(F172:F179))+1, ""), ROW() -171 )), "")</f>
        <v>11-754989</v>
      </c>
      <c r="AE177" s="13" t="str">
        <f t="array" ref="AE177">IFERROR(INDEX(E172:E179, SMALL(IF("V"=F172:F179, ROW(F172:F179)-MIN(ROW(F172:F179))+1, ""), ROW() -171 )), "")</f>
        <v>William Likens</v>
      </c>
      <c r="AF177" s="13" t="str">
        <f t="array" ref="AF177">IFERROR(INDEX(B172:B179, SMALL(IF(ISNUMBER(SEARCH("JV1",F172:F179)), ROW(F172:F179)-MIN(ROW(F172:F179))+1, ""), ROW() -171 )), "")</f>
        <v/>
      </c>
      <c r="AG177" s="13" t="str">
        <f t="array" ref="AG177">IFERROR(INDEX(C172:C179, SMALL(IF(ISNUMBER(SEARCH("JV1",F172:F179)), ROW(F172:F179)-MIN(ROW(F172:F179))+1, ""), ROW() -171 )), "")</f>
        <v/>
      </c>
      <c r="AH177" s="13" t="str">
        <f t="array" ref="AH177">IFERROR(INDEX(D172:D179, SMALL(IF(ISNUMBER(SEARCH("JV1",F172:F179)), ROW(F172:F179)-MIN(ROW(F172:F179))+1, ""), ROW() -171 )), "")</f>
        <v/>
      </c>
      <c r="AI177" s="13" t="str">
        <f t="array" ref="AI177">IFERROR(INDEX(E172:E179, SMALL(IF(ISNUMBER(SEARCH("JV1",F172:F179)), ROW(F172:F179)-MIN(ROW(F172:F179))+1, ""), ROW() -171 )), "")</f>
        <v/>
      </c>
      <c r="AJ177" s="13" t="str">
        <f t="array" ref="AJ177">IFERROR(INDEX(B172:B179, SMALL(IF(ISNUMBER(SEARCH("JV2",F172:F179)), ROW(F172:F179)-MIN(ROW(F172:F179))+1, ""), ROW() -171 )), "")</f>
        <v/>
      </c>
      <c r="AK177" s="13" t="str">
        <f t="array" ref="AK177">IFERROR(INDEX(C172:C179, SMALL(IF(ISNUMBER(SEARCH("JV2",F172:F179)), ROW(F172:F179)-MIN(ROW(F172:F179))+1, ""), ROW() -171 )), "")</f>
        <v/>
      </c>
      <c r="AL177" s="13" t="str">
        <f t="array" ref="AL177">IFERROR(INDEX(D172:D179, SMALL(IF(ISNUMBER(SEARCH("JV2",F172:F179)), ROW(F172:F179)-MIN(ROW(F172:F179))+1, ""), ROW() -171 )), "")</f>
        <v/>
      </c>
      <c r="AM177" s="13" t="str">
        <f t="array" ref="AM177">IFERROR(INDEX(E172:E179, SMALL(IF(ISNUMBER(SEARCH("JV2",F172:F179)), ROW(F172:F179)-MIN(ROW(F172:F179))+1, ""), ROW() -171 )), "")</f>
        <v/>
      </c>
    </row>
    <row r="178" spans="2:39" s="13" customFormat="1" ht="15" customHeight="1">
      <c r="B178" s="21" t="s">
        <v>359</v>
      </c>
      <c r="C178" s="1"/>
      <c r="D178" s="22" t="s">
        <v>371</v>
      </c>
      <c r="E178" s="1" t="s">
        <v>372</v>
      </c>
      <c r="F178" s="23" t="s">
        <v>14</v>
      </c>
      <c r="G178" s="24"/>
      <c r="H178" s="25">
        <v>4613</v>
      </c>
      <c r="I178" s="24"/>
      <c r="J178" s="25" t="b">
        <v>0</v>
      </c>
      <c r="K178" s="19"/>
      <c r="L178" s="26"/>
      <c r="M178" s="27"/>
      <c r="AB178" s="13" t="str">
        <f t="array" ref="AB178">IFERROR(INDEX(B172:B179, SMALL(IF("V"=F172:F179, ROW(F172:F179)-MIN(ROW(F172:F179))+1, ""), ROW() -171 )), "")</f>
        <v>Indianapolis ,University Of</v>
      </c>
      <c r="AC178" s="13">
        <f t="array" ref="AC178">IFERROR(INDEX(C172:C179, SMALL(IF("V"=F172:F179, ROW(F172:F179)-MIN(ROW(F172:F179))+1, ""), ROW() -171 )), "")</f>
        <v>0</v>
      </c>
      <c r="AD178" s="13" t="str">
        <f t="array" ref="AD178">IFERROR(INDEX(D172:D179, SMALL(IF("V"=F172:F179, ROW(F172:F179)-MIN(ROW(F172:F179))+1, ""), ROW() -171 )), "")</f>
        <v>19-72428</v>
      </c>
      <c r="AE178" s="13" t="str">
        <f t="array" ref="AE178">IFERROR(INDEX(E172:E179, SMALL(IF("V"=F172:F179, ROW(F172:F179)-MIN(ROW(F172:F179))+1, ""), ROW() -171 )), "")</f>
        <v>Zander Parise</v>
      </c>
      <c r="AF178" s="13" t="str">
        <f t="array" ref="AF178">IFERROR(INDEX(B172:B179, SMALL(IF(ISNUMBER(SEARCH("JV1",F172:F179)), ROW(F172:F179)-MIN(ROW(F172:F179))+1, ""), ROW() -171 )), "")</f>
        <v/>
      </c>
      <c r="AG178" s="13" t="str">
        <f t="array" ref="AG178">IFERROR(INDEX(C172:C179, SMALL(IF(ISNUMBER(SEARCH("JV1",F172:F179)), ROW(F172:F179)-MIN(ROW(F172:F179))+1, ""), ROW() -171 )), "")</f>
        <v/>
      </c>
      <c r="AH178" s="13" t="str">
        <f t="array" ref="AH178">IFERROR(INDEX(D172:D179, SMALL(IF(ISNUMBER(SEARCH("JV1",F172:F179)), ROW(F172:F179)-MIN(ROW(F172:F179))+1, ""), ROW() -171 )), "")</f>
        <v/>
      </c>
      <c r="AI178" s="13" t="str">
        <f t="array" ref="AI178">IFERROR(INDEX(E172:E179, SMALL(IF(ISNUMBER(SEARCH("JV1",F172:F179)), ROW(F172:F179)-MIN(ROW(F172:F179))+1, ""), ROW() -171 )), "")</f>
        <v/>
      </c>
      <c r="AJ178" s="13" t="str">
        <f t="array" ref="AJ178">IFERROR(INDEX(B172:B179, SMALL(IF(ISNUMBER(SEARCH("JV2",F172:F179)), ROW(F172:F179)-MIN(ROW(F172:F179))+1, ""), ROW() -171 )), "")</f>
        <v/>
      </c>
      <c r="AK178" s="13" t="str">
        <f t="array" ref="AK178">IFERROR(INDEX(C172:C179, SMALL(IF(ISNUMBER(SEARCH("JV2",F172:F179)), ROW(F172:F179)-MIN(ROW(F172:F179))+1, ""), ROW() -171 )), "")</f>
        <v/>
      </c>
      <c r="AL178" s="13" t="str">
        <f t="array" ref="AL178">IFERROR(INDEX(D172:D179, SMALL(IF(ISNUMBER(SEARCH("JV2",F172:F179)), ROW(F172:F179)-MIN(ROW(F172:F179))+1, ""), ROW() -171 )), "")</f>
        <v/>
      </c>
      <c r="AM178" s="13" t="str">
        <f t="array" ref="AM178">IFERROR(INDEX(E172:E179, SMALL(IF(ISNUMBER(SEARCH("JV2",F172:F179)), ROW(F172:F179)-MIN(ROW(F172:F179))+1, ""), ROW() -171 )), "")</f>
        <v/>
      </c>
    </row>
    <row r="179" spans="2:39" s="13" customFormat="1" ht="15" customHeight="1">
      <c r="B179" s="21" t="s">
        <v>359</v>
      </c>
      <c r="C179" s="1"/>
      <c r="D179" s="22" t="s">
        <v>373</v>
      </c>
      <c r="E179" s="1" t="s">
        <v>374</v>
      </c>
      <c r="F179" s="23" t="s">
        <v>14</v>
      </c>
      <c r="G179" s="24"/>
      <c r="H179" s="25">
        <v>4613</v>
      </c>
      <c r="I179" s="24"/>
      <c r="J179" s="25" t="b">
        <v>0</v>
      </c>
      <c r="K179" s="19"/>
      <c r="L179" s="26"/>
      <c r="M179" s="27"/>
      <c r="AB179" s="13" t="str">
        <f t="array" ref="AB179">IFERROR(INDEX(B172:B179, SMALL(IF("V"=F172:F179, ROW(F172:F179)-MIN(ROW(F172:F179))+1, ""), ROW() -171 )), "")</f>
        <v/>
      </c>
      <c r="AC179" s="13" t="str">
        <f t="array" ref="AC179">IFERROR(INDEX(C172:C179, SMALL(IF("V"=F172:F179, ROW(F172:F179)-MIN(ROW(F172:F179))+1, ""), ROW() -171 )), "")</f>
        <v/>
      </c>
      <c r="AD179" s="13" t="str">
        <f t="array" ref="AD179">IFERROR(INDEX(D172:D179, SMALL(IF("V"=F172:F179, ROW(F172:F179)-MIN(ROW(F172:F179))+1, ""), ROW() -171 )), "")</f>
        <v/>
      </c>
      <c r="AE179" s="13" t="str">
        <f t="array" ref="AE179">IFERROR(INDEX(E172:E179, SMALL(IF("V"=F172:F179, ROW(F172:F179)-MIN(ROW(F172:F179))+1, ""), ROW() -171 )), "")</f>
        <v/>
      </c>
      <c r="AF179" s="13" t="str">
        <f t="array" ref="AF179">IFERROR(INDEX(B172:B179, SMALL(IF(ISNUMBER(SEARCH("JV1",F172:F179)), ROW(F172:F179)-MIN(ROW(F172:F179))+1, ""), ROW() -171 )), "")</f>
        <v/>
      </c>
      <c r="AG179" s="13" t="str">
        <f t="array" ref="AG179">IFERROR(INDEX(C172:C179, SMALL(IF(ISNUMBER(SEARCH("JV1",F172:F179)), ROW(F172:F179)-MIN(ROW(F172:F179))+1, ""), ROW() -171 )), "")</f>
        <v/>
      </c>
      <c r="AH179" s="13" t="str">
        <f t="array" ref="AH179">IFERROR(INDEX(D172:D179, SMALL(IF(ISNUMBER(SEARCH("JV1",F172:F179)), ROW(F172:F179)-MIN(ROW(F172:F179))+1, ""), ROW() -171 )), "")</f>
        <v/>
      </c>
      <c r="AI179" s="13" t="str">
        <f t="array" ref="AI179">IFERROR(INDEX(E172:E179, SMALL(IF(ISNUMBER(SEARCH("JV1",F172:F179)), ROW(F172:F179)-MIN(ROW(F172:F179))+1, ""), ROW() -171 )), "")</f>
        <v/>
      </c>
      <c r="AJ179" s="13" t="str">
        <f t="array" ref="AJ179">IFERROR(INDEX(B172:B179, SMALL(IF(ISNUMBER(SEARCH("JV2",F172:F179)), ROW(F172:F179)-MIN(ROW(F172:F179))+1, ""), ROW() -171 )), "")</f>
        <v/>
      </c>
      <c r="AK179" s="13" t="str">
        <f t="array" ref="AK179">IFERROR(INDEX(C172:C179, SMALL(IF(ISNUMBER(SEARCH("JV2",F172:F179)), ROW(F172:F179)-MIN(ROW(F172:F179))+1, ""), ROW() -171 )), "")</f>
        <v/>
      </c>
      <c r="AL179" s="13" t="str">
        <f t="array" ref="AL179">IFERROR(INDEX(D172:D179, SMALL(IF(ISNUMBER(SEARCH("JV2",F172:F179)), ROW(F172:F179)-MIN(ROW(F172:F179))+1, ""), ROW() -171 )), "")</f>
        <v/>
      </c>
      <c r="AM179" s="13" t="str">
        <f t="array" ref="AM179">IFERROR(INDEX(E172:E179, SMALL(IF(ISNUMBER(SEARCH("JV2",F172:F179)), ROW(F172:F179)-MIN(ROW(F172:F179))+1, ""), ROW() -171 )), "")</f>
        <v/>
      </c>
    </row>
    <row r="180" spans="2:39" s="13" customFormat="1" ht="15" customHeight="1">
      <c r="B180" s="21" t="s">
        <v>375</v>
      </c>
      <c r="C180" s="1"/>
      <c r="D180" s="22" t="s">
        <v>376</v>
      </c>
      <c r="E180" s="1" t="s">
        <v>377</v>
      </c>
      <c r="F180" s="23" t="s">
        <v>14</v>
      </c>
      <c r="G180" s="24"/>
      <c r="H180" s="25">
        <v>4630</v>
      </c>
      <c r="I180" s="24"/>
      <c r="J180" s="25" t="b">
        <v>0</v>
      </c>
      <c r="K180" s="19"/>
      <c r="L180" s="26"/>
      <c r="M180" s="27"/>
      <c r="AB180" s="13" t="str">
        <f t="array" ref="AB180">IFERROR(INDEX(B180:B189, SMALL(IF("V"=F180:F189, ROW(F180:F189)-MIN(ROW(F180:F189))+1, ""), ROW() -179 )), "")</f>
        <v>Joliet Junior College</v>
      </c>
      <c r="AC180" s="13">
        <f t="array" ref="AC180">IFERROR(INDEX(C180:C189, SMALL(IF("V"=F180:F189, ROW(F180:F189)-MIN(ROW(F180:F189))+1, ""), ROW() -179 )), "")</f>
        <v>0</v>
      </c>
      <c r="AD180" s="13" t="str">
        <f t="array" ref="AD180">IFERROR(INDEX(D180:D189, SMALL(IF("V"=F180:F189, ROW(F180:F189)-MIN(ROW(F180:F189))+1, ""), ROW() -179 )), "")</f>
        <v>11-433197</v>
      </c>
      <c r="AE180" s="13" t="str">
        <f t="array" ref="AE180">IFERROR(INDEX(E180:E189, SMALL(IF("V"=F180:F189, ROW(F180:F189)-MIN(ROW(F180:F189))+1, ""), ROW() -179 )), "")</f>
        <v>Guy Carbonaro</v>
      </c>
      <c r="AF180" s="13" t="str">
        <f t="array" ref="AF180">IFERROR(INDEX(B180:B189, SMALL(IF(ISNUMBER(SEARCH("JV1",F180:F189)), ROW(F180:F189)-MIN(ROW(F180:F189))+1, ""), ROW() -179 )), "")</f>
        <v/>
      </c>
      <c r="AG180" s="13" t="str">
        <f t="array" ref="AG180">IFERROR(INDEX(C180:C189, SMALL(IF(ISNUMBER(SEARCH("JV1",F180:F189)), ROW(F180:F189)-MIN(ROW(F180:F189))+1, ""), ROW() -179 )), "")</f>
        <v/>
      </c>
      <c r="AH180" s="13" t="str">
        <f t="array" ref="AH180">IFERROR(INDEX(D180:D189, SMALL(IF(ISNUMBER(SEARCH("JV1",F180:F189)), ROW(F180:F189)-MIN(ROW(F180:F189))+1, ""), ROW() -179 )), "")</f>
        <v/>
      </c>
      <c r="AI180" s="13" t="str">
        <f t="array" ref="AI180">IFERROR(INDEX(E180:E189, SMALL(IF(ISNUMBER(SEARCH("JV1",F180:F189)), ROW(F180:F189)-MIN(ROW(F180:F189))+1, ""), ROW() -179 )), "")</f>
        <v/>
      </c>
      <c r="AJ180" s="13" t="str">
        <f t="array" ref="AJ180">IFERROR(INDEX(B180:B189, SMALL(IF(ISNUMBER(SEARCH("JV2",F180:F189)), ROW(F180:F189)-MIN(ROW(F180:F189))+1, ""), ROW() -179 )), "")</f>
        <v/>
      </c>
      <c r="AK180" s="13" t="str">
        <f t="array" ref="AK180">IFERROR(INDEX(C180:C189, SMALL(IF(ISNUMBER(SEARCH("JV2",F180:F189)), ROW(F180:F189)-MIN(ROW(F180:F189))+1, ""), ROW() -179 )), "")</f>
        <v/>
      </c>
      <c r="AL180" s="13" t="str">
        <f t="array" ref="AL180">IFERROR(INDEX(D180:D189, SMALL(IF(ISNUMBER(SEARCH("JV2",F180:F189)), ROW(F180:F189)-MIN(ROW(F180:F189))+1, ""), ROW() -179 )), "")</f>
        <v/>
      </c>
      <c r="AM180" s="13" t="str">
        <f t="array" ref="AM180">IFERROR(INDEX(E180:E189, SMALL(IF(ISNUMBER(SEARCH("JV2",F180:F189)), ROW(F180:F189)-MIN(ROW(F180:F189))+1, ""), ROW() -179 )), "")</f>
        <v/>
      </c>
    </row>
    <row r="181" spans="2:39" s="13" customFormat="1" ht="15" customHeight="1">
      <c r="B181" s="21" t="s">
        <v>375</v>
      </c>
      <c r="C181" s="1"/>
      <c r="D181" s="22" t="s">
        <v>378</v>
      </c>
      <c r="E181" s="1" t="s">
        <v>379</v>
      </c>
      <c r="F181" s="23" t="s">
        <v>14</v>
      </c>
      <c r="G181" s="24"/>
      <c r="H181" s="25">
        <v>4630</v>
      </c>
      <c r="I181" s="24"/>
      <c r="J181" s="25" t="b">
        <v>0</v>
      </c>
      <c r="K181" s="19"/>
      <c r="L181" s="26"/>
      <c r="M181" s="27"/>
      <c r="AB181" s="13" t="str">
        <f t="array" ref="AB181">IFERROR(INDEX(B180:B189, SMALL(IF("V"=F180:F189, ROW(F180:F189)-MIN(ROW(F180:F189))+1, ""), ROW() -179 )), "")</f>
        <v>Joliet Junior College</v>
      </c>
      <c r="AC181" s="13">
        <f t="array" ref="AC181">IFERROR(INDEX(C180:C189, SMALL(IF("V"=F180:F189, ROW(F180:F189)-MIN(ROW(F180:F189))+1, ""), ROW() -179 )), "")</f>
        <v>0</v>
      </c>
      <c r="AD181" s="13" t="str">
        <f t="array" ref="AD181">IFERROR(INDEX(D180:D189, SMALL(IF("V"=F180:F189, ROW(F180:F189)-MIN(ROW(F180:F189))+1, ""), ROW() -179 )), "")</f>
        <v>7823-272762</v>
      </c>
      <c r="AE181" s="13" t="str">
        <f t="array" ref="AE181">IFERROR(INDEX(E180:E189, SMALL(IF("V"=F180:F189, ROW(F180:F189)-MIN(ROW(F180:F189))+1, ""), ROW() -179 )), "")</f>
        <v>Jacob Scholes</v>
      </c>
      <c r="AF181" s="13" t="str">
        <f t="array" ref="AF181">IFERROR(INDEX(B180:B189, SMALL(IF(ISNUMBER(SEARCH("JV1",F180:F189)), ROW(F180:F189)-MIN(ROW(F180:F189))+1, ""), ROW() -179 )), "")</f>
        <v/>
      </c>
      <c r="AG181" s="13" t="str">
        <f t="array" ref="AG181">IFERROR(INDEX(C180:C189, SMALL(IF(ISNUMBER(SEARCH("JV1",F180:F189)), ROW(F180:F189)-MIN(ROW(F180:F189))+1, ""), ROW() -179 )), "")</f>
        <v/>
      </c>
      <c r="AH181" s="13" t="str">
        <f t="array" ref="AH181">IFERROR(INDEX(D180:D189, SMALL(IF(ISNUMBER(SEARCH("JV1",F180:F189)), ROW(F180:F189)-MIN(ROW(F180:F189))+1, ""), ROW() -179 )), "")</f>
        <v/>
      </c>
      <c r="AI181" s="13" t="str">
        <f t="array" ref="AI181">IFERROR(INDEX(E180:E189, SMALL(IF(ISNUMBER(SEARCH("JV1",F180:F189)), ROW(F180:F189)-MIN(ROW(F180:F189))+1, ""), ROW() -179 )), "")</f>
        <v/>
      </c>
      <c r="AJ181" s="13" t="str">
        <f t="array" ref="AJ181">IFERROR(INDEX(B180:B189, SMALL(IF(ISNUMBER(SEARCH("JV2",F180:F189)), ROW(F180:F189)-MIN(ROW(F180:F189))+1, ""), ROW() -179 )), "")</f>
        <v/>
      </c>
      <c r="AK181" s="13" t="str">
        <f t="array" ref="AK181">IFERROR(INDEX(C180:C189, SMALL(IF(ISNUMBER(SEARCH("JV2",F180:F189)), ROW(F180:F189)-MIN(ROW(F180:F189))+1, ""), ROW() -179 )), "")</f>
        <v/>
      </c>
      <c r="AL181" s="13" t="str">
        <f t="array" ref="AL181">IFERROR(INDEX(D180:D189, SMALL(IF(ISNUMBER(SEARCH("JV2",F180:F189)), ROW(F180:F189)-MIN(ROW(F180:F189))+1, ""), ROW() -179 )), "")</f>
        <v/>
      </c>
      <c r="AM181" s="13" t="str">
        <f t="array" ref="AM181">IFERROR(INDEX(E180:E189, SMALL(IF(ISNUMBER(SEARCH("JV2",F180:F189)), ROW(F180:F189)-MIN(ROW(F180:F189))+1, ""), ROW() -179 )), "")</f>
        <v/>
      </c>
    </row>
    <row r="182" spans="2:39" s="13" customFormat="1" ht="15" customHeight="1">
      <c r="B182" s="21" t="s">
        <v>375</v>
      </c>
      <c r="C182" s="1"/>
      <c r="D182" s="22" t="s">
        <v>380</v>
      </c>
      <c r="E182" s="1" t="s">
        <v>381</v>
      </c>
      <c r="F182" s="23" t="s">
        <v>30</v>
      </c>
      <c r="G182" s="24"/>
      <c r="H182" s="25">
        <v>4630</v>
      </c>
      <c r="I182" s="24"/>
      <c r="J182" s="25" t="b">
        <v>0</v>
      </c>
      <c r="K182" s="19"/>
      <c r="L182" s="26"/>
      <c r="M182" s="27"/>
      <c r="AB182" s="13" t="str">
        <f t="array" ref="AB182">IFERROR(INDEX(B180:B189, SMALL(IF("V"=F180:F189, ROW(F180:F189)-MIN(ROW(F180:F189))+1, ""), ROW() -179 )), "")</f>
        <v>Joliet Junior College</v>
      </c>
      <c r="AC182" s="13">
        <f t="array" ref="AC182">IFERROR(INDEX(C180:C189, SMALL(IF("V"=F180:F189, ROW(F180:F189)-MIN(ROW(F180:F189))+1, ""), ROW() -179 )), "")</f>
        <v>0</v>
      </c>
      <c r="AD182" s="13" t="str">
        <f t="array" ref="AD182">IFERROR(INDEX(D180:D189, SMALL(IF("V"=F180:F189, ROW(F180:F189)-MIN(ROW(F180:F189))+1, ""), ROW() -179 )), "")</f>
        <v>16-59002</v>
      </c>
      <c r="AE182" s="13" t="str">
        <f t="array" ref="AE182">IFERROR(INDEX(E180:E189, SMALL(IF("V"=F180:F189, ROW(F180:F189)-MIN(ROW(F180:F189))+1, ""), ROW() -179 )), "")</f>
        <v>Joe Wesel</v>
      </c>
      <c r="AF182" s="13" t="str">
        <f t="array" ref="AF182">IFERROR(INDEX(B180:B189, SMALL(IF(ISNUMBER(SEARCH("JV1",F180:F189)), ROW(F180:F189)-MIN(ROW(F180:F189))+1, ""), ROW() -179 )), "")</f>
        <v/>
      </c>
      <c r="AG182" s="13" t="str">
        <f t="array" ref="AG182">IFERROR(INDEX(C180:C189, SMALL(IF(ISNUMBER(SEARCH("JV1",F180:F189)), ROW(F180:F189)-MIN(ROW(F180:F189))+1, ""), ROW() -179 )), "")</f>
        <v/>
      </c>
      <c r="AH182" s="13" t="str">
        <f t="array" ref="AH182">IFERROR(INDEX(D180:D189, SMALL(IF(ISNUMBER(SEARCH("JV1",F180:F189)), ROW(F180:F189)-MIN(ROW(F180:F189))+1, ""), ROW() -179 )), "")</f>
        <v/>
      </c>
      <c r="AI182" s="13" t="str">
        <f t="array" ref="AI182">IFERROR(INDEX(E180:E189, SMALL(IF(ISNUMBER(SEARCH("JV1",F180:F189)), ROW(F180:F189)-MIN(ROW(F180:F189))+1, ""), ROW() -179 )), "")</f>
        <v/>
      </c>
      <c r="AJ182" s="13" t="str">
        <f t="array" ref="AJ182">IFERROR(INDEX(B180:B189, SMALL(IF(ISNUMBER(SEARCH("JV2",F180:F189)), ROW(F180:F189)-MIN(ROW(F180:F189))+1, ""), ROW() -179 )), "")</f>
        <v/>
      </c>
      <c r="AK182" s="13" t="str">
        <f t="array" ref="AK182">IFERROR(INDEX(C180:C189, SMALL(IF(ISNUMBER(SEARCH("JV2",F180:F189)), ROW(F180:F189)-MIN(ROW(F180:F189))+1, ""), ROW() -179 )), "")</f>
        <v/>
      </c>
      <c r="AL182" s="13" t="str">
        <f t="array" ref="AL182">IFERROR(INDEX(D180:D189, SMALL(IF(ISNUMBER(SEARCH("JV2",F180:F189)), ROW(F180:F189)-MIN(ROW(F180:F189))+1, ""), ROW() -179 )), "")</f>
        <v/>
      </c>
      <c r="AM182" s="13" t="str">
        <f t="array" ref="AM182">IFERROR(INDEX(E180:E189, SMALL(IF(ISNUMBER(SEARCH("JV2",F180:F189)), ROW(F180:F189)-MIN(ROW(F180:F189))+1, ""), ROW() -179 )), "")</f>
        <v/>
      </c>
    </row>
    <row r="183" spans="2:39" s="13" customFormat="1" ht="15" customHeight="1">
      <c r="B183" s="21" t="s">
        <v>375</v>
      </c>
      <c r="C183" s="1"/>
      <c r="D183" s="22" t="s">
        <v>382</v>
      </c>
      <c r="E183" s="1" t="s">
        <v>383</v>
      </c>
      <c r="F183" s="23" t="s">
        <v>14</v>
      </c>
      <c r="G183" s="24"/>
      <c r="H183" s="25">
        <v>4630</v>
      </c>
      <c r="I183" s="24"/>
      <c r="J183" s="25" t="b">
        <v>0</v>
      </c>
      <c r="K183" s="19"/>
      <c r="L183" s="26"/>
      <c r="M183" s="27"/>
      <c r="AB183" s="13" t="str">
        <f t="array" ref="AB183">IFERROR(INDEX(B180:B189, SMALL(IF("V"=F180:F189, ROW(F180:F189)-MIN(ROW(F180:F189))+1, ""), ROW() -179 )), "")</f>
        <v>Joliet Junior College</v>
      </c>
      <c r="AC183" s="13">
        <f t="array" ref="AC183">IFERROR(INDEX(C180:C189, SMALL(IF("V"=F180:F189, ROW(F180:F189)-MIN(ROW(F180:F189))+1, ""), ROW() -179 )), "")</f>
        <v>0</v>
      </c>
      <c r="AD183" s="13" t="str">
        <f t="array" ref="AD183">IFERROR(INDEX(D180:D189, SMALL(IF("V"=F180:F189, ROW(F180:F189)-MIN(ROW(F180:F189))+1, ""), ROW() -179 )), "")</f>
        <v>5730-28954</v>
      </c>
      <c r="AE183" s="13" t="str">
        <f t="array" ref="AE183">IFERROR(INDEX(E180:E189, SMALL(IF("V"=F180:F189, ROW(F180:F189)-MIN(ROW(F180:F189))+1, ""), ROW() -179 )), "")</f>
        <v>Khari Barnes</v>
      </c>
      <c r="AF183" s="13" t="str">
        <f t="array" ref="AF183">IFERROR(INDEX(B180:B189, SMALL(IF(ISNUMBER(SEARCH("JV1",F180:F189)), ROW(F180:F189)-MIN(ROW(F180:F189))+1, ""), ROW() -179 )), "")</f>
        <v/>
      </c>
      <c r="AG183" s="13" t="str">
        <f t="array" ref="AG183">IFERROR(INDEX(C180:C189, SMALL(IF(ISNUMBER(SEARCH("JV1",F180:F189)), ROW(F180:F189)-MIN(ROW(F180:F189))+1, ""), ROW() -179 )), "")</f>
        <v/>
      </c>
      <c r="AH183" s="13" t="str">
        <f t="array" ref="AH183">IFERROR(INDEX(D180:D189, SMALL(IF(ISNUMBER(SEARCH("JV1",F180:F189)), ROW(F180:F189)-MIN(ROW(F180:F189))+1, ""), ROW() -179 )), "")</f>
        <v/>
      </c>
      <c r="AI183" s="13" t="str">
        <f t="array" ref="AI183">IFERROR(INDEX(E180:E189, SMALL(IF(ISNUMBER(SEARCH("JV1",F180:F189)), ROW(F180:F189)-MIN(ROW(F180:F189))+1, ""), ROW() -179 )), "")</f>
        <v/>
      </c>
      <c r="AJ183" s="13" t="str">
        <f t="array" ref="AJ183">IFERROR(INDEX(B180:B189, SMALL(IF(ISNUMBER(SEARCH("JV2",F180:F189)), ROW(F180:F189)-MIN(ROW(F180:F189))+1, ""), ROW() -179 )), "")</f>
        <v/>
      </c>
      <c r="AK183" s="13" t="str">
        <f t="array" ref="AK183">IFERROR(INDEX(C180:C189, SMALL(IF(ISNUMBER(SEARCH("JV2",F180:F189)), ROW(F180:F189)-MIN(ROW(F180:F189))+1, ""), ROW() -179 )), "")</f>
        <v/>
      </c>
      <c r="AL183" s="13" t="str">
        <f t="array" ref="AL183">IFERROR(INDEX(D180:D189, SMALL(IF(ISNUMBER(SEARCH("JV2",F180:F189)), ROW(F180:F189)-MIN(ROW(F180:F189))+1, ""), ROW() -179 )), "")</f>
        <v/>
      </c>
      <c r="AM183" s="13" t="str">
        <f t="array" ref="AM183">IFERROR(INDEX(E180:E189, SMALL(IF(ISNUMBER(SEARCH("JV2",F180:F189)), ROW(F180:F189)-MIN(ROW(F180:F189))+1, ""), ROW() -179 )), "")</f>
        <v/>
      </c>
    </row>
    <row r="184" spans="2:39" s="13" customFormat="1" ht="15" customHeight="1">
      <c r="B184" s="21" t="s">
        <v>375</v>
      </c>
      <c r="C184" s="1"/>
      <c r="D184" s="22" t="s">
        <v>384</v>
      </c>
      <c r="E184" s="1" t="s">
        <v>385</v>
      </c>
      <c r="F184" s="23" t="s">
        <v>30</v>
      </c>
      <c r="G184" s="24"/>
      <c r="H184" s="25">
        <v>4630</v>
      </c>
      <c r="I184" s="24"/>
      <c r="J184" s="25" t="b">
        <v>0</v>
      </c>
      <c r="K184" s="19"/>
      <c r="L184" s="26"/>
      <c r="M184" s="27"/>
      <c r="AB184" s="13" t="str">
        <f t="array" ref="AB184">IFERROR(INDEX(B180:B189, SMALL(IF("V"=F180:F189, ROW(F180:F189)-MIN(ROW(F180:F189))+1, ""), ROW() -179 )), "")</f>
        <v>Joliet Junior College</v>
      </c>
      <c r="AC184" s="13">
        <f t="array" ref="AC184">IFERROR(INDEX(C180:C189, SMALL(IF("V"=F180:F189, ROW(F180:F189)-MIN(ROW(F180:F189))+1, ""), ROW() -179 )), "")</f>
        <v>0</v>
      </c>
      <c r="AD184" s="13" t="str">
        <f t="array" ref="AD184">IFERROR(INDEX(D180:D189, SMALL(IF("V"=F180:F189, ROW(F180:F189)-MIN(ROW(F180:F189))+1, ""), ROW() -179 )), "")</f>
        <v>18-78134</v>
      </c>
      <c r="AE184" s="13" t="str">
        <f t="array" ref="AE184">IFERROR(INDEX(E180:E189, SMALL(IF("V"=F180:F189, ROW(F180:F189)-MIN(ROW(F180:F189))+1, ""), ROW() -179 )), "")</f>
        <v>Matthew Lee</v>
      </c>
      <c r="AF184" s="13" t="str">
        <f t="array" ref="AF184">IFERROR(INDEX(B180:B189, SMALL(IF(ISNUMBER(SEARCH("JV1",F180:F189)), ROW(F180:F189)-MIN(ROW(F180:F189))+1, ""), ROW() -179 )), "")</f>
        <v/>
      </c>
      <c r="AG184" s="13" t="str">
        <f t="array" ref="AG184">IFERROR(INDEX(C180:C189, SMALL(IF(ISNUMBER(SEARCH("JV1",F180:F189)), ROW(F180:F189)-MIN(ROW(F180:F189))+1, ""), ROW() -179 )), "")</f>
        <v/>
      </c>
      <c r="AH184" s="13" t="str">
        <f t="array" ref="AH184">IFERROR(INDEX(D180:D189, SMALL(IF(ISNUMBER(SEARCH("JV1",F180:F189)), ROW(F180:F189)-MIN(ROW(F180:F189))+1, ""), ROW() -179 )), "")</f>
        <v/>
      </c>
      <c r="AI184" s="13" t="str">
        <f t="array" ref="AI184">IFERROR(INDEX(E180:E189, SMALL(IF(ISNUMBER(SEARCH("JV1",F180:F189)), ROW(F180:F189)-MIN(ROW(F180:F189))+1, ""), ROW() -179 )), "")</f>
        <v/>
      </c>
      <c r="AJ184" s="13" t="str">
        <f t="array" ref="AJ184">IFERROR(INDEX(B180:B189, SMALL(IF(ISNUMBER(SEARCH("JV2",F180:F189)), ROW(F180:F189)-MIN(ROW(F180:F189))+1, ""), ROW() -179 )), "")</f>
        <v/>
      </c>
      <c r="AK184" s="13" t="str">
        <f t="array" ref="AK184">IFERROR(INDEX(C180:C189, SMALL(IF(ISNUMBER(SEARCH("JV2",F180:F189)), ROW(F180:F189)-MIN(ROW(F180:F189))+1, ""), ROW() -179 )), "")</f>
        <v/>
      </c>
      <c r="AL184" s="13" t="str">
        <f t="array" ref="AL184">IFERROR(INDEX(D180:D189, SMALL(IF(ISNUMBER(SEARCH("JV2",F180:F189)), ROW(F180:F189)-MIN(ROW(F180:F189))+1, ""), ROW() -179 )), "")</f>
        <v/>
      </c>
      <c r="AM184" s="13" t="str">
        <f t="array" ref="AM184">IFERROR(INDEX(E180:E189, SMALL(IF(ISNUMBER(SEARCH("JV2",F180:F189)), ROW(F180:F189)-MIN(ROW(F180:F189))+1, ""), ROW() -179 )), "")</f>
        <v/>
      </c>
    </row>
    <row r="185" spans="2:39" s="13" customFormat="1" ht="15" customHeight="1">
      <c r="B185" s="21" t="s">
        <v>375</v>
      </c>
      <c r="C185" s="1"/>
      <c r="D185" s="22" t="s">
        <v>386</v>
      </c>
      <c r="E185" s="1" t="s">
        <v>387</v>
      </c>
      <c r="F185" s="23" t="s">
        <v>14</v>
      </c>
      <c r="G185" s="24"/>
      <c r="H185" s="25">
        <v>4630</v>
      </c>
      <c r="I185" s="24"/>
      <c r="J185" s="25" t="b">
        <v>0</v>
      </c>
      <c r="K185" s="19"/>
      <c r="L185" s="26"/>
      <c r="M185" s="27"/>
      <c r="AB185" s="13" t="str">
        <f t="array" ref="AB185">IFERROR(INDEX(B180:B189, SMALL(IF("V"=F180:F189, ROW(F180:F189)-MIN(ROW(F180:F189))+1, ""), ROW() -179 )), "")</f>
        <v>Joliet Junior College</v>
      </c>
      <c r="AC185" s="13">
        <f t="array" ref="AC185">IFERROR(INDEX(C180:C189, SMALL(IF("V"=F180:F189, ROW(F180:F189)-MIN(ROW(F180:F189))+1, ""), ROW() -179 )), "")</f>
        <v>0</v>
      </c>
      <c r="AD185" s="13" t="str">
        <f t="array" ref="AD185">IFERROR(INDEX(D180:D189, SMALL(IF("V"=F180:F189, ROW(F180:F189)-MIN(ROW(F180:F189))+1, ""), ROW() -179 )), "")</f>
        <v>20-11185</v>
      </c>
      <c r="AE185" s="13" t="str">
        <f t="array" ref="AE185">IFERROR(INDEX(E180:E189, SMALL(IF("V"=F180:F189, ROW(F180:F189)-MIN(ROW(F180:F189))+1, ""), ROW() -179 )), "")</f>
        <v>Nicholas Allocco</v>
      </c>
      <c r="AF185" s="13" t="str">
        <f t="array" ref="AF185">IFERROR(INDEX(B180:B189, SMALL(IF(ISNUMBER(SEARCH("JV1",F180:F189)), ROW(F180:F189)-MIN(ROW(F180:F189))+1, ""), ROW() -179 )), "")</f>
        <v/>
      </c>
      <c r="AG185" s="13" t="str">
        <f t="array" ref="AG185">IFERROR(INDEX(C180:C189, SMALL(IF(ISNUMBER(SEARCH("JV1",F180:F189)), ROW(F180:F189)-MIN(ROW(F180:F189))+1, ""), ROW() -179 )), "")</f>
        <v/>
      </c>
      <c r="AH185" s="13" t="str">
        <f t="array" ref="AH185">IFERROR(INDEX(D180:D189, SMALL(IF(ISNUMBER(SEARCH("JV1",F180:F189)), ROW(F180:F189)-MIN(ROW(F180:F189))+1, ""), ROW() -179 )), "")</f>
        <v/>
      </c>
      <c r="AI185" s="13" t="str">
        <f t="array" ref="AI185">IFERROR(INDEX(E180:E189, SMALL(IF(ISNUMBER(SEARCH("JV1",F180:F189)), ROW(F180:F189)-MIN(ROW(F180:F189))+1, ""), ROW() -179 )), "")</f>
        <v/>
      </c>
      <c r="AJ185" s="13" t="str">
        <f t="array" ref="AJ185">IFERROR(INDEX(B180:B189, SMALL(IF(ISNUMBER(SEARCH("JV2",F180:F189)), ROW(F180:F189)-MIN(ROW(F180:F189))+1, ""), ROW() -179 )), "")</f>
        <v/>
      </c>
      <c r="AK185" s="13" t="str">
        <f t="array" ref="AK185">IFERROR(INDEX(C180:C189, SMALL(IF(ISNUMBER(SEARCH("JV2",F180:F189)), ROW(F180:F189)-MIN(ROW(F180:F189))+1, ""), ROW() -179 )), "")</f>
        <v/>
      </c>
      <c r="AL185" s="13" t="str">
        <f t="array" ref="AL185">IFERROR(INDEX(D180:D189, SMALL(IF(ISNUMBER(SEARCH("JV2",F180:F189)), ROW(F180:F189)-MIN(ROW(F180:F189))+1, ""), ROW() -179 )), "")</f>
        <v/>
      </c>
      <c r="AM185" s="13" t="str">
        <f t="array" ref="AM185">IFERROR(INDEX(E180:E189, SMALL(IF(ISNUMBER(SEARCH("JV2",F180:F189)), ROW(F180:F189)-MIN(ROW(F180:F189))+1, ""), ROW() -179 )), "")</f>
        <v/>
      </c>
    </row>
    <row r="186" spans="2:39" s="13" customFormat="1" ht="15" customHeight="1">
      <c r="B186" s="21" t="s">
        <v>375</v>
      </c>
      <c r="C186" s="1"/>
      <c r="D186" s="22" t="s">
        <v>388</v>
      </c>
      <c r="E186" s="1" t="s">
        <v>389</v>
      </c>
      <c r="F186" s="23" t="s">
        <v>14</v>
      </c>
      <c r="G186" s="24"/>
      <c r="H186" s="25">
        <v>4630</v>
      </c>
      <c r="I186" s="24"/>
      <c r="J186" s="25" t="b">
        <v>0</v>
      </c>
      <c r="K186" s="19"/>
      <c r="L186" s="26"/>
      <c r="M186" s="27"/>
      <c r="AB186" s="13" t="str">
        <f t="array" ref="AB186">IFERROR(INDEX(B180:B189, SMALL(IF("V"=F180:F189, ROW(F180:F189)-MIN(ROW(F180:F189))+1, ""), ROW() -179 )), "")</f>
        <v>Joliet Junior College</v>
      </c>
      <c r="AC186" s="13">
        <f t="array" ref="AC186">IFERROR(INDEX(C180:C189, SMALL(IF("V"=F180:F189, ROW(F180:F189)-MIN(ROW(F180:F189))+1, ""), ROW() -179 )), "")</f>
        <v>0</v>
      </c>
      <c r="AD186" s="13" t="str">
        <f t="array" ref="AD186">IFERROR(INDEX(D180:D189, SMALL(IF("V"=F180:F189, ROW(F180:F189)-MIN(ROW(F180:F189))+1, ""), ROW() -179 )), "")</f>
        <v>19-47649</v>
      </c>
      <c r="AE186" s="13" t="str">
        <f t="array" ref="AE186">IFERROR(INDEX(E180:E189, SMALL(IF("V"=F180:F189, ROW(F180:F189)-MIN(ROW(F180:F189))+1, ""), ROW() -179 )), "")</f>
        <v>Tristan Kurth</v>
      </c>
      <c r="AF186" s="13" t="str">
        <f t="array" ref="AF186">IFERROR(INDEX(B180:B189, SMALL(IF(ISNUMBER(SEARCH("JV1",F180:F189)), ROW(F180:F189)-MIN(ROW(F180:F189))+1, ""), ROW() -179 )), "")</f>
        <v/>
      </c>
      <c r="AG186" s="13" t="str">
        <f t="array" ref="AG186">IFERROR(INDEX(C180:C189, SMALL(IF(ISNUMBER(SEARCH("JV1",F180:F189)), ROW(F180:F189)-MIN(ROW(F180:F189))+1, ""), ROW() -179 )), "")</f>
        <v/>
      </c>
      <c r="AH186" s="13" t="str">
        <f t="array" ref="AH186">IFERROR(INDEX(D180:D189, SMALL(IF(ISNUMBER(SEARCH("JV1",F180:F189)), ROW(F180:F189)-MIN(ROW(F180:F189))+1, ""), ROW() -179 )), "")</f>
        <v/>
      </c>
      <c r="AI186" s="13" t="str">
        <f t="array" ref="AI186">IFERROR(INDEX(E180:E189, SMALL(IF(ISNUMBER(SEARCH("JV1",F180:F189)), ROW(F180:F189)-MIN(ROW(F180:F189))+1, ""), ROW() -179 )), "")</f>
        <v/>
      </c>
      <c r="AJ186" s="13" t="str">
        <f t="array" ref="AJ186">IFERROR(INDEX(B180:B189, SMALL(IF(ISNUMBER(SEARCH("JV2",F180:F189)), ROW(F180:F189)-MIN(ROW(F180:F189))+1, ""), ROW() -179 )), "")</f>
        <v/>
      </c>
      <c r="AK186" s="13" t="str">
        <f t="array" ref="AK186">IFERROR(INDEX(C180:C189, SMALL(IF(ISNUMBER(SEARCH("JV2",F180:F189)), ROW(F180:F189)-MIN(ROW(F180:F189))+1, ""), ROW() -179 )), "")</f>
        <v/>
      </c>
      <c r="AL186" s="13" t="str">
        <f t="array" ref="AL186">IFERROR(INDEX(D180:D189, SMALL(IF(ISNUMBER(SEARCH("JV2",F180:F189)), ROW(F180:F189)-MIN(ROW(F180:F189))+1, ""), ROW() -179 )), "")</f>
        <v/>
      </c>
      <c r="AM186" s="13" t="str">
        <f t="array" ref="AM186">IFERROR(INDEX(E180:E189, SMALL(IF(ISNUMBER(SEARCH("JV2",F180:F189)), ROW(F180:F189)-MIN(ROW(F180:F189))+1, ""), ROW() -179 )), "")</f>
        <v/>
      </c>
    </row>
    <row r="187" spans="2:39" s="13" customFormat="1" ht="15" customHeight="1">
      <c r="B187" s="21" t="s">
        <v>375</v>
      </c>
      <c r="C187" s="1"/>
      <c r="D187" s="22" t="s">
        <v>390</v>
      </c>
      <c r="E187" s="1" t="s">
        <v>391</v>
      </c>
      <c r="F187" s="23" t="s">
        <v>14</v>
      </c>
      <c r="G187" s="24"/>
      <c r="H187" s="25">
        <v>4630</v>
      </c>
      <c r="I187" s="24"/>
      <c r="J187" s="25" t="b">
        <v>0</v>
      </c>
      <c r="K187" s="19"/>
      <c r="L187" s="26"/>
      <c r="M187" s="27"/>
      <c r="AB187" s="13" t="str">
        <f t="array" ref="AB187">IFERROR(INDEX(B180:B189, SMALL(IF("V"=F180:F189, ROW(F180:F189)-MIN(ROW(F180:F189))+1, ""), ROW() -179 )), "")</f>
        <v>Joliet Junior College</v>
      </c>
      <c r="AC187" s="13">
        <f t="array" ref="AC187">IFERROR(INDEX(C180:C189, SMALL(IF("V"=F180:F189, ROW(F180:F189)-MIN(ROW(F180:F189))+1, ""), ROW() -179 )), "")</f>
        <v>0</v>
      </c>
      <c r="AD187" s="13" t="str">
        <f t="array" ref="AD187">IFERROR(INDEX(D180:D189, SMALL(IF("V"=F180:F189, ROW(F180:F189)-MIN(ROW(F180:F189))+1, ""), ROW() -179 )), "")</f>
        <v>11-413075</v>
      </c>
      <c r="AE187" s="13" t="str">
        <f t="array" ref="AE187">IFERROR(INDEX(E180:E189, SMALL(IF("V"=F180:F189, ROW(F180:F189)-MIN(ROW(F180:F189))+1, ""), ROW() -179 )), "")</f>
        <v>Tyler Richter</v>
      </c>
      <c r="AF187" s="13" t="str">
        <f t="array" ref="AF187">IFERROR(INDEX(B180:B189, SMALL(IF(ISNUMBER(SEARCH("JV1",F180:F189)), ROW(F180:F189)-MIN(ROW(F180:F189))+1, ""), ROW() -179 )), "")</f>
        <v/>
      </c>
      <c r="AG187" s="13" t="str">
        <f t="array" ref="AG187">IFERROR(INDEX(C180:C189, SMALL(IF(ISNUMBER(SEARCH("JV1",F180:F189)), ROW(F180:F189)-MIN(ROW(F180:F189))+1, ""), ROW() -179 )), "")</f>
        <v/>
      </c>
      <c r="AH187" s="13" t="str">
        <f t="array" ref="AH187">IFERROR(INDEX(D180:D189, SMALL(IF(ISNUMBER(SEARCH("JV1",F180:F189)), ROW(F180:F189)-MIN(ROW(F180:F189))+1, ""), ROW() -179 )), "")</f>
        <v/>
      </c>
      <c r="AI187" s="13" t="str">
        <f t="array" ref="AI187">IFERROR(INDEX(E180:E189, SMALL(IF(ISNUMBER(SEARCH("JV1",F180:F189)), ROW(F180:F189)-MIN(ROW(F180:F189))+1, ""), ROW() -179 )), "")</f>
        <v/>
      </c>
      <c r="AJ187" s="13" t="str">
        <f t="array" ref="AJ187">IFERROR(INDEX(B180:B189, SMALL(IF(ISNUMBER(SEARCH("JV2",F180:F189)), ROW(F180:F189)-MIN(ROW(F180:F189))+1, ""), ROW() -179 )), "")</f>
        <v/>
      </c>
      <c r="AK187" s="13" t="str">
        <f t="array" ref="AK187">IFERROR(INDEX(C180:C189, SMALL(IF(ISNUMBER(SEARCH("JV2",F180:F189)), ROW(F180:F189)-MIN(ROW(F180:F189))+1, ""), ROW() -179 )), "")</f>
        <v/>
      </c>
      <c r="AL187" s="13" t="str">
        <f t="array" ref="AL187">IFERROR(INDEX(D180:D189, SMALL(IF(ISNUMBER(SEARCH("JV2",F180:F189)), ROW(F180:F189)-MIN(ROW(F180:F189))+1, ""), ROW() -179 )), "")</f>
        <v/>
      </c>
      <c r="AM187" s="13" t="str">
        <f t="array" ref="AM187">IFERROR(INDEX(E180:E189, SMALL(IF(ISNUMBER(SEARCH("JV2",F180:F189)), ROW(F180:F189)-MIN(ROW(F180:F189))+1, ""), ROW() -179 )), "")</f>
        <v/>
      </c>
    </row>
    <row r="188" spans="2:39" s="13" customFormat="1" ht="15" customHeight="1">
      <c r="B188" s="21" t="s">
        <v>375</v>
      </c>
      <c r="C188" s="1"/>
      <c r="D188" s="22" t="s">
        <v>392</v>
      </c>
      <c r="E188" s="1" t="s">
        <v>393</v>
      </c>
      <c r="F188" s="23" t="s">
        <v>14</v>
      </c>
      <c r="G188" s="24"/>
      <c r="H188" s="25">
        <v>4630</v>
      </c>
      <c r="I188" s="24"/>
      <c r="J188" s="25" t="b">
        <v>0</v>
      </c>
      <c r="K188" s="19"/>
      <c r="L188" s="26"/>
      <c r="M188" s="27"/>
    </row>
    <row r="189" spans="2:39" s="13" customFormat="1" ht="15" customHeight="1">
      <c r="B189" s="21" t="s">
        <v>375</v>
      </c>
      <c r="C189" s="1"/>
      <c r="D189" s="22" t="s">
        <v>394</v>
      </c>
      <c r="E189" s="1" t="s">
        <v>395</v>
      </c>
      <c r="F189" s="23" t="s">
        <v>14</v>
      </c>
      <c r="G189" s="24"/>
      <c r="H189" s="25">
        <v>4630</v>
      </c>
      <c r="I189" s="24"/>
      <c r="J189" s="25" t="b">
        <v>0</v>
      </c>
      <c r="K189" s="19"/>
      <c r="L189" s="26"/>
      <c r="M189" s="27"/>
    </row>
    <row r="190" spans="2:39" s="13" customFormat="1" ht="15" customHeight="1">
      <c r="B190" s="21" t="s">
        <v>396</v>
      </c>
      <c r="C190" s="1"/>
      <c r="D190" s="22" t="s">
        <v>397</v>
      </c>
      <c r="E190" s="1" t="s">
        <v>398</v>
      </c>
      <c r="F190" s="23" t="s">
        <v>30</v>
      </c>
      <c r="G190" s="24"/>
      <c r="H190" s="25">
        <v>4402</v>
      </c>
      <c r="I190" s="24"/>
      <c r="J190" s="25" t="b">
        <v>0</v>
      </c>
      <c r="K190" s="19"/>
      <c r="L190" s="26"/>
      <c r="M190" s="27"/>
      <c r="AB190" s="13" t="str">
        <f t="array" ref="AB190">IFERROR(INDEX(B190:B206, SMALL(IF("V"=F190:F206, ROW(F190:F206)-MIN(ROW(F190:F206))+1, ""), ROW() -189 )), "")</f>
        <v>Judson University</v>
      </c>
      <c r="AC190" s="13">
        <f t="array" ref="AC190">IFERROR(INDEX(C190:C206, SMALL(IF("V"=F190:F206, ROW(F190:F206)-MIN(ROW(F190:F206))+1, ""), ROW() -189 )), "")</f>
        <v>0</v>
      </c>
      <c r="AD190" s="13" t="str">
        <f t="array" ref="AD190">IFERROR(INDEX(D190:D206, SMALL(IF("V"=F190:F206, ROW(F190:F206)-MIN(ROW(F190:F206))+1, ""), ROW() -189 )), "")</f>
        <v>11-433448</v>
      </c>
      <c r="AE190" s="13" t="str">
        <f t="array" ref="AE190">IFERROR(INDEX(E190:E206, SMALL(IF("V"=F190:F206, ROW(F190:F206)-MIN(ROW(F190:F206))+1, ""), ROW() -189 )), "")</f>
        <v>Anthony Gutierrez</v>
      </c>
      <c r="AF190" s="13" t="str">
        <f t="array" ref="AF190">IFERROR(INDEX(B190:B206, SMALL(IF(ISNUMBER(SEARCH("JV1",F190:F206)), ROW(F190:F206)-MIN(ROW(F190:F206))+1, ""), ROW() -189 )), "")</f>
        <v/>
      </c>
      <c r="AG190" s="13" t="str">
        <f t="array" ref="AG190">IFERROR(INDEX(C190:C206, SMALL(IF(ISNUMBER(SEARCH("JV1",F190:F206)), ROW(F190:F206)-MIN(ROW(F190:F206))+1, ""), ROW() -189 )), "")</f>
        <v/>
      </c>
      <c r="AH190" s="13" t="str">
        <f t="array" ref="AH190">IFERROR(INDEX(D190:D206, SMALL(IF(ISNUMBER(SEARCH("JV1",F190:F206)), ROW(F190:F206)-MIN(ROW(F190:F206))+1, ""), ROW() -189 )), "")</f>
        <v/>
      </c>
      <c r="AI190" s="13" t="str">
        <f t="array" ref="AI190">IFERROR(INDEX(E190:E206, SMALL(IF(ISNUMBER(SEARCH("JV1",F190:F206)), ROW(F190:F206)-MIN(ROW(F190:F206))+1, ""), ROW() -189 )), "")</f>
        <v/>
      </c>
      <c r="AJ190" s="13" t="str">
        <f t="array" ref="AJ190">IFERROR(INDEX(B190:B206, SMALL(IF(ISNUMBER(SEARCH("JV2",F190:F206)), ROW(F190:F206)-MIN(ROW(F190:F206))+1, ""), ROW() -189 )), "")</f>
        <v/>
      </c>
      <c r="AK190" s="13" t="str">
        <f t="array" ref="AK190">IFERROR(INDEX(C190:C206, SMALL(IF(ISNUMBER(SEARCH("JV2",F190:F206)), ROW(F190:F206)-MIN(ROW(F190:F206))+1, ""), ROW() -189 )), "")</f>
        <v/>
      </c>
      <c r="AL190" s="13" t="str">
        <f t="array" ref="AL190">IFERROR(INDEX(D190:D206, SMALL(IF(ISNUMBER(SEARCH("JV2",F190:F206)), ROW(F190:F206)-MIN(ROW(F190:F206))+1, ""), ROW() -189 )), "")</f>
        <v/>
      </c>
      <c r="AM190" s="13" t="str">
        <f t="array" ref="AM190">IFERROR(INDEX(E190:E206, SMALL(IF(ISNUMBER(SEARCH("JV2",F190:F206)), ROW(F190:F206)-MIN(ROW(F190:F206))+1, ""), ROW() -189 )), "")</f>
        <v/>
      </c>
    </row>
    <row r="191" spans="2:39" s="13" customFormat="1" ht="15" customHeight="1">
      <c r="B191" s="21" t="s">
        <v>396</v>
      </c>
      <c r="C191" s="1"/>
      <c r="D191" s="22" t="s">
        <v>399</v>
      </c>
      <c r="E191" s="1" t="s">
        <v>400</v>
      </c>
      <c r="F191" s="23" t="s">
        <v>30</v>
      </c>
      <c r="G191" s="24"/>
      <c r="H191" s="25">
        <v>4402</v>
      </c>
      <c r="I191" s="24"/>
      <c r="J191" s="25" t="b">
        <v>0</v>
      </c>
      <c r="K191" s="19"/>
      <c r="L191" s="26"/>
      <c r="M191" s="27"/>
      <c r="AB191" s="13" t="str">
        <f t="array" ref="AB191">IFERROR(INDEX(B190:B206, SMALL(IF("V"=F190:F206, ROW(F190:F206)-MIN(ROW(F190:F206))+1, ""), ROW() -189 )), "")</f>
        <v>Judson University</v>
      </c>
      <c r="AC191" s="13">
        <f t="array" ref="AC191">IFERROR(INDEX(C190:C206, SMALL(IF("V"=F190:F206, ROW(F190:F206)-MIN(ROW(F190:F206))+1, ""), ROW() -189 )), "")</f>
        <v>0</v>
      </c>
      <c r="AD191" s="13" t="str">
        <f t="array" ref="AD191">IFERROR(INDEX(D190:D206, SMALL(IF("V"=F190:F206, ROW(F190:F206)-MIN(ROW(F190:F206))+1, ""), ROW() -189 )), "")</f>
        <v>7914-31287</v>
      </c>
      <c r="AE191" s="13" t="str">
        <f t="array" ref="AE191">IFERROR(INDEX(E190:E206, SMALL(IF("V"=F190:F206, ROW(F190:F206)-MIN(ROW(F190:F206))+1, ""), ROW() -189 )), "")</f>
        <v>Caleb Parent</v>
      </c>
      <c r="AF191" s="13" t="str">
        <f t="array" ref="AF191">IFERROR(INDEX(B190:B206, SMALL(IF(ISNUMBER(SEARCH("JV1",F190:F206)), ROW(F190:F206)-MIN(ROW(F190:F206))+1, ""), ROW() -189 )), "")</f>
        <v/>
      </c>
      <c r="AG191" s="13" t="str">
        <f t="array" ref="AG191">IFERROR(INDEX(C190:C206, SMALL(IF(ISNUMBER(SEARCH("JV1",F190:F206)), ROW(F190:F206)-MIN(ROW(F190:F206))+1, ""), ROW() -189 )), "")</f>
        <v/>
      </c>
      <c r="AH191" s="13" t="str">
        <f t="array" ref="AH191">IFERROR(INDEX(D190:D206, SMALL(IF(ISNUMBER(SEARCH("JV1",F190:F206)), ROW(F190:F206)-MIN(ROW(F190:F206))+1, ""), ROW() -189 )), "")</f>
        <v/>
      </c>
      <c r="AI191" s="13" t="str">
        <f t="array" ref="AI191">IFERROR(INDEX(E190:E206, SMALL(IF(ISNUMBER(SEARCH("JV1",F190:F206)), ROW(F190:F206)-MIN(ROW(F190:F206))+1, ""), ROW() -189 )), "")</f>
        <v/>
      </c>
      <c r="AJ191" s="13" t="str">
        <f t="array" ref="AJ191">IFERROR(INDEX(B190:B206, SMALL(IF(ISNUMBER(SEARCH("JV2",F190:F206)), ROW(F190:F206)-MIN(ROW(F190:F206))+1, ""), ROW() -189 )), "")</f>
        <v/>
      </c>
      <c r="AK191" s="13" t="str">
        <f t="array" ref="AK191">IFERROR(INDEX(C190:C206, SMALL(IF(ISNUMBER(SEARCH("JV2",F190:F206)), ROW(F190:F206)-MIN(ROW(F190:F206))+1, ""), ROW() -189 )), "")</f>
        <v/>
      </c>
      <c r="AL191" s="13" t="str">
        <f t="array" ref="AL191">IFERROR(INDEX(D190:D206, SMALL(IF(ISNUMBER(SEARCH("JV2",F190:F206)), ROW(F190:F206)-MIN(ROW(F190:F206))+1, ""), ROW() -189 )), "")</f>
        <v/>
      </c>
      <c r="AM191" s="13" t="str">
        <f t="array" ref="AM191">IFERROR(INDEX(E190:E206, SMALL(IF(ISNUMBER(SEARCH("JV2",F190:F206)), ROW(F190:F206)-MIN(ROW(F190:F206))+1, ""), ROW() -189 )), "")</f>
        <v/>
      </c>
    </row>
    <row r="192" spans="2:39" s="13" customFormat="1" ht="15" customHeight="1">
      <c r="B192" s="21" t="s">
        <v>396</v>
      </c>
      <c r="C192" s="1"/>
      <c r="D192" s="22" t="s">
        <v>401</v>
      </c>
      <c r="E192" s="1" t="s">
        <v>402</v>
      </c>
      <c r="F192" s="23" t="s">
        <v>14</v>
      </c>
      <c r="G192" s="24"/>
      <c r="H192" s="25">
        <v>4402</v>
      </c>
      <c r="I192" s="24"/>
      <c r="J192" s="25" t="b">
        <v>0</v>
      </c>
      <c r="K192" s="19"/>
      <c r="L192" s="26"/>
      <c r="M192" s="27"/>
      <c r="AB192" s="13" t="str">
        <f t="array" ref="AB192">IFERROR(INDEX(B190:B206, SMALL(IF("V"=F190:F206, ROW(F190:F206)-MIN(ROW(F190:F206))+1, ""), ROW() -189 )), "")</f>
        <v>Judson University</v>
      </c>
      <c r="AC192" s="13">
        <f t="array" ref="AC192">IFERROR(INDEX(C190:C206, SMALL(IF("V"=F190:F206, ROW(F190:F206)-MIN(ROW(F190:F206))+1, ""), ROW() -189 )), "")</f>
        <v>0</v>
      </c>
      <c r="AD192" s="13" t="str">
        <f t="array" ref="AD192">IFERROR(INDEX(D190:D206, SMALL(IF("V"=F190:F206, ROW(F190:F206)-MIN(ROW(F190:F206))+1, ""), ROW() -189 )), "")</f>
        <v>11-275352</v>
      </c>
      <c r="AE192" s="13" t="str">
        <f t="array" ref="AE192">IFERROR(INDEX(E190:E206, SMALL(IF("V"=F190:F206, ROW(F190:F206)-MIN(ROW(F190:F206))+1, ""), ROW() -189 )), "")</f>
        <v>Eric Roberts</v>
      </c>
      <c r="AF192" s="13" t="str">
        <f t="array" ref="AF192">IFERROR(INDEX(B190:B206, SMALL(IF(ISNUMBER(SEARCH("JV1",F190:F206)), ROW(F190:F206)-MIN(ROW(F190:F206))+1, ""), ROW() -189 )), "")</f>
        <v/>
      </c>
      <c r="AG192" s="13" t="str">
        <f t="array" ref="AG192">IFERROR(INDEX(C190:C206, SMALL(IF(ISNUMBER(SEARCH("JV1",F190:F206)), ROW(F190:F206)-MIN(ROW(F190:F206))+1, ""), ROW() -189 )), "")</f>
        <v/>
      </c>
      <c r="AH192" s="13" t="str">
        <f t="array" ref="AH192">IFERROR(INDEX(D190:D206, SMALL(IF(ISNUMBER(SEARCH("JV1",F190:F206)), ROW(F190:F206)-MIN(ROW(F190:F206))+1, ""), ROW() -189 )), "")</f>
        <v/>
      </c>
      <c r="AI192" s="13" t="str">
        <f t="array" ref="AI192">IFERROR(INDEX(E190:E206, SMALL(IF(ISNUMBER(SEARCH("JV1",F190:F206)), ROW(F190:F206)-MIN(ROW(F190:F206))+1, ""), ROW() -189 )), "")</f>
        <v/>
      </c>
      <c r="AJ192" s="13" t="str">
        <f t="array" ref="AJ192">IFERROR(INDEX(B190:B206, SMALL(IF(ISNUMBER(SEARCH("JV2",F190:F206)), ROW(F190:F206)-MIN(ROW(F190:F206))+1, ""), ROW() -189 )), "")</f>
        <v/>
      </c>
      <c r="AK192" s="13" t="str">
        <f t="array" ref="AK192">IFERROR(INDEX(C190:C206, SMALL(IF(ISNUMBER(SEARCH("JV2",F190:F206)), ROW(F190:F206)-MIN(ROW(F190:F206))+1, ""), ROW() -189 )), "")</f>
        <v/>
      </c>
      <c r="AL192" s="13" t="str">
        <f t="array" ref="AL192">IFERROR(INDEX(D190:D206, SMALL(IF(ISNUMBER(SEARCH("JV2",F190:F206)), ROW(F190:F206)-MIN(ROW(F190:F206))+1, ""), ROW() -189 )), "")</f>
        <v/>
      </c>
      <c r="AM192" s="13" t="str">
        <f t="array" ref="AM192">IFERROR(INDEX(E190:E206, SMALL(IF(ISNUMBER(SEARCH("JV2",F190:F206)), ROW(F190:F206)-MIN(ROW(F190:F206))+1, ""), ROW() -189 )), "")</f>
        <v/>
      </c>
    </row>
    <row r="193" spans="2:39" s="13" customFormat="1" ht="15" customHeight="1">
      <c r="B193" s="21" t="s">
        <v>396</v>
      </c>
      <c r="C193" s="1"/>
      <c r="D193" s="22" t="s">
        <v>403</v>
      </c>
      <c r="E193" s="1" t="s">
        <v>404</v>
      </c>
      <c r="F193" s="23" t="s">
        <v>30</v>
      </c>
      <c r="G193" s="24"/>
      <c r="H193" s="25">
        <v>4402</v>
      </c>
      <c r="I193" s="24"/>
      <c r="J193" s="25" t="b">
        <v>0</v>
      </c>
      <c r="K193" s="19"/>
      <c r="L193" s="26"/>
      <c r="M193" s="27"/>
      <c r="AB193" s="13" t="str">
        <f t="array" ref="AB193">IFERROR(INDEX(B190:B206, SMALL(IF("V"=F190:F206, ROW(F190:F206)-MIN(ROW(F190:F206))+1, ""), ROW() -189 )), "")</f>
        <v>Judson University</v>
      </c>
      <c r="AC193" s="13">
        <f t="array" ref="AC193">IFERROR(INDEX(C190:C206, SMALL(IF("V"=F190:F206, ROW(F190:F206)-MIN(ROW(F190:F206))+1, ""), ROW() -189 )), "")</f>
        <v>0</v>
      </c>
      <c r="AD193" s="13" t="str">
        <f t="array" ref="AD193">IFERROR(INDEX(D190:D206, SMALL(IF("V"=F190:F206, ROW(F190:F206)-MIN(ROW(F190:F206))+1, ""), ROW() -189 )), "")</f>
        <v>11-402529</v>
      </c>
      <c r="AE193" s="13" t="str">
        <f t="array" ref="AE193">IFERROR(INDEX(E190:E206, SMALL(IF("V"=F190:F206, ROW(F190:F206)-MIN(ROW(F190:F206))+1, ""), ROW() -189 )), "")</f>
        <v>Griffin Roake</v>
      </c>
      <c r="AF193" s="13" t="str">
        <f t="array" ref="AF193">IFERROR(INDEX(B190:B206, SMALL(IF(ISNUMBER(SEARCH("JV1",F190:F206)), ROW(F190:F206)-MIN(ROW(F190:F206))+1, ""), ROW() -189 )), "")</f>
        <v/>
      </c>
      <c r="AG193" s="13" t="str">
        <f t="array" ref="AG193">IFERROR(INDEX(C190:C206, SMALL(IF(ISNUMBER(SEARCH("JV1",F190:F206)), ROW(F190:F206)-MIN(ROW(F190:F206))+1, ""), ROW() -189 )), "")</f>
        <v/>
      </c>
      <c r="AH193" s="13" t="str">
        <f t="array" ref="AH193">IFERROR(INDEX(D190:D206, SMALL(IF(ISNUMBER(SEARCH("JV1",F190:F206)), ROW(F190:F206)-MIN(ROW(F190:F206))+1, ""), ROW() -189 )), "")</f>
        <v/>
      </c>
      <c r="AI193" s="13" t="str">
        <f t="array" ref="AI193">IFERROR(INDEX(E190:E206, SMALL(IF(ISNUMBER(SEARCH("JV1",F190:F206)), ROW(F190:F206)-MIN(ROW(F190:F206))+1, ""), ROW() -189 )), "")</f>
        <v/>
      </c>
      <c r="AJ193" s="13" t="str">
        <f t="array" ref="AJ193">IFERROR(INDEX(B190:B206, SMALL(IF(ISNUMBER(SEARCH("JV2",F190:F206)), ROW(F190:F206)-MIN(ROW(F190:F206))+1, ""), ROW() -189 )), "")</f>
        <v/>
      </c>
      <c r="AK193" s="13" t="str">
        <f t="array" ref="AK193">IFERROR(INDEX(C190:C206, SMALL(IF(ISNUMBER(SEARCH("JV2",F190:F206)), ROW(F190:F206)-MIN(ROW(F190:F206))+1, ""), ROW() -189 )), "")</f>
        <v/>
      </c>
      <c r="AL193" s="13" t="str">
        <f t="array" ref="AL193">IFERROR(INDEX(D190:D206, SMALL(IF(ISNUMBER(SEARCH("JV2",F190:F206)), ROW(F190:F206)-MIN(ROW(F190:F206))+1, ""), ROW() -189 )), "")</f>
        <v/>
      </c>
      <c r="AM193" s="13" t="str">
        <f t="array" ref="AM193">IFERROR(INDEX(E190:E206, SMALL(IF(ISNUMBER(SEARCH("JV2",F190:F206)), ROW(F190:F206)-MIN(ROW(F190:F206))+1, ""), ROW() -189 )), "")</f>
        <v/>
      </c>
    </row>
    <row r="194" spans="2:39" s="13" customFormat="1" ht="15" customHeight="1">
      <c r="B194" s="21" t="s">
        <v>396</v>
      </c>
      <c r="C194" s="1"/>
      <c r="D194" s="22" t="s">
        <v>405</v>
      </c>
      <c r="E194" s="1" t="s">
        <v>406</v>
      </c>
      <c r="F194" s="23" t="s">
        <v>14</v>
      </c>
      <c r="G194" s="24"/>
      <c r="H194" s="25">
        <v>4402</v>
      </c>
      <c r="I194" s="24"/>
      <c r="J194" s="25" t="b">
        <v>0</v>
      </c>
      <c r="K194" s="19"/>
      <c r="L194" s="26"/>
      <c r="M194" s="27"/>
      <c r="AB194" s="13" t="str">
        <f t="array" ref="AB194">IFERROR(INDEX(B190:B206, SMALL(IF("V"=F190:F206, ROW(F190:F206)-MIN(ROW(F190:F206))+1, ""), ROW() -189 )), "")</f>
        <v>Judson University</v>
      </c>
      <c r="AC194" s="13">
        <f t="array" ref="AC194">IFERROR(INDEX(C190:C206, SMALL(IF("V"=F190:F206, ROW(F190:F206)-MIN(ROW(F190:F206))+1, ""), ROW() -189 )), "")</f>
        <v>0</v>
      </c>
      <c r="AD194" s="13" t="str">
        <f t="array" ref="AD194">IFERROR(INDEX(D190:D206, SMALL(IF("V"=F190:F206, ROW(F190:F206)-MIN(ROW(F190:F206))+1, ""), ROW() -189 )), "")</f>
        <v>11-661643</v>
      </c>
      <c r="AE194" s="13" t="str">
        <f t="array" ref="AE194">IFERROR(INDEX(E190:E206, SMALL(IF("V"=F190:F206, ROW(F190:F206)-MIN(ROW(F190:F206))+1, ""), ROW() -189 )), "")</f>
        <v>James Kontos</v>
      </c>
      <c r="AF194" s="13" t="str">
        <f t="array" ref="AF194">IFERROR(INDEX(B190:B206, SMALL(IF(ISNUMBER(SEARCH("JV1",F190:F206)), ROW(F190:F206)-MIN(ROW(F190:F206))+1, ""), ROW() -189 )), "")</f>
        <v/>
      </c>
      <c r="AG194" s="13" t="str">
        <f t="array" ref="AG194">IFERROR(INDEX(C190:C206, SMALL(IF(ISNUMBER(SEARCH("JV1",F190:F206)), ROW(F190:F206)-MIN(ROW(F190:F206))+1, ""), ROW() -189 )), "")</f>
        <v/>
      </c>
      <c r="AH194" s="13" t="str">
        <f t="array" ref="AH194">IFERROR(INDEX(D190:D206, SMALL(IF(ISNUMBER(SEARCH("JV1",F190:F206)), ROW(F190:F206)-MIN(ROW(F190:F206))+1, ""), ROW() -189 )), "")</f>
        <v/>
      </c>
      <c r="AI194" s="13" t="str">
        <f t="array" ref="AI194">IFERROR(INDEX(E190:E206, SMALL(IF(ISNUMBER(SEARCH("JV1",F190:F206)), ROW(F190:F206)-MIN(ROW(F190:F206))+1, ""), ROW() -189 )), "")</f>
        <v/>
      </c>
      <c r="AJ194" s="13" t="str">
        <f t="array" ref="AJ194">IFERROR(INDEX(B190:B206, SMALL(IF(ISNUMBER(SEARCH("JV2",F190:F206)), ROW(F190:F206)-MIN(ROW(F190:F206))+1, ""), ROW() -189 )), "")</f>
        <v/>
      </c>
      <c r="AK194" s="13" t="str">
        <f t="array" ref="AK194">IFERROR(INDEX(C190:C206, SMALL(IF(ISNUMBER(SEARCH("JV2",F190:F206)), ROW(F190:F206)-MIN(ROW(F190:F206))+1, ""), ROW() -189 )), "")</f>
        <v/>
      </c>
      <c r="AL194" s="13" t="str">
        <f t="array" ref="AL194">IFERROR(INDEX(D190:D206, SMALL(IF(ISNUMBER(SEARCH("JV2",F190:F206)), ROW(F190:F206)-MIN(ROW(F190:F206))+1, ""), ROW() -189 )), "")</f>
        <v/>
      </c>
      <c r="AM194" s="13" t="str">
        <f t="array" ref="AM194">IFERROR(INDEX(E190:E206, SMALL(IF(ISNUMBER(SEARCH("JV2",F190:F206)), ROW(F190:F206)-MIN(ROW(F190:F206))+1, ""), ROW() -189 )), "")</f>
        <v/>
      </c>
    </row>
    <row r="195" spans="2:39" s="13" customFormat="1" ht="15" customHeight="1">
      <c r="B195" s="21" t="s">
        <v>396</v>
      </c>
      <c r="C195" s="1"/>
      <c r="D195" s="22" t="s">
        <v>407</v>
      </c>
      <c r="E195" s="1" t="s">
        <v>408</v>
      </c>
      <c r="F195" s="23" t="s">
        <v>30</v>
      </c>
      <c r="G195" s="24"/>
      <c r="H195" s="25">
        <v>4402</v>
      </c>
      <c r="I195" s="24"/>
      <c r="J195" s="25" t="b">
        <v>0</v>
      </c>
      <c r="K195" s="19"/>
      <c r="L195" s="26"/>
      <c r="M195" s="27"/>
      <c r="AB195" s="13" t="str">
        <f t="array" ref="AB195">IFERROR(INDEX(B190:B206, SMALL(IF("V"=F190:F206, ROW(F190:F206)-MIN(ROW(F190:F206))+1, ""), ROW() -189 )), "")</f>
        <v>Judson University</v>
      </c>
      <c r="AC195" s="13">
        <f t="array" ref="AC195">IFERROR(INDEX(C190:C206, SMALL(IF("V"=F190:F206, ROW(F190:F206)-MIN(ROW(F190:F206))+1, ""), ROW() -189 )), "")</f>
        <v>0</v>
      </c>
      <c r="AD195" s="13" t="str">
        <f t="array" ref="AD195">IFERROR(INDEX(D190:D206, SMALL(IF("V"=F190:F206, ROW(F190:F206)-MIN(ROW(F190:F206))+1, ""), ROW() -189 )), "")</f>
        <v>11-33116</v>
      </c>
      <c r="AE195" s="13" t="str">
        <f t="array" ref="AE195">IFERROR(INDEX(E190:E206, SMALL(IF("V"=F190:F206, ROW(F190:F206)-MIN(ROW(F190:F206))+1, ""), ROW() -189 )), "")</f>
        <v>Phillip Heuser</v>
      </c>
      <c r="AF195" s="13" t="str">
        <f t="array" ref="AF195">IFERROR(INDEX(B190:B206, SMALL(IF(ISNUMBER(SEARCH("JV1",F190:F206)), ROW(F190:F206)-MIN(ROW(F190:F206))+1, ""), ROW() -189 )), "")</f>
        <v/>
      </c>
      <c r="AG195" s="13" t="str">
        <f t="array" ref="AG195">IFERROR(INDEX(C190:C206, SMALL(IF(ISNUMBER(SEARCH("JV1",F190:F206)), ROW(F190:F206)-MIN(ROW(F190:F206))+1, ""), ROW() -189 )), "")</f>
        <v/>
      </c>
      <c r="AH195" s="13" t="str">
        <f t="array" ref="AH195">IFERROR(INDEX(D190:D206, SMALL(IF(ISNUMBER(SEARCH("JV1",F190:F206)), ROW(F190:F206)-MIN(ROW(F190:F206))+1, ""), ROW() -189 )), "")</f>
        <v/>
      </c>
      <c r="AI195" s="13" t="str">
        <f t="array" ref="AI195">IFERROR(INDEX(E190:E206, SMALL(IF(ISNUMBER(SEARCH("JV1",F190:F206)), ROW(F190:F206)-MIN(ROW(F190:F206))+1, ""), ROW() -189 )), "")</f>
        <v/>
      </c>
      <c r="AJ195" s="13" t="str">
        <f t="array" ref="AJ195">IFERROR(INDEX(B190:B206, SMALL(IF(ISNUMBER(SEARCH("JV2",F190:F206)), ROW(F190:F206)-MIN(ROW(F190:F206))+1, ""), ROW() -189 )), "")</f>
        <v/>
      </c>
      <c r="AK195" s="13" t="str">
        <f t="array" ref="AK195">IFERROR(INDEX(C190:C206, SMALL(IF(ISNUMBER(SEARCH("JV2",F190:F206)), ROW(F190:F206)-MIN(ROW(F190:F206))+1, ""), ROW() -189 )), "")</f>
        <v/>
      </c>
      <c r="AL195" s="13" t="str">
        <f t="array" ref="AL195">IFERROR(INDEX(D190:D206, SMALL(IF(ISNUMBER(SEARCH("JV2",F190:F206)), ROW(F190:F206)-MIN(ROW(F190:F206))+1, ""), ROW() -189 )), "")</f>
        <v/>
      </c>
      <c r="AM195" s="13" t="str">
        <f t="array" ref="AM195">IFERROR(INDEX(E190:E206, SMALL(IF(ISNUMBER(SEARCH("JV2",F190:F206)), ROW(F190:F206)-MIN(ROW(F190:F206))+1, ""), ROW() -189 )), "")</f>
        <v/>
      </c>
    </row>
    <row r="196" spans="2:39" s="13" customFormat="1" ht="15" customHeight="1">
      <c r="B196" s="21" t="s">
        <v>396</v>
      </c>
      <c r="C196" s="1"/>
      <c r="D196" s="22" t="s">
        <v>409</v>
      </c>
      <c r="E196" s="1" t="s">
        <v>410</v>
      </c>
      <c r="F196" s="23" t="s">
        <v>30</v>
      </c>
      <c r="G196" s="24"/>
      <c r="H196" s="25">
        <v>4402</v>
      </c>
      <c r="I196" s="24"/>
      <c r="J196" s="25" t="b">
        <v>0</v>
      </c>
      <c r="K196" s="19"/>
      <c r="L196" s="26"/>
      <c r="M196" s="27"/>
      <c r="AB196" s="13" t="str">
        <f t="array" ref="AB196">IFERROR(INDEX(B190:B206, SMALL(IF("V"=F190:F206, ROW(F190:F206)-MIN(ROW(F190:F206))+1, ""), ROW() -189 )), "")</f>
        <v>Judson University</v>
      </c>
      <c r="AC196" s="13">
        <f t="array" ref="AC196">IFERROR(INDEX(C190:C206, SMALL(IF("V"=F190:F206, ROW(F190:F206)-MIN(ROW(F190:F206))+1, ""), ROW() -189 )), "")</f>
        <v>0</v>
      </c>
      <c r="AD196" s="13" t="str">
        <f t="array" ref="AD196">IFERROR(INDEX(D190:D206, SMALL(IF("V"=F190:F206, ROW(F190:F206)-MIN(ROW(F190:F206))+1, ""), ROW() -189 )), "")</f>
        <v>11-29650</v>
      </c>
      <c r="AE196" s="13" t="str">
        <f t="array" ref="AE196">IFERROR(INDEX(E190:E206, SMALL(IF("V"=F190:F206, ROW(F190:F206)-MIN(ROW(F190:F206))+1, ""), ROW() -189 )), "")</f>
        <v>Sebastian Beth</v>
      </c>
      <c r="AF196" s="13" t="str">
        <f t="array" ref="AF196">IFERROR(INDEX(B190:B206, SMALL(IF(ISNUMBER(SEARCH("JV1",F190:F206)), ROW(F190:F206)-MIN(ROW(F190:F206))+1, ""), ROW() -189 )), "")</f>
        <v/>
      </c>
      <c r="AG196" s="13" t="str">
        <f t="array" ref="AG196">IFERROR(INDEX(C190:C206, SMALL(IF(ISNUMBER(SEARCH("JV1",F190:F206)), ROW(F190:F206)-MIN(ROW(F190:F206))+1, ""), ROW() -189 )), "")</f>
        <v/>
      </c>
      <c r="AH196" s="13" t="str">
        <f t="array" ref="AH196">IFERROR(INDEX(D190:D206, SMALL(IF(ISNUMBER(SEARCH("JV1",F190:F206)), ROW(F190:F206)-MIN(ROW(F190:F206))+1, ""), ROW() -189 )), "")</f>
        <v/>
      </c>
      <c r="AI196" s="13" t="str">
        <f t="array" ref="AI196">IFERROR(INDEX(E190:E206, SMALL(IF(ISNUMBER(SEARCH("JV1",F190:F206)), ROW(F190:F206)-MIN(ROW(F190:F206))+1, ""), ROW() -189 )), "")</f>
        <v/>
      </c>
      <c r="AJ196" s="13" t="str">
        <f t="array" ref="AJ196">IFERROR(INDEX(B190:B206, SMALL(IF(ISNUMBER(SEARCH("JV2",F190:F206)), ROW(F190:F206)-MIN(ROW(F190:F206))+1, ""), ROW() -189 )), "")</f>
        <v/>
      </c>
      <c r="AK196" s="13" t="str">
        <f t="array" ref="AK196">IFERROR(INDEX(C190:C206, SMALL(IF(ISNUMBER(SEARCH("JV2",F190:F206)), ROW(F190:F206)-MIN(ROW(F190:F206))+1, ""), ROW() -189 )), "")</f>
        <v/>
      </c>
      <c r="AL196" s="13" t="str">
        <f t="array" ref="AL196">IFERROR(INDEX(D190:D206, SMALL(IF(ISNUMBER(SEARCH("JV2",F190:F206)), ROW(F190:F206)-MIN(ROW(F190:F206))+1, ""), ROW() -189 )), "")</f>
        <v/>
      </c>
      <c r="AM196" s="13" t="str">
        <f t="array" ref="AM196">IFERROR(INDEX(E190:E206, SMALL(IF(ISNUMBER(SEARCH("JV2",F190:F206)), ROW(F190:F206)-MIN(ROW(F190:F206))+1, ""), ROW() -189 )), "")</f>
        <v/>
      </c>
    </row>
    <row r="197" spans="2:39" s="13" customFormat="1" ht="15" customHeight="1">
      <c r="B197" s="21" t="s">
        <v>396</v>
      </c>
      <c r="C197" s="1"/>
      <c r="D197" s="22" t="s">
        <v>411</v>
      </c>
      <c r="E197" s="1" t="s">
        <v>412</v>
      </c>
      <c r="F197" s="23" t="s">
        <v>14</v>
      </c>
      <c r="G197" s="24"/>
      <c r="H197" s="25">
        <v>4402</v>
      </c>
      <c r="I197" s="24"/>
      <c r="J197" s="25" t="b">
        <v>0</v>
      </c>
      <c r="K197" s="19"/>
      <c r="L197" s="26"/>
      <c r="M197" s="27"/>
      <c r="AB197" s="13" t="str">
        <f t="array" ref="AB197">IFERROR(INDEX(B190:B206, SMALL(IF("V"=F190:F206, ROW(F190:F206)-MIN(ROW(F190:F206))+1, ""), ROW() -189 )), "")</f>
        <v>Judson University</v>
      </c>
      <c r="AC197" s="13">
        <f t="array" ref="AC197">IFERROR(INDEX(C190:C206, SMALL(IF("V"=F190:F206, ROW(F190:F206)-MIN(ROW(F190:F206))+1, ""), ROW() -189 )), "")</f>
        <v>0</v>
      </c>
      <c r="AD197" s="13" t="str">
        <f t="array" ref="AD197">IFERROR(INDEX(D190:D206, SMALL(IF("V"=F190:F206, ROW(F190:F206)-MIN(ROW(F190:F206))+1, ""), ROW() -189 )), "")</f>
        <v>11-120704</v>
      </c>
      <c r="AE197" s="13" t="str">
        <f t="array" ref="AE197">IFERROR(INDEX(E190:E206, SMALL(IF("V"=F190:F206, ROW(F190:F206)-MIN(ROW(F190:F206))+1, ""), ROW() -189 )), "")</f>
        <v>Tommy Antonson</v>
      </c>
      <c r="AF197" s="13" t="str">
        <f t="array" ref="AF197">IFERROR(INDEX(B190:B206, SMALL(IF(ISNUMBER(SEARCH("JV1",F190:F206)), ROW(F190:F206)-MIN(ROW(F190:F206))+1, ""), ROW() -189 )), "")</f>
        <v/>
      </c>
      <c r="AG197" s="13" t="str">
        <f t="array" ref="AG197">IFERROR(INDEX(C190:C206, SMALL(IF(ISNUMBER(SEARCH("JV1",F190:F206)), ROW(F190:F206)-MIN(ROW(F190:F206))+1, ""), ROW() -189 )), "")</f>
        <v/>
      </c>
      <c r="AH197" s="13" t="str">
        <f t="array" ref="AH197">IFERROR(INDEX(D190:D206, SMALL(IF(ISNUMBER(SEARCH("JV1",F190:F206)), ROW(F190:F206)-MIN(ROW(F190:F206))+1, ""), ROW() -189 )), "")</f>
        <v/>
      </c>
      <c r="AI197" s="13" t="str">
        <f t="array" ref="AI197">IFERROR(INDEX(E190:E206, SMALL(IF(ISNUMBER(SEARCH("JV1",F190:F206)), ROW(F190:F206)-MIN(ROW(F190:F206))+1, ""), ROW() -189 )), "")</f>
        <v/>
      </c>
      <c r="AJ197" s="13" t="str">
        <f t="array" ref="AJ197">IFERROR(INDEX(B190:B206, SMALL(IF(ISNUMBER(SEARCH("JV2",F190:F206)), ROW(F190:F206)-MIN(ROW(F190:F206))+1, ""), ROW() -189 )), "")</f>
        <v/>
      </c>
      <c r="AK197" s="13" t="str">
        <f t="array" ref="AK197">IFERROR(INDEX(C190:C206, SMALL(IF(ISNUMBER(SEARCH("JV2",F190:F206)), ROW(F190:F206)-MIN(ROW(F190:F206))+1, ""), ROW() -189 )), "")</f>
        <v/>
      </c>
      <c r="AL197" s="13" t="str">
        <f t="array" ref="AL197">IFERROR(INDEX(D190:D206, SMALL(IF(ISNUMBER(SEARCH("JV2",F190:F206)), ROW(F190:F206)-MIN(ROW(F190:F206))+1, ""), ROW() -189 )), "")</f>
        <v/>
      </c>
      <c r="AM197" s="13" t="str">
        <f t="array" ref="AM197">IFERROR(INDEX(E190:E206, SMALL(IF(ISNUMBER(SEARCH("JV2",F190:F206)), ROW(F190:F206)-MIN(ROW(F190:F206))+1, ""), ROW() -189 )), "")</f>
        <v/>
      </c>
    </row>
    <row r="198" spans="2:39" s="13" customFormat="1" ht="15" customHeight="1">
      <c r="B198" s="21" t="s">
        <v>396</v>
      </c>
      <c r="C198" s="1"/>
      <c r="D198" s="22" t="s">
        <v>413</v>
      </c>
      <c r="E198" s="1" t="s">
        <v>414</v>
      </c>
      <c r="F198" s="23" t="s">
        <v>14</v>
      </c>
      <c r="G198" s="24"/>
      <c r="H198" s="25">
        <v>4402</v>
      </c>
      <c r="I198" s="24"/>
      <c r="J198" s="25" t="b">
        <v>0</v>
      </c>
      <c r="K198" s="19"/>
      <c r="L198" s="26"/>
      <c r="M198" s="27"/>
    </row>
    <row r="199" spans="2:39" s="13" customFormat="1" ht="15" customHeight="1">
      <c r="B199" s="21" t="s">
        <v>396</v>
      </c>
      <c r="C199" s="1"/>
      <c r="D199" s="22" t="s">
        <v>415</v>
      </c>
      <c r="E199" s="1" t="s">
        <v>416</v>
      </c>
      <c r="F199" s="23" t="s">
        <v>14</v>
      </c>
      <c r="G199" s="24"/>
      <c r="H199" s="25">
        <v>4402</v>
      </c>
      <c r="I199" s="24"/>
      <c r="J199" s="25" t="b">
        <v>0</v>
      </c>
      <c r="K199" s="19"/>
      <c r="L199" s="26"/>
      <c r="M199" s="27"/>
    </row>
    <row r="200" spans="2:39" s="13" customFormat="1" ht="15" customHeight="1">
      <c r="B200" s="21" t="s">
        <v>396</v>
      </c>
      <c r="C200" s="1"/>
      <c r="D200" s="22" t="s">
        <v>417</v>
      </c>
      <c r="E200" s="1" t="s">
        <v>418</v>
      </c>
      <c r="F200" s="23" t="s">
        <v>30</v>
      </c>
      <c r="G200" s="24"/>
      <c r="H200" s="25">
        <v>4402</v>
      </c>
      <c r="I200" s="24"/>
      <c r="J200" s="25" t="b">
        <v>0</v>
      </c>
      <c r="K200" s="19"/>
      <c r="L200" s="26"/>
      <c r="M200" s="27"/>
    </row>
    <row r="201" spans="2:39" s="13" customFormat="1" ht="15" customHeight="1">
      <c r="B201" s="21" t="s">
        <v>396</v>
      </c>
      <c r="C201" s="1"/>
      <c r="D201" s="22" t="s">
        <v>419</v>
      </c>
      <c r="E201" s="1" t="s">
        <v>420</v>
      </c>
      <c r="F201" s="23" t="s">
        <v>30</v>
      </c>
      <c r="G201" s="24"/>
      <c r="H201" s="25">
        <v>4402</v>
      </c>
      <c r="I201" s="24"/>
      <c r="J201" s="25" t="b">
        <v>0</v>
      </c>
      <c r="K201" s="19"/>
      <c r="L201" s="26"/>
      <c r="M201" s="27"/>
    </row>
    <row r="202" spans="2:39" s="13" customFormat="1" ht="15" customHeight="1">
      <c r="B202" s="21" t="s">
        <v>396</v>
      </c>
      <c r="C202" s="1"/>
      <c r="D202" s="22" t="s">
        <v>421</v>
      </c>
      <c r="E202" s="1" t="s">
        <v>422</v>
      </c>
      <c r="F202" s="23" t="s">
        <v>30</v>
      </c>
      <c r="G202" s="24"/>
      <c r="H202" s="25">
        <v>4402</v>
      </c>
      <c r="I202" s="24"/>
      <c r="J202" s="25" t="b">
        <v>0</v>
      </c>
      <c r="K202" s="19"/>
      <c r="L202" s="26"/>
      <c r="M202" s="27"/>
    </row>
    <row r="203" spans="2:39" s="13" customFormat="1" ht="15" customHeight="1">
      <c r="B203" s="21" t="s">
        <v>396</v>
      </c>
      <c r="C203" s="1"/>
      <c r="D203" s="22" t="s">
        <v>423</v>
      </c>
      <c r="E203" s="1" t="s">
        <v>424</v>
      </c>
      <c r="F203" s="23" t="s">
        <v>14</v>
      </c>
      <c r="G203" s="24"/>
      <c r="H203" s="25">
        <v>4402</v>
      </c>
      <c r="I203" s="24"/>
      <c r="J203" s="25" t="b">
        <v>0</v>
      </c>
      <c r="K203" s="19"/>
      <c r="L203" s="26"/>
      <c r="M203" s="27"/>
    </row>
    <row r="204" spans="2:39" s="13" customFormat="1" ht="15" customHeight="1">
      <c r="B204" s="21" t="s">
        <v>396</v>
      </c>
      <c r="C204" s="1"/>
      <c r="D204" s="22" t="s">
        <v>425</v>
      </c>
      <c r="E204" s="1" t="s">
        <v>426</v>
      </c>
      <c r="F204" s="23" t="s">
        <v>30</v>
      </c>
      <c r="G204" s="24"/>
      <c r="H204" s="25">
        <v>4402</v>
      </c>
      <c r="I204" s="24"/>
      <c r="J204" s="25" t="b">
        <v>0</v>
      </c>
      <c r="K204" s="19"/>
      <c r="L204" s="26"/>
      <c r="M204" s="27"/>
    </row>
    <row r="205" spans="2:39" s="13" customFormat="1" ht="15" customHeight="1">
      <c r="B205" s="21" t="s">
        <v>396</v>
      </c>
      <c r="C205" s="1"/>
      <c r="D205" s="22" t="s">
        <v>427</v>
      </c>
      <c r="E205" s="1" t="s">
        <v>428</v>
      </c>
      <c r="F205" s="23" t="s">
        <v>14</v>
      </c>
      <c r="G205" s="24"/>
      <c r="H205" s="25">
        <v>4402</v>
      </c>
      <c r="I205" s="24"/>
      <c r="J205" s="25" t="b">
        <v>0</v>
      </c>
      <c r="K205" s="19"/>
      <c r="L205" s="26"/>
      <c r="M205" s="27"/>
    </row>
    <row r="206" spans="2:39" s="13" customFormat="1" ht="15" customHeight="1">
      <c r="B206" s="21" t="s">
        <v>396</v>
      </c>
      <c r="C206" s="1"/>
      <c r="D206" s="22" t="s">
        <v>429</v>
      </c>
      <c r="E206" s="1" t="s">
        <v>430</v>
      </c>
      <c r="F206" s="23" t="s">
        <v>14</v>
      </c>
      <c r="G206" s="24"/>
      <c r="H206" s="25">
        <v>4402</v>
      </c>
      <c r="I206" s="24"/>
      <c r="J206" s="25" t="b">
        <v>0</v>
      </c>
      <c r="K206" s="19"/>
      <c r="L206" s="26"/>
      <c r="M206" s="27"/>
    </row>
    <row r="207" spans="2:39" s="13" customFormat="1" ht="15" customHeight="1">
      <c r="B207" s="21" t="s">
        <v>431</v>
      </c>
      <c r="C207" s="1"/>
      <c r="D207" s="28" t="s">
        <v>360</v>
      </c>
      <c r="E207" s="23" t="s">
        <v>30</v>
      </c>
      <c r="F207" s="23" t="s">
        <v>30</v>
      </c>
      <c r="G207" s="24"/>
      <c r="H207" s="25">
        <v>4460</v>
      </c>
      <c r="I207" s="24"/>
      <c r="J207" s="25" t="b">
        <v>0</v>
      </c>
      <c r="K207" s="19"/>
      <c r="L207" s="26"/>
      <c r="M207" s="27"/>
      <c r="AB207" s="13" t="str">
        <f t="array" ref="AB207">IFERROR(INDEX(B207:B214, SMALL(IF("V"=F207:F214, ROW(F207:F214)-MIN(ROW(F207:F214))+1, ""), ROW() -206 )), "")</f>
        <v>Lewis University</v>
      </c>
      <c r="AC207" s="13">
        <f t="array" ref="AC207">IFERROR(INDEX(C207:C214, SMALL(IF("V"=F207:F214, ROW(F207:F214)-MIN(ROW(F207:F214))+1, ""), ROW() -206 )), "")</f>
        <v>0</v>
      </c>
      <c r="AD207" s="13" t="str">
        <f t="array" ref="AD207">IFERROR(INDEX(D207:D214, SMALL(IF("V"=F207:F214, ROW(F207:F214)-MIN(ROW(F207:F214))+1, ""), ROW() -206 )), "")</f>
        <v>21-70079</v>
      </c>
      <c r="AE207" s="13" t="str">
        <f t="array" ref="AE207">IFERROR(INDEX(E207:E214, SMALL(IF("V"=F207:F214, ROW(F207:F214)-MIN(ROW(F207:F214))+1, ""), ROW() -206 )), "")</f>
        <v>Devin Polcyn</v>
      </c>
      <c r="AF207" s="13" t="str">
        <f t="array" ref="AF207">IFERROR(INDEX(B207:B214, SMALL(IF(ISNUMBER(SEARCH("JV1",F207:F214)), ROW(F207:F214)-MIN(ROW(F207:F214))+1, ""), ROW() -206 )), "")</f>
        <v/>
      </c>
      <c r="AG207" s="13" t="str">
        <f t="array" ref="AG207">IFERROR(INDEX(C207:C214, SMALL(IF(ISNUMBER(SEARCH("JV1",F207:F214)), ROW(F207:F214)-MIN(ROW(F207:F214))+1, ""), ROW() -206 )), "")</f>
        <v/>
      </c>
      <c r="AH207" s="13" t="str">
        <f t="array" ref="AH207">IFERROR(INDEX(D207:D214, SMALL(IF(ISNUMBER(SEARCH("JV1",F207:F214)), ROW(F207:F214)-MIN(ROW(F207:F214))+1, ""), ROW() -206 )), "")</f>
        <v/>
      </c>
      <c r="AI207" s="13" t="str">
        <f t="array" ref="AI207">IFERROR(INDEX(E207:E214, SMALL(IF(ISNUMBER(SEARCH("JV1",F207:F214)), ROW(F207:F214)-MIN(ROW(F207:F214))+1, ""), ROW() -206 )), "")</f>
        <v/>
      </c>
      <c r="AJ207" s="13" t="str">
        <f t="array" ref="AJ207">IFERROR(INDEX(B207:B214, SMALL(IF(ISNUMBER(SEARCH("JV2",F207:F214)), ROW(F207:F214)-MIN(ROW(F207:F214))+1, ""), ROW() -206 )), "")</f>
        <v/>
      </c>
      <c r="AK207" s="13" t="str">
        <f t="array" ref="AK207">IFERROR(INDEX(C207:C214, SMALL(IF(ISNUMBER(SEARCH("JV2",F207:F214)), ROW(F207:F214)-MIN(ROW(F207:F214))+1, ""), ROW() -206 )), "")</f>
        <v/>
      </c>
      <c r="AL207" s="13" t="str">
        <f t="array" ref="AL207">IFERROR(INDEX(D207:D214, SMALL(IF(ISNUMBER(SEARCH("JV2",F207:F214)), ROW(F207:F214)-MIN(ROW(F207:F214))+1, ""), ROW() -206 )), "")</f>
        <v/>
      </c>
      <c r="AM207" s="13" t="str">
        <f t="array" ref="AM207">IFERROR(INDEX(E207:E214, SMALL(IF(ISNUMBER(SEARCH("JV2",F207:F214)), ROW(F207:F214)-MIN(ROW(F207:F214))+1, ""), ROW() -206 )), "")</f>
        <v/>
      </c>
    </row>
    <row r="208" spans="2:39" s="13" customFormat="1" ht="15" customHeight="1">
      <c r="B208" s="21" t="s">
        <v>431</v>
      </c>
      <c r="C208" s="1"/>
      <c r="D208" s="28" t="s">
        <v>360</v>
      </c>
      <c r="E208" s="23" t="s">
        <v>30</v>
      </c>
      <c r="F208" s="23" t="s">
        <v>30</v>
      </c>
      <c r="G208" s="24"/>
      <c r="H208" s="25">
        <v>4460</v>
      </c>
      <c r="I208" s="24"/>
      <c r="J208" s="25" t="b">
        <v>0</v>
      </c>
      <c r="K208" s="19"/>
      <c r="L208" s="26"/>
      <c r="M208" s="27"/>
      <c r="AB208" s="13" t="str">
        <f t="array" ref="AB208">IFERROR(INDEX(B207:B214, SMALL(IF("V"=F207:F214, ROW(F207:F214)-MIN(ROW(F207:F214))+1, ""), ROW() -206 )), "")</f>
        <v>Lewis University</v>
      </c>
      <c r="AC208" s="13">
        <f t="array" ref="AC208">IFERROR(INDEX(C207:C214, SMALL(IF("V"=F207:F214, ROW(F207:F214)-MIN(ROW(F207:F214))+1, ""), ROW() -206 )), "")</f>
        <v>0</v>
      </c>
      <c r="AD208" s="13" t="str">
        <f t="array" ref="AD208">IFERROR(INDEX(D207:D214, SMALL(IF("V"=F207:F214, ROW(F207:F214)-MIN(ROW(F207:F214))+1, ""), ROW() -206 )), "")</f>
        <v>19-65553</v>
      </c>
      <c r="AE208" s="13" t="str">
        <f t="array" ref="AE208">IFERROR(INDEX(E207:E214, SMALL(IF("V"=F207:F214, ROW(F207:F214)-MIN(ROW(F207:F214))+1, ""), ROW() -206 )), "")</f>
        <v>Evan Irons</v>
      </c>
      <c r="AF208" s="13" t="str">
        <f t="array" ref="AF208">IFERROR(INDEX(B207:B214, SMALL(IF(ISNUMBER(SEARCH("JV1",F207:F214)), ROW(F207:F214)-MIN(ROW(F207:F214))+1, ""), ROW() -206 )), "")</f>
        <v/>
      </c>
      <c r="AG208" s="13" t="str">
        <f t="array" ref="AG208">IFERROR(INDEX(C207:C214, SMALL(IF(ISNUMBER(SEARCH("JV1",F207:F214)), ROW(F207:F214)-MIN(ROW(F207:F214))+1, ""), ROW() -206 )), "")</f>
        <v/>
      </c>
      <c r="AH208" s="13" t="str">
        <f t="array" ref="AH208">IFERROR(INDEX(D207:D214, SMALL(IF(ISNUMBER(SEARCH("JV1",F207:F214)), ROW(F207:F214)-MIN(ROW(F207:F214))+1, ""), ROW() -206 )), "")</f>
        <v/>
      </c>
      <c r="AI208" s="13" t="str">
        <f t="array" ref="AI208">IFERROR(INDEX(E207:E214, SMALL(IF(ISNUMBER(SEARCH("JV1",F207:F214)), ROW(F207:F214)-MIN(ROW(F207:F214))+1, ""), ROW() -206 )), "")</f>
        <v/>
      </c>
      <c r="AJ208" s="13" t="str">
        <f t="array" ref="AJ208">IFERROR(INDEX(B207:B214, SMALL(IF(ISNUMBER(SEARCH("JV2",F207:F214)), ROW(F207:F214)-MIN(ROW(F207:F214))+1, ""), ROW() -206 )), "")</f>
        <v/>
      </c>
      <c r="AK208" s="13" t="str">
        <f t="array" ref="AK208">IFERROR(INDEX(C207:C214, SMALL(IF(ISNUMBER(SEARCH("JV2",F207:F214)), ROW(F207:F214)-MIN(ROW(F207:F214))+1, ""), ROW() -206 )), "")</f>
        <v/>
      </c>
      <c r="AL208" s="13" t="str">
        <f t="array" ref="AL208">IFERROR(INDEX(D207:D214, SMALL(IF(ISNUMBER(SEARCH("JV2",F207:F214)), ROW(F207:F214)-MIN(ROW(F207:F214))+1, ""), ROW() -206 )), "")</f>
        <v/>
      </c>
      <c r="AM208" s="13" t="str">
        <f t="array" ref="AM208">IFERROR(INDEX(E207:E214, SMALL(IF(ISNUMBER(SEARCH("JV2",F207:F214)), ROW(F207:F214)-MIN(ROW(F207:F214))+1, ""), ROW() -206 )), "")</f>
        <v/>
      </c>
    </row>
    <row r="209" spans="2:39" s="13" customFormat="1" ht="15" customHeight="1">
      <c r="B209" s="21" t="s">
        <v>431</v>
      </c>
      <c r="C209" s="1"/>
      <c r="D209" s="22" t="s">
        <v>432</v>
      </c>
      <c r="E209" s="1" t="s">
        <v>433</v>
      </c>
      <c r="F209" s="23" t="s">
        <v>14</v>
      </c>
      <c r="G209" s="24"/>
      <c r="H209" s="25">
        <v>4460</v>
      </c>
      <c r="I209" s="24"/>
      <c r="J209" s="25" t="b">
        <v>0</v>
      </c>
      <c r="K209" s="19"/>
      <c r="L209" s="26"/>
      <c r="M209" s="27"/>
      <c r="AB209" s="13" t="str">
        <f t="array" ref="AB209">IFERROR(INDEX(B207:B214, SMALL(IF("V"=F207:F214, ROW(F207:F214)-MIN(ROW(F207:F214))+1, ""), ROW() -206 )), "")</f>
        <v>Lewis University</v>
      </c>
      <c r="AC209" s="13">
        <f t="array" ref="AC209">IFERROR(INDEX(C207:C214, SMALL(IF("V"=F207:F214, ROW(F207:F214)-MIN(ROW(F207:F214))+1, ""), ROW() -206 )), "")</f>
        <v>0</v>
      </c>
      <c r="AD209" s="13" t="str">
        <f t="array" ref="AD209">IFERROR(INDEX(D207:D214, SMALL(IF("V"=F207:F214, ROW(F207:F214)-MIN(ROW(F207:F214))+1, ""), ROW() -206 )), "")</f>
        <v>18-14236</v>
      </c>
      <c r="AE209" s="13" t="str">
        <f t="array" ref="AE209">IFERROR(INDEX(E207:E214, SMALL(IF("V"=F207:F214, ROW(F207:F214)-MIN(ROW(F207:F214))+1, ""), ROW() -206 )), "")</f>
        <v>Jacob Ostrowski</v>
      </c>
      <c r="AF209" s="13" t="str">
        <f t="array" ref="AF209">IFERROR(INDEX(B207:B214, SMALL(IF(ISNUMBER(SEARCH("JV1",F207:F214)), ROW(F207:F214)-MIN(ROW(F207:F214))+1, ""), ROW() -206 )), "")</f>
        <v/>
      </c>
      <c r="AG209" s="13" t="str">
        <f t="array" ref="AG209">IFERROR(INDEX(C207:C214, SMALL(IF(ISNUMBER(SEARCH("JV1",F207:F214)), ROW(F207:F214)-MIN(ROW(F207:F214))+1, ""), ROW() -206 )), "")</f>
        <v/>
      </c>
      <c r="AH209" s="13" t="str">
        <f t="array" ref="AH209">IFERROR(INDEX(D207:D214, SMALL(IF(ISNUMBER(SEARCH("JV1",F207:F214)), ROW(F207:F214)-MIN(ROW(F207:F214))+1, ""), ROW() -206 )), "")</f>
        <v/>
      </c>
      <c r="AI209" s="13" t="str">
        <f t="array" ref="AI209">IFERROR(INDEX(E207:E214, SMALL(IF(ISNUMBER(SEARCH("JV1",F207:F214)), ROW(F207:F214)-MIN(ROW(F207:F214))+1, ""), ROW() -206 )), "")</f>
        <v/>
      </c>
      <c r="AJ209" s="13" t="str">
        <f t="array" ref="AJ209">IFERROR(INDEX(B207:B214, SMALL(IF(ISNUMBER(SEARCH("JV2",F207:F214)), ROW(F207:F214)-MIN(ROW(F207:F214))+1, ""), ROW() -206 )), "")</f>
        <v/>
      </c>
      <c r="AK209" s="13" t="str">
        <f t="array" ref="AK209">IFERROR(INDEX(C207:C214, SMALL(IF(ISNUMBER(SEARCH("JV2",F207:F214)), ROW(F207:F214)-MIN(ROW(F207:F214))+1, ""), ROW() -206 )), "")</f>
        <v/>
      </c>
      <c r="AL209" s="13" t="str">
        <f t="array" ref="AL209">IFERROR(INDEX(D207:D214, SMALL(IF(ISNUMBER(SEARCH("JV2",F207:F214)), ROW(F207:F214)-MIN(ROW(F207:F214))+1, ""), ROW() -206 )), "")</f>
        <v/>
      </c>
      <c r="AM209" s="13" t="str">
        <f t="array" ref="AM209">IFERROR(INDEX(E207:E214, SMALL(IF(ISNUMBER(SEARCH("JV2",F207:F214)), ROW(F207:F214)-MIN(ROW(F207:F214))+1, ""), ROW() -206 )), "")</f>
        <v/>
      </c>
    </row>
    <row r="210" spans="2:39" s="13" customFormat="1" ht="15" customHeight="1">
      <c r="B210" s="21" t="s">
        <v>431</v>
      </c>
      <c r="C210" s="1"/>
      <c r="D210" s="22" t="s">
        <v>434</v>
      </c>
      <c r="E210" s="1" t="s">
        <v>435</v>
      </c>
      <c r="F210" s="23" t="s">
        <v>14</v>
      </c>
      <c r="G210" s="24"/>
      <c r="H210" s="25">
        <v>4460</v>
      </c>
      <c r="I210" s="24"/>
      <c r="J210" s="25" t="b">
        <v>0</v>
      </c>
      <c r="K210" s="19"/>
      <c r="L210" s="26"/>
      <c r="M210" s="27"/>
      <c r="AB210" s="13" t="str">
        <f t="array" ref="AB210">IFERROR(INDEX(B207:B214, SMALL(IF("V"=F207:F214, ROW(F207:F214)-MIN(ROW(F207:F214))+1, ""), ROW() -206 )), "")</f>
        <v>Lewis University</v>
      </c>
      <c r="AC210" s="13">
        <f t="array" ref="AC210">IFERROR(INDEX(C207:C214, SMALL(IF("V"=F207:F214, ROW(F207:F214)-MIN(ROW(F207:F214))+1, ""), ROW() -206 )), "")</f>
        <v>0</v>
      </c>
      <c r="AD210" s="13" t="str">
        <f t="array" ref="AD210">IFERROR(INDEX(D207:D214, SMALL(IF("V"=F207:F214, ROW(F207:F214)-MIN(ROW(F207:F214))+1, ""), ROW() -206 )), "")</f>
        <v>23-4444</v>
      </c>
      <c r="AE210" s="13" t="str">
        <f t="array" ref="AE210">IFERROR(INDEX(E207:E214, SMALL(IF("V"=F207:F214, ROW(F207:F214)-MIN(ROW(F207:F214))+1, ""), ROW() -206 )), "")</f>
        <v>Jacob Redwinski</v>
      </c>
      <c r="AF210" s="13" t="str">
        <f t="array" ref="AF210">IFERROR(INDEX(B207:B214, SMALL(IF(ISNUMBER(SEARCH("JV1",F207:F214)), ROW(F207:F214)-MIN(ROW(F207:F214))+1, ""), ROW() -206 )), "")</f>
        <v/>
      </c>
      <c r="AG210" s="13" t="str">
        <f t="array" ref="AG210">IFERROR(INDEX(C207:C214, SMALL(IF(ISNUMBER(SEARCH("JV1",F207:F214)), ROW(F207:F214)-MIN(ROW(F207:F214))+1, ""), ROW() -206 )), "")</f>
        <v/>
      </c>
      <c r="AH210" s="13" t="str">
        <f t="array" ref="AH210">IFERROR(INDEX(D207:D214, SMALL(IF(ISNUMBER(SEARCH("JV1",F207:F214)), ROW(F207:F214)-MIN(ROW(F207:F214))+1, ""), ROW() -206 )), "")</f>
        <v/>
      </c>
      <c r="AI210" s="13" t="str">
        <f t="array" ref="AI210">IFERROR(INDEX(E207:E214, SMALL(IF(ISNUMBER(SEARCH("JV1",F207:F214)), ROW(F207:F214)-MIN(ROW(F207:F214))+1, ""), ROW() -206 )), "")</f>
        <v/>
      </c>
      <c r="AJ210" s="13" t="str">
        <f t="array" ref="AJ210">IFERROR(INDEX(B207:B214, SMALL(IF(ISNUMBER(SEARCH("JV2",F207:F214)), ROW(F207:F214)-MIN(ROW(F207:F214))+1, ""), ROW() -206 )), "")</f>
        <v/>
      </c>
      <c r="AK210" s="13" t="str">
        <f t="array" ref="AK210">IFERROR(INDEX(C207:C214, SMALL(IF(ISNUMBER(SEARCH("JV2",F207:F214)), ROW(F207:F214)-MIN(ROW(F207:F214))+1, ""), ROW() -206 )), "")</f>
        <v/>
      </c>
      <c r="AL210" s="13" t="str">
        <f t="array" ref="AL210">IFERROR(INDEX(D207:D214, SMALL(IF(ISNUMBER(SEARCH("JV2",F207:F214)), ROW(F207:F214)-MIN(ROW(F207:F214))+1, ""), ROW() -206 )), "")</f>
        <v/>
      </c>
      <c r="AM210" s="13" t="str">
        <f t="array" ref="AM210">IFERROR(INDEX(E207:E214, SMALL(IF(ISNUMBER(SEARCH("JV2",F207:F214)), ROW(F207:F214)-MIN(ROW(F207:F214))+1, ""), ROW() -206 )), "")</f>
        <v/>
      </c>
    </row>
    <row r="211" spans="2:39" s="13" customFormat="1" ht="15" customHeight="1">
      <c r="B211" s="21" t="s">
        <v>431</v>
      </c>
      <c r="C211" s="1"/>
      <c r="D211" s="22" t="s">
        <v>436</v>
      </c>
      <c r="E211" s="1" t="s">
        <v>437</v>
      </c>
      <c r="F211" s="23" t="s">
        <v>14</v>
      </c>
      <c r="G211" s="24"/>
      <c r="H211" s="25">
        <v>4460</v>
      </c>
      <c r="I211" s="24"/>
      <c r="J211" s="25" t="b">
        <v>0</v>
      </c>
      <c r="K211" s="19"/>
      <c r="L211" s="26"/>
      <c r="M211" s="27"/>
      <c r="AB211" s="13" t="str">
        <f t="array" ref="AB211">IFERROR(INDEX(B207:B214, SMALL(IF("V"=F207:F214, ROW(F207:F214)-MIN(ROW(F207:F214))+1, ""), ROW() -206 )), "")</f>
        <v>Lewis University</v>
      </c>
      <c r="AC211" s="13">
        <f t="array" ref="AC211">IFERROR(INDEX(C207:C214, SMALL(IF("V"=F207:F214, ROW(F207:F214)-MIN(ROW(F207:F214))+1, ""), ROW() -206 )), "")</f>
        <v>0</v>
      </c>
      <c r="AD211" s="13" t="str">
        <f t="array" ref="AD211">IFERROR(INDEX(D207:D214, SMALL(IF("V"=F207:F214, ROW(F207:F214)-MIN(ROW(F207:F214))+1, ""), ROW() -206 )), "")</f>
        <v>11-509423</v>
      </c>
      <c r="AE211" s="13" t="str">
        <f t="array" ref="AE211">IFERROR(INDEX(E207:E214, SMALL(IF("V"=F207:F214, ROW(F207:F214)-MIN(ROW(F207:F214))+1, ""), ROW() -206 )), "")</f>
        <v>Luke Thormeyer</v>
      </c>
      <c r="AF211" s="13" t="str">
        <f t="array" ref="AF211">IFERROR(INDEX(B207:B214, SMALL(IF(ISNUMBER(SEARCH("JV1",F207:F214)), ROW(F207:F214)-MIN(ROW(F207:F214))+1, ""), ROW() -206 )), "")</f>
        <v/>
      </c>
      <c r="AG211" s="13" t="str">
        <f t="array" ref="AG211">IFERROR(INDEX(C207:C214, SMALL(IF(ISNUMBER(SEARCH("JV1",F207:F214)), ROW(F207:F214)-MIN(ROW(F207:F214))+1, ""), ROW() -206 )), "")</f>
        <v/>
      </c>
      <c r="AH211" s="13" t="str">
        <f t="array" ref="AH211">IFERROR(INDEX(D207:D214, SMALL(IF(ISNUMBER(SEARCH("JV1",F207:F214)), ROW(F207:F214)-MIN(ROW(F207:F214))+1, ""), ROW() -206 )), "")</f>
        <v/>
      </c>
      <c r="AI211" s="13" t="str">
        <f t="array" ref="AI211">IFERROR(INDEX(E207:E214, SMALL(IF(ISNUMBER(SEARCH("JV1",F207:F214)), ROW(F207:F214)-MIN(ROW(F207:F214))+1, ""), ROW() -206 )), "")</f>
        <v/>
      </c>
      <c r="AJ211" s="13" t="str">
        <f t="array" ref="AJ211">IFERROR(INDEX(B207:B214, SMALL(IF(ISNUMBER(SEARCH("JV2",F207:F214)), ROW(F207:F214)-MIN(ROW(F207:F214))+1, ""), ROW() -206 )), "")</f>
        <v/>
      </c>
      <c r="AK211" s="13" t="str">
        <f t="array" ref="AK211">IFERROR(INDEX(C207:C214, SMALL(IF(ISNUMBER(SEARCH("JV2",F207:F214)), ROW(F207:F214)-MIN(ROW(F207:F214))+1, ""), ROW() -206 )), "")</f>
        <v/>
      </c>
      <c r="AL211" s="13" t="str">
        <f t="array" ref="AL211">IFERROR(INDEX(D207:D214, SMALL(IF(ISNUMBER(SEARCH("JV2",F207:F214)), ROW(F207:F214)-MIN(ROW(F207:F214))+1, ""), ROW() -206 )), "")</f>
        <v/>
      </c>
      <c r="AM211" s="13" t="str">
        <f t="array" ref="AM211">IFERROR(INDEX(E207:E214, SMALL(IF(ISNUMBER(SEARCH("JV2",F207:F214)), ROW(F207:F214)-MIN(ROW(F207:F214))+1, ""), ROW() -206 )), "")</f>
        <v/>
      </c>
    </row>
    <row r="212" spans="2:39" s="13" customFormat="1" ht="15" customHeight="1">
      <c r="B212" s="21" t="s">
        <v>431</v>
      </c>
      <c r="C212" s="1"/>
      <c r="D212" s="22" t="s">
        <v>438</v>
      </c>
      <c r="E212" s="1" t="s">
        <v>439</v>
      </c>
      <c r="F212" s="23" t="s">
        <v>14</v>
      </c>
      <c r="G212" s="24"/>
      <c r="H212" s="25">
        <v>4460</v>
      </c>
      <c r="I212" s="24"/>
      <c r="J212" s="25" t="b">
        <v>0</v>
      </c>
      <c r="K212" s="19"/>
      <c r="L212" s="26"/>
      <c r="M212" s="27"/>
      <c r="AB212" s="13" t="str">
        <f t="array" ref="AB212">IFERROR(INDEX(B207:B214, SMALL(IF("V"=F207:F214, ROW(F207:F214)-MIN(ROW(F207:F214))+1, ""), ROW() -206 )), "")</f>
        <v/>
      </c>
      <c r="AC212" s="13" t="str">
        <f t="array" ref="AC212">IFERROR(INDEX(C207:C214, SMALL(IF("V"=F207:F214, ROW(F207:F214)-MIN(ROW(F207:F214))+1, ""), ROW() -206 )), "")</f>
        <v/>
      </c>
      <c r="AD212" s="13" t="str">
        <f t="array" ref="AD212">IFERROR(INDEX(D207:D214, SMALL(IF("V"=F207:F214, ROW(F207:F214)-MIN(ROW(F207:F214))+1, ""), ROW() -206 )), "")</f>
        <v/>
      </c>
      <c r="AE212" s="13" t="str">
        <f t="array" ref="AE212">IFERROR(INDEX(E207:E214, SMALL(IF("V"=F207:F214, ROW(F207:F214)-MIN(ROW(F207:F214))+1, ""), ROW() -206 )), "")</f>
        <v/>
      </c>
      <c r="AF212" s="13" t="str">
        <f t="array" ref="AF212">IFERROR(INDEX(B207:B214, SMALL(IF(ISNUMBER(SEARCH("JV1",F207:F214)), ROW(F207:F214)-MIN(ROW(F207:F214))+1, ""), ROW() -206 )), "")</f>
        <v/>
      </c>
      <c r="AG212" s="13" t="str">
        <f t="array" ref="AG212">IFERROR(INDEX(C207:C214, SMALL(IF(ISNUMBER(SEARCH("JV1",F207:F214)), ROW(F207:F214)-MIN(ROW(F207:F214))+1, ""), ROW() -206 )), "")</f>
        <v/>
      </c>
      <c r="AH212" s="13" t="str">
        <f t="array" ref="AH212">IFERROR(INDEX(D207:D214, SMALL(IF(ISNUMBER(SEARCH("JV1",F207:F214)), ROW(F207:F214)-MIN(ROW(F207:F214))+1, ""), ROW() -206 )), "")</f>
        <v/>
      </c>
      <c r="AI212" s="13" t="str">
        <f t="array" ref="AI212">IFERROR(INDEX(E207:E214, SMALL(IF(ISNUMBER(SEARCH("JV1",F207:F214)), ROW(F207:F214)-MIN(ROW(F207:F214))+1, ""), ROW() -206 )), "")</f>
        <v/>
      </c>
      <c r="AJ212" s="13" t="str">
        <f t="array" ref="AJ212">IFERROR(INDEX(B207:B214, SMALL(IF(ISNUMBER(SEARCH("JV2",F207:F214)), ROW(F207:F214)-MIN(ROW(F207:F214))+1, ""), ROW() -206 )), "")</f>
        <v/>
      </c>
      <c r="AK212" s="13" t="str">
        <f t="array" ref="AK212">IFERROR(INDEX(C207:C214, SMALL(IF(ISNUMBER(SEARCH("JV2",F207:F214)), ROW(F207:F214)-MIN(ROW(F207:F214))+1, ""), ROW() -206 )), "")</f>
        <v/>
      </c>
      <c r="AL212" s="13" t="str">
        <f t="array" ref="AL212">IFERROR(INDEX(D207:D214, SMALL(IF(ISNUMBER(SEARCH("JV2",F207:F214)), ROW(F207:F214)-MIN(ROW(F207:F214))+1, ""), ROW() -206 )), "")</f>
        <v/>
      </c>
      <c r="AM212" s="13" t="str">
        <f t="array" ref="AM212">IFERROR(INDEX(E207:E214, SMALL(IF(ISNUMBER(SEARCH("JV2",F207:F214)), ROW(F207:F214)-MIN(ROW(F207:F214))+1, ""), ROW() -206 )), "")</f>
        <v/>
      </c>
    </row>
    <row r="213" spans="2:39" s="13" customFormat="1" ht="15" customHeight="1">
      <c r="B213" s="21" t="s">
        <v>431</v>
      </c>
      <c r="C213" s="1"/>
      <c r="D213" s="22" t="s">
        <v>440</v>
      </c>
      <c r="E213" s="1" t="s">
        <v>441</v>
      </c>
      <c r="F213" s="23" t="s">
        <v>14</v>
      </c>
      <c r="G213" s="24"/>
      <c r="H213" s="25">
        <v>4460</v>
      </c>
      <c r="I213" s="24"/>
      <c r="J213" s="25" t="b">
        <v>0</v>
      </c>
      <c r="K213" s="19"/>
      <c r="L213" s="26"/>
      <c r="M213" s="27"/>
      <c r="AB213" s="13" t="str">
        <f t="array" ref="AB213">IFERROR(INDEX(B207:B214, SMALL(IF("V"=F207:F214, ROW(F207:F214)-MIN(ROW(F207:F214))+1, ""), ROW() -206 )), "")</f>
        <v/>
      </c>
      <c r="AC213" s="13" t="str">
        <f t="array" ref="AC213">IFERROR(INDEX(C207:C214, SMALL(IF("V"=F207:F214, ROW(F207:F214)-MIN(ROW(F207:F214))+1, ""), ROW() -206 )), "")</f>
        <v/>
      </c>
      <c r="AD213" s="13" t="str">
        <f t="array" ref="AD213">IFERROR(INDEX(D207:D214, SMALL(IF("V"=F207:F214, ROW(F207:F214)-MIN(ROW(F207:F214))+1, ""), ROW() -206 )), "")</f>
        <v/>
      </c>
      <c r="AE213" s="13" t="str">
        <f t="array" ref="AE213">IFERROR(INDEX(E207:E214, SMALL(IF("V"=F207:F214, ROW(F207:F214)-MIN(ROW(F207:F214))+1, ""), ROW() -206 )), "")</f>
        <v/>
      </c>
      <c r="AF213" s="13" t="str">
        <f t="array" ref="AF213">IFERROR(INDEX(B207:B214, SMALL(IF(ISNUMBER(SEARCH("JV1",F207:F214)), ROW(F207:F214)-MIN(ROW(F207:F214))+1, ""), ROW() -206 )), "")</f>
        <v/>
      </c>
      <c r="AG213" s="13" t="str">
        <f t="array" ref="AG213">IFERROR(INDEX(C207:C214, SMALL(IF(ISNUMBER(SEARCH("JV1",F207:F214)), ROW(F207:F214)-MIN(ROW(F207:F214))+1, ""), ROW() -206 )), "")</f>
        <v/>
      </c>
      <c r="AH213" s="13" t="str">
        <f t="array" ref="AH213">IFERROR(INDEX(D207:D214, SMALL(IF(ISNUMBER(SEARCH("JV1",F207:F214)), ROW(F207:F214)-MIN(ROW(F207:F214))+1, ""), ROW() -206 )), "")</f>
        <v/>
      </c>
      <c r="AI213" s="13" t="str">
        <f t="array" ref="AI213">IFERROR(INDEX(E207:E214, SMALL(IF(ISNUMBER(SEARCH("JV1",F207:F214)), ROW(F207:F214)-MIN(ROW(F207:F214))+1, ""), ROW() -206 )), "")</f>
        <v/>
      </c>
      <c r="AJ213" s="13" t="str">
        <f t="array" ref="AJ213">IFERROR(INDEX(B207:B214, SMALL(IF(ISNUMBER(SEARCH("JV2",F207:F214)), ROW(F207:F214)-MIN(ROW(F207:F214))+1, ""), ROW() -206 )), "")</f>
        <v/>
      </c>
      <c r="AK213" s="13" t="str">
        <f t="array" ref="AK213">IFERROR(INDEX(C207:C214, SMALL(IF(ISNUMBER(SEARCH("JV2",F207:F214)), ROW(F207:F214)-MIN(ROW(F207:F214))+1, ""), ROW() -206 )), "")</f>
        <v/>
      </c>
      <c r="AL213" s="13" t="str">
        <f t="array" ref="AL213">IFERROR(INDEX(D207:D214, SMALL(IF(ISNUMBER(SEARCH("JV2",F207:F214)), ROW(F207:F214)-MIN(ROW(F207:F214))+1, ""), ROW() -206 )), "")</f>
        <v/>
      </c>
      <c r="AM213" s="13" t="str">
        <f t="array" ref="AM213">IFERROR(INDEX(E207:E214, SMALL(IF(ISNUMBER(SEARCH("JV2",F207:F214)), ROW(F207:F214)-MIN(ROW(F207:F214))+1, ""), ROW() -206 )), "")</f>
        <v/>
      </c>
    </row>
    <row r="214" spans="2:39" s="13" customFormat="1" ht="15" customHeight="1">
      <c r="B214" s="21" t="s">
        <v>431</v>
      </c>
      <c r="C214" s="1"/>
      <c r="D214" s="22" t="s">
        <v>442</v>
      </c>
      <c r="E214" s="1" t="s">
        <v>443</v>
      </c>
      <c r="F214" s="23" t="s">
        <v>30</v>
      </c>
      <c r="G214" s="24"/>
      <c r="H214" s="25">
        <v>4460</v>
      </c>
      <c r="I214" s="24"/>
      <c r="J214" s="25" t="b">
        <v>0</v>
      </c>
      <c r="K214" s="19"/>
      <c r="L214" s="26"/>
      <c r="M214" s="27"/>
      <c r="AB214" s="13" t="str">
        <f t="array" ref="AB214">IFERROR(INDEX(B207:B214, SMALL(IF("V"=F207:F214, ROW(F207:F214)-MIN(ROW(F207:F214))+1, ""), ROW() -206 )), "")</f>
        <v/>
      </c>
      <c r="AC214" s="13" t="str">
        <f t="array" ref="AC214">IFERROR(INDEX(C207:C214, SMALL(IF("V"=F207:F214, ROW(F207:F214)-MIN(ROW(F207:F214))+1, ""), ROW() -206 )), "")</f>
        <v/>
      </c>
      <c r="AD214" s="13" t="str">
        <f t="array" ref="AD214">IFERROR(INDEX(D207:D214, SMALL(IF("V"=F207:F214, ROW(F207:F214)-MIN(ROW(F207:F214))+1, ""), ROW() -206 )), "")</f>
        <v/>
      </c>
      <c r="AE214" s="13" t="str">
        <f t="array" ref="AE214">IFERROR(INDEX(E207:E214, SMALL(IF("V"=F207:F214, ROW(F207:F214)-MIN(ROW(F207:F214))+1, ""), ROW() -206 )), "")</f>
        <v/>
      </c>
      <c r="AF214" s="13" t="str">
        <f t="array" ref="AF214">IFERROR(INDEX(B207:B214, SMALL(IF(ISNUMBER(SEARCH("JV1",F207:F214)), ROW(F207:F214)-MIN(ROW(F207:F214))+1, ""), ROW() -206 )), "")</f>
        <v/>
      </c>
      <c r="AG214" s="13" t="str">
        <f t="array" ref="AG214">IFERROR(INDEX(C207:C214, SMALL(IF(ISNUMBER(SEARCH("JV1",F207:F214)), ROW(F207:F214)-MIN(ROW(F207:F214))+1, ""), ROW() -206 )), "")</f>
        <v/>
      </c>
      <c r="AH214" s="13" t="str">
        <f t="array" ref="AH214">IFERROR(INDEX(D207:D214, SMALL(IF(ISNUMBER(SEARCH("JV1",F207:F214)), ROW(F207:F214)-MIN(ROW(F207:F214))+1, ""), ROW() -206 )), "")</f>
        <v/>
      </c>
      <c r="AI214" s="13" t="str">
        <f t="array" ref="AI214">IFERROR(INDEX(E207:E214, SMALL(IF(ISNUMBER(SEARCH("JV1",F207:F214)), ROW(F207:F214)-MIN(ROW(F207:F214))+1, ""), ROW() -206 )), "")</f>
        <v/>
      </c>
      <c r="AJ214" s="13" t="str">
        <f t="array" ref="AJ214">IFERROR(INDEX(B207:B214, SMALL(IF(ISNUMBER(SEARCH("JV2",F207:F214)), ROW(F207:F214)-MIN(ROW(F207:F214))+1, ""), ROW() -206 )), "")</f>
        <v/>
      </c>
      <c r="AK214" s="13" t="str">
        <f t="array" ref="AK214">IFERROR(INDEX(C207:C214, SMALL(IF(ISNUMBER(SEARCH("JV2",F207:F214)), ROW(F207:F214)-MIN(ROW(F207:F214))+1, ""), ROW() -206 )), "")</f>
        <v/>
      </c>
      <c r="AL214" s="13" t="str">
        <f t="array" ref="AL214">IFERROR(INDEX(D207:D214, SMALL(IF(ISNUMBER(SEARCH("JV2",F207:F214)), ROW(F207:F214)-MIN(ROW(F207:F214))+1, ""), ROW() -206 )), "")</f>
        <v/>
      </c>
      <c r="AM214" s="13" t="str">
        <f t="array" ref="AM214">IFERROR(INDEX(E207:E214, SMALL(IF(ISNUMBER(SEARCH("JV2",F207:F214)), ROW(F207:F214)-MIN(ROW(F207:F214))+1, ""), ROW() -206 )), "")</f>
        <v/>
      </c>
    </row>
    <row r="215" spans="2:39" s="13" customFormat="1" ht="15" customHeight="1">
      <c r="B215" s="21" t="s">
        <v>444</v>
      </c>
      <c r="C215" s="1"/>
      <c r="D215" s="22" t="s">
        <v>445</v>
      </c>
      <c r="E215" s="1" t="s">
        <v>446</v>
      </c>
      <c r="F215" s="23" t="s">
        <v>18</v>
      </c>
      <c r="G215" s="24"/>
      <c r="H215" s="25">
        <v>3433</v>
      </c>
      <c r="I215" s="24"/>
      <c r="J215" s="25" t="b">
        <v>0</v>
      </c>
      <c r="K215" s="19"/>
      <c r="L215" s="26"/>
      <c r="M215" s="27"/>
      <c r="AB215" s="13" t="str">
        <f t="array" ref="AB215">IFERROR(INDEX(B215:B235, SMALL(IF("V"=F215:F235, ROW(F215:F235)-MIN(ROW(F215:F235))+1, ""), ROW() -214 )), "")</f>
        <v>Marian University (IN)</v>
      </c>
      <c r="AC215" s="13">
        <f t="array" ref="AC215">IFERROR(INDEX(C215:C235, SMALL(IF("V"=F215:F235, ROW(F215:F235)-MIN(ROW(F215:F235))+1, ""), ROW() -214 )), "")</f>
        <v>0</v>
      </c>
      <c r="AD215" s="13" t="str">
        <f t="array" ref="AD215">IFERROR(INDEX(D215:D235, SMALL(IF("V"=F215:F235, ROW(F215:F235)-MIN(ROW(F215:F235))+1, ""), ROW() -214 )), "")</f>
        <v>16-21698</v>
      </c>
      <c r="AE215" s="13" t="str">
        <f t="array" ref="AE215">IFERROR(INDEX(E215:E235, SMALL(IF("V"=F215:F235, ROW(F215:F235)-MIN(ROW(F215:F235))+1, ""), ROW() -214 )), "")</f>
        <v>Adarius Reese</v>
      </c>
      <c r="AF215" s="13" t="str">
        <f t="array" ref="AF215">IFERROR(INDEX(B215:B235, SMALL(IF(ISNUMBER(SEARCH("JV1",F215:F235)), ROW(F215:F235)-MIN(ROW(F215:F235))+1, ""), ROW() -214 )), "")</f>
        <v>Marian University (IN)</v>
      </c>
      <c r="AG215" s="13">
        <f t="array" ref="AG215">IFERROR(INDEX(C215:C235, SMALL(IF(ISNUMBER(SEARCH("JV1",F215:F235)), ROW(F215:F235)-MIN(ROW(F215:F235))+1, ""), ROW() -214 )), "")</f>
        <v>0</v>
      </c>
      <c r="AH215" s="13" t="str">
        <f t="array" ref="AH215">IFERROR(INDEX(D215:D235, SMALL(IF(ISNUMBER(SEARCH("JV1",F215:F235)), ROW(F215:F235)-MIN(ROW(F215:F235))+1, ""), ROW() -214 )), "")</f>
        <v>18-74624</v>
      </c>
      <c r="AI215" s="13" t="str">
        <f t="array" ref="AI215">IFERROR(INDEX(E215:E235, SMALL(IF(ISNUMBER(SEARCH("JV1",F215:F235)), ROW(F215:F235)-MIN(ROW(F215:F235))+1, ""), ROW() -214 )), "")</f>
        <v>Caden Lester</v>
      </c>
      <c r="AJ215" s="13" t="str">
        <f t="array" ref="AJ215">IFERROR(INDEX(B215:B235, SMALL(IF(ISNUMBER(SEARCH("JV2",F215:F235)), ROW(F215:F235)-MIN(ROW(F215:F235))+1, ""), ROW() -214 )), "")</f>
        <v>Marian University (IN)</v>
      </c>
      <c r="AK215" s="13">
        <f t="array" ref="AK215">IFERROR(INDEX(C215:C235, SMALL(IF(ISNUMBER(SEARCH("JV2",F215:F235)), ROW(F215:F235)-MIN(ROW(F215:F235))+1, ""), ROW() -214 )), "")</f>
        <v>0</v>
      </c>
      <c r="AL215" s="13" t="str">
        <f t="array" ref="AL215">IFERROR(INDEX(D215:D235, SMALL(IF(ISNUMBER(SEARCH("JV2",F215:F235)), ROW(F215:F235)-MIN(ROW(F215:F235))+1, ""), ROW() -214 )), "")</f>
        <v>11-383695</v>
      </c>
      <c r="AM215" s="13" t="str">
        <f t="array" ref="AM215">IFERROR(INDEX(E215:E235, SMALL(IF(ISNUMBER(SEARCH("JV2",F215:F235)), ROW(F215:F235)-MIN(ROW(F215:F235))+1, ""), ROW() -214 )), "")</f>
        <v>Adam Harrison</v>
      </c>
    </row>
    <row r="216" spans="2:39" s="13" customFormat="1" ht="15" customHeight="1">
      <c r="B216" s="21" t="s">
        <v>444</v>
      </c>
      <c r="C216" s="1"/>
      <c r="D216" s="22" t="s">
        <v>447</v>
      </c>
      <c r="E216" s="1" t="s">
        <v>448</v>
      </c>
      <c r="F216" s="23" t="s">
        <v>14</v>
      </c>
      <c r="G216" s="24"/>
      <c r="H216" s="25">
        <v>3433</v>
      </c>
      <c r="I216" s="24"/>
      <c r="J216" s="25" t="b">
        <v>0</v>
      </c>
      <c r="K216" s="19"/>
      <c r="L216" s="26"/>
      <c r="M216" s="27"/>
      <c r="AB216" s="13" t="str">
        <f t="array" ref="AB216">IFERROR(INDEX(B215:B235, SMALL(IF("V"=F215:F235, ROW(F215:F235)-MIN(ROW(F215:F235))+1, ""), ROW() -214 )), "")</f>
        <v>Marian University (IN)</v>
      </c>
      <c r="AC216" s="13">
        <f t="array" ref="AC216">IFERROR(INDEX(C215:C235, SMALL(IF("V"=F215:F235, ROW(F215:F235)-MIN(ROW(F215:F235))+1, ""), ROW() -214 )), "")</f>
        <v>0</v>
      </c>
      <c r="AD216" s="13" t="str">
        <f t="array" ref="AD216">IFERROR(INDEX(D215:D235, SMALL(IF("V"=F215:F235, ROW(F215:F235)-MIN(ROW(F215:F235))+1, ""), ROW() -214 )), "")</f>
        <v>8950-2679</v>
      </c>
      <c r="AE216" s="13" t="str">
        <f t="array" ref="AE216">IFERROR(INDEX(E215:E235, SMALL(IF("V"=F215:F235, ROW(F215:F235)-MIN(ROW(F215:F235))+1, ""), ROW() -214 )), "")</f>
        <v>Alex Wiles</v>
      </c>
      <c r="AF216" s="13" t="str">
        <f t="array" ref="AF216">IFERROR(INDEX(B215:B235, SMALL(IF(ISNUMBER(SEARCH("JV1",F215:F235)), ROW(F215:F235)-MIN(ROW(F215:F235))+1, ""), ROW() -214 )), "")</f>
        <v>Marian University (IN)</v>
      </c>
      <c r="AG216" s="13">
        <f t="array" ref="AG216">IFERROR(INDEX(C215:C235, SMALL(IF(ISNUMBER(SEARCH("JV1",F215:F235)), ROW(F215:F235)-MIN(ROW(F215:F235))+1, ""), ROW() -214 )), "")</f>
        <v>0</v>
      </c>
      <c r="AH216" s="13" t="str">
        <f t="array" ref="AH216">IFERROR(INDEX(D215:D235, SMALL(IF(ISNUMBER(SEARCH("JV1",F215:F235)), ROW(F215:F235)-MIN(ROW(F215:F235))+1, ""), ROW() -214 )), "")</f>
        <v>17-80210</v>
      </c>
      <c r="AI216" s="13" t="str">
        <f t="array" ref="AI216">IFERROR(INDEX(E215:E235, SMALL(IF(ISNUMBER(SEARCH("JV1",F215:F235)), ROW(F215:F235)-MIN(ROW(F215:F235))+1, ""), ROW() -214 )), "")</f>
        <v>Connor Carr</v>
      </c>
      <c r="AJ216" s="13" t="str">
        <f t="array" ref="AJ216">IFERROR(INDEX(B215:B235, SMALL(IF(ISNUMBER(SEARCH("JV2",F215:F235)), ROW(F215:F235)-MIN(ROW(F215:F235))+1, ""), ROW() -214 )), "")</f>
        <v>Marian University (IN)</v>
      </c>
      <c r="AK216" s="13">
        <f t="array" ref="AK216">IFERROR(INDEX(C215:C235, SMALL(IF(ISNUMBER(SEARCH("JV2",F215:F235)), ROW(F215:F235)-MIN(ROW(F215:F235))+1, ""), ROW() -214 )), "")</f>
        <v>0</v>
      </c>
      <c r="AL216" s="13" t="str">
        <f t="array" ref="AL216">IFERROR(INDEX(D215:D235, SMALL(IF(ISNUMBER(SEARCH("JV2",F215:F235)), ROW(F215:F235)-MIN(ROW(F215:F235))+1, ""), ROW() -214 )), "")</f>
        <v>19-36943</v>
      </c>
      <c r="AM216" s="13" t="str">
        <f t="array" ref="AM216">IFERROR(INDEX(E215:E235, SMALL(IF(ISNUMBER(SEARCH("JV2",F215:F235)), ROW(F215:F235)-MIN(ROW(F215:F235))+1, ""), ROW() -214 )), "")</f>
        <v>Caden Roberts</v>
      </c>
    </row>
    <row r="217" spans="2:39" s="13" customFormat="1" ht="15" customHeight="1">
      <c r="B217" s="21" t="s">
        <v>444</v>
      </c>
      <c r="C217" s="1"/>
      <c r="D217" s="22" t="s">
        <v>449</v>
      </c>
      <c r="E217" s="1" t="s">
        <v>450</v>
      </c>
      <c r="F217" s="23" t="s">
        <v>14</v>
      </c>
      <c r="G217" s="24"/>
      <c r="H217" s="25">
        <v>3433</v>
      </c>
      <c r="I217" s="24"/>
      <c r="J217" s="25" t="b">
        <v>0</v>
      </c>
      <c r="K217" s="19"/>
      <c r="L217" s="26"/>
      <c r="M217" s="27"/>
      <c r="AB217" s="13" t="str">
        <f t="array" ref="AB217">IFERROR(INDEX(B215:B235, SMALL(IF("V"=F215:F235, ROW(F215:F235)-MIN(ROW(F215:F235))+1, ""), ROW() -214 )), "")</f>
        <v>Marian University (IN)</v>
      </c>
      <c r="AC217" s="13">
        <f t="array" ref="AC217">IFERROR(INDEX(C215:C235, SMALL(IF("V"=F215:F235, ROW(F215:F235)-MIN(ROW(F215:F235))+1, ""), ROW() -214 )), "")</f>
        <v>0</v>
      </c>
      <c r="AD217" s="13" t="str">
        <f t="array" ref="AD217">IFERROR(INDEX(D215:D235, SMALL(IF("V"=F215:F235, ROW(F215:F235)-MIN(ROW(F215:F235))+1, ""), ROW() -214 )), "")</f>
        <v>5734-1175</v>
      </c>
      <c r="AE217" s="13" t="str">
        <f t="array" ref="AE217">IFERROR(INDEX(E215:E235, SMALL(IF("V"=F215:F235, ROW(F215:F235)-MIN(ROW(F215:F235))+1, ""), ROW() -214 )), "")</f>
        <v>Chad Burgess</v>
      </c>
      <c r="AF217" s="13" t="str">
        <f t="array" ref="AF217">IFERROR(INDEX(B215:B235, SMALL(IF(ISNUMBER(SEARCH("JV1",F215:F235)), ROW(F215:F235)-MIN(ROW(F215:F235))+1, ""), ROW() -214 )), "")</f>
        <v>Marian University (IN)</v>
      </c>
      <c r="AG217" s="13">
        <f t="array" ref="AG217">IFERROR(INDEX(C215:C235, SMALL(IF(ISNUMBER(SEARCH("JV1",F215:F235)), ROW(F215:F235)-MIN(ROW(F215:F235))+1, ""), ROW() -214 )), "")</f>
        <v>0</v>
      </c>
      <c r="AH217" s="13" t="str">
        <f t="array" ref="AH217">IFERROR(INDEX(D215:D235, SMALL(IF(ISNUMBER(SEARCH("JV1",F215:F235)), ROW(F215:F235)-MIN(ROW(F215:F235))+1, ""), ROW() -214 )), "")</f>
        <v>11-383682</v>
      </c>
      <c r="AI217" s="13" t="str">
        <f t="array" ref="AI217">IFERROR(INDEX(E215:E235, SMALL(IF(ISNUMBER(SEARCH("JV1",F215:F235)), ROW(F215:F235)-MIN(ROW(F215:F235))+1, ""), ROW() -214 )), "")</f>
        <v>Dylan Anderson</v>
      </c>
      <c r="AJ217" s="13" t="str">
        <f t="array" ref="AJ217">IFERROR(INDEX(B215:B235, SMALL(IF(ISNUMBER(SEARCH("JV2",F215:F235)), ROW(F215:F235)-MIN(ROW(F215:F235))+1, ""), ROW() -214 )), "")</f>
        <v>Marian University (IN)</v>
      </c>
      <c r="AK217" s="13">
        <f t="array" ref="AK217">IFERROR(INDEX(C215:C235, SMALL(IF(ISNUMBER(SEARCH("JV2",F215:F235)), ROW(F215:F235)-MIN(ROW(F215:F235))+1, ""), ROW() -214 )), "")</f>
        <v>0</v>
      </c>
      <c r="AL217" s="13" t="str">
        <f t="array" ref="AL217">IFERROR(INDEX(D215:D235, SMALL(IF(ISNUMBER(SEARCH("JV2",F215:F235)), ROW(F215:F235)-MIN(ROW(F215:F235))+1, ""), ROW() -214 )), "")</f>
        <v>17-37397</v>
      </c>
      <c r="AM217" s="13" t="str">
        <f t="array" ref="AM217">IFERROR(INDEX(E215:E235, SMALL(IF(ISNUMBER(SEARCH("JV2",F215:F235)), ROW(F215:F235)-MIN(ROW(F215:F235))+1, ""), ROW() -214 )), "")</f>
        <v>Jacob Cramer</v>
      </c>
    </row>
    <row r="218" spans="2:39" s="13" customFormat="1" ht="15" customHeight="1">
      <c r="B218" s="21" t="s">
        <v>444</v>
      </c>
      <c r="C218" s="1"/>
      <c r="D218" s="22" t="s">
        <v>451</v>
      </c>
      <c r="E218" s="1" t="s">
        <v>452</v>
      </c>
      <c r="F218" s="23" t="s">
        <v>17</v>
      </c>
      <c r="G218" s="24"/>
      <c r="H218" s="25">
        <v>3433</v>
      </c>
      <c r="I218" s="24"/>
      <c r="J218" s="25" t="b">
        <v>0</v>
      </c>
      <c r="K218" s="19"/>
      <c r="L218" s="26"/>
      <c r="M218" s="27"/>
      <c r="AB218" s="13" t="str">
        <f t="array" ref="AB218">IFERROR(INDEX(B215:B235, SMALL(IF("V"=F215:F235, ROW(F215:F235)-MIN(ROW(F215:F235))+1, ""), ROW() -214 )), "")</f>
        <v>Marian University (IN)</v>
      </c>
      <c r="AC218" s="13">
        <f t="array" ref="AC218">IFERROR(INDEX(C215:C235, SMALL(IF("V"=F215:F235, ROW(F215:F235)-MIN(ROW(F215:F235))+1, ""), ROW() -214 )), "")</f>
        <v>0</v>
      </c>
      <c r="AD218" s="13" t="str">
        <f t="array" ref="AD218">IFERROR(INDEX(D215:D235, SMALL(IF("V"=F215:F235, ROW(F215:F235)-MIN(ROW(F215:F235))+1, ""), ROW() -214 )), "")</f>
        <v>15-137095</v>
      </c>
      <c r="AE218" s="13" t="str">
        <f t="array" ref="AE218">IFERROR(INDEX(E215:E235, SMALL(IF("V"=F215:F235, ROW(F215:F235)-MIN(ROW(F215:F235))+1, ""), ROW() -214 )), "")</f>
        <v>Dylan Mollo</v>
      </c>
      <c r="AF218" s="13" t="str">
        <f t="array" ref="AF218">IFERROR(INDEX(B215:B235, SMALL(IF(ISNUMBER(SEARCH("JV1",F215:F235)), ROW(F215:F235)-MIN(ROW(F215:F235))+1, ""), ROW() -214 )), "")</f>
        <v>Marian University (IN)</v>
      </c>
      <c r="AG218" s="13">
        <f t="array" ref="AG218">IFERROR(INDEX(C215:C235, SMALL(IF(ISNUMBER(SEARCH("JV1",F215:F235)), ROW(F215:F235)-MIN(ROW(F215:F235))+1, ""), ROW() -214 )), "")</f>
        <v>0</v>
      </c>
      <c r="AH218" s="13" t="str">
        <f t="array" ref="AH218">IFERROR(INDEX(D215:D235, SMALL(IF(ISNUMBER(SEARCH("JV1",F215:F235)), ROW(F215:F235)-MIN(ROW(F215:F235))+1, ""), ROW() -214 )), "")</f>
        <v>19-34085</v>
      </c>
      <c r="AI218" s="13" t="str">
        <f t="array" ref="AI218">IFERROR(INDEX(E215:E235, SMALL(IF(ISNUMBER(SEARCH("JV1",F215:F235)), ROW(F215:F235)-MIN(ROW(F215:F235))+1, ""), ROW() -214 )), "")</f>
        <v>Jacob Neubauer</v>
      </c>
      <c r="AJ218" s="13" t="str">
        <f t="array" ref="AJ218">IFERROR(INDEX(B215:B235, SMALL(IF(ISNUMBER(SEARCH("JV2",F215:F235)), ROW(F215:F235)-MIN(ROW(F215:F235))+1, ""), ROW() -214 )), "")</f>
        <v>Marian University (IN)</v>
      </c>
      <c r="AK218" s="13">
        <f t="array" ref="AK218">IFERROR(INDEX(C215:C235, SMALL(IF(ISNUMBER(SEARCH("JV2",F215:F235)), ROW(F215:F235)-MIN(ROW(F215:F235))+1, ""), ROW() -214 )), "")</f>
        <v>0</v>
      </c>
      <c r="AL218" s="13" t="str">
        <f t="array" ref="AL218">IFERROR(INDEX(D215:D235, SMALL(IF(ISNUMBER(SEARCH("JV2",F215:F235)), ROW(F215:F235)-MIN(ROW(F215:F235))+1, ""), ROW() -214 )), "")</f>
        <v>21-40339</v>
      </c>
      <c r="AM218" s="13" t="str">
        <f t="array" ref="AM218">IFERROR(INDEX(E215:E235, SMALL(IF(ISNUMBER(SEARCH("JV2",F215:F235)), ROW(F215:F235)-MIN(ROW(F215:F235))+1, ""), ROW() -214 )), "")</f>
        <v>Jordan Anderson</v>
      </c>
    </row>
    <row r="219" spans="2:39" s="13" customFormat="1" ht="15" customHeight="1">
      <c r="B219" s="21" t="s">
        <v>444</v>
      </c>
      <c r="C219" s="1"/>
      <c r="D219" s="22" t="s">
        <v>453</v>
      </c>
      <c r="E219" s="1" t="s">
        <v>454</v>
      </c>
      <c r="F219" s="23" t="s">
        <v>18</v>
      </c>
      <c r="G219" s="24"/>
      <c r="H219" s="25">
        <v>3433</v>
      </c>
      <c r="I219" s="24"/>
      <c r="J219" s="25" t="b">
        <v>0</v>
      </c>
      <c r="K219" s="19"/>
      <c r="L219" s="26"/>
      <c r="M219" s="27"/>
      <c r="AB219" s="13" t="str">
        <f t="array" ref="AB219">IFERROR(INDEX(B215:B235, SMALL(IF("V"=F215:F235, ROW(F215:F235)-MIN(ROW(F215:F235))+1, ""), ROW() -214 )), "")</f>
        <v>Marian University (IN)</v>
      </c>
      <c r="AC219" s="13">
        <f t="array" ref="AC219">IFERROR(INDEX(C215:C235, SMALL(IF("V"=F215:F235, ROW(F215:F235)-MIN(ROW(F215:F235))+1, ""), ROW() -214 )), "")</f>
        <v>0</v>
      </c>
      <c r="AD219" s="13" t="str">
        <f t="array" ref="AD219">IFERROR(INDEX(D215:D235, SMALL(IF("V"=F215:F235, ROW(F215:F235)-MIN(ROW(F215:F235))+1, ""), ROW() -214 )), "")</f>
        <v>11-104791</v>
      </c>
      <c r="AE219" s="13" t="str">
        <f t="array" ref="AE219">IFERROR(INDEX(E215:E235, SMALL(IF("V"=F215:F235, ROW(F215:F235)-MIN(ROW(F215:F235))+1, ""), ROW() -214 )), "")</f>
        <v>Kyle Toyias</v>
      </c>
      <c r="AF219" s="13" t="str">
        <f t="array" ref="AF219">IFERROR(INDEX(B215:B235, SMALL(IF(ISNUMBER(SEARCH("JV1",F215:F235)), ROW(F215:F235)-MIN(ROW(F215:F235))+1, ""), ROW() -214 )), "")</f>
        <v>Marian University (IN)</v>
      </c>
      <c r="AG219" s="13">
        <f t="array" ref="AG219">IFERROR(INDEX(C215:C235, SMALL(IF(ISNUMBER(SEARCH("JV1",F215:F235)), ROW(F215:F235)-MIN(ROW(F215:F235))+1, ""), ROW() -214 )), "")</f>
        <v>0</v>
      </c>
      <c r="AH219" s="13" t="str">
        <f t="array" ref="AH219">IFERROR(INDEX(D215:D235, SMALL(IF(ISNUMBER(SEARCH("JV1",F215:F235)), ROW(F215:F235)-MIN(ROW(F215:F235))+1, ""), ROW() -214 )), "")</f>
        <v>11-738435</v>
      </c>
      <c r="AI219" s="13" t="str">
        <f t="array" ref="AI219">IFERROR(INDEX(E215:E235, SMALL(IF(ISNUMBER(SEARCH("JV1",F215:F235)), ROW(F215:F235)-MIN(ROW(F215:F235))+1, ""), ROW() -214 )), "")</f>
        <v>Ryan Carpenter</v>
      </c>
      <c r="AJ219" s="13" t="str">
        <f t="array" ref="AJ219">IFERROR(INDEX(B215:B235, SMALL(IF(ISNUMBER(SEARCH("JV2",F215:F235)), ROW(F215:F235)-MIN(ROW(F215:F235))+1, ""), ROW() -214 )), "")</f>
        <v>Marian University (IN)</v>
      </c>
      <c r="AK219" s="13">
        <f t="array" ref="AK219">IFERROR(INDEX(C215:C235, SMALL(IF(ISNUMBER(SEARCH("JV2",F215:F235)), ROW(F215:F235)-MIN(ROW(F215:F235))+1, ""), ROW() -214 )), "")</f>
        <v>0</v>
      </c>
      <c r="AL219" s="13" t="str">
        <f t="array" ref="AL219">IFERROR(INDEX(D215:D235, SMALL(IF(ISNUMBER(SEARCH("JV2",F215:F235)), ROW(F215:F235)-MIN(ROW(F215:F235))+1, ""), ROW() -214 )), "")</f>
        <v>11-436766</v>
      </c>
      <c r="AM219" s="13" t="str">
        <f t="array" ref="AM219">IFERROR(INDEX(E215:E235, SMALL(IF(ISNUMBER(SEARCH("JV2",F215:F235)), ROW(F215:F235)-MIN(ROW(F215:F235))+1, ""), ROW() -214 )), "")</f>
        <v>Matthew Watson</v>
      </c>
    </row>
    <row r="220" spans="2:39" s="13" customFormat="1" ht="15" customHeight="1">
      <c r="B220" s="21" t="s">
        <v>444</v>
      </c>
      <c r="C220" s="1"/>
      <c r="D220" s="22" t="s">
        <v>455</v>
      </c>
      <c r="E220" s="1" t="s">
        <v>456</v>
      </c>
      <c r="F220" s="23" t="s">
        <v>14</v>
      </c>
      <c r="G220" s="24"/>
      <c r="H220" s="25">
        <v>3433</v>
      </c>
      <c r="I220" s="24"/>
      <c r="J220" s="25" t="b">
        <v>0</v>
      </c>
      <c r="K220" s="19"/>
      <c r="L220" s="26"/>
      <c r="M220" s="27"/>
      <c r="AB220" s="13" t="str">
        <f t="array" ref="AB220">IFERROR(INDEX(B215:B235, SMALL(IF("V"=F215:F235, ROW(F215:F235)-MIN(ROW(F215:F235))+1, ""), ROW() -214 )), "")</f>
        <v>Marian University (IN)</v>
      </c>
      <c r="AC220" s="13">
        <f t="array" ref="AC220">IFERROR(INDEX(C215:C235, SMALL(IF("V"=F215:F235, ROW(F215:F235)-MIN(ROW(F215:F235))+1, ""), ROW() -214 )), "")</f>
        <v>0</v>
      </c>
      <c r="AD220" s="13" t="str">
        <f t="array" ref="AD220">IFERROR(INDEX(D215:D235, SMALL(IF("V"=F215:F235, ROW(F215:F235)-MIN(ROW(F215:F235))+1, ""), ROW() -214 )), "")</f>
        <v>8810-4135</v>
      </c>
      <c r="AE220" s="13" t="str">
        <f t="array" ref="AE220">IFERROR(INDEX(E215:E235, SMALL(IF("V"=F215:F235, ROW(F215:F235)-MIN(ROW(F215:F235))+1, ""), ROW() -214 )), "")</f>
        <v>Nickolas Archacki</v>
      </c>
      <c r="AF220" s="13" t="str">
        <f t="array" ref="AF220">IFERROR(INDEX(B215:B235, SMALL(IF(ISNUMBER(SEARCH("JV1",F215:F235)), ROW(F215:F235)-MIN(ROW(F215:F235))+1, ""), ROW() -214 )), "")</f>
        <v>Marian University (IN)</v>
      </c>
      <c r="AG220" s="13">
        <f t="array" ref="AG220">IFERROR(INDEX(C215:C235, SMALL(IF(ISNUMBER(SEARCH("JV1",F215:F235)), ROW(F215:F235)-MIN(ROW(F215:F235))+1, ""), ROW() -214 )), "")</f>
        <v>0</v>
      </c>
      <c r="AH220" s="13" t="str">
        <f t="array" ref="AH220">IFERROR(INDEX(D215:D235, SMALL(IF(ISNUMBER(SEARCH("JV1",F215:F235)), ROW(F215:F235)-MIN(ROW(F215:F235))+1, ""), ROW() -214 )), "")</f>
        <v>5788-222</v>
      </c>
      <c r="AI220" s="13" t="str">
        <f t="array" ref="AI220">IFERROR(INDEX(E215:E235, SMALL(IF(ISNUMBER(SEARCH("JV1",F215:F235)), ROW(F215:F235)-MIN(ROW(F215:F235))+1, ""), ROW() -214 )), "")</f>
        <v>Trevor Lawson</v>
      </c>
      <c r="AJ220" s="13" t="str">
        <f t="array" ref="AJ220">IFERROR(INDEX(B215:B235, SMALL(IF(ISNUMBER(SEARCH("JV2",F215:F235)), ROW(F215:F235)-MIN(ROW(F215:F235))+1, ""), ROW() -214 )), "")</f>
        <v>Marian University (IN)</v>
      </c>
      <c r="AK220" s="13">
        <f t="array" ref="AK220">IFERROR(INDEX(C215:C235, SMALL(IF(ISNUMBER(SEARCH("JV2",F215:F235)), ROW(F215:F235)-MIN(ROW(F215:F235))+1, ""), ROW() -214 )), "")</f>
        <v>0</v>
      </c>
      <c r="AL220" s="13" t="str">
        <f t="array" ref="AL220">IFERROR(INDEX(D215:D235, SMALL(IF(ISNUMBER(SEARCH("JV2",F215:F235)), ROW(F215:F235)-MIN(ROW(F215:F235))+1, ""), ROW() -214 )), "")</f>
        <v>11-100712</v>
      </c>
      <c r="AM220" s="13" t="str">
        <f t="array" ref="AM220">IFERROR(INDEX(E215:E235, SMALL(IF(ISNUMBER(SEARCH("JV2",F215:F235)), ROW(F215:F235)-MIN(ROW(F215:F235))+1, ""), ROW() -214 )), "")</f>
        <v>Seth Becker</v>
      </c>
    </row>
    <row r="221" spans="2:39" s="13" customFormat="1" ht="15" customHeight="1">
      <c r="B221" s="21" t="s">
        <v>444</v>
      </c>
      <c r="C221" s="1"/>
      <c r="D221" s="22" t="s">
        <v>457</v>
      </c>
      <c r="E221" s="1" t="s">
        <v>458</v>
      </c>
      <c r="F221" s="23" t="s">
        <v>17</v>
      </c>
      <c r="G221" s="24"/>
      <c r="H221" s="25">
        <v>3433</v>
      </c>
      <c r="I221" s="24"/>
      <c r="J221" s="25" t="b">
        <v>0</v>
      </c>
      <c r="K221" s="19"/>
      <c r="L221" s="26"/>
      <c r="M221" s="27"/>
      <c r="AB221" s="13" t="str">
        <f t="array" ref="AB221">IFERROR(INDEX(B215:B235, SMALL(IF("V"=F215:F235, ROW(F215:F235)-MIN(ROW(F215:F235))+1, ""), ROW() -214 )), "")</f>
        <v>Marian University (IN)</v>
      </c>
      <c r="AC221" s="13">
        <f t="array" ref="AC221">IFERROR(INDEX(C215:C235, SMALL(IF("V"=F215:F235, ROW(F215:F235)-MIN(ROW(F215:F235))+1, ""), ROW() -214 )), "")</f>
        <v>0</v>
      </c>
      <c r="AD221" s="13" t="str">
        <f t="array" ref="AD221">IFERROR(INDEX(D215:D235, SMALL(IF("V"=F215:F235, ROW(F215:F235)-MIN(ROW(F215:F235))+1, ""), ROW() -214 )), "")</f>
        <v>11-480524</v>
      </c>
      <c r="AE221" s="13" t="str">
        <f t="array" ref="AE221">IFERROR(INDEX(E215:E235, SMALL(IF("V"=F215:F235, ROW(F215:F235)-MIN(ROW(F215:F235))+1, ""), ROW() -214 )), "")</f>
        <v>Nolan Blessing</v>
      </c>
      <c r="AF221" s="13" t="str">
        <f t="array" ref="AF221">IFERROR(INDEX(B215:B235, SMALL(IF(ISNUMBER(SEARCH("JV1",F215:F235)), ROW(F215:F235)-MIN(ROW(F215:F235))+1, ""), ROW() -214 )), "")</f>
        <v/>
      </c>
      <c r="AG221" s="13" t="str">
        <f t="array" ref="AG221">IFERROR(INDEX(C215:C235, SMALL(IF(ISNUMBER(SEARCH("JV1",F215:F235)), ROW(F215:F235)-MIN(ROW(F215:F235))+1, ""), ROW() -214 )), "")</f>
        <v/>
      </c>
      <c r="AH221" s="13" t="str">
        <f t="array" ref="AH221">IFERROR(INDEX(D215:D235, SMALL(IF(ISNUMBER(SEARCH("JV1",F215:F235)), ROW(F215:F235)-MIN(ROW(F215:F235))+1, ""), ROW() -214 )), "")</f>
        <v/>
      </c>
      <c r="AI221" s="13" t="str">
        <f t="array" ref="AI221">IFERROR(INDEX(E215:E235, SMALL(IF(ISNUMBER(SEARCH("JV1",F215:F235)), ROW(F215:F235)-MIN(ROW(F215:F235))+1, ""), ROW() -214 )), "")</f>
        <v/>
      </c>
      <c r="AJ221" s="13" t="str">
        <f t="array" ref="AJ221">IFERROR(INDEX(B215:B235, SMALL(IF(ISNUMBER(SEARCH("JV2",F215:F235)), ROW(F215:F235)-MIN(ROW(F215:F235))+1, ""), ROW() -214 )), "")</f>
        <v/>
      </c>
      <c r="AK221" s="13" t="str">
        <f t="array" ref="AK221">IFERROR(INDEX(C215:C235, SMALL(IF(ISNUMBER(SEARCH("JV2",F215:F235)), ROW(F215:F235)-MIN(ROW(F215:F235))+1, ""), ROW() -214 )), "")</f>
        <v/>
      </c>
      <c r="AL221" s="13" t="str">
        <f t="array" ref="AL221">IFERROR(INDEX(D215:D235, SMALL(IF(ISNUMBER(SEARCH("JV2",F215:F235)), ROW(F215:F235)-MIN(ROW(F215:F235))+1, ""), ROW() -214 )), "")</f>
        <v/>
      </c>
      <c r="AM221" s="13" t="str">
        <f t="array" ref="AM221">IFERROR(INDEX(E215:E235, SMALL(IF(ISNUMBER(SEARCH("JV2",F215:F235)), ROW(F215:F235)-MIN(ROW(F215:F235))+1, ""), ROW() -214 )), "")</f>
        <v/>
      </c>
    </row>
    <row r="222" spans="2:39" s="13" customFormat="1" ht="15" customHeight="1">
      <c r="B222" s="21" t="s">
        <v>444</v>
      </c>
      <c r="C222" s="1"/>
      <c r="D222" s="22" t="s">
        <v>459</v>
      </c>
      <c r="E222" s="1" t="s">
        <v>460</v>
      </c>
      <c r="F222" s="23" t="s">
        <v>30</v>
      </c>
      <c r="G222" s="24"/>
      <c r="H222" s="25">
        <v>3433</v>
      </c>
      <c r="I222" s="24"/>
      <c r="J222" s="25" t="b">
        <v>0</v>
      </c>
      <c r="K222" s="19"/>
      <c r="L222" s="26"/>
      <c r="M222" s="27"/>
      <c r="AB222" s="13" t="str">
        <f t="array" ref="AB222">IFERROR(INDEX(B215:B235, SMALL(IF("V"=F215:F235, ROW(F215:F235)-MIN(ROW(F215:F235))+1, ""), ROW() -214 )), "")</f>
        <v/>
      </c>
      <c r="AC222" s="13" t="str">
        <f t="array" ref="AC222">IFERROR(INDEX(C215:C235, SMALL(IF("V"=F215:F235, ROW(F215:F235)-MIN(ROW(F215:F235))+1, ""), ROW() -214 )), "")</f>
        <v/>
      </c>
      <c r="AD222" s="13" t="str">
        <f t="array" ref="AD222">IFERROR(INDEX(D215:D235, SMALL(IF("V"=F215:F235, ROW(F215:F235)-MIN(ROW(F215:F235))+1, ""), ROW() -214 )), "")</f>
        <v/>
      </c>
      <c r="AE222" s="13" t="str">
        <f t="array" ref="AE222">IFERROR(INDEX(E215:E235, SMALL(IF("V"=F215:F235, ROW(F215:F235)-MIN(ROW(F215:F235))+1, ""), ROW() -214 )), "")</f>
        <v/>
      </c>
      <c r="AF222" s="13" t="str">
        <f t="array" ref="AF222">IFERROR(INDEX(B215:B235, SMALL(IF(ISNUMBER(SEARCH("JV1",F215:F235)), ROW(F215:F235)-MIN(ROW(F215:F235))+1, ""), ROW() -214 )), "")</f>
        <v/>
      </c>
      <c r="AG222" s="13" t="str">
        <f t="array" ref="AG222">IFERROR(INDEX(C215:C235, SMALL(IF(ISNUMBER(SEARCH("JV1",F215:F235)), ROW(F215:F235)-MIN(ROW(F215:F235))+1, ""), ROW() -214 )), "")</f>
        <v/>
      </c>
      <c r="AH222" s="13" t="str">
        <f t="array" ref="AH222">IFERROR(INDEX(D215:D235, SMALL(IF(ISNUMBER(SEARCH("JV1",F215:F235)), ROW(F215:F235)-MIN(ROW(F215:F235))+1, ""), ROW() -214 )), "")</f>
        <v/>
      </c>
      <c r="AI222" s="13" t="str">
        <f t="array" ref="AI222">IFERROR(INDEX(E215:E235, SMALL(IF(ISNUMBER(SEARCH("JV1",F215:F235)), ROW(F215:F235)-MIN(ROW(F215:F235))+1, ""), ROW() -214 )), "")</f>
        <v/>
      </c>
      <c r="AJ222" s="13" t="str">
        <f t="array" ref="AJ222">IFERROR(INDEX(B215:B235, SMALL(IF(ISNUMBER(SEARCH("JV2",F215:F235)), ROW(F215:F235)-MIN(ROW(F215:F235))+1, ""), ROW() -214 )), "")</f>
        <v/>
      </c>
      <c r="AK222" s="13" t="str">
        <f t="array" ref="AK222">IFERROR(INDEX(C215:C235, SMALL(IF(ISNUMBER(SEARCH("JV2",F215:F235)), ROW(F215:F235)-MIN(ROW(F215:F235))+1, ""), ROW() -214 )), "")</f>
        <v/>
      </c>
      <c r="AL222" s="13" t="str">
        <f t="array" ref="AL222">IFERROR(INDEX(D215:D235, SMALL(IF(ISNUMBER(SEARCH("JV2",F215:F235)), ROW(F215:F235)-MIN(ROW(F215:F235))+1, ""), ROW() -214 )), "")</f>
        <v/>
      </c>
      <c r="AM222" s="13" t="str">
        <f t="array" ref="AM222">IFERROR(INDEX(E215:E235, SMALL(IF(ISNUMBER(SEARCH("JV2",F215:F235)), ROW(F215:F235)-MIN(ROW(F215:F235))+1, ""), ROW() -214 )), "")</f>
        <v/>
      </c>
    </row>
    <row r="223" spans="2:39" s="13" customFormat="1" ht="15" customHeight="1">
      <c r="B223" s="21" t="s">
        <v>444</v>
      </c>
      <c r="C223" s="1"/>
      <c r="D223" s="22" t="s">
        <v>461</v>
      </c>
      <c r="E223" s="1" t="s">
        <v>462</v>
      </c>
      <c r="F223" s="23" t="s">
        <v>17</v>
      </c>
      <c r="G223" s="24"/>
      <c r="H223" s="25">
        <v>3433</v>
      </c>
      <c r="I223" s="24"/>
      <c r="J223" s="25" t="b">
        <v>0</v>
      </c>
      <c r="K223" s="19"/>
      <c r="L223" s="26"/>
      <c r="M223" s="27"/>
    </row>
    <row r="224" spans="2:39" s="13" customFormat="1" ht="15" customHeight="1">
      <c r="B224" s="21" t="s">
        <v>444</v>
      </c>
      <c r="C224" s="1"/>
      <c r="D224" s="22" t="s">
        <v>463</v>
      </c>
      <c r="E224" s="1" t="s">
        <v>464</v>
      </c>
      <c r="F224" s="23" t="s">
        <v>14</v>
      </c>
      <c r="G224" s="24"/>
      <c r="H224" s="25">
        <v>3433</v>
      </c>
      <c r="I224" s="24"/>
      <c r="J224" s="25" t="b">
        <v>0</v>
      </c>
      <c r="K224" s="19"/>
      <c r="L224" s="26"/>
      <c r="M224" s="27"/>
    </row>
    <row r="225" spans="2:39" s="13" customFormat="1" ht="15" customHeight="1">
      <c r="B225" s="21" t="s">
        <v>444</v>
      </c>
      <c r="C225" s="1"/>
      <c r="D225" s="22" t="s">
        <v>465</v>
      </c>
      <c r="E225" s="1" t="s">
        <v>466</v>
      </c>
      <c r="F225" s="23" t="s">
        <v>18</v>
      </c>
      <c r="G225" s="24"/>
      <c r="H225" s="25">
        <v>3433</v>
      </c>
      <c r="I225" s="24"/>
      <c r="J225" s="25" t="b">
        <v>0</v>
      </c>
      <c r="K225" s="19"/>
      <c r="L225" s="26"/>
      <c r="M225" s="27"/>
    </row>
    <row r="226" spans="2:39" s="13" customFormat="1" ht="15" customHeight="1">
      <c r="B226" s="21" t="s">
        <v>444</v>
      </c>
      <c r="C226" s="1"/>
      <c r="D226" s="22" t="s">
        <v>467</v>
      </c>
      <c r="E226" s="1" t="s">
        <v>468</v>
      </c>
      <c r="F226" s="23" t="s">
        <v>17</v>
      </c>
      <c r="G226" s="24"/>
      <c r="H226" s="25">
        <v>3433</v>
      </c>
      <c r="I226" s="24"/>
      <c r="J226" s="25" t="b">
        <v>0</v>
      </c>
      <c r="K226" s="19"/>
      <c r="L226" s="26"/>
      <c r="M226" s="27"/>
    </row>
    <row r="227" spans="2:39" s="13" customFormat="1" ht="15" customHeight="1">
      <c r="B227" s="21" t="s">
        <v>444</v>
      </c>
      <c r="C227" s="1"/>
      <c r="D227" s="22" t="s">
        <v>469</v>
      </c>
      <c r="E227" s="1" t="s">
        <v>470</v>
      </c>
      <c r="F227" s="23" t="s">
        <v>18</v>
      </c>
      <c r="G227" s="24"/>
      <c r="H227" s="25">
        <v>3433</v>
      </c>
      <c r="I227" s="24"/>
      <c r="J227" s="25" t="b">
        <v>0</v>
      </c>
      <c r="K227" s="19"/>
      <c r="L227" s="26"/>
      <c r="M227" s="27"/>
    </row>
    <row r="228" spans="2:39" s="13" customFormat="1" ht="15" customHeight="1">
      <c r="B228" s="21" t="s">
        <v>444</v>
      </c>
      <c r="C228" s="1"/>
      <c r="D228" s="22" t="s">
        <v>471</v>
      </c>
      <c r="E228" s="1" t="s">
        <v>472</v>
      </c>
      <c r="F228" s="23"/>
      <c r="G228" s="24"/>
      <c r="H228" s="25">
        <v>3433</v>
      </c>
      <c r="I228" s="24"/>
      <c r="J228" s="25" t="b">
        <v>0</v>
      </c>
      <c r="K228" s="19"/>
      <c r="L228" s="26"/>
      <c r="M228" s="27"/>
    </row>
    <row r="229" spans="2:39" s="13" customFormat="1" ht="15" customHeight="1">
      <c r="B229" s="21" t="s">
        <v>444</v>
      </c>
      <c r="C229" s="1"/>
      <c r="D229" s="22" t="s">
        <v>473</v>
      </c>
      <c r="E229" s="1" t="s">
        <v>474</v>
      </c>
      <c r="F229" s="23" t="s">
        <v>14</v>
      </c>
      <c r="G229" s="24"/>
      <c r="H229" s="25">
        <v>3433</v>
      </c>
      <c r="I229" s="24"/>
      <c r="J229" s="25" t="b">
        <v>0</v>
      </c>
      <c r="K229" s="19"/>
      <c r="L229" s="26"/>
      <c r="M229" s="27"/>
    </row>
    <row r="230" spans="2:39" s="13" customFormat="1" ht="15" customHeight="1">
      <c r="B230" s="21" t="s">
        <v>444</v>
      </c>
      <c r="C230" s="1"/>
      <c r="D230" s="22" t="s">
        <v>475</v>
      </c>
      <c r="E230" s="1" t="s">
        <v>476</v>
      </c>
      <c r="F230" s="23" t="s">
        <v>18</v>
      </c>
      <c r="G230" s="24"/>
      <c r="H230" s="25">
        <v>3433</v>
      </c>
      <c r="I230" s="24"/>
      <c r="J230" s="25" t="b">
        <v>0</v>
      </c>
      <c r="K230" s="19"/>
      <c r="L230" s="26"/>
      <c r="M230" s="27"/>
    </row>
    <row r="231" spans="2:39" s="13" customFormat="1" ht="15" customHeight="1">
      <c r="B231" s="21" t="s">
        <v>444</v>
      </c>
      <c r="C231" s="1"/>
      <c r="D231" s="22" t="s">
        <v>477</v>
      </c>
      <c r="E231" s="1" t="s">
        <v>478</v>
      </c>
      <c r="F231" s="23" t="s">
        <v>14</v>
      </c>
      <c r="G231" s="24"/>
      <c r="H231" s="25">
        <v>3433</v>
      </c>
      <c r="I231" s="24"/>
      <c r="J231" s="25" t="b">
        <v>0</v>
      </c>
      <c r="K231" s="19"/>
      <c r="L231" s="26"/>
      <c r="M231" s="27"/>
    </row>
    <row r="232" spans="2:39" s="13" customFormat="1" ht="15" customHeight="1">
      <c r="B232" s="21" t="s">
        <v>444</v>
      </c>
      <c r="C232" s="1"/>
      <c r="D232" s="22" t="s">
        <v>479</v>
      </c>
      <c r="E232" s="1" t="s">
        <v>480</v>
      </c>
      <c r="F232" s="23" t="s">
        <v>14</v>
      </c>
      <c r="G232" s="24"/>
      <c r="H232" s="25">
        <v>3433</v>
      </c>
      <c r="I232" s="24"/>
      <c r="J232" s="25" t="b">
        <v>0</v>
      </c>
      <c r="K232" s="19"/>
      <c r="L232" s="26"/>
      <c r="M232" s="27"/>
    </row>
    <row r="233" spans="2:39" s="13" customFormat="1" ht="15" customHeight="1">
      <c r="B233" s="21" t="s">
        <v>444</v>
      </c>
      <c r="C233" s="1"/>
      <c r="D233" s="22" t="s">
        <v>481</v>
      </c>
      <c r="E233" s="1" t="s">
        <v>482</v>
      </c>
      <c r="F233" s="23" t="s">
        <v>17</v>
      </c>
      <c r="G233" s="24"/>
      <c r="H233" s="25">
        <v>3433</v>
      </c>
      <c r="I233" s="24"/>
      <c r="J233" s="25" t="b">
        <v>0</v>
      </c>
      <c r="K233" s="19"/>
      <c r="L233" s="26"/>
      <c r="M233" s="27"/>
    </row>
    <row r="234" spans="2:39" s="13" customFormat="1" ht="15" customHeight="1">
      <c r="B234" s="21" t="s">
        <v>444</v>
      </c>
      <c r="C234" s="1"/>
      <c r="D234" s="22" t="s">
        <v>483</v>
      </c>
      <c r="E234" s="1" t="s">
        <v>484</v>
      </c>
      <c r="F234" s="23" t="s">
        <v>18</v>
      </c>
      <c r="G234" s="24"/>
      <c r="H234" s="25">
        <v>3433</v>
      </c>
      <c r="I234" s="24"/>
      <c r="J234" s="25" t="b">
        <v>0</v>
      </c>
      <c r="K234" s="19"/>
      <c r="L234" s="26"/>
      <c r="M234" s="27"/>
    </row>
    <row r="235" spans="2:39" s="13" customFormat="1" ht="15" customHeight="1">
      <c r="B235" s="21" t="s">
        <v>444</v>
      </c>
      <c r="C235" s="1"/>
      <c r="D235" s="22" t="s">
        <v>485</v>
      </c>
      <c r="E235" s="1" t="s">
        <v>486</v>
      </c>
      <c r="F235" s="23" t="s">
        <v>17</v>
      </c>
      <c r="G235" s="24"/>
      <c r="H235" s="25">
        <v>3433</v>
      </c>
      <c r="I235" s="24"/>
      <c r="J235" s="25" t="b">
        <v>0</v>
      </c>
      <c r="K235" s="19"/>
      <c r="L235" s="26"/>
      <c r="M235" s="27"/>
    </row>
    <row r="236" spans="2:39" s="13" customFormat="1" ht="15" customHeight="1">
      <c r="B236" s="21" t="s">
        <v>487</v>
      </c>
      <c r="C236" s="1"/>
      <c r="D236" s="22" t="s">
        <v>488</v>
      </c>
      <c r="E236" s="1" t="s">
        <v>489</v>
      </c>
      <c r="F236" s="23" t="s">
        <v>30</v>
      </c>
      <c r="G236" s="24"/>
      <c r="H236" s="25">
        <v>2497</v>
      </c>
      <c r="I236" s="24"/>
      <c r="J236" s="25" t="b">
        <v>0</v>
      </c>
      <c r="K236" s="19"/>
      <c r="L236" s="26"/>
      <c r="M236" s="27"/>
      <c r="AB236" s="13" t="str">
        <f t="array" ref="AB236">IFERROR(INDEX(B236:B258, SMALL(IF("V"=F236:F258, ROW(F236:F258)-MIN(ROW(F236:F258))+1, ""), ROW() -235 )), "")</f>
        <v>McKendree University</v>
      </c>
      <c r="AC236" s="13">
        <f t="array" ref="AC236">IFERROR(INDEX(C236:C258, SMALL(IF("V"=F236:F258, ROW(F236:F258)-MIN(ROW(F236:F258))+1, ""), ROW() -235 )), "")</f>
        <v>0</v>
      </c>
      <c r="AD236" s="13" t="str">
        <f t="array" ref="AD236">IFERROR(INDEX(D236:D258, SMALL(IF("V"=F236:F258, ROW(F236:F258)-MIN(ROW(F236:F258))+1, ""), ROW() -235 )), "")</f>
        <v>16-70098</v>
      </c>
      <c r="AE236" s="13" t="str">
        <f t="array" ref="AE236">IFERROR(INDEX(E236:E258, SMALL(IF("V"=F236:F258, ROW(F236:F258)-MIN(ROW(F236:F258))+1, ""), ROW() -235 )), "")</f>
        <v>Brendan Carney</v>
      </c>
      <c r="AF236" s="13" t="str">
        <f t="array" ref="AF236">IFERROR(INDEX(B236:B258, SMALL(IF(ISNUMBER(SEARCH("JV1",F236:F258)), ROW(F236:F258)-MIN(ROW(F236:F258))+1, ""), ROW() -235 )), "")</f>
        <v>McKendree University</v>
      </c>
      <c r="AG236" s="13">
        <f t="array" ref="AG236">IFERROR(INDEX(C236:C258, SMALL(IF(ISNUMBER(SEARCH("JV1",F236:F258)), ROW(F236:F258)-MIN(ROW(F236:F258))+1, ""), ROW() -235 )), "")</f>
        <v>0</v>
      </c>
      <c r="AH236" s="13" t="str">
        <f t="array" ref="AH236">IFERROR(INDEX(D236:D258, SMALL(IF(ISNUMBER(SEARCH("JV1",F236:F258)), ROW(F236:F258)-MIN(ROW(F236:F258))+1, ""), ROW() -235 )), "")</f>
        <v>8572-18570</v>
      </c>
      <c r="AI236" s="13" t="str">
        <f t="array" ref="AI236">IFERROR(INDEX(E236:E258, SMALL(IF(ISNUMBER(SEARCH("JV1",F236:F258)), ROW(F236:F258)-MIN(ROW(F236:F258))+1, ""), ROW() -235 )), "")</f>
        <v>Andrew Connors</v>
      </c>
      <c r="AJ236" s="13" t="str">
        <f t="array" ref="AJ236">IFERROR(INDEX(B236:B258, SMALL(IF(ISNUMBER(SEARCH("JV2",F236:F258)), ROW(F236:F258)-MIN(ROW(F236:F258))+1, ""), ROW() -235 )), "")</f>
        <v/>
      </c>
      <c r="AK236" s="13" t="str">
        <f t="array" ref="AK236">IFERROR(INDEX(C236:C258, SMALL(IF(ISNUMBER(SEARCH("JV2",F236:F258)), ROW(F236:F258)-MIN(ROW(F236:F258))+1, ""), ROW() -235 )), "")</f>
        <v/>
      </c>
      <c r="AL236" s="13" t="str">
        <f t="array" ref="AL236">IFERROR(INDEX(D236:D258, SMALL(IF(ISNUMBER(SEARCH("JV2",F236:F258)), ROW(F236:F258)-MIN(ROW(F236:F258))+1, ""), ROW() -235 )), "")</f>
        <v/>
      </c>
      <c r="AM236" s="13" t="str">
        <f t="array" ref="AM236">IFERROR(INDEX(E236:E258, SMALL(IF(ISNUMBER(SEARCH("JV2",F236:F258)), ROW(F236:F258)-MIN(ROW(F236:F258))+1, ""), ROW() -235 )), "")</f>
        <v/>
      </c>
    </row>
    <row r="237" spans="2:39" s="13" customFormat="1" ht="15" customHeight="1">
      <c r="B237" s="21" t="s">
        <v>487</v>
      </c>
      <c r="C237" s="1"/>
      <c r="D237" s="22" t="s">
        <v>490</v>
      </c>
      <c r="E237" s="1" t="s">
        <v>491</v>
      </c>
      <c r="F237" s="23" t="s">
        <v>17</v>
      </c>
      <c r="G237" s="24"/>
      <c r="H237" s="25">
        <v>2497</v>
      </c>
      <c r="I237" s="24"/>
      <c r="J237" s="25" t="b">
        <v>0</v>
      </c>
      <c r="K237" s="19"/>
      <c r="L237" s="26"/>
      <c r="M237" s="27"/>
      <c r="AB237" s="13" t="str">
        <f t="array" ref="AB237">IFERROR(INDEX(B236:B258, SMALL(IF("V"=F236:F258, ROW(F236:F258)-MIN(ROW(F236:F258))+1, ""), ROW() -235 )), "")</f>
        <v>McKendree University</v>
      </c>
      <c r="AC237" s="13">
        <f t="array" ref="AC237">IFERROR(INDEX(C236:C258, SMALL(IF("V"=F236:F258, ROW(F236:F258)-MIN(ROW(F236:F258))+1, ""), ROW() -235 )), "")</f>
        <v>0</v>
      </c>
      <c r="AD237" s="13" t="str">
        <f t="array" ref="AD237">IFERROR(INDEX(D236:D258, SMALL(IF("V"=F236:F258, ROW(F236:F258)-MIN(ROW(F236:F258))+1, ""), ROW() -235 )), "")</f>
        <v>11-302034</v>
      </c>
      <c r="AE237" s="13" t="str">
        <f t="array" ref="AE237">IFERROR(INDEX(E236:E258, SMALL(IF("V"=F236:F258, ROW(F236:F258)-MIN(ROW(F236:F258))+1, ""), ROW() -235 )), "")</f>
        <v>Connor Brink</v>
      </c>
      <c r="AF237" s="13" t="str">
        <f t="array" ref="AF237">IFERROR(INDEX(B236:B258, SMALL(IF(ISNUMBER(SEARCH("JV1",F236:F258)), ROW(F236:F258)-MIN(ROW(F236:F258))+1, ""), ROW() -235 )), "")</f>
        <v>McKendree University</v>
      </c>
      <c r="AG237" s="13">
        <f t="array" ref="AG237">IFERROR(INDEX(C236:C258, SMALL(IF(ISNUMBER(SEARCH("JV1",F236:F258)), ROW(F236:F258)-MIN(ROW(F236:F258))+1, ""), ROW() -235 )), "")</f>
        <v>0</v>
      </c>
      <c r="AH237" s="13" t="str">
        <f t="array" ref="AH237">IFERROR(INDEX(D236:D258, SMALL(IF(ISNUMBER(SEARCH("JV1",F236:F258)), ROW(F236:F258)-MIN(ROW(F236:F258))+1, ""), ROW() -235 )), "")</f>
        <v>8736-2166</v>
      </c>
      <c r="AI237" s="13" t="str">
        <f t="array" ref="AI237">IFERROR(INDEX(E236:E258, SMALL(IF(ISNUMBER(SEARCH("JV1",F236:F258)), ROW(F236:F258)-MIN(ROW(F236:F258))+1, ""), ROW() -235 )), "")</f>
        <v>David Johnson</v>
      </c>
      <c r="AJ237" s="13" t="str">
        <f t="array" ref="AJ237">IFERROR(INDEX(B236:B258, SMALL(IF(ISNUMBER(SEARCH("JV2",F236:F258)), ROW(F236:F258)-MIN(ROW(F236:F258))+1, ""), ROW() -235 )), "")</f>
        <v/>
      </c>
      <c r="AK237" s="13" t="str">
        <f t="array" ref="AK237">IFERROR(INDEX(C236:C258, SMALL(IF(ISNUMBER(SEARCH("JV2",F236:F258)), ROW(F236:F258)-MIN(ROW(F236:F258))+1, ""), ROW() -235 )), "")</f>
        <v/>
      </c>
      <c r="AL237" s="13" t="str">
        <f t="array" ref="AL237">IFERROR(INDEX(D236:D258, SMALL(IF(ISNUMBER(SEARCH("JV2",F236:F258)), ROW(F236:F258)-MIN(ROW(F236:F258))+1, ""), ROW() -235 )), "")</f>
        <v/>
      </c>
      <c r="AM237" s="13" t="str">
        <f t="array" ref="AM237">IFERROR(INDEX(E236:E258, SMALL(IF(ISNUMBER(SEARCH("JV2",F236:F258)), ROW(F236:F258)-MIN(ROW(F236:F258))+1, ""), ROW() -235 )), "")</f>
        <v/>
      </c>
    </row>
    <row r="238" spans="2:39" s="13" customFormat="1" ht="15" customHeight="1">
      <c r="B238" s="21" t="s">
        <v>487</v>
      </c>
      <c r="C238" s="1"/>
      <c r="D238" s="22" t="s">
        <v>492</v>
      </c>
      <c r="E238" s="1" t="s">
        <v>493</v>
      </c>
      <c r="F238" s="23" t="s">
        <v>30</v>
      </c>
      <c r="G238" s="24"/>
      <c r="H238" s="25">
        <v>2497</v>
      </c>
      <c r="I238" s="24"/>
      <c r="J238" s="25" t="b">
        <v>0</v>
      </c>
      <c r="K238" s="19"/>
      <c r="L238" s="26"/>
      <c r="M238" s="27"/>
      <c r="AB238" s="13" t="str">
        <f t="array" ref="AB238">IFERROR(INDEX(B236:B258, SMALL(IF("V"=F236:F258, ROW(F236:F258)-MIN(ROW(F236:F258))+1, ""), ROW() -235 )), "")</f>
        <v>McKendree University</v>
      </c>
      <c r="AC238" s="13">
        <f t="array" ref="AC238">IFERROR(INDEX(C236:C258, SMALL(IF("V"=F236:F258, ROW(F236:F258)-MIN(ROW(F236:F258))+1, ""), ROW() -235 )), "")</f>
        <v>0</v>
      </c>
      <c r="AD238" s="13" t="str">
        <f t="array" ref="AD238">IFERROR(INDEX(D236:D258, SMALL(IF("V"=F236:F258, ROW(F236:F258)-MIN(ROW(F236:F258))+1, ""), ROW() -235 )), "")</f>
        <v>8985-4623</v>
      </c>
      <c r="AE238" s="13" t="str">
        <f t="array" ref="AE238">IFERROR(INDEX(E236:E258, SMALL(IF("V"=F236:F258, ROW(F236:F258)-MIN(ROW(F236:F258))+1, ""), ROW() -235 )), "")</f>
        <v>Darren Zombro</v>
      </c>
      <c r="AF238" s="13" t="str">
        <f t="array" ref="AF238">IFERROR(INDEX(B236:B258, SMALL(IF(ISNUMBER(SEARCH("JV1",F236:F258)), ROW(F236:F258)-MIN(ROW(F236:F258))+1, ""), ROW() -235 )), "")</f>
        <v>McKendree University</v>
      </c>
      <c r="AG238" s="13">
        <f t="array" ref="AG238">IFERROR(INDEX(C236:C258, SMALL(IF(ISNUMBER(SEARCH("JV1",F236:F258)), ROW(F236:F258)-MIN(ROW(F236:F258))+1, ""), ROW() -235 )), "")</f>
        <v>0</v>
      </c>
      <c r="AH238" s="13" t="str">
        <f t="array" ref="AH238">IFERROR(INDEX(D236:D258, SMALL(IF(ISNUMBER(SEARCH("JV1",F236:F258)), ROW(F236:F258)-MIN(ROW(F236:F258))+1, ""), ROW() -235 )), "")</f>
        <v>15-50813</v>
      </c>
      <c r="AI238" s="13" t="str">
        <f t="array" ref="AI238">IFERROR(INDEX(E236:E258, SMALL(IF(ISNUMBER(SEARCH("JV1",F236:F258)), ROW(F236:F258)-MIN(ROW(F236:F258))+1, ""), ROW() -235 )), "")</f>
        <v>Gavin Davidson</v>
      </c>
      <c r="AJ238" s="13" t="str">
        <f t="array" ref="AJ238">IFERROR(INDEX(B236:B258, SMALL(IF(ISNUMBER(SEARCH("JV2",F236:F258)), ROW(F236:F258)-MIN(ROW(F236:F258))+1, ""), ROW() -235 )), "")</f>
        <v/>
      </c>
      <c r="AK238" s="13" t="str">
        <f t="array" ref="AK238">IFERROR(INDEX(C236:C258, SMALL(IF(ISNUMBER(SEARCH("JV2",F236:F258)), ROW(F236:F258)-MIN(ROW(F236:F258))+1, ""), ROW() -235 )), "")</f>
        <v/>
      </c>
      <c r="AL238" s="13" t="str">
        <f t="array" ref="AL238">IFERROR(INDEX(D236:D258, SMALL(IF(ISNUMBER(SEARCH("JV2",F236:F258)), ROW(F236:F258)-MIN(ROW(F236:F258))+1, ""), ROW() -235 )), "")</f>
        <v/>
      </c>
      <c r="AM238" s="13" t="str">
        <f t="array" ref="AM238">IFERROR(INDEX(E236:E258, SMALL(IF(ISNUMBER(SEARCH("JV2",F236:F258)), ROW(F236:F258)-MIN(ROW(F236:F258))+1, ""), ROW() -235 )), "")</f>
        <v/>
      </c>
    </row>
    <row r="239" spans="2:39" s="13" customFormat="1" ht="15" customHeight="1">
      <c r="B239" s="21" t="s">
        <v>487</v>
      </c>
      <c r="C239" s="1"/>
      <c r="D239" s="22" t="s">
        <v>494</v>
      </c>
      <c r="E239" s="1" t="s">
        <v>495</v>
      </c>
      <c r="F239" s="23" t="s">
        <v>14</v>
      </c>
      <c r="G239" s="24"/>
      <c r="H239" s="25">
        <v>2497</v>
      </c>
      <c r="I239" s="24"/>
      <c r="J239" s="25" t="b">
        <v>0</v>
      </c>
      <c r="K239" s="19"/>
      <c r="L239" s="26"/>
      <c r="M239" s="27"/>
      <c r="AB239" s="13" t="str">
        <f t="array" ref="AB239">IFERROR(INDEX(B236:B258, SMALL(IF("V"=F236:F258, ROW(F236:F258)-MIN(ROW(F236:F258))+1, ""), ROW() -235 )), "")</f>
        <v>McKendree University</v>
      </c>
      <c r="AC239" s="13">
        <f t="array" ref="AC239">IFERROR(INDEX(C236:C258, SMALL(IF("V"=F236:F258, ROW(F236:F258)-MIN(ROW(F236:F258))+1, ""), ROW() -235 )), "")</f>
        <v>0</v>
      </c>
      <c r="AD239" s="13" t="str">
        <f t="array" ref="AD239">IFERROR(INDEX(D236:D258, SMALL(IF("V"=F236:F258, ROW(F236:F258)-MIN(ROW(F236:F258))+1, ""), ROW() -235 )), "")</f>
        <v>11-756258</v>
      </c>
      <c r="AE239" s="13" t="str">
        <f t="array" ref="AE239">IFERROR(INDEX(E236:E258, SMALL(IF("V"=F236:F258, ROW(F236:F258)-MIN(ROW(F236:F258))+1, ""), ROW() -235 )), "")</f>
        <v>Donovan Vincent</v>
      </c>
      <c r="AF239" s="13" t="str">
        <f t="array" ref="AF239">IFERROR(INDEX(B236:B258, SMALL(IF(ISNUMBER(SEARCH("JV1",F236:F258)), ROW(F236:F258)-MIN(ROW(F236:F258))+1, ""), ROW() -235 )), "")</f>
        <v>McKendree University</v>
      </c>
      <c r="AG239" s="13">
        <f t="array" ref="AG239">IFERROR(INDEX(C236:C258, SMALL(IF(ISNUMBER(SEARCH("JV1",F236:F258)), ROW(F236:F258)-MIN(ROW(F236:F258))+1, ""), ROW() -235 )), "")</f>
        <v>0</v>
      </c>
      <c r="AH239" s="13" t="str">
        <f t="array" ref="AH239">IFERROR(INDEX(D236:D258, SMALL(IF(ISNUMBER(SEARCH("JV1",F236:F258)), ROW(F236:F258)-MIN(ROW(F236:F258))+1, ""), ROW() -235 )), "")</f>
        <v>11-261743</v>
      </c>
      <c r="AI239" s="13" t="str">
        <f t="array" ref="AI239">IFERROR(INDEX(E236:E258, SMALL(IF(ISNUMBER(SEARCH("JV1",F236:F258)), ROW(F236:F258)-MIN(ROW(F236:F258))+1, ""), ROW() -235 )), "")</f>
        <v>Kristopher Walter</v>
      </c>
      <c r="AJ239" s="13" t="str">
        <f t="array" ref="AJ239">IFERROR(INDEX(B236:B258, SMALL(IF(ISNUMBER(SEARCH("JV2",F236:F258)), ROW(F236:F258)-MIN(ROW(F236:F258))+1, ""), ROW() -235 )), "")</f>
        <v/>
      </c>
      <c r="AK239" s="13" t="str">
        <f t="array" ref="AK239">IFERROR(INDEX(C236:C258, SMALL(IF(ISNUMBER(SEARCH("JV2",F236:F258)), ROW(F236:F258)-MIN(ROW(F236:F258))+1, ""), ROW() -235 )), "")</f>
        <v/>
      </c>
      <c r="AL239" s="13" t="str">
        <f t="array" ref="AL239">IFERROR(INDEX(D236:D258, SMALL(IF(ISNUMBER(SEARCH("JV2",F236:F258)), ROW(F236:F258)-MIN(ROW(F236:F258))+1, ""), ROW() -235 )), "")</f>
        <v/>
      </c>
      <c r="AM239" s="13" t="str">
        <f t="array" ref="AM239">IFERROR(INDEX(E236:E258, SMALL(IF(ISNUMBER(SEARCH("JV2",F236:F258)), ROW(F236:F258)-MIN(ROW(F236:F258))+1, ""), ROW() -235 )), "")</f>
        <v/>
      </c>
    </row>
    <row r="240" spans="2:39" s="13" customFormat="1" ht="15" customHeight="1">
      <c r="B240" s="21" t="s">
        <v>487</v>
      </c>
      <c r="C240" s="1"/>
      <c r="D240" s="22" t="s">
        <v>496</v>
      </c>
      <c r="E240" s="1" t="s">
        <v>497</v>
      </c>
      <c r="F240" s="23" t="s">
        <v>30</v>
      </c>
      <c r="G240" s="24"/>
      <c r="H240" s="25">
        <v>2497</v>
      </c>
      <c r="I240" s="24"/>
      <c r="J240" s="25" t="b">
        <v>0</v>
      </c>
      <c r="K240" s="19"/>
      <c r="L240" s="26"/>
      <c r="M240" s="27"/>
      <c r="AB240" s="13" t="str">
        <f t="array" ref="AB240">IFERROR(INDEX(B236:B258, SMALL(IF("V"=F236:F258, ROW(F236:F258)-MIN(ROW(F236:F258))+1, ""), ROW() -235 )), "")</f>
        <v>McKendree University</v>
      </c>
      <c r="AC240" s="13">
        <f t="array" ref="AC240">IFERROR(INDEX(C236:C258, SMALL(IF("V"=F236:F258, ROW(F236:F258)-MIN(ROW(F236:F258))+1, ""), ROW() -235 )), "")</f>
        <v>0</v>
      </c>
      <c r="AD240" s="13" t="str">
        <f t="array" ref="AD240">IFERROR(INDEX(D236:D258, SMALL(IF("V"=F236:F258, ROW(F236:F258)-MIN(ROW(F236:F258))+1, ""), ROW() -235 )), "")</f>
        <v>8812-32498</v>
      </c>
      <c r="AE240" s="13" t="str">
        <f t="array" ref="AE240">IFERROR(INDEX(E236:E258, SMALL(IF("V"=F236:F258, ROW(F236:F258)-MIN(ROW(F236:F258))+1, ""), ROW() -235 )), "")</f>
        <v>Garrett Lee</v>
      </c>
      <c r="AF240" s="13" t="str">
        <f t="array" ref="AF240">IFERROR(INDEX(B236:B258, SMALL(IF(ISNUMBER(SEARCH("JV1",F236:F258)), ROW(F236:F258)-MIN(ROW(F236:F258))+1, ""), ROW() -235 )), "")</f>
        <v>McKendree University</v>
      </c>
      <c r="AG240" s="13">
        <f t="array" ref="AG240">IFERROR(INDEX(C236:C258, SMALL(IF(ISNUMBER(SEARCH("JV1",F236:F258)), ROW(F236:F258)-MIN(ROW(F236:F258))+1, ""), ROW() -235 )), "")</f>
        <v>0</v>
      </c>
      <c r="AH240" s="13" t="str">
        <f t="array" ref="AH240">IFERROR(INDEX(D236:D258, SMALL(IF(ISNUMBER(SEARCH("JV1",F236:F258)), ROW(F236:F258)-MIN(ROW(F236:F258))+1, ""), ROW() -235 )), "")</f>
        <v>11-306724</v>
      </c>
      <c r="AI240" s="13" t="str">
        <f t="array" ref="AI240">IFERROR(INDEX(E236:E258, SMALL(IF(ISNUMBER(SEARCH("JV1",F236:F258)), ROW(F236:F258)-MIN(ROW(F236:F258))+1, ""), ROW() -235 )), "")</f>
        <v>Kyle Hintz</v>
      </c>
      <c r="AJ240" s="13" t="str">
        <f t="array" ref="AJ240">IFERROR(INDEX(B236:B258, SMALL(IF(ISNUMBER(SEARCH("JV2",F236:F258)), ROW(F236:F258)-MIN(ROW(F236:F258))+1, ""), ROW() -235 )), "")</f>
        <v/>
      </c>
      <c r="AK240" s="13" t="str">
        <f t="array" ref="AK240">IFERROR(INDEX(C236:C258, SMALL(IF(ISNUMBER(SEARCH("JV2",F236:F258)), ROW(F236:F258)-MIN(ROW(F236:F258))+1, ""), ROW() -235 )), "")</f>
        <v/>
      </c>
      <c r="AL240" s="13" t="str">
        <f t="array" ref="AL240">IFERROR(INDEX(D236:D258, SMALL(IF(ISNUMBER(SEARCH("JV2",F236:F258)), ROW(F236:F258)-MIN(ROW(F236:F258))+1, ""), ROW() -235 )), "")</f>
        <v/>
      </c>
      <c r="AM240" s="13" t="str">
        <f t="array" ref="AM240">IFERROR(INDEX(E236:E258, SMALL(IF(ISNUMBER(SEARCH("JV2",F236:F258)), ROW(F236:F258)-MIN(ROW(F236:F258))+1, ""), ROW() -235 )), "")</f>
        <v/>
      </c>
    </row>
    <row r="241" spans="2:39" s="13" customFormat="1" ht="15" customHeight="1">
      <c r="B241" s="21" t="s">
        <v>487</v>
      </c>
      <c r="C241" s="1"/>
      <c r="D241" s="22" t="s">
        <v>498</v>
      </c>
      <c r="E241" s="1" t="s">
        <v>499</v>
      </c>
      <c r="F241" s="23" t="s">
        <v>14</v>
      </c>
      <c r="G241" s="24"/>
      <c r="H241" s="25">
        <v>2497</v>
      </c>
      <c r="I241" s="24"/>
      <c r="J241" s="25" t="b">
        <v>0</v>
      </c>
      <c r="K241" s="19"/>
      <c r="L241" s="26"/>
      <c r="M241" s="27"/>
      <c r="AB241" s="13" t="str">
        <f t="array" ref="AB241">IFERROR(INDEX(B236:B258, SMALL(IF("V"=F236:F258, ROW(F236:F258)-MIN(ROW(F236:F258))+1, ""), ROW() -235 )), "")</f>
        <v>McKendree University</v>
      </c>
      <c r="AC241" s="13">
        <f t="array" ref="AC241">IFERROR(INDEX(C236:C258, SMALL(IF("V"=F236:F258, ROW(F236:F258)-MIN(ROW(F236:F258))+1, ""), ROW() -235 )), "")</f>
        <v>0</v>
      </c>
      <c r="AD241" s="13" t="str">
        <f t="array" ref="AD241">IFERROR(INDEX(D236:D258, SMALL(IF("V"=F236:F258, ROW(F236:F258)-MIN(ROW(F236:F258))+1, ""), ROW() -235 )), "")</f>
        <v>8569-8309</v>
      </c>
      <c r="AE241" s="13" t="str">
        <f t="array" ref="AE241">IFERROR(INDEX(E236:E258, SMALL(IF("V"=F236:F258, ROW(F236:F258)-MIN(ROW(F236:F258))+1, ""), ROW() -235 )), "")</f>
        <v>Jeremy Kinealy</v>
      </c>
      <c r="AF241" s="13" t="str">
        <f t="array" ref="AF241">IFERROR(INDEX(B236:B258, SMALL(IF(ISNUMBER(SEARCH("JV1",F236:F258)), ROW(F236:F258)-MIN(ROW(F236:F258))+1, ""), ROW() -235 )), "")</f>
        <v>McKendree University</v>
      </c>
      <c r="AG241" s="13">
        <f t="array" ref="AG241">IFERROR(INDEX(C236:C258, SMALL(IF(ISNUMBER(SEARCH("JV1",F236:F258)), ROW(F236:F258)-MIN(ROW(F236:F258))+1, ""), ROW() -235 )), "")</f>
        <v>0</v>
      </c>
      <c r="AH241" s="13" t="str">
        <f t="array" ref="AH241">IFERROR(INDEX(D236:D258, SMALL(IF(ISNUMBER(SEARCH("JV1",F236:F258)), ROW(F236:F258)-MIN(ROW(F236:F258))+1, ""), ROW() -235 )), "")</f>
        <v>19-44166</v>
      </c>
      <c r="AI241" s="13" t="str">
        <f t="array" ref="AI241">IFERROR(INDEX(E236:E258, SMALL(IF(ISNUMBER(SEARCH("JV1",F236:F258)), ROW(F236:F258)-MIN(ROW(F236:F258))+1, ""), ROW() -235 )), "")</f>
        <v>Nathaniel Myers</v>
      </c>
      <c r="AJ241" s="13" t="str">
        <f t="array" ref="AJ241">IFERROR(INDEX(B236:B258, SMALL(IF(ISNUMBER(SEARCH("JV2",F236:F258)), ROW(F236:F258)-MIN(ROW(F236:F258))+1, ""), ROW() -235 )), "")</f>
        <v/>
      </c>
      <c r="AK241" s="13" t="str">
        <f t="array" ref="AK241">IFERROR(INDEX(C236:C258, SMALL(IF(ISNUMBER(SEARCH("JV2",F236:F258)), ROW(F236:F258)-MIN(ROW(F236:F258))+1, ""), ROW() -235 )), "")</f>
        <v/>
      </c>
      <c r="AL241" s="13" t="str">
        <f t="array" ref="AL241">IFERROR(INDEX(D236:D258, SMALL(IF(ISNUMBER(SEARCH("JV2",F236:F258)), ROW(F236:F258)-MIN(ROW(F236:F258))+1, ""), ROW() -235 )), "")</f>
        <v/>
      </c>
      <c r="AM241" s="13" t="str">
        <f t="array" ref="AM241">IFERROR(INDEX(E236:E258, SMALL(IF(ISNUMBER(SEARCH("JV2",F236:F258)), ROW(F236:F258)-MIN(ROW(F236:F258))+1, ""), ROW() -235 )), "")</f>
        <v/>
      </c>
    </row>
    <row r="242" spans="2:39" s="13" customFormat="1" ht="15" customHeight="1">
      <c r="B242" s="21" t="s">
        <v>487</v>
      </c>
      <c r="C242" s="1"/>
      <c r="D242" s="22" t="s">
        <v>500</v>
      </c>
      <c r="E242" s="1" t="s">
        <v>501</v>
      </c>
      <c r="F242" s="23" t="s">
        <v>14</v>
      </c>
      <c r="G242" s="24"/>
      <c r="H242" s="25">
        <v>2497</v>
      </c>
      <c r="I242" s="24"/>
      <c r="J242" s="25" t="b">
        <v>0</v>
      </c>
      <c r="K242" s="19"/>
      <c r="L242" s="26"/>
      <c r="M242" s="27"/>
      <c r="AB242" s="13" t="str">
        <f t="array" ref="AB242">IFERROR(INDEX(B236:B258, SMALL(IF("V"=F236:F258, ROW(F236:F258)-MIN(ROW(F236:F258))+1, ""), ROW() -235 )), "")</f>
        <v>McKendree University</v>
      </c>
      <c r="AC242" s="13">
        <f t="array" ref="AC242">IFERROR(INDEX(C236:C258, SMALL(IF("V"=F236:F258, ROW(F236:F258)-MIN(ROW(F236:F258))+1, ""), ROW() -235 )), "")</f>
        <v>0</v>
      </c>
      <c r="AD242" s="13" t="str">
        <f t="array" ref="AD242">IFERROR(INDEX(D236:D258, SMALL(IF("V"=F236:F258, ROW(F236:F258)-MIN(ROW(F236:F258))+1, ""), ROW() -235 )), "")</f>
        <v>8985-5026</v>
      </c>
      <c r="AE242" s="13" t="str">
        <f t="array" ref="AE242">IFERROR(INDEX(E236:E258, SMALL(IF("V"=F236:F258, ROW(F236:F258)-MIN(ROW(F236:F258))+1, ""), ROW() -235 )), "")</f>
        <v>Kolby Bennett</v>
      </c>
      <c r="AF242" s="13" t="str">
        <f t="array" ref="AF242">IFERROR(INDEX(B236:B258, SMALL(IF(ISNUMBER(SEARCH("JV1",F236:F258)), ROW(F236:F258)-MIN(ROW(F236:F258))+1, ""), ROW() -235 )), "")</f>
        <v>McKendree University</v>
      </c>
      <c r="AG242" s="13">
        <f t="array" ref="AG242">IFERROR(INDEX(C236:C258, SMALL(IF(ISNUMBER(SEARCH("JV1",F236:F258)), ROW(F236:F258)-MIN(ROW(F236:F258))+1, ""), ROW() -235 )), "")</f>
        <v>0</v>
      </c>
      <c r="AH242" s="13" t="str">
        <f t="array" ref="AH242">IFERROR(INDEX(D236:D258, SMALL(IF(ISNUMBER(SEARCH("JV1",F236:F258)), ROW(F236:F258)-MIN(ROW(F236:F258))+1, ""), ROW() -235 )), "")</f>
        <v>17-10263</v>
      </c>
      <c r="AI242" s="13" t="str">
        <f t="array" ref="AI242">IFERROR(INDEX(E236:E258, SMALL(IF(ISNUMBER(SEARCH("JV1",F236:F258)), ROW(F236:F258)-MIN(ROW(F236:F258))+1, ""), ROW() -235 )), "")</f>
        <v>Trevor Pense</v>
      </c>
      <c r="AJ242" s="13" t="str">
        <f t="array" ref="AJ242">IFERROR(INDEX(B236:B258, SMALL(IF(ISNUMBER(SEARCH("JV2",F236:F258)), ROW(F236:F258)-MIN(ROW(F236:F258))+1, ""), ROW() -235 )), "")</f>
        <v/>
      </c>
      <c r="AK242" s="13" t="str">
        <f t="array" ref="AK242">IFERROR(INDEX(C236:C258, SMALL(IF(ISNUMBER(SEARCH("JV2",F236:F258)), ROW(F236:F258)-MIN(ROW(F236:F258))+1, ""), ROW() -235 )), "")</f>
        <v/>
      </c>
      <c r="AL242" s="13" t="str">
        <f t="array" ref="AL242">IFERROR(INDEX(D236:D258, SMALL(IF(ISNUMBER(SEARCH("JV2",F236:F258)), ROW(F236:F258)-MIN(ROW(F236:F258))+1, ""), ROW() -235 )), "")</f>
        <v/>
      </c>
      <c r="AM242" s="13" t="str">
        <f t="array" ref="AM242">IFERROR(INDEX(E236:E258, SMALL(IF(ISNUMBER(SEARCH("JV2",F236:F258)), ROW(F236:F258)-MIN(ROW(F236:F258))+1, ""), ROW() -235 )), "")</f>
        <v/>
      </c>
    </row>
    <row r="243" spans="2:39" s="13" customFormat="1" ht="15" customHeight="1">
      <c r="B243" s="21" t="s">
        <v>487</v>
      </c>
      <c r="C243" s="1"/>
      <c r="D243" s="22" t="s">
        <v>502</v>
      </c>
      <c r="E243" s="1" t="s">
        <v>503</v>
      </c>
      <c r="F243" s="23" t="s">
        <v>17</v>
      </c>
      <c r="G243" s="24"/>
      <c r="H243" s="25">
        <v>2497</v>
      </c>
      <c r="I243" s="24"/>
      <c r="J243" s="25" t="b">
        <v>0</v>
      </c>
      <c r="K243" s="19"/>
      <c r="L243" s="26"/>
      <c r="M243" s="27"/>
      <c r="AB243" s="13" t="str">
        <f t="array" ref="AB243">IFERROR(INDEX(B236:B258, SMALL(IF("V"=F236:F258, ROW(F236:F258)-MIN(ROW(F236:F258))+1, ""), ROW() -235 )), "")</f>
        <v>McKendree University</v>
      </c>
      <c r="AC243" s="13">
        <f t="array" ref="AC243">IFERROR(INDEX(C236:C258, SMALL(IF("V"=F236:F258, ROW(F236:F258)-MIN(ROW(F236:F258))+1, ""), ROW() -235 )), "")</f>
        <v>0</v>
      </c>
      <c r="AD243" s="13" t="str">
        <f t="array" ref="AD243">IFERROR(INDEX(D236:D258, SMALL(IF("V"=F236:F258, ROW(F236:F258)-MIN(ROW(F236:F258))+1, ""), ROW() -235 )), "")</f>
        <v>7914-337</v>
      </c>
      <c r="AE243" s="13" t="str">
        <f t="array" ref="AE243">IFERROR(INDEX(E236:E258, SMALL(IF("V"=F236:F258, ROW(F236:F258)-MIN(ROW(F236:F258))+1, ""), ROW() -235 )), "")</f>
        <v>Nicholas Blagojevic</v>
      </c>
      <c r="AF243" s="13" t="str">
        <f t="array" ref="AF243">IFERROR(INDEX(B236:B258, SMALL(IF(ISNUMBER(SEARCH("JV1",F236:F258)), ROW(F236:F258)-MIN(ROW(F236:F258))+1, ""), ROW() -235 )), "")</f>
        <v>McKendree University</v>
      </c>
      <c r="AG243" s="13">
        <f t="array" ref="AG243">IFERROR(INDEX(C236:C258, SMALL(IF(ISNUMBER(SEARCH("JV1",F236:F258)), ROW(F236:F258)-MIN(ROW(F236:F258))+1, ""), ROW() -235 )), "")</f>
        <v>0</v>
      </c>
      <c r="AH243" s="13" t="str">
        <f t="array" ref="AH243">IFERROR(INDEX(D236:D258, SMALL(IF(ISNUMBER(SEARCH("JV1",F236:F258)), ROW(F236:F258)-MIN(ROW(F236:F258))+1, ""), ROW() -235 )), "")</f>
        <v>11-402180</v>
      </c>
      <c r="AI243" s="13" t="str">
        <f t="array" ref="AI243">IFERROR(INDEX(E236:E258, SMALL(IF(ISNUMBER(SEARCH("JV1",F236:F258)), ROW(F236:F258)-MIN(ROW(F236:F258))+1, ""), ROW() -235 )), "")</f>
        <v>Zachary Vanderpool</v>
      </c>
      <c r="AJ243" s="13" t="str">
        <f t="array" ref="AJ243">IFERROR(INDEX(B236:B258, SMALL(IF(ISNUMBER(SEARCH("JV2",F236:F258)), ROW(F236:F258)-MIN(ROW(F236:F258))+1, ""), ROW() -235 )), "")</f>
        <v/>
      </c>
      <c r="AK243" s="13" t="str">
        <f t="array" ref="AK243">IFERROR(INDEX(C236:C258, SMALL(IF(ISNUMBER(SEARCH("JV2",F236:F258)), ROW(F236:F258)-MIN(ROW(F236:F258))+1, ""), ROW() -235 )), "")</f>
        <v/>
      </c>
      <c r="AL243" s="13" t="str">
        <f t="array" ref="AL243">IFERROR(INDEX(D236:D258, SMALL(IF(ISNUMBER(SEARCH("JV2",F236:F258)), ROW(F236:F258)-MIN(ROW(F236:F258))+1, ""), ROW() -235 )), "")</f>
        <v/>
      </c>
      <c r="AM243" s="13" t="str">
        <f t="array" ref="AM243">IFERROR(INDEX(E236:E258, SMALL(IF(ISNUMBER(SEARCH("JV2",F236:F258)), ROW(F236:F258)-MIN(ROW(F236:F258))+1, ""), ROW() -235 )), "")</f>
        <v/>
      </c>
    </row>
    <row r="244" spans="2:39" s="13" customFormat="1" ht="15" customHeight="1">
      <c r="B244" s="21" t="s">
        <v>487</v>
      </c>
      <c r="C244" s="1"/>
      <c r="D244" s="22" t="s">
        <v>504</v>
      </c>
      <c r="E244" s="1" t="s">
        <v>505</v>
      </c>
      <c r="F244" s="23" t="s">
        <v>14</v>
      </c>
      <c r="G244" s="24"/>
      <c r="H244" s="25">
        <v>2497</v>
      </c>
      <c r="I244" s="24"/>
      <c r="J244" s="25" t="b">
        <v>0</v>
      </c>
      <c r="K244" s="19"/>
      <c r="L244" s="26"/>
      <c r="M244" s="27"/>
    </row>
    <row r="245" spans="2:39" s="13" customFormat="1" ht="15" customHeight="1">
      <c r="B245" s="21" t="s">
        <v>487</v>
      </c>
      <c r="C245" s="1"/>
      <c r="D245" s="22" t="s">
        <v>506</v>
      </c>
      <c r="E245" s="1" t="s">
        <v>507</v>
      </c>
      <c r="F245" s="23" t="s">
        <v>14</v>
      </c>
      <c r="G245" s="24"/>
      <c r="H245" s="25">
        <v>2497</v>
      </c>
      <c r="I245" s="24"/>
      <c r="J245" s="25" t="b">
        <v>0</v>
      </c>
      <c r="K245" s="19"/>
      <c r="L245" s="26"/>
      <c r="M245" s="27"/>
    </row>
    <row r="246" spans="2:39" s="13" customFormat="1" ht="15" customHeight="1">
      <c r="B246" s="21" t="s">
        <v>487</v>
      </c>
      <c r="C246" s="1"/>
      <c r="D246" s="22" t="s">
        <v>508</v>
      </c>
      <c r="E246" s="1" t="s">
        <v>509</v>
      </c>
      <c r="F246" s="23" t="s">
        <v>17</v>
      </c>
      <c r="G246" s="24"/>
      <c r="H246" s="25">
        <v>2497</v>
      </c>
      <c r="I246" s="24"/>
      <c r="J246" s="25" t="b">
        <v>0</v>
      </c>
      <c r="K246" s="19"/>
      <c r="L246" s="26"/>
      <c r="M246" s="27"/>
    </row>
    <row r="247" spans="2:39" s="13" customFormat="1" ht="15" customHeight="1">
      <c r="B247" s="21" t="s">
        <v>487</v>
      </c>
      <c r="C247" s="1"/>
      <c r="D247" s="22" t="s">
        <v>510</v>
      </c>
      <c r="E247" s="1" t="s">
        <v>511</v>
      </c>
      <c r="F247" s="23" t="s">
        <v>30</v>
      </c>
      <c r="G247" s="24"/>
      <c r="H247" s="25">
        <v>2497</v>
      </c>
      <c r="I247" s="24"/>
      <c r="J247" s="25" t="b">
        <v>0</v>
      </c>
      <c r="K247" s="19"/>
      <c r="L247" s="26"/>
      <c r="M247" s="27"/>
    </row>
    <row r="248" spans="2:39" s="13" customFormat="1" ht="15" customHeight="1">
      <c r="B248" s="21" t="s">
        <v>487</v>
      </c>
      <c r="C248" s="1"/>
      <c r="D248" s="22" t="s">
        <v>512</v>
      </c>
      <c r="E248" s="1" t="s">
        <v>513</v>
      </c>
      <c r="F248" s="23" t="s">
        <v>14</v>
      </c>
      <c r="G248" s="24"/>
      <c r="H248" s="25">
        <v>2497</v>
      </c>
      <c r="I248" s="24"/>
      <c r="J248" s="25" t="b">
        <v>0</v>
      </c>
      <c r="K248" s="19"/>
      <c r="L248" s="26"/>
      <c r="M248" s="27"/>
    </row>
    <row r="249" spans="2:39" s="13" customFormat="1" ht="15" customHeight="1">
      <c r="B249" s="21" t="s">
        <v>487</v>
      </c>
      <c r="C249" s="1"/>
      <c r="D249" s="22" t="s">
        <v>514</v>
      </c>
      <c r="E249" s="1" t="s">
        <v>515</v>
      </c>
      <c r="F249" s="23" t="s">
        <v>14</v>
      </c>
      <c r="G249" s="24"/>
      <c r="H249" s="25">
        <v>2497</v>
      </c>
      <c r="I249" s="24"/>
      <c r="J249" s="25" t="b">
        <v>0</v>
      </c>
      <c r="K249" s="19"/>
      <c r="L249" s="26"/>
      <c r="M249" s="27"/>
    </row>
    <row r="250" spans="2:39" s="13" customFormat="1" ht="15" customHeight="1">
      <c r="B250" s="21" t="s">
        <v>487</v>
      </c>
      <c r="C250" s="1"/>
      <c r="D250" s="22" t="s">
        <v>516</v>
      </c>
      <c r="E250" s="1" t="s">
        <v>517</v>
      </c>
      <c r="F250" s="23" t="s">
        <v>17</v>
      </c>
      <c r="G250" s="24"/>
      <c r="H250" s="25">
        <v>2497</v>
      </c>
      <c r="I250" s="24"/>
      <c r="J250" s="25" t="b">
        <v>0</v>
      </c>
      <c r="K250" s="19"/>
      <c r="L250" s="26"/>
      <c r="M250" s="27"/>
    </row>
    <row r="251" spans="2:39" s="13" customFormat="1" ht="15" customHeight="1">
      <c r="B251" s="21" t="s">
        <v>487</v>
      </c>
      <c r="C251" s="1"/>
      <c r="D251" s="22" t="s">
        <v>518</v>
      </c>
      <c r="E251" s="1" t="s">
        <v>519</v>
      </c>
      <c r="F251" s="23" t="s">
        <v>17</v>
      </c>
      <c r="G251" s="24"/>
      <c r="H251" s="25">
        <v>2497</v>
      </c>
      <c r="I251" s="24"/>
      <c r="J251" s="25" t="b">
        <v>0</v>
      </c>
      <c r="K251" s="19"/>
      <c r="L251" s="26"/>
      <c r="M251" s="27"/>
    </row>
    <row r="252" spans="2:39" s="13" customFormat="1" ht="15" customHeight="1">
      <c r="B252" s="21" t="s">
        <v>487</v>
      </c>
      <c r="C252" s="1"/>
      <c r="D252" s="22" t="s">
        <v>520</v>
      </c>
      <c r="E252" s="1" t="s">
        <v>521</v>
      </c>
      <c r="F252" s="23" t="s">
        <v>30</v>
      </c>
      <c r="G252" s="24"/>
      <c r="H252" s="25">
        <v>2497</v>
      </c>
      <c r="I252" s="24"/>
      <c r="J252" s="25" t="b">
        <v>0</v>
      </c>
      <c r="K252" s="19"/>
      <c r="L252" s="26"/>
      <c r="M252" s="27"/>
    </row>
    <row r="253" spans="2:39" s="13" customFormat="1" ht="15" customHeight="1">
      <c r="B253" s="21" t="s">
        <v>487</v>
      </c>
      <c r="C253" s="1"/>
      <c r="D253" s="22" t="s">
        <v>522</v>
      </c>
      <c r="E253" s="1" t="s">
        <v>523</v>
      </c>
      <c r="F253" s="23" t="s">
        <v>17</v>
      </c>
      <c r="G253" s="24"/>
      <c r="H253" s="25">
        <v>2497</v>
      </c>
      <c r="I253" s="24"/>
      <c r="J253" s="25" t="b">
        <v>0</v>
      </c>
      <c r="K253" s="19"/>
      <c r="L253" s="26"/>
      <c r="M253" s="27"/>
    </row>
    <row r="254" spans="2:39" s="13" customFormat="1" ht="15" customHeight="1">
      <c r="B254" s="21" t="s">
        <v>487</v>
      </c>
      <c r="C254" s="1"/>
      <c r="D254" s="22" t="s">
        <v>524</v>
      </c>
      <c r="E254" s="1" t="s">
        <v>525</v>
      </c>
      <c r="F254" s="23" t="s">
        <v>14</v>
      </c>
      <c r="G254" s="24"/>
      <c r="H254" s="25">
        <v>2497</v>
      </c>
      <c r="I254" s="24"/>
      <c r="J254" s="25" t="b">
        <v>0</v>
      </c>
      <c r="K254" s="19"/>
      <c r="L254" s="26"/>
      <c r="M254" s="27"/>
    </row>
    <row r="255" spans="2:39" s="13" customFormat="1" ht="15" customHeight="1">
      <c r="B255" s="21" t="s">
        <v>487</v>
      </c>
      <c r="C255" s="1"/>
      <c r="D255" s="22" t="s">
        <v>526</v>
      </c>
      <c r="E255" s="1" t="s">
        <v>527</v>
      </c>
      <c r="F255" s="23" t="s">
        <v>30</v>
      </c>
      <c r="G255" s="24"/>
      <c r="H255" s="25">
        <v>2497</v>
      </c>
      <c r="I255" s="24"/>
      <c r="J255" s="25" t="b">
        <v>0</v>
      </c>
      <c r="K255" s="19"/>
      <c r="L255" s="26"/>
      <c r="M255" s="27"/>
    </row>
    <row r="256" spans="2:39" s="13" customFormat="1" ht="15" customHeight="1">
      <c r="B256" s="21" t="s">
        <v>487</v>
      </c>
      <c r="C256" s="1"/>
      <c r="D256" s="22" t="s">
        <v>528</v>
      </c>
      <c r="E256" s="1" t="s">
        <v>529</v>
      </c>
      <c r="F256" s="23" t="s">
        <v>30</v>
      </c>
      <c r="G256" s="24"/>
      <c r="H256" s="25">
        <v>2497</v>
      </c>
      <c r="I256" s="24"/>
      <c r="J256" s="25" t="b">
        <v>0</v>
      </c>
      <c r="K256" s="19"/>
      <c r="L256" s="26"/>
      <c r="M256" s="27"/>
    </row>
    <row r="257" spans="2:39" s="13" customFormat="1" ht="15" customHeight="1">
      <c r="B257" s="21" t="s">
        <v>487</v>
      </c>
      <c r="C257" s="1"/>
      <c r="D257" s="22" t="s">
        <v>530</v>
      </c>
      <c r="E257" s="1" t="s">
        <v>531</v>
      </c>
      <c r="F257" s="23" t="s">
        <v>17</v>
      </c>
      <c r="G257" s="24"/>
      <c r="H257" s="25">
        <v>2497</v>
      </c>
      <c r="I257" s="24"/>
      <c r="J257" s="25" t="b">
        <v>0</v>
      </c>
      <c r="K257" s="19"/>
      <c r="L257" s="26"/>
      <c r="M257" s="27"/>
    </row>
    <row r="258" spans="2:39" s="13" customFormat="1" ht="15" customHeight="1">
      <c r="B258" s="21" t="s">
        <v>487</v>
      </c>
      <c r="C258" s="1"/>
      <c r="D258" s="22" t="s">
        <v>532</v>
      </c>
      <c r="E258" s="1" t="s">
        <v>533</v>
      </c>
      <c r="F258" s="23" t="s">
        <v>17</v>
      </c>
      <c r="G258" s="24"/>
      <c r="H258" s="25">
        <v>2497</v>
      </c>
      <c r="I258" s="24"/>
      <c r="J258" s="25" t="b">
        <v>0</v>
      </c>
      <c r="K258" s="19"/>
      <c r="L258" s="26"/>
      <c r="M258" s="27"/>
    </row>
    <row r="259" spans="2:39" s="13" customFormat="1" ht="15" customHeight="1">
      <c r="B259" s="21" t="s">
        <v>534</v>
      </c>
      <c r="C259" s="1"/>
      <c r="D259" s="22" t="s">
        <v>535</v>
      </c>
      <c r="E259" s="1" t="s">
        <v>536</v>
      </c>
      <c r="F259" s="23" t="s">
        <v>30</v>
      </c>
      <c r="G259" s="24"/>
      <c r="H259" s="25">
        <v>4500</v>
      </c>
      <c r="I259" s="24"/>
      <c r="J259" s="25" t="b">
        <v>0</v>
      </c>
      <c r="K259" s="19"/>
      <c r="L259" s="26"/>
      <c r="M259" s="27"/>
      <c r="AB259" s="13" t="str">
        <f t="array" ref="AB259">IFERROR(INDEX(B259:B280, SMALL(IF("V"=F259:F280, ROW(F259:F280)-MIN(ROW(F259:F280))+1, ""), ROW() -258 )), "")</f>
        <v>Midway University</v>
      </c>
      <c r="AC259" s="13">
        <f t="array" ref="AC259">IFERROR(INDEX(C259:C280, SMALL(IF("V"=F259:F280, ROW(F259:F280)-MIN(ROW(F259:F280))+1, ""), ROW() -258 )), "")</f>
        <v>0</v>
      </c>
      <c r="AD259" s="13" t="str">
        <f t="array" ref="AD259">IFERROR(INDEX(D259:D280, SMALL(IF("V"=F259:F280, ROW(F259:F280)-MIN(ROW(F259:F280))+1, ""), ROW() -258 )), "")</f>
        <v>21-4217</v>
      </c>
      <c r="AE259" s="13" t="str">
        <f t="array" ref="AE259">IFERROR(INDEX(E259:E280, SMALL(IF("V"=F259:F280, ROW(F259:F280)-MIN(ROW(F259:F280))+1, ""), ROW() -258 )), "")</f>
        <v>Caleb Kornosky</v>
      </c>
      <c r="AF259" s="13" t="str">
        <f t="array" ref="AF259">IFERROR(INDEX(B259:B280, SMALL(IF(ISNUMBER(SEARCH("JV1",F259:F280)), ROW(F259:F280)-MIN(ROW(F259:F280))+1, ""), ROW() -258 )), "")</f>
        <v>Midway University</v>
      </c>
      <c r="AG259" s="13">
        <f t="array" ref="AG259">IFERROR(INDEX(C259:C280, SMALL(IF(ISNUMBER(SEARCH("JV1",F259:F280)), ROW(F259:F280)-MIN(ROW(F259:F280))+1, ""), ROW() -258 )), "")</f>
        <v>0</v>
      </c>
      <c r="AH259" s="13" t="str">
        <f t="array" ref="AH259">IFERROR(INDEX(D259:D280, SMALL(IF(ISNUMBER(SEARCH("JV1",F259:F280)), ROW(F259:F280)-MIN(ROW(F259:F280))+1, ""), ROW() -258 )), "")</f>
        <v>18-30569</v>
      </c>
      <c r="AI259" s="13" t="str">
        <f t="array" ref="AI259">IFERROR(INDEX(E259:E280, SMALL(IF(ISNUMBER(SEARCH("JV1",F259:F280)), ROW(F259:F280)-MIN(ROW(F259:F280))+1, ""), ROW() -258 )), "")</f>
        <v>Isiah Gordon</v>
      </c>
      <c r="AJ259" s="13" t="str">
        <f t="array" ref="AJ259">IFERROR(INDEX(B259:B280, SMALL(IF(ISNUMBER(SEARCH("JV2",F259:F280)), ROW(F259:F280)-MIN(ROW(F259:F280))+1, ""), ROW() -258 )), "")</f>
        <v/>
      </c>
      <c r="AK259" s="13" t="str">
        <f t="array" ref="AK259">IFERROR(INDEX(C259:C280, SMALL(IF(ISNUMBER(SEARCH("JV2",F259:F280)), ROW(F259:F280)-MIN(ROW(F259:F280))+1, ""), ROW() -258 )), "")</f>
        <v/>
      </c>
      <c r="AL259" s="13" t="str">
        <f t="array" ref="AL259">IFERROR(INDEX(D259:D280, SMALL(IF(ISNUMBER(SEARCH("JV2",F259:F280)), ROW(F259:F280)-MIN(ROW(F259:F280))+1, ""), ROW() -258 )), "")</f>
        <v/>
      </c>
      <c r="AM259" s="13" t="str">
        <f t="array" ref="AM259">IFERROR(INDEX(E259:E280, SMALL(IF(ISNUMBER(SEARCH("JV2",F259:F280)), ROW(F259:F280)-MIN(ROW(F259:F280))+1, ""), ROW() -258 )), "")</f>
        <v/>
      </c>
    </row>
    <row r="260" spans="2:39" s="13" customFormat="1" ht="15" customHeight="1">
      <c r="B260" s="21" t="s">
        <v>534</v>
      </c>
      <c r="C260" s="1"/>
      <c r="D260" s="22" t="s">
        <v>537</v>
      </c>
      <c r="E260" s="1" t="s">
        <v>538</v>
      </c>
      <c r="F260" s="23" t="s">
        <v>14</v>
      </c>
      <c r="G260" s="24"/>
      <c r="H260" s="25">
        <v>4500</v>
      </c>
      <c r="I260" s="24"/>
      <c r="J260" s="25" t="b">
        <v>0</v>
      </c>
      <c r="K260" s="19"/>
      <c r="L260" s="26"/>
      <c r="M260" s="27"/>
      <c r="AB260" s="13" t="str">
        <f t="array" ref="AB260">IFERROR(INDEX(B259:B280, SMALL(IF("V"=F259:F280, ROW(F259:F280)-MIN(ROW(F259:F280))+1, ""), ROW() -258 )), "")</f>
        <v>Midway University</v>
      </c>
      <c r="AC260" s="13">
        <f t="array" ref="AC260">IFERROR(INDEX(C259:C280, SMALL(IF("V"=F259:F280, ROW(F259:F280)-MIN(ROW(F259:F280))+1, ""), ROW() -258 )), "")</f>
        <v>0</v>
      </c>
      <c r="AD260" s="13" t="str">
        <f t="array" ref="AD260">IFERROR(INDEX(D259:D280, SMALL(IF("V"=F259:F280, ROW(F259:F280)-MIN(ROW(F259:F280))+1, ""), ROW() -258 )), "")</f>
        <v>15-174075</v>
      </c>
      <c r="AE260" s="13" t="str">
        <f t="array" ref="AE260">IFERROR(INDEX(E259:E280, SMALL(IF("V"=F259:F280, ROW(F259:F280)-MIN(ROW(F259:F280))+1, ""), ROW() -258 )), "")</f>
        <v>Caleb Marshall</v>
      </c>
      <c r="AF260" s="13" t="str">
        <f t="array" ref="AF260">IFERROR(INDEX(B259:B280, SMALL(IF(ISNUMBER(SEARCH("JV1",F259:F280)), ROW(F259:F280)-MIN(ROW(F259:F280))+1, ""), ROW() -258 )), "")</f>
        <v>Midway University</v>
      </c>
      <c r="AG260" s="13">
        <f t="array" ref="AG260">IFERROR(INDEX(C259:C280, SMALL(IF(ISNUMBER(SEARCH("JV1",F259:F280)), ROW(F259:F280)-MIN(ROW(F259:F280))+1, ""), ROW() -258 )), "")</f>
        <v>0</v>
      </c>
      <c r="AH260" s="13" t="str">
        <f t="array" ref="AH260">IFERROR(INDEX(D259:D280, SMALL(IF(ISNUMBER(SEARCH("JV1",F259:F280)), ROW(F259:F280)-MIN(ROW(F259:F280))+1, ""), ROW() -258 )), "")</f>
        <v>11-528742</v>
      </c>
      <c r="AI260" s="13" t="str">
        <f t="array" ref="AI260">IFERROR(INDEX(E259:E280, SMALL(IF(ISNUMBER(SEARCH("JV1",F259:F280)), ROW(F259:F280)-MIN(ROW(F259:F280))+1, ""), ROW() -258 )), "")</f>
        <v>Joshua Nelson</v>
      </c>
      <c r="AJ260" s="13" t="str">
        <f t="array" ref="AJ260">IFERROR(INDEX(B259:B280, SMALL(IF(ISNUMBER(SEARCH("JV2",F259:F280)), ROW(F259:F280)-MIN(ROW(F259:F280))+1, ""), ROW() -258 )), "")</f>
        <v/>
      </c>
      <c r="AK260" s="13" t="str">
        <f t="array" ref="AK260">IFERROR(INDEX(C259:C280, SMALL(IF(ISNUMBER(SEARCH("JV2",F259:F280)), ROW(F259:F280)-MIN(ROW(F259:F280))+1, ""), ROW() -258 )), "")</f>
        <v/>
      </c>
      <c r="AL260" s="13" t="str">
        <f t="array" ref="AL260">IFERROR(INDEX(D259:D280, SMALL(IF(ISNUMBER(SEARCH("JV2",F259:F280)), ROW(F259:F280)-MIN(ROW(F259:F280))+1, ""), ROW() -258 )), "")</f>
        <v/>
      </c>
      <c r="AM260" s="13" t="str">
        <f t="array" ref="AM260">IFERROR(INDEX(E259:E280, SMALL(IF(ISNUMBER(SEARCH("JV2",F259:F280)), ROW(F259:F280)-MIN(ROW(F259:F280))+1, ""), ROW() -258 )), "")</f>
        <v/>
      </c>
    </row>
    <row r="261" spans="2:39" s="13" customFormat="1" ht="15" customHeight="1">
      <c r="B261" s="21" t="s">
        <v>534</v>
      </c>
      <c r="C261" s="1"/>
      <c r="D261" s="22" t="s">
        <v>539</v>
      </c>
      <c r="E261" s="1" t="s">
        <v>540</v>
      </c>
      <c r="F261" s="23" t="s">
        <v>14</v>
      </c>
      <c r="G261" s="24"/>
      <c r="H261" s="25">
        <v>4500</v>
      </c>
      <c r="I261" s="24"/>
      <c r="J261" s="25" t="b">
        <v>0</v>
      </c>
      <c r="K261" s="19"/>
      <c r="L261" s="26"/>
      <c r="M261" s="27"/>
      <c r="AB261" s="13" t="str">
        <f t="array" ref="AB261">IFERROR(INDEX(B259:B280, SMALL(IF("V"=F259:F280, ROW(F259:F280)-MIN(ROW(F259:F280))+1, ""), ROW() -258 )), "")</f>
        <v>Midway University</v>
      </c>
      <c r="AC261" s="13">
        <f t="array" ref="AC261">IFERROR(INDEX(C259:C280, SMALL(IF("V"=F259:F280, ROW(F259:F280)-MIN(ROW(F259:F280))+1, ""), ROW() -258 )), "")</f>
        <v>0</v>
      </c>
      <c r="AD261" s="13" t="str">
        <f t="array" ref="AD261">IFERROR(INDEX(D259:D280, SMALL(IF("V"=F259:F280, ROW(F259:F280)-MIN(ROW(F259:F280))+1, ""), ROW() -258 )), "")</f>
        <v>11-585106</v>
      </c>
      <c r="AE261" s="13" t="str">
        <f t="array" ref="AE261">IFERROR(INDEX(E259:E280, SMALL(IF("V"=F259:F280, ROW(F259:F280)-MIN(ROW(F259:F280))+1, ""), ROW() -258 )), "")</f>
        <v>Charlie Smith</v>
      </c>
      <c r="AF261" s="13" t="str">
        <f t="array" ref="AF261">IFERROR(INDEX(B259:B280, SMALL(IF(ISNUMBER(SEARCH("JV1",F259:F280)), ROW(F259:F280)-MIN(ROW(F259:F280))+1, ""), ROW() -258 )), "")</f>
        <v>Midway University</v>
      </c>
      <c r="AG261" s="13">
        <f t="array" ref="AG261">IFERROR(INDEX(C259:C280, SMALL(IF(ISNUMBER(SEARCH("JV1",F259:F280)), ROW(F259:F280)-MIN(ROW(F259:F280))+1, ""), ROW() -258 )), "")</f>
        <v>0</v>
      </c>
      <c r="AH261" s="13" t="str">
        <f t="array" ref="AH261">IFERROR(INDEX(D259:D280, SMALL(IF(ISNUMBER(SEARCH("JV1",F259:F280)), ROW(F259:F280)-MIN(ROW(F259:F280))+1, ""), ROW() -258 )), "")</f>
        <v>11-600526</v>
      </c>
      <c r="AI261" s="13" t="str">
        <f t="array" ref="AI261">IFERROR(INDEX(E259:E280, SMALL(IF(ISNUMBER(SEARCH("JV1",F259:F280)), ROW(F259:F280)-MIN(ROW(F259:F280))+1, ""), ROW() -258 )), "")</f>
        <v>Kevin Allen</v>
      </c>
      <c r="AJ261" s="13" t="str">
        <f t="array" ref="AJ261">IFERROR(INDEX(B259:B280, SMALL(IF(ISNUMBER(SEARCH("JV2",F259:F280)), ROW(F259:F280)-MIN(ROW(F259:F280))+1, ""), ROW() -258 )), "")</f>
        <v/>
      </c>
      <c r="AK261" s="13" t="str">
        <f t="array" ref="AK261">IFERROR(INDEX(C259:C280, SMALL(IF(ISNUMBER(SEARCH("JV2",F259:F280)), ROW(F259:F280)-MIN(ROW(F259:F280))+1, ""), ROW() -258 )), "")</f>
        <v/>
      </c>
      <c r="AL261" s="13" t="str">
        <f t="array" ref="AL261">IFERROR(INDEX(D259:D280, SMALL(IF(ISNUMBER(SEARCH("JV2",F259:F280)), ROW(F259:F280)-MIN(ROW(F259:F280))+1, ""), ROW() -258 )), "")</f>
        <v/>
      </c>
      <c r="AM261" s="13" t="str">
        <f t="array" ref="AM261">IFERROR(INDEX(E259:E280, SMALL(IF(ISNUMBER(SEARCH("JV2",F259:F280)), ROW(F259:F280)-MIN(ROW(F259:F280))+1, ""), ROW() -258 )), "")</f>
        <v/>
      </c>
    </row>
    <row r="262" spans="2:39" s="13" customFormat="1" ht="15" customHeight="1">
      <c r="B262" s="21" t="s">
        <v>534</v>
      </c>
      <c r="C262" s="1"/>
      <c r="D262" s="22" t="s">
        <v>541</v>
      </c>
      <c r="E262" s="1" t="s">
        <v>542</v>
      </c>
      <c r="F262" s="23" t="s">
        <v>14</v>
      </c>
      <c r="G262" s="24"/>
      <c r="H262" s="25">
        <v>4500</v>
      </c>
      <c r="I262" s="24"/>
      <c r="J262" s="25" t="b">
        <v>0</v>
      </c>
      <c r="K262" s="19"/>
      <c r="L262" s="26"/>
      <c r="M262" s="27"/>
      <c r="AB262" s="13" t="str">
        <f t="array" ref="AB262">IFERROR(INDEX(B259:B280, SMALL(IF("V"=F259:F280, ROW(F259:F280)-MIN(ROW(F259:F280))+1, ""), ROW() -258 )), "")</f>
        <v>Midway University</v>
      </c>
      <c r="AC262" s="13">
        <f t="array" ref="AC262">IFERROR(INDEX(C259:C280, SMALL(IF("V"=F259:F280, ROW(F259:F280)-MIN(ROW(F259:F280))+1, ""), ROW() -258 )), "")</f>
        <v>0</v>
      </c>
      <c r="AD262" s="13" t="str">
        <f t="array" ref="AD262">IFERROR(INDEX(D259:D280, SMALL(IF("V"=F259:F280, ROW(F259:F280)-MIN(ROW(F259:F280))+1, ""), ROW() -258 )), "")</f>
        <v>11-601145</v>
      </c>
      <c r="AE262" s="13" t="str">
        <f t="array" ref="AE262">IFERROR(INDEX(E259:E280, SMALL(IF("V"=F259:F280, ROW(F259:F280)-MIN(ROW(F259:F280))+1, ""), ROW() -258 )), "")</f>
        <v>Jackson Ryan</v>
      </c>
      <c r="AF262" s="13" t="str">
        <f t="array" ref="AF262">IFERROR(INDEX(B259:B280, SMALL(IF(ISNUMBER(SEARCH("JV1",F259:F280)), ROW(F259:F280)-MIN(ROW(F259:F280))+1, ""), ROW() -258 )), "")</f>
        <v>Midway University</v>
      </c>
      <c r="AG262" s="13">
        <f t="array" ref="AG262">IFERROR(INDEX(C259:C280, SMALL(IF(ISNUMBER(SEARCH("JV1",F259:F280)), ROW(F259:F280)-MIN(ROW(F259:F280))+1, ""), ROW() -258 )), "")</f>
        <v>0</v>
      </c>
      <c r="AH262" s="13" t="str">
        <f t="array" ref="AH262">IFERROR(INDEX(D259:D280, SMALL(IF(ISNUMBER(SEARCH("JV1",F259:F280)), ROW(F259:F280)-MIN(ROW(F259:F280))+1, ""), ROW() -258 )), "")</f>
        <v>11-700332</v>
      </c>
      <c r="AI262" s="13" t="str">
        <f t="array" ref="AI262">IFERROR(INDEX(E259:E280, SMALL(IF(ISNUMBER(SEARCH("JV1",F259:F280)), ROW(F259:F280)-MIN(ROW(F259:F280))+1, ""), ROW() -258 )), "")</f>
        <v>Logan Shaner</v>
      </c>
      <c r="AJ262" s="13" t="str">
        <f t="array" ref="AJ262">IFERROR(INDEX(B259:B280, SMALL(IF(ISNUMBER(SEARCH("JV2",F259:F280)), ROW(F259:F280)-MIN(ROW(F259:F280))+1, ""), ROW() -258 )), "")</f>
        <v/>
      </c>
      <c r="AK262" s="13" t="str">
        <f t="array" ref="AK262">IFERROR(INDEX(C259:C280, SMALL(IF(ISNUMBER(SEARCH("JV2",F259:F280)), ROW(F259:F280)-MIN(ROW(F259:F280))+1, ""), ROW() -258 )), "")</f>
        <v/>
      </c>
      <c r="AL262" s="13" t="str">
        <f t="array" ref="AL262">IFERROR(INDEX(D259:D280, SMALL(IF(ISNUMBER(SEARCH("JV2",F259:F280)), ROW(F259:F280)-MIN(ROW(F259:F280))+1, ""), ROW() -258 )), "")</f>
        <v/>
      </c>
      <c r="AM262" s="13" t="str">
        <f t="array" ref="AM262">IFERROR(INDEX(E259:E280, SMALL(IF(ISNUMBER(SEARCH("JV2",F259:F280)), ROW(F259:F280)-MIN(ROW(F259:F280))+1, ""), ROW() -258 )), "")</f>
        <v/>
      </c>
    </row>
    <row r="263" spans="2:39" s="13" customFormat="1" ht="15" customHeight="1">
      <c r="B263" s="21" t="s">
        <v>534</v>
      </c>
      <c r="C263" s="1"/>
      <c r="D263" s="22" t="s">
        <v>543</v>
      </c>
      <c r="E263" s="1" t="s">
        <v>544</v>
      </c>
      <c r="F263" s="23" t="s">
        <v>30</v>
      </c>
      <c r="G263" s="24"/>
      <c r="H263" s="25">
        <v>4500</v>
      </c>
      <c r="I263" s="24"/>
      <c r="J263" s="25" t="b">
        <v>0</v>
      </c>
      <c r="K263" s="19"/>
      <c r="L263" s="26"/>
      <c r="M263" s="27"/>
      <c r="AB263" s="13" t="str">
        <f t="array" ref="AB263">IFERROR(INDEX(B259:B280, SMALL(IF("V"=F259:F280, ROW(F259:F280)-MIN(ROW(F259:F280))+1, ""), ROW() -258 )), "")</f>
        <v>Midway University</v>
      </c>
      <c r="AC263" s="13">
        <f t="array" ref="AC263">IFERROR(INDEX(C259:C280, SMALL(IF("V"=F259:F280, ROW(F259:F280)-MIN(ROW(F259:F280))+1, ""), ROW() -258 )), "")</f>
        <v>0</v>
      </c>
      <c r="AD263" s="13" t="str">
        <f t="array" ref="AD263">IFERROR(INDEX(D259:D280, SMALL(IF("V"=F259:F280, ROW(F259:F280)-MIN(ROW(F259:F280))+1, ""), ROW() -258 )), "")</f>
        <v>15-96052</v>
      </c>
      <c r="AE263" s="13" t="str">
        <f t="array" ref="AE263">IFERROR(INDEX(E259:E280, SMALL(IF("V"=F259:F280, ROW(F259:F280)-MIN(ROW(F259:F280))+1, ""), ROW() -258 )), "")</f>
        <v>Logan Tincher</v>
      </c>
      <c r="AF263" s="13" t="str">
        <f t="array" ref="AF263">IFERROR(INDEX(B259:B280, SMALL(IF(ISNUMBER(SEARCH("JV1",F259:F280)), ROW(F259:F280)-MIN(ROW(F259:F280))+1, ""), ROW() -258 )), "")</f>
        <v>Midway University</v>
      </c>
      <c r="AG263" s="13">
        <f t="array" ref="AG263">IFERROR(INDEX(C259:C280, SMALL(IF(ISNUMBER(SEARCH("JV1",F259:F280)), ROW(F259:F280)-MIN(ROW(F259:F280))+1, ""), ROW() -258 )), "")</f>
        <v>0</v>
      </c>
      <c r="AH263" s="13" t="str">
        <f t="array" ref="AH263">IFERROR(INDEX(D259:D280, SMALL(IF(ISNUMBER(SEARCH("JV1",F259:F280)), ROW(F259:F280)-MIN(ROW(F259:F280))+1, ""), ROW() -258 )), "")</f>
        <v>20-260</v>
      </c>
      <c r="AI263" s="13" t="str">
        <f t="array" ref="AI263">IFERROR(INDEX(E259:E280, SMALL(IF(ISNUMBER(SEARCH("JV1",F259:F280)), ROW(F259:F280)-MIN(ROW(F259:F280))+1, ""), ROW() -258 )), "")</f>
        <v>Noah Seng</v>
      </c>
      <c r="AJ263" s="13" t="str">
        <f t="array" ref="AJ263">IFERROR(INDEX(B259:B280, SMALL(IF(ISNUMBER(SEARCH("JV2",F259:F280)), ROW(F259:F280)-MIN(ROW(F259:F280))+1, ""), ROW() -258 )), "")</f>
        <v/>
      </c>
      <c r="AK263" s="13" t="str">
        <f t="array" ref="AK263">IFERROR(INDEX(C259:C280, SMALL(IF(ISNUMBER(SEARCH("JV2",F259:F280)), ROW(F259:F280)-MIN(ROW(F259:F280))+1, ""), ROW() -258 )), "")</f>
        <v/>
      </c>
      <c r="AL263" s="13" t="str">
        <f t="array" ref="AL263">IFERROR(INDEX(D259:D280, SMALL(IF(ISNUMBER(SEARCH("JV2",F259:F280)), ROW(F259:F280)-MIN(ROW(F259:F280))+1, ""), ROW() -258 )), "")</f>
        <v/>
      </c>
      <c r="AM263" s="13" t="str">
        <f t="array" ref="AM263">IFERROR(INDEX(E259:E280, SMALL(IF(ISNUMBER(SEARCH("JV2",F259:F280)), ROW(F259:F280)-MIN(ROW(F259:F280))+1, ""), ROW() -258 )), "")</f>
        <v/>
      </c>
    </row>
    <row r="264" spans="2:39" s="13" customFormat="1" ht="15" customHeight="1">
      <c r="B264" s="21" t="s">
        <v>534</v>
      </c>
      <c r="C264" s="1"/>
      <c r="D264" s="22" t="s">
        <v>545</v>
      </c>
      <c r="E264" s="1" t="s">
        <v>546</v>
      </c>
      <c r="F264" s="23" t="s">
        <v>17</v>
      </c>
      <c r="G264" s="24"/>
      <c r="H264" s="25">
        <v>4500</v>
      </c>
      <c r="I264" s="24"/>
      <c r="J264" s="25" t="b">
        <v>0</v>
      </c>
      <c r="K264" s="19"/>
      <c r="L264" s="26"/>
      <c r="M264" s="27"/>
      <c r="AB264" s="13" t="str">
        <f t="array" ref="AB264">IFERROR(INDEX(B259:B280, SMALL(IF("V"=F259:F280, ROW(F259:F280)-MIN(ROW(F259:F280))+1, ""), ROW() -258 )), "")</f>
        <v>Midway University</v>
      </c>
      <c r="AC264" s="13">
        <f t="array" ref="AC264">IFERROR(INDEX(C259:C280, SMALL(IF("V"=F259:F280, ROW(F259:F280)-MIN(ROW(F259:F280))+1, ""), ROW() -258 )), "")</f>
        <v>0</v>
      </c>
      <c r="AD264" s="13" t="str">
        <f t="array" ref="AD264">IFERROR(INDEX(D259:D280, SMALL(IF("V"=F259:F280, ROW(F259:F280)-MIN(ROW(F259:F280))+1, ""), ROW() -258 )), "")</f>
        <v>101-302</v>
      </c>
      <c r="AE264" s="13" t="str">
        <f t="array" ref="AE264">IFERROR(INDEX(E259:E280, SMALL(IF("V"=F259:F280, ROW(F259:F280)-MIN(ROW(F259:F280))+1, ""), ROW() -258 )), "")</f>
        <v>Raymond Atkins</v>
      </c>
      <c r="AF264" s="13" t="str">
        <f t="array" ref="AF264">IFERROR(INDEX(B259:B280, SMALL(IF(ISNUMBER(SEARCH("JV1",F259:F280)), ROW(F259:F280)-MIN(ROW(F259:F280))+1, ""), ROW() -258 )), "")</f>
        <v>Midway University</v>
      </c>
      <c r="AG264" s="13">
        <f t="array" ref="AG264">IFERROR(INDEX(C259:C280, SMALL(IF(ISNUMBER(SEARCH("JV1",F259:F280)), ROW(F259:F280)-MIN(ROW(F259:F280))+1, ""), ROW() -258 )), "")</f>
        <v>0</v>
      </c>
      <c r="AH264" s="13" t="str">
        <f t="array" ref="AH264">IFERROR(INDEX(D259:D280, SMALL(IF(ISNUMBER(SEARCH("JV1",F259:F280)), ROW(F259:F280)-MIN(ROW(F259:F280))+1, ""), ROW() -258 )), "")</f>
        <v>11-746293</v>
      </c>
      <c r="AI264" s="13" t="str">
        <f t="array" ref="AI264">IFERROR(INDEX(E259:E280, SMALL(IF(ISNUMBER(SEARCH("JV1",F259:F280)), ROW(F259:F280)-MIN(ROW(F259:F280))+1, ""), ROW() -258 )), "")</f>
        <v>Patrick Harmon</v>
      </c>
      <c r="AJ264" s="13" t="str">
        <f t="array" ref="AJ264">IFERROR(INDEX(B259:B280, SMALL(IF(ISNUMBER(SEARCH("JV2",F259:F280)), ROW(F259:F280)-MIN(ROW(F259:F280))+1, ""), ROW() -258 )), "")</f>
        <v/>
      </c>
      <c r="AK264" s="13" t="str">
        <f t="array" ref="AK264">IFERROR(INDEX(C259:C280, SMALL(IF(ISNUMBER(SEARCH("JV2",F259:F280)), ROW(F259:F280)-MIN(ROW(F259:F280))+1, ""), ROW() -258 )), "")</f>
        <v/>
      </c>
      <c r="AL264" s="13" t="str">
        <f t="array" ref="AL264">IFERROR(INDEX(D259:D280, SMALL(IF(ISNUMBER(SEARCH("JV2",F259:F280)), ROW(F259:F280)-MIN(ROW(F259:F280))+1, ""), ROW() -258 )), "")</f>
        <v/>
      </c>
      <c r="AM264" s="13" t="str">
        <f t="array" ref="AM264">IFERROR(INDEX(E259:E280, SMALL(IF(ISNUMBER(SEARCH("JV2",F259:F280)), ROW(F259:F280)-MIN(ROW(F259:F280))+1, ""), ROW() -258 )), "")</f>
        <v/>
      </c>
    </row>
    <row r="265" spans="2:39" s="13" customFormat="1" ht="15" customHeight="1">
      <c r="B265" s="21" t="s">
        <v>534</v>
      </c>
      <c r="C265" s="1"/>
      <c r="D265" s="22" t="s">
        <v>547</v>
      </c>
      <c r="E265" s="1" t="s">
        <v>548</v>
      </c>
      <c r="F265" s="23" t="s">
        <v>14</v>
      </c>
      <c r="G265" s="24"/>
      <c r="H265" s="25">
        <v>4500</v>
      </c>
      <c r="I265" s="24"/>
      <c r="J265" s="25" t="b">
        <v>0</v>
      </c>
      <c r="K265" s="19"/>
      <c r="L265" s="26"/>
      <c r="M265" s="27"/>
      <c r="AB265" s="13" t="str">
        <f t="array" ref="AB265">IFERROR(INDEX(B259:B280, SMALL(IF("V"=F259:F280, ROW(F259:F280)-MIN(ROW(F259:F280))+1, ""), ROW() -258 )), "")</f>
        <v>Midway University</v>
      </c>
      <c r="AC265" s="13">
        <f t="array" ref="AC265">IFERROR(INDEX(C259:C280, SMALL(IF("V"=F259:F280, ROW(F259:F280)-MIN(ROW(F259:F280))+1, ""), ROW() -258 )), "")</f>
        <v>0</v>
      </c>
      <c r="AD265" s="13" t="str">
        <f t="array" ref="AD265">IFERROR(INDEX(D259:D280, SMALL(IF("V"=F259:F280, ROW(F259:F280)-MIN(ROW(F259:F280))+1, ""), ROW() -258 )), "")</f>
        <v>11-304847</v>
      </c>
      <c r="AE265" s="13" t="str">
        <f t="array" ref="AE265">IFERROR(INDEX(E259:E280, SMALL(IF("V"=F259:F280, ROW(F259:F280)-MIN(ROW(F259:F280))+1, ""), ROW() -258 )), "")</f>
        <v>Troy Lund</v>
      </c>
      <c r="AF265" s="13" t="str">
        <f t="array" ref="AF265">IFERROR(INDEX(B259:B280, SMALL(IF(ISNUMBER(SEARCH("JV1",F259:F280)), ROW(F259:F280)-MIN(ROW(F259:F280))+1, ""), ROW() -258 )), "")</f>
        <v>Midway University</v>
      </c>
      <c r="AG265" s="13">
        <f t="array" ref="AG265">IFERROR(INDEX(C259:C280, SMALL(IF(ISNUMBER(SEARCH("JV1",F259:F280)), ROW(F259:F280)-MIN(ROW(F259:F280))+1, ""), ROW() -258 )), "")</f>
        <v>0</v>
      </c>
      <c r="AH265" s="13" t="str">
        <f t="array" ref="AH265">IFERROR(INDEX(D259:D280, SMALL(IF(ISNUMBER(SEARCH("JV1",F259:F280)), ROW(F259:F280)-MIN(ROW(F259:F280))+1, ""), ROW() -258 )), "")</f>
        <v>15-166182</v>
      </c>
      <c r="AI265" s="13" t="str">
        <f t="array" ref="AI265">IFERROR(INDEX(E259:E280, SMALL(IF(ISNUMBER(SEARCH("JV1",F259:F280)), ROW(F259:F280)-MIN(ROW(F259:F280))+1, ""), ROW() -258 )), "")</f>
        <v>Ryan Tuite</v>
      </c>
      <c r="AJ265" s="13" t="str">
        <f t="array" ref="AJ265">IFERROR(INDEX(B259:B280, SMALL(IF(ISNUMBER(SEARCH("JV2",F259:F280)), ROW(F259:F280)-MIN(ROW(F259:F280))+1, ""), ROW() -258 )), "")</f>
        <v/>
      </c>
      <c r="AK265" s="13" t="str">
        <f t="array" ref="AK265">IFERROR(INDEX(C259:C280, SMALL(IF(ISNUMBER(SEARCH("JV2",F259:F280)), ROW(F259:F280)-MIN(ROW(F259:F280))+1, ""), ROW() -258 )), "")</f>
        <v/>
      </c>
      <c r="AL265" s="13" t="str">
        <f t="array" ref="AL265">IFERROR(INDEX(D259:D280, SMALL(IF(ISNUMBER(SEARCH("JV2",F259:F280)), ROW(F259:F280)-MIN(ROW(F259:F280))+1, ""), ROW() -258 )), "")</f>
        <v/>
      </c>
      <c r="AM265" s="13" t="str">
        <f t="array" ref="AM265">IFERROR(INDEX(E259:E280, SMALL(IF(ISNUMBER(SEARCH("JV2",F259:F280)), ROW(F259:F280)-MIN(ROW(F259:F280))+1, ""), ROW() -258 )), "")</f>
        <v/>
      </c>
    </row>
    <row r="266" spans="2:39" s="13" customFormat="1" ht="15" customHeight="1">
      <c r="B266" s="21" t="s">
        <v>534</v>
      </c>
      <c r="C266" s="1"/>
      <c r="D266" s="22" t="s">
        <v>549</v>
      </c>
      <c r="E266" s="1" t="s">
        <v>550</v>
      </c>
      <c r="F266" s="23" t="s">
        <v>30</v>
      </c>
      <c r="G266" s="24"/>
      <c r="H266" s="25">
        <v>4500</v>
      </c>
      <c r="I266" s="24"/>
      <c r="J266" s="25" t="b">
        <v>0</v>
      </c>
      <c r="K266" s="19"/>
      <c r="L266" s="26"/>
      <c r="M266" s="27"/>
      <c r="AB266" s="13" t="str">
        <f t="array" ref="AB266">IFERROR(INDEX(B259:B280, SMALL(IF("V"=F259:F280, ROW(F259:F280)-MIN(ROW(F259:F280))+1, ""), ROW() -258 )), "")</f>
        <v>Midway University</v>
      </c>
      <c r="AC266" s="13">
        <f t="array" ref="AC266">IFERROR(INDEX(C259:C280, SMALL(IF("V"=F259:F280, ROW(F259:F280)-MIN(ROW(F259:F280))+1, ""), ROW() -258 )), "")</f>
        <v>0</v>
      </c>
      <c r="AD266" s="13" t="str">
        <f t="array" ref="AD266">IFERROR(INDEX(D259:D280, SMALL(IF("V"=F259:F280, ROW(F259:F280)-MIN(ROW(F259:F280))+1, ""), ROW() -258 )), "")</f>
        <v>19-80564</v>
      </c>
      <c r="AE266" s="13" t="str">
        <f t="array" ref="AE266">IFERROR(INDEX(E259:E280, SMALL(IF("V"=F259:F280, ROW(F259:F280)-MIN(ROW(F259:F280))+1, ""), ROW() -258 )), "")</f>
        <v>Zach Dickerson</v>
      </c>
      <c r="AF266" s="13" t="str">
        <f t="array" ref="AF266">IFERROR(INDEX(B259:B280, SMALL(IF(ISNUMBER(SEARCH("JV1",F259:F280)), ROW(F259:F280)-MIN(ROW(F259:F280))+1, ""), ROW() -258 )), "")</f>
        <v>Midway University</v>
      </c>
      <c r="AG266" s="13">
        <f t="array" ref="AG266">IFERROR(INDEX(C259:C280, SMALL(IF(ISNUMBER(SEARCH("JV1",F259:F280)), ROW(F259:F280)-MIN(ROW(F259:F280))+1, ""), ROW() -258 )), "")</f>
        <v>0</v>
      </c>
      <c r="AH266" s="13" t="str">
        <f t="array" ref="AH266">IFERROR(INDEX(D259:D280, SMALL(IF(ISNUMBER(SEARCH("JV1",F259:F280)), ROW(F259:F280)-MIN(ROW(F259:F280))+1, ""), ROW() -258 )), "")</f>
        <v>11-558655</v>
      </c>
      <c r="AI266" s="13" t="str">
        <f t="array" ref="AI266">IFERROR(INDEX(E259:E280, SMALL(IF(ISNUMBER(SEARCH("JV1",F259:F280)), ROW(F259:F280)-MIN(ROW(F259:F280))+1, ""), ROW() -258 )), "")</f>
        <v>Vincent Biehn</v>
      </c>
      <c r="AJ266" s="13" t="str">
        <f t="array" ref="AJ266">IFERROR(INDEX(B259:B280, SMALL(IF(ISNUMBER(SEARCH("JV2",F259:F280)), ROW(F259:F280)-MIN(ROW(F259:F280))+1, ""), ROW() -258 )), "")</f>
        <v/>
      </c>
      <c r="AK266" s="13" t="str">
        <f t="array" ref="AK266">IFERROR(INDEX(C259:C280, SMALL(IF(ISNUMBER(SEARCH("JV2",F259:F280)), ROW(F259:F280)-MIN(ROW(F259:F280))+1, ""), ROW() -258 )), "")</f>
        <v/>
      </c>
      <c r="AL266" s="13" t="str">
        <f t="array" ref="AL266">IFERROR(INDEX(D259:D280, SMALL(IF(ISNUMBER(SEARCH("JV2",F259:F280)), ROW(F259:F280)-MIN(ROW(F259:F280))+1, ""), ROW() -258 )), "")</f>
        <v/>
      </c>
      <c r="AM266" s="13" t="str">
        <f t="array" ref="AM266">IFERROR(INDEX(E259:E280, SMALL(IF(ISNUMBER(SEARCH("JV2",F259:F280)), ROW(F259:F280)-MIN(ROW(F259:F280))+1, ""), ROW() -258 )), "")</f>
        <v/>
      </c>
    </row>
    <row r="267" spans="2:39" s="13" customFormat="1" ht="15" customHeight="1">
      <c r="B267" s="21" t="s">
        <v>534</v>
      </c>
      <c r="C267" s="1"/>
      <c r="D267" s="22" t="s">
        <v>551</v>
      </c>
      <c r="E267" s="1" t="s">
        <v>552</v>
      </c>
      <c r="F267" s="23" t="s">
        <v>17</v>
      </c>
      <c r="G267" s="24"/>
      <c r="H267" s="25">
        <v>4500</v>
      </c>
      <c r="I267" s="24"/>
      <c r="J267" s="25" t="b">
        <v>0</v>
      </c>
      <c r="K267" s="19"/>
      <c r="L267" s="26"/>
      <c r="M267" s="27"/>
    </row>
    <row r="268" spans="2:39" s="13" customFormat="1" ht="15" customHeight="1">
      <c r="B268" s="21" t="s">
        <v>534</v>
      </c>
      <c r="C268" s="1"/>
      <c r="D268" s="22" t="s">
        <v>553</v>
      </c>
      <c r="E268" s="1" t="s">
        <v>554</v>
      </c>
      <c r="F268" s="23" t="s">
        <v>30</v>
      </c>
      <c r="G268" s="24"/>
      <c r="H268" s="25">
        <v>4500</v>
      </c>
      <c r="I268" s="24"/>
      <c r="J268" s="25" t="b">
        <v>0</v>
      </c>
      <c r="K268" s="19"/>
      <c r="L268" s="26"/>
      <c r="M268" s="27"/>
    </row>
    <row r="269" spans="2:39" s="13" customFormat="1" ht="15" customHeight="1">
      <c r="B269" s="21" t="s">
        <v>534</v>
      </c>
      <c r="C269" s="1"/>
      <c r="D269" s="22" t="s">
        <v>555</v>
      </c>
      <c r="E269" s="1" t="s">
        <v>556</v>
      </c>
      <c r="F269" s="23" t="s">
        <v>30</v>
      </c>
      <c r="G269" s="24"/>
      <c r="H269" s="25">
        <v>4500</v>
      </c>
      <c r="I269" s="24"/>
      <c r="J269" s="25" t="b">
        <v>0</v>
      </c>
      <c r="K269" s="19"/>
      <c r="L269" s="26"/>
      <c r="M269" s="27"/>
    </row>
    <row r="270" spans="2:39" s="13" customFormat="1" ht="15" customHeight="1">
      <c r="B270" s="21" t="s">
        <v>534</v>
      </c>
      <c r="C270" s="1"/>
      <c r="D270" s="22" t="s">
        <v>557</v>
      </c>
      <c r="E270" s="1" t="s">
        <v>558</v>
      </c>
      <c r="F270" s="23" t="s">
        <v>17</v>
      </c>
      <c r="G270" s="24"/>
      <c r="H270" s="25">
        <v>4500</v>
      </c>
      <c r="I270" s="24"/>
      <c r="J270" s="25" t="b">
        <v>0</v>
      </c>
      <c r="K270" s="19"/>
      <c r="L270" s="26"/>
      <c r="M270" s="27"/>
    </row>
    <row r="271" spans="2:39" s="13" customFormat="1" ht="15" customHeight="1">
      <c r="B271" s="21" t="s">
        <v>534</v>
      </c>
      <c r="C271" s="1"/>
      <c r="D271" s="22" t="s">
        <v>559</v>
      </c>
      <c r="E271" s="1" t="s">
        <v>560</v>
      </c>
      <c r="F271" s="23" t="s">
        <v>17</v>
      </c>
      <c r="G271" s="24"/>
      <c r="H271" s="25">
        <v>4500</v>
      </c>
      <c r="I271" s="24"/>
      <c r="J271" s="25" t="b">
        <v>0</v>
      </c>
      <c r="K271" s="19"/>
      <c r="L271" s="26"/>
      <c r="M271" s="27"/>
    </row>
    <row r="272" spans="2:39" s="13" customFormat="1" ht="15" customHeight="1">
      <c r="B272" s="21" t="s">
        <v>534</v>
      </c>
      <c r="C272" s="1"/>
      <c r="D272" s="22" t="s">
        <v>561</v>
      </c>
      <c r="E272" s="1" t="s">
        <v>562</v>
      </c>
      <c r="F272" s="23" t="s">
        <v>14</v>
      </c>
      <c r="G272" s="24"/>
      <c r="H272" s="25">
        <v>4500</v>
      </c>
      <c r="I272" s="24"/>
      <c r="J272" s="25" t="b">
        <v>0</v>
      </c>
      <c r="K272" s="19"/>
      <c r="L272" s="26"/>
      <c r="M272" s="27"/>
    </row>
    <row r="273" spans="2:39" s="13" customFormat="1" ht="15" customHeight="1">
      <c r="B273" s="21" t="s">
        <v>534</v>
      </c>
      <c r="C273" s="1"/>
      <c r="D273" s="22" t="s">
        <v>563</v>
      </c>
      <c r="E273" s="1" t="s">
        <v>564</v>
      </c>
      <c r="F273" s="23" t="s">
        <v>30</v>
      </c>
      <c r="G273" s="24"/>
      <c r="H273" s="25">
        <v>4500</v>
      </c>
      <c r="I273" s="24"/>
      <c r="J273" s="25" t="b">
        <v>0</v>
      </c>
      <c r="K273" s="19"/>
      <c r="L273" s="26"/>
      <c r="M273" s="27"/>
    </row>
    <row r="274" spans="2:39" s="13" customFormat="1" ht="15" customHeight="1">
      <c r="B274" s="21" t="s">
        <v>534</v>
      </c>
      <c r="C274" s="1"/>
      <c r="D274" s="22" t="s">
        <v>565</v>
      </c>
      <c r="E274" s="1" t="s">
        <v>566</v>
      </c>
      <c r="F274" s="23" t="s">
        <v>17</v>
      </c>
      <c r="G274" s="24"/>
      <c r="H274" s="25">
        <v>4500</v>
      </c>
      <c r="I274" s="24"/>
      <c r="J274" s="25" t="b">
        <v>0</v>
      </c>
      <c r="K274" s="19"/>
      <c r="L274" s="26"/>
      <c r="M274" s="27"/>
    </row>
    <row r="275" spans="2:39" s="13" customFormat="1" ht="15" customHeight="1">
      <c r="B275" s="21" t="s">
        <v>534</v>
      </c>
      <c r="C275" s="1"/>
      <c r="D275" s="22" t="s">
        <v>567</v>
      </c>
      <c r="E275" s="1" t="s">
        <v>568</v>
      </c>
      <c r="F275" s="23" t="s">
        <v>17</v>
      </c>
      <c r="G275" s="24"/>
      <c r="H275" s="25">
        <v>4500</v>
      </c>
      <c r="I275" s="24"/>
      <c r="J275" s="25" t="b">
        <v>0</v>
      </c>
      <c r="K275" s="19"/>
      <c r="L275" s="26"/>
      <c r="M275" s="27"/>
    </row>
    <row r="276" spans="2:39" s="13" customFormat="1" ht="15" customHeight="1">
      <c r="B276" s="21" t="s">
        <v>534</v>
      </c>
      <c r="C276" s="1"/>
      <c r="D276" s="22" t="s">
        <v>569</v>
      </c>
      <c r="E276" s="1" t="s">
        <v>570</v>
      </c>
      <c r="F276" s="23" t="s">
        <v>14</v>
      </c>
      <c r="G276" s="24"/>
      <c r="H276" s="25">
        <v>4500</v>
      </c>
      <c r="I276" s="24"/>
      <c r="J276" s="25" t="b">
        <v>0</v>
      </c>
      <c r="K276" s="19"/>
      <c r="L276" s="26"/>
      <c r="M276" s="27"/>
    </row>
    <row r="277" spans="2:39" s="13" customFormat="1" ht="15" customHeight="1">
      <c r="B277" s="21" t="s">
        <v>534</v>
      </c>
      <c r="C277" s="1"/>
      <c r="D277" s="22" t="s">
        <v>571</v>
      </c>
      <c r="E277" s="1" t="s">
        <v>572</v>
      </c>
      <c r="F277" s="23" t="s">
        <v>17</v>
      </c>
      <c r="G277" s="24"/>
      <c r="H277" s="25">
        <v>4500</v>
      </c>
      <c r="I277" s="24"/>
      <c r="J277" s="25" t="b">
        <v>0</v>
      </c>
      <c r="K277" s="19"/>
      <c r="L277" s="26"/>
      <c r="M277" s="27"/>
    </row>
    <row r="278" spans="2:39" s="13" customFormat="1" ht="15" customHeight="1">
      <c r="B278" s="21" t="s">
        <v>534</v>
      </c>
      <c r="C278" s="1"/>
      <c r="D278" s="22" t="s">
        <v>573</v>
      </c>
      <c r="E278" s="1" t="s">
        <v>574</v>
      </c>
      <c r="F278" s="23" t="s">
        <v>14</v>
      </c>
      <c r="G278" s="24"/>
      <c r="H278" s="25">
        <v>4500</v>
      </c>
      <c r="I278" s="24"/>
      <c r="J278" s="25" t="b">
        <v>0</v>
      </c>
      <c r="K278" s="19"/>
      <c r="L278" s="26"/>
      <c r="M278" s="27"/>
    </row>
    <row r="279" spans="2:39" s="13" customFormat="1" ht="15" customHeight="1">
      <c r="B279" s="21" t="s">
        <v>534</v>
      </c>
      <c r="C279" s="1"/>
      <c r="D279" s="22" t="s">
        <v>575</v>
      </c>
      <c r="E279" s="1" t="s">
        <v>576</v>
      </c>
      <c r="F279" s="23" t="s">
        <v>17</v>
      </c>
      <c r="G279" s="24"/>
      <c r="H279" s="25">
        <v>4500</v>
      </c>
      <c r="I279" s="24"/>
      <c r="J279" s="25" t="b">
        <v>0</v>
      </c>
      <c r="K279" s="19"/>
      <c r="L279" s="26"/>
      <c r="M279" s="27"/>
    </row>
    <row r="280" spans="2:39" s="13" customFormat="1" ht="15" customHeight="1">
      <c r="B280" s="21" t="s">
        <v>534</v>
      </c>
      <c r="C280" s="1"/>
      <c r="D280" s="22" t="s">
        <v>577</v>
      </c>
      <c r="E280" s="1" t="s">
        <v>578</v>
      </c>
      <c r="F280" s="23" t="s">
        <v>14</v>
      </c>
      <c r="G280" s="24"/>
      <c r="H280" s="25">
        <v>4500</v>
      </c>
      <c r="I280" s="24"/>
      <c r="J280" s="25" t="b">
        <v>0</v>
      </c>
      <c r="K280" s="19"/>
      <c r="L280" s="26"/>
      <c r="M280" s="27"/>
    </row>
    <row r="281" spans="2:39" s="13" customFormat="1" ht="15" customHeight="1">
      <c r="B281" s="21" t="s">
        <v>579</v>
      </c>
      <c r="C281" s="1"/>
      <c r="D281" s="22" t="s">
        <v>580</v>
      </c>
      <c r="E281" s="1" t="s">
        <v>581</v>
      </c>
      <c r="F281" s="23" t="s">
        <v>14</v>
      </c>
      <c r="G281" s="24"/>
      <c r="H281" s="25">
        <v>3430</v>
      </c>
      <c r="I281" s="24"/>
      <c r="J281" s="25" t="b">
        <v>0</v>
      </c>
      <c r="K281" s="19"/>
      <c r="L281" s="26"/>
      <c r="M281" s="27"/>
      <c r="AB281" s="13" t="str">
        <f t="array" ref="AB281">IFERROR(INDEX(B281:B290, SMALL(IF("V"=F281:F290, ROW(F281:F290)-MIN(ROW(F281:F290))+1, ""), ROW() -280 )), "")</f>
        <v>Notre Dame College</v>
      </c>
      <c r="AC281" s="13">
        <f t="array" ref="AC281">IFERROR(INDEX(C281:C290, SMALL(IF("V"=F281:F290, ROW(F281:F290)-MIN(ROW(F281:F290))+1, ""), ROW() -280 )), "")</f>
        <v>0</v>
      </c>
      <c r="AD281" s="13" t="str">
        <f t="array" ref="AD281">IFERROR(INDEX(D281:D290, SMALL(IF("V"=F281:F290, ROW(F281:F290)-MIN(ROW(F281:F290))+1, ""), ROW() -280 )), "")</f>
        <v>18-42246</v>
      </c>
      <c r="AE281" s="13" t="str">
        <f t="array" ref="AE281">IFERROR(INDEX(E281:E290, SMALL(IF("V"=F281:F290, ROW(F281:F290)-MIN(ROW(F281:F290))+1, ""), ROW() -280 )), "")</f>
        <v>Aiden Compton</v>
      </c>
      <c r="AF281" s="13" t="str">
        <f t="array" ref="AF281">IFERROR(INDEX(B281:B290, SMALL(IF(ISNUMBER(SEARCH("JV1",F281:F290)), ROW(F281:F290)-MIN(ROW(F281:F290))+1, ""), ROW() -280 )), "")</f>
        <v/>
      </c>
      <c r="AG281" s="13" t="str">
        <f t="array" ref="AG281">IFERROR(INDEX(C281:C290, SMALL(IF(ISNUMBER(SEARCH("JV1",F281:F290)), ROW(F281:F290)-MIN(ROW(F281:F290))+1, ""), ROW() -280 )), "")</f>
        <v/>
      </c>
      <c r="AH281" s="13" t="str">
        <f t="array" ref="AH281">IFERROR(INDEX(D281:D290, SMALL(IF(ISNUMBER(SEARCH("JV1",F281:F290)), ROW(F281:F290)-MIN(ROW(F281:F290))+1, ""), ROW() -280 )), "")</f>
        <v/>
      </c>
      <c r="AI281" s="13" t="str">
        <f t="array" ref="AI281">IFERROR(INDEX(E281:E290, SMALL(IF(ISNUMBER(SEARCH("JV1",F281:F290)), ROW(F281:F290)-MIN(ROW(F281:F290))+1, ""), ROW() -280 )), "")</f>
        <v/>
      </c>
      <c r="AJ281" s="13" t="str">
        <f t="array" ref="AJ281">IFERROR(INDEX(B281:B290, SMALL(IF(ISNUMBER(SEARCH("JV2",F281:F290)), ROW(F281:F290)-MIN(ROW(F281:F290))+1, ""), ROW() -280 )), "")</f>
        <v/>
      </c>
      <c r="AK281" s="13" t="str">
        <f t="array" ref="AK281">IFERROR(INDEX(C281:C290, SMALL(IF(ISNUMBER(SEARCH("JV2",F281:F290)), ROW(F281:F290)-MIN(ROW(F281:F290))+1, ""), ROW() -280 )), "")</f>
        <v/>
      </c>
      <c r="AL281" s="13" t="str">
        <f t="array" ref="AL281">IFERROR(INDEX(D281:D290, SMALL(IF(ISNUMBER(SEARCH("JV2",F281:F290)), ROW(F281:F290)-MIN(ROW(F281:F290))+1, ""), ROW() -280 )), "")</f>
        <v/>
      </c>
      <c r="AM281" s="13" t="str">
        <f t="array" ref="AM281">IFERROR(INDEX(E281:E290, SMALL(IF(ISNUMBER(SEARCH("JV2",F281:F290)), ROW(F281:F290)-MIN(ROW(F281:F290))+1, ""), ROW() -280 )), "")</f>
        <v/>
      </c>
    </row>
    <row r="282" spans="2:39" s="13" customFormat="1" ht="15" customHeight="1">
      <c r="B282" s="21" t="s">
        <v>579</v>
      </c>
      <c r="C282" s="1"/>
      <c r="D282" s="22" t="s">
        <v>582</v>
      </c>
      <c r="E282" s="1" t="s">
        <v>583</v>
      </c>
      <c r="F282" s="23" t="s">
        <v>14</v>
      </c>
      <c r="G282" s="24"/>
      <c r="H282" s="25">
        <v>3430</v>
      </c>
      <c r="I282" s="24"/>
      <c r="J282" s="25" t="b">
        <v>0</v>
      </c>
      <c r="K282" s="19"/>
      <c r="L282" s="26"/>
      <c r="M282" s="27"/>
      <c r="AB282" s="13" t="str">
        <f t="array" ref="AB282">IFERROR(INDEX(B281:B290, SMALL(IF("V"=F281:F290, ROW(F281:F290)-MIN(ROW(F281:F290))+1, ""), ROW() -280 )), "")</f>
        <v>Notre Dame College</v>
      </c>
      <c r="AC282" s="13">
        <f t="array" ref="AC282">IFERROR(INDEX(C281:C290, SMALL(IF("V"=F281:F290, ROW(F281:F290)-MIN(ROW(F281:F290))+1, ""), ROW() -280 )), "")</f>
        <v>0</v>
      </c>
      <c r="AD282" s="13" t="str">
        <f t="array" ref="AD282">IFERROR(INDEX(D281:D290, SMALL(IF("V"=F281:F290, ROW(F281:F290)-MIN(ROW(F281:F290))+1, ""), ROW() -280 )), "")</f>
        <v>11-676249</v>
      </c>
      <c r="AE282" s="13" t="str">
        <f t="array" ref="AE282">IFERROR(INDEX(E281:E290, SMALL(IF("V"=F281:F290, ROW(F281:F290)-MIN(ROW(F281:F290))+1, ""), ROW() -280 )), "")</f>
        <v>Alex Etheredge</v>
      </c>
      <c r="AF282" s="13" t="str">
        <f t="array" ref="AF282">IFERROR(INDEX(B281:B290, SMALL(IF(ISNUMBER(SEARCH("JV1",F281:F290)), ROW(F281:F290)-MIN(ROW(F281:F290))+1, ""), ROW() -280 )), "")</f>
        <v/>
      </c>
      <c r="AG282" s="13" t="str">
        <f t="array" ref="AG282">IFERROR(INDEX(C281:C290, SMALL(IF(ISNUMBER(SEARCH("JV1",F281:F290)), ROW(F281:F290)-MIN(ROW(F281:F290))+1, ""), ROW() -280 )), "")</f>
        <v/>
      </c>
      <c r="AH282" s="13" t="str">
        <f t="array" ref="AH282">IFERROR(INDEX(D281:D290, SMALL(IF(ISNUMBER(SEARCH("JV1",F281:F290)), ROW(F281:F290)-MIN(ROW(F281:F290))+1, ""), ROW() -280 )), "")</f>
        <v/>
      </c>
      <c r="AI282" s="13" t="str">
        <f t="array" ref="AI282">IFERROR(INDEX(E281:E290, SMALL(IF(ISNUMBER(SEARCH("JV1",F281:F290)), ROW(F281:F290)-MIN(ROW(F281:F290))+1, ""), ROW() -280 )), "")</f>
        <v/>
      </c>
      <c r="AJ282" s="13" t="str">
        <f t="array" ref="AJ282">IFERROR(INDEX(B281:B290, SMALL(IF(ISNUMBER(SEARCH("JV2",F281:F290)), ROW(F281:F290)-MIN(ROW(F281:F290))+1, ""), ROW() -280 )), "")</f>
        <v/>
      </c>
      <c r="AK282" s="13" t="str">
        <f t="array" ref="AK282">IFERROR(INDEX(C281:C290, SMALL(IF(ISNUMBER(SEARCH("JV2",F281:F290)), ROW(F281:F290)-MIN(ROW(F281:F290))+1, ""), ROW() -280 )), "")</f>
        <v/>
      </c>
      <c r="AL282" s="13" t="str">
        <f t="array" ref="AL282">IFERROR(INDEX(D281:D290, SMALL(IF(ISNUMBER(SEARCH("JV2",F281:F290)), ROW(F281:F290)-MIN(ROW(F281:F290))+1, ""), ROW() -280 )), "")</f>
        <v/>
      </c>
      <c r="AM282" s="13" t="str">
        <f t="array" ref="AM282">IFERROR(INDEX(E281:E290, SMALL(IF(ISNUMBER(SEARCH("JV2",F281:F290)), ROW(F281:F290)-MIN(ROW(F281:F290))+1, ""), ROW() -280 )), "")</f>
        <v/>
      </c>
    </row>
    <row r="283" spans="2:39" s="13" customFormat="1" ht="15" customHeight="1">
      <c r="B283" s="21" t="s">
        <v>579</v>
      </c>
      <c r="C283" s="1"/>
      <c r="D283" s="22" t="s">
        <v>584</v>
      </c>
      <c r="E283" s="1" t="s">
        <v>585</v>
      </c>
      <c r="F283" s="23" t="s">
        <v>14</v>
      </c>
      <c r="G283" s="24"/>
      <c r="H283" s="25">
        <v>3430</v>
      </c>
      <c r="I283" s="24"/>
      <c r="J283" s="25" t="b">
        <v>0</v>
      </c>
      <c r="K283" s="19"/>
      <c r="L283" s="26"/>
      <c r="M283" s="27"/>
      <c r="AB283" s="13" t="str">
        <f t="array" ref="AB283">IFERROR(INDEX(B281:B290, SMALL(IF("V"=F281:F290, ROW(F281:F290)-MIN(ROW(F281:F290))+1, ""), ROW() -280 )), "")</f>
        <v>Notre Dame College</v>
      </c>
      <c r="AC283" s="13">
        <f t="array" ref="AC283">IFERROR(INDEX(C281:C290, SMALL(IF("V"=F281:F290, ROW(F281:F290)-MIN(ROW(F281:F290))+1, ""), ROW() -280 )), "")</f>
        <v>0</v>
      </c>
      <c r="AD283" s="13" t="str">
        <f t="array" ref="AD283">IFERROR(INDEX(D281:D290, SMALL(IF("V"=F281:F290, ROW(F281:F290)-MIN(ROW(F281:F290))+1, ""), ROW() -280 )), "")</f>
        <v>11-408777</v>
      </c>
      <c r="AE283" s="13" t="str">
        <f t="array" ref="AE283">IFERROR(INDEX(E281:E290, SMALL(IF("V"=F281:F290, ROW(F281:F290)-MIN(ROW(F281:F290))+1, ""), ROW() -280 )), "")</f>
        <v>Anthony Shields</v>
      </c>
      <c r="AF283" s="13" t="str">
        <f t="array" ref="AF283">IFERROR(INDEX(B281:B290, SMALL(IF(ISNUMBER(SEARCH("JV1",F281:F290)), ROW(F281:F290)-MIN(ROW(F281:F290))+1, ""), ROW() -280 )), "")</f>
        <v/>
      </c>
      <c r="AG283" s="13" t="str">
        <f t="array" ref="AG283">IFERROR(INDEX(C281:C290, SMALL(IF(ISNUMBER(SEARCH("JV1",F281:F290)), ROW(F281:F290)-MIN(ROW(F281:F290))+1, ""), ROW() -280 )), "")</f>
        <v/>
      </c>
      <c r="AH283" s="13" t="str">
        <f t="array" ref="AH283">IFERROR(INDEX(D281:D290, SMALL(IF(ISNUMBER(SEARCH("JV1",F281:F290)), ROW(F281:F290)-MIN(ROW(F281:F290))+1, ""), ROW() -280 )), "")</f>
        <v/>
      </c>
      <c r="AI283" s="13" t="str">
        <f t="array" ref="AI283">IFERROR(INDEX(E281:E290, SMALL(IF(ISNUMBER(SEARCH("JV1",F281:F290)), ROW(F281:F290)-MIN(ROW(F281:F290))+1, ""), ROW() -280 )), "")</f>
        <v/>
      </c>
      <c r="AJ283" s="13" t="str">
        <f t="array" ref="AJ283">IFERROR(INDEX(B281:B290, SMALL(IF(ISNUMBER(SEARCH("JV2",F281:F290)), ROW(F281:F290)-MIN(ROW(F281:F290))+1, ""), ROW() -280 )), "")</f>
        <v/>
      </c>
      <c r="AK283" s="13" t="str">
        <f t="array" ref="AK283">IFERROR(INDEX(C281:C290, SMALL(IF(ISNUMBER(SEARCH("JV2",F281:F290)), ROW(F281:F290)-MIN(ROW(F281:F290))+1, ""), ROW() -280 )), "")</f>
        <v/>
      </c>
      <c r="AL283" s="13" t="str">
        <f t="array" ref="AL283">IFERROR(INDEX(D281:D290, SMALL(IF(ISNUMBER(SEARCH("JV2",F281:F290)), ROW(F281:F290)-MIN(ROW(F281:F290))+1, ""), ROW() -280 )), "")</f>
        <v/>
      </c>
      <c r="AM283" s="13" t="str">
        <f t="array" ref="AM283">IFERROR(INDEX(E281:E290, SMALL(IF(ISNUMBER(SEARCH("JV2",F281:F290)), ROW(F281:F290)-MIN(ROW(F281:F290))+1, ""), ROW() -280 )), "")</f>
        <v/>
      </c>
    </row>
    <row r="284" spans="2:39" s="13" customFormat="1" ht="15" customHeight="1">
      <c r="B284" s="21" t="s">
        <v>579</v>
      </c>
      <c r="C284" s="1"/>
      <c r="D284" s="22" t="s">
        <v>586</v>
      </c>
      <c r="E284" s="1" t="s">
        <v>587</v>
      </c>
      <c r="F284" s="23" t="s">
        <v>30</v>
      </c>
      <c r="G284" s="24"/>
      <c r="H284" s="25">
        <v>3430</v>
      </c>
      <c r="I284" s="24"/>
      <c r="J284" s="25" t="b">
        <v>0</v>
      </c>
      <c r="K284" s="19"/>
      <c r="L284" s="26"/>
      <c r="M284" s="27"/>
      <c r="AB284" s="13" t="str">
        <f t="array" ref="AB284">IFERROR(INDEX(B281:B290, SMALL(IF("V"=F281:F290, ROW(F281:F290)-MIN(ROW(F281:F290))+1, ""), ROW() -280 )), "")</f>
        <v>Notre Dame College</v>
      </c>
      <c r="AC284" s="13">
        <f t="array" ref="AC284">IFERROR(INDEX(C281:C290, SMALL(IF("V"=F281:F290, ROW(F281:F290)-MIN(ROW(F281:F290))+1, ""), ROW() -280 )), "")</f>
        <v>0</v>
      </c>
      <c r="AD284" s="13" t="str">
        <f t="array" ref="AD284">IFERROR(INDEX(D281:D290, SMALL(IF("V"=F281:F290, ROW(F281:F290)-MIN(ROW(F281:F290))+1, ""), ROW() -280 )), "")</f>
        <v>7914-13485</v>
      </c>
      <c r="AE284" s="13" t="str">
        <f t="array" ref="AE284">IFERROR(INDEX(E281:E290, SMALL(IF("V"=F281:F290, ROW(F281:F290)-MIN(ROW(F281:F290))+1, ""), ROW() -280 )), "")</f>
        <v>Connor Gallagher</v>
      </c>
      <c r="AF284" s="13" t="str">
        <f t="array" ref="AF284">IFERROR(INDEX(B281:B290, SMALL(IF(ISNUMBER(SEARCH("JV1",F281:F290)), ROW(F281:F290)-MIN(ROW(F281:F290))+1, ""), ROW() -280 )), "")</f>
        <v/>
      </c>
      <c r="AG284" s="13" t="str">
        <f t="array" ref="AG284">IFERROR(INDEX(C281:C290, SMALL(IF(ISNUMBER(SEARCH("JV1",F281:F290)), ROW(F281:F290)-MIN(ROW(F281:F290))+1, ""), ROW() -280 )), "")</f>
        <v/>
      </c>
      <c r="AH284" s="13" t="str">
        <f t="array" ref="AH284">IFERROR(INDEX(D281:D290, SMALL(IF(ISNUMBER(SEARCH("JV1",F281:F290)), ROW(F281:F290)-MIN(ROW(F281:F290))+1, ""), ROW() -280 )), "")</f>
        <v/>
      </c>
      <c r="AI284" s="13" t="str">
        <f t="array" ref="AI284">IFERROR(INDEX(E281:E290, SMALL(IF(ISNUMBER(SEARCH("JV1",F281:F290)), ROW(F281:F290)-MIN(ROW(F281:F290))+1, ""), ROW() -280 )), "")</f>
        <v/>
      </c>
      <c r="AJ284" s="13" t="str">
        <f t="array" ref="AJ284">IFERROR(INDEX(B281:B290, SMALL(IF(ISNUMBER(SEARCH("JV2",F281:F290)), ROW(F281:F290)-MIN(ROW(F281:F290))+1, ""), ROW() -280 )), "")</f>
        <v/>
      </c>
      <c r="AK284" s="13" t="str">
        <f t="array" ref="AK284">IFERROR(INDEX(C281:C290, SMALL(IF(ISNUMBER(SEARCH("JV2",F281:F290)), ROW(F281:F290)-MIN(ROW(F281:F290))+1, ""), ROW() -280 )), "")</f>
        <v/>
      </c>
      <c r="AL284" s="13" t="str">
        <f t="array" ref="AL284">IFERROR(INDEX(D281:D290, SMALL(IF(ISNUMBER(SEARCH("JV2",F281:F290)), ROW(F281:F290)-MIN(ROW(F281:F290))+1, ""), ROW() -280 )), "")</f>
        <v/>
      </c>
      <c r="AM284" s="13" t="str">
        <f t="array" ref="AM284">IFERROR(INDEX(E281:E290, SMALL(IF(ISNUMBER(SEARCH("JV2",F281:F290)), ROW(F281:F290)-MIN(ROW(F281:F290))+1, ""), ROW() -280 )), "")</f>
        <v/>
      </c>
    </row>
    <row r="285" spans="2:39" s="13" customFormat="1" ht="15" customHeight="1">
      <c r="B285" s="21" t="s">
        <v>579</v>
      </c>
      <c r="C285" s="1"/>
      <c r="D285" s="22" t="s">
        <v>588</v>
      </c>
      <c r="E285" s="1" t="s">
        <v>589</v>
      </c>
      <c r="F285" s="23" t="s">
        <v>14</v>
      </c>
      <c r="G285" s="24"/>
      <c r="H285" s="25">
        <v>3430</v>
      </c>
      <c r="I285" s="24"/>
      <c r="J285" s="25" t="b">
        <v>0</v>
      </c>
      <c r="K285" s="19"/>
      <c r="L285" s="26"/>
      <c r="M285" s="27"/>
      <c r="AB285" s="13" t="str">
        <f t="array" ref="AB285">IFERROR(INDEX(B281:B290, SMALL(IF("V"=F281:F290, ROW(F281:F290)-MIN(ROW(F281:F290))+1, ""), ROW() -280 )), "")</f>
        <v>Notre Dame College</v>
      </c>
      <c r="AC285" s="13">
        <f t="array" ref="AC285">IFERROR(INDEX(C281:C290, SMALL(IF("V"=F281:F290, ROW(F281:F290)-MIN(ROW(F281:F290))+1, ""), ROW() -280 )), "")</f>
        <v>0</v>
      </c>
      <c r="AD285" s="13" t="str">
        <f t="array" ref="AD285">IFERROR(INDEX(D281:D290, SMALL(IF("V"=F281:F290, ROW(F281:F290)-MIN(ROW(F281:F290))+1, ""), ROW() -280 )), "")</f>
        <v>11-571807</v>
      </c>
      <c r="AE285" s="13" t="str">
        <f t="array" ref="AE285">IFERROR(INDEX(E281:E290, SMALL(IF("V"=F281:F290, ROW(F281:F290)-MIN(ROW(F281:F290))+1, ""), ROW() -280 )), "")</f>
        <v>Hunter Brackman</v>
      </c>
      <c r="AF285" s="13" t="str">
        <f t="array" ref="AF285">IFERROR(INDEX(B281:B290, SMALL(IF(ISNUMBER(SEARCH("JV1",F281:F290)), ROW(F281:F290)-MIN(ROW(F281:F290))+1, ""), ROW() -280 )), "")</f>
        <v/>
      </c>
      <c r="AG285" s="13" t="str">
        <f t="array" ref="AG285">IFERROR(INDEX(C281:C290, SMALL(IF(ISNUMBER(SEARCH("JV1",F281:F290)), ROW(F281:F290)-MIN(ROW(F281:F290))+1, ""), ROW() -280 )), "")</f>
        <v/>
      </c>
      <c r="AH285" s="13" t="str">
        <f t="array" ref="AH285">IFERROR(INDEX(D281:D290, SMALL(IF(ISNUMBER(SEARCH("JV1",F281:F290)), ROW(F281:F290)-MIN(ROW(F281:F290))+1, ""), ROW() -280 )), "")</f>
        <v/>
      </c>
      <c r="AI285" s="13" t="str">
        <f t="array" ref="AI285">IFERROR(INDEX(E281:E290, SMALL(IF(ISNUMBER(SEARCH("JV1",F281:F290)), ROW(F281:F290)-MIN(ROW(F281:F290))+1, ""), ROW() -280 )), "")</f>
        <v/>
      </c>
      <c r="AJ285" s="13" t="str">
        <f t="array" ref="AJ285">IFERROR(INDEX(B281:B290, SMALL(IF(ISNUMBER(SEARCH("JV2",F281:F290)), ROW(F281:F290)-MIN(ROW(F281:F290))+1, ""), ROW() -280 )), "")</f>
        <v/>
      </c>
      <c r="AK285" s="13" t="str">
        <f t="array" ref="AK285">IFERROR(INDEX(C281:C290, SMALL(IF(ISNUMBER(SEARCH("JV2",F281:F290)), ROW(F281:F290)-MIN(ROW(F281:F290))+1, ""), ROW() -280 )), "")</f>
        <v/>
      </c>
      <c r="AL285" s="13" t="str">
        <f t="array" ref="AL285">IFERROR(INDEX(D281:D290, SMALL(IF(ISNUMBER(SEARCH("JV2",F281:F290)), ROW(F281:F290)-MIN(ROW(F281:F290))+1, ""), ROW() -280 )), "")</f>
        <v/>
      </c>
      <c r="AM285" s="13" t="str">
        <f t="array" ref="AM285">IFERROR(INDEX(E281:E290, SMALL(IF(ISNUMBER(SEARCH("JV2",F281:F290)), ROW(F281:F290)-MIN(ROW(F281:F290))+1, ""), ROW() -280 )), "")</f>
        <v/>
      </c>
    </row>
    <row r="286" spans="2:39" s="13" customFormat="1" ht="15" customHeight="1">
      <c r="B286" s="21" t="s">
        <v>579</v>
      </c>
      <c r="C286" s="1"/>
      <c r="D286" s="22" t="s">
        <v>590</v>
      </c>
      <c r="E286" s="1" t="s">
        <v>591</v>
      </c>
      <c r="F286" s="23" t="s">
        <v>14</v>
      </c>
      <c r="G286" s="24"/>
      <c r="H286" s="25">
        <v>3430</v>
      </c>
      <c r="I286" s="24"/>
      <c r="J286" s="25" t="b">
        <v>0</v>
      </c>
      <c r="K286" s="19"/>
      <c r="L286" s="26"/>
      <c r="M286" s="27"/>
      <c r="AB286" s="13" t="str">
        <f t="array" ref="AB286">IFERROR(INDEX(B281:B290, SMALL(IF("V"=F281:F290, ROW(F281:F290)-MIN(ROW(F281:F290))+1, ""), ROW() -280 )), "")</f>
        <v>Notre Dame College</v>
      </c>
      <c r="AC286" s="13">
        <f t="array" ref="AC286">IFERROR(INDEX(C281:C290, SMALL(IF("V"=F281:F290, ROW(F281:F290)-MIN(ROW(F281:F290))+1, ""), ROW() -280 )), "")</f>
        <v>0</v>
      </c>
      <c r="AD286" s="13" t="str">
        <f t="array" ref="AD286">IFERROR(INDEX(D281:D290, SMALL(IF("V"=F281:F290, ROW(F281:F290)-MIN(ROW(F281:F290))+1, ""), ROW() -280 )), "")</f>
        <v>20-23556</v>
      </c>
      <c r="AE286" s="13" t="str">
        <f t="array" ref="AE286">IFERROR(INDEX(E281:E290, SMALL(IF("V"=F281:F290, ROW(F281:F290)-MIN(ROW(F281:F290))+1, ""), ROW() -280 )), "")</f>
        <v>Josh Dohm</v>
      </c>
      <c r="AF286" s="13" t="str">
        <f t="array" ref="AF286">IFERROR(INDEX(B281:B290, SMALL(IF(ISNUMBER(SEARCH("JV1",F281:F290)), ROW(F281:F290)-MIN(ROW(F281:F290))+1, ""), ROW() -280 )), "")</f>
        <v/>
      </c>
      <c r="AG286" s="13" t="str">
        <f t="array" ref="AG286">IFERROR(INDEX(C281:C290, SMALL(IF(ISNUMBER(SEARCH("JV1",F281:F290)), ROW(F281:F290)-MIN(ROW(F281:F290))+1, ""), ROW() -280 )), "")</f>
        <v/>
      </c>
      <c r="AH286" s="13" t="str">
        <f t="array" ref="AH286">IFERROR(INDEX(D281:D290, SMALL(IF(ISNUMBER(SEARCH("JV1",F281:F290)), ROW(F281:F290)-MIN(ROW(F281:F290))+1, ""), ROW() -280 )), "")</f>
        <v/>
      </c>
      <c r="AI286" s="13" t="str">
        <f t="array" ref="AI286">IFERROR(INDEX(E281:E290, SMALL(IF(ISNUMBER(SEARCH("JV1",F281:F290)), ROW(F281:F290)-MIN(ROW(F281:F290))+1, ""), ROW() -280 )), "")</f>
        <v/>
      </c>
      <c r="AJ286" s="13" t="str">
        <f t="array" ref="AJ286">IFERROR(INDEX(B281:B290, SMALL(IF(ISNUMBER(SEARCH("JV2",F281:F290)), ROW(F281:F290)-MIN(ROW(F281:F290))+1, ""), ROW() -280 )), "")</f>
        <v/>
      </c>
      <c r="AK286" s="13" t="str">
        <f t="array" ref="AK286">IFERROR(INDEX(C281:C290, SMALL(IF(ISNUMBER(SEARCH("JV2",F281:F290)), ROW(F281:F290)-MIN(ROW(F281:F290))+1, ""), ROW() -280 )), "")</f>
        <v/>
      </c>
      <c r="AL286" s="13" t="str">
        <f t="array" ref="AL286">IFERROR(INDEX(D281:D290, SMALL(IF(ISNUMBER(SEARCH("JV2",F281:F290)), ROW(F281:F290)-MIN(ROW(F281:F290))+1, ""), ROW() -280 )), "")</f>
        <v/>
      </c>
      <c r="AM286" s="13" t="str">
        <f t="array" ref="AM286">IFERROR(INDEX(E281:E290, SMALL(IF(ISNUMBER(SEARCH("JV2",F281:F290)), ROW(F281:F290)-MIN(ROW(F281:F290))+1, ""), ROW() -280 )), "")</f>
        <v/>
      </c>
    </row>
    <row r="287" spans="2:39" s="13" customFormat="1" ht="15" customHeight="1">
      <c r="B287" s="21" t="s">
        <v>579</v>
      </c>
      <c r="C287" s="1"/>
      <c r="D287" s="22" t="s">
        <v>592</v>
      </c>
      <c r="E287" s="1" t="s">
        <v>593</v>
      </c>
      <c r="F287" s="23" t="s">
        <v>14</v>
      </c>
      <c r="G287" s="24"/>
      <c r="H287" s="25">
        <v>3430</v>
      </c>
      <c r="I287" s="24"/>
      <c r="J287" s="25" t="b">
        <v>0</v>
      </c>
      <c r="K287" s="19"/>
      <c r="L287" s="26"/>
      <c r="M287" s="27"/>
      <c r="AB287" s="13" t="str">
        <f t="array" ref="AB287">IFERROR(INDEX(B281:B290, SMALL(IF("V"=F281:F290, ROW(F281:F290)-MIN(ROW(F281:F290))+1, ""), ROW() -280 )), "")</f>
        <v>Notre Dame College</v>
      </c>
      <c r="AC287" s="13">
        <f t="array" ref="AC287">IFERROR(INDEX(C281:C290, SMALL(IF("V"=F281:F290, ROW(F281:F290)-MIN(ROW(F281:F290))+1, ""), ROW() -280 )), "")</f>
        <v>0</v>
      </c>
      <c r="AD287" s="13" t="str">
        <f t="array" ref="AD287">IFERROR(INDEX(D281:D290, SMALL(IF("V"=F281:F290, ROW(F281:F290)-MIN(ROW(F281:F290))+1, ""), ROW() -280 )), "")</f>
        <v>11-637942</v>
      </c>
      <c r="AE287" s="13" t="str">
        <f t="array" ref="AE287">IFERROR(INDEX(E281:E290, SMALL(IF("V"=F281:F290, ROW(F281:F290)-MIN(ROW(F281:F290))+1, ""), ROW() -280 )), "")</f>
        <v>Michael Wiese</v>
      </c>
      <c r="AF287" s="13" t="str">
        <f t="array" ref="AF287">IFERROR(INDEX(B281:B290, SMALL(IF(ISNUMBER(SEARCH("JV1",F281:F290)), ROW(F281:F290)-MIN(ROW(F281:F290))+1, ""), ROW() -280 )), "")</f>
        <v/>
      </c>
      <c r="AG287" s="13" t="str">
        <f t="array" ref="AG287">IFERROR(INDEX(C281:C290, SMALL(IF(ISNUMBER(SEARCH("JV1",F281:F290)), ROW(F281:F290)-MIN(ROW(F281:F290))+1, ""), ROW() -280 )), "")</f>
        <v/>
      </c>
      <c r="AH287" s="13" t="str">
        <f t="array" ref="AH287">IFERROR(INDEX(D281:D290, SMALL(IF(ISNUMBER(SEARCH("JV1",F281:F290)), ROW(F281:F290)-MIN(ROW(F281:F290))+1, ""), ROW() -280 )), "")</f>
        <v/>
      </c>
      <c r="AI287" s="13" t="str">
        <f t="array" ref="AI287">IFERROR(INDEX(E281:E290, SMALL(IF(ISNUMBER(SEARCH("JV1",F281:F290)), ROW(F281:F290)-MIN(ROW(F281:F290))+1, ""), ROW() -280 )), "")</f>
        <v/>
      </c>
      <c r="AJ287" s="13" t="str">
        <f t="array" ref="AJ287">IFERROR(INDEX(B281:B290, SMALL(IF(ISNUMBER(SEARCH("JV2",F281:F290)), ROW(F281:F290)-MIN(ROW(F281:F290))+1, ""), ROW() -280 )), "")</f>
        <v/>
      </c>
      <c r="AK287" s="13" t="str">
        <f t="array" ref="AK287">IFERROR(INDEX(C281:C290, SMALL(IF(ISNUMBER(SEARCH("JV2",F281:F290)), ROW(F281:F290)-MIN(ROW(F281:F290))+1, ""), ROW() -280 )), "")</f>
        <v/>
      </c>
      <c r="AL287" s="13" t="str">
        <f t="array" ref="AL287">IFERROR(INDEX(D281:D290, SMALL(IF(ISNUMBER(SEARCH("JV2",F281:F290)), ROW(F281:F290)-MIN(ROW(F281:F290))+1, ""), ROW() -280 )), "")</f>
        <v/>
      </c>
      <c r="AM287" s="13" t="str">
        <f t="array" ref="AM287">IFERROR(INDEX(E281:E290, SMALL(IF(ISNUMBER(SEARCH("JV2",F281:F290)), ROW(F281:F290)-MIN(ROW(F281:F290))+1, ""), ROW() -280 )), "")</f>
        <v/>
      </c>
    </row>
    <row r="288" spans="2:39" s="13" customFormat="1" ht="15" customHeight="1">
      <c r="B288" s="21" t="s">
        <v>579</v>
      </c>
      <c r="C288" s="1"/>
      <c r="D288" s="22" t="s">
        <v>594</v>
      </c>
      <c r="E288" s="1" t="s">
        <v>595</v>
      </c>
      <c r="F288" s="23" t="s">
        <v>30</v>
      </c>
      <c r="G288" s="24"/>
      <c r="H288" s="25">
        <v>3430</v>
      </c>
      <c r="I288" s="24"/>
      <c r="J288" s="25" t="b">
        <v>0</v>
      </c>
      <c r="K288" s="19"/>
      <c r="L288" s="26"/>
      <c r="M288" s="27"/>
      <c r="AB288" s="13" t="str">
        <f t="array" ref="AB288">IFERROR(INDEX(B281:B290, SMALL(IF("V"=F281:F290, ROW(F281:F290)-MIN(ROW(F281:F290))+1, ""), ROW() -280 )), "")</f>
        <v/>
      </c>
      <c r="AC288" s="13" t="str">
        <f t="array" ref="AC288">IFERROR(INDEX(C281:C290, SMALL(IF("V"=F281:F290, ROW(F281:F290)-MIN(ROW(F281:F290))+1, ""), ROW() -280 )), "")</f>
        <v/>
      </c>
      <c r="AD288" s="13" t="str">
        <f t="array" ref="AD288">IFERROR(INDEX(D281:D290, SMALL(IF("V"=F281:F290, ROW(F281:F290)-MIN(ROW(F281:F290))+1, ""), ROW() -280 )), "")</f>
        <v/>
      </c>
      <c r="AE288" s="13" t="str">
        <f t="array" ref="AE288">IFERROR(INDEX(E281:E290, SMALL(IF("V"=F281:F290, ROW(F281:F290)-MIN(ROW(F281:F290))+1, ""), ROW() -280 )), "")</f>
        <v/>
      </c>
      <c r="AF288" s="13" t="str">
        <f t="array" ref="AF288">IFERROR(INDEX(B281:B290, SMALL(IF(ISNUMBER(SEARCH("JV1",F281:F290)), ROW(F281:F290)-MIN(ROW(F281:F290))+1, ""), ROW() -280 )), "")</f>
        <v/>
      </c>
      <c r="AG288" s="13" t="str">
        <f t="array" ref="AG288">IFERROR(INDEX(C281:C290, SMALL(IF(ISNUMBER(SEARCH("JV1",F281:F290)), ROW(F281:F290)-MIN(ROW(F281:F290))+1, ""), ROW() -280 )), "")</f>
        <v/>
      </c>
      <c r="AH288" s="13" t="str">
        <f t="array" ref="AH288">IFERROR(INDEX(D281:D290, SMALL(IF(ISNUMBER(SEARCH("JV1",F281:F290)), ROW(F281:F290)-MIN(ROW(F281:F290))+1, ""), ROW() -280 )), "")</f>
        <v/>
      </c>
      <c r="AI288" s="13" t="str">
        <f t="array" ref="AI288">IFERROR(INDEX(E281:E290, SMALL(IF(ISNUMBER(SEARCH("JV1",F281:F290)), ROW(F281:F290)-MIN(ROW(F281:F290))+1, ""), ROW() -280 )), "")</f>
        <v/>
      </c>
      <c r="AJ288" s="13" t="str">
        <f t="array" ref="AJ288">IFERROR(INDEX(B281:B290, SMALL(IF(ISNUMBER(SEARCH("JV2",F281:F290)), ROW(F281:F290)-MIN(ROW(F281:F290))+1, ""), ROW() -280 )), "")</f>
        <v/>
      </c>
      <c r="AK288" s="13" t="str">
        <f t="array" ref="AK288">IFERROR(INDEX(C281:C290, SMALL(IF(ISNUMBER(SEARCH("JV2",F281:F290)), ROW(F281:F290)-MIN(ROW(F281:F290))+1, ""), ROW() -280 )), "")</f>
        <v/>
      </c>
      <c r="AL288" s="13" t="str">
        <f t="array" ref="AL288">IFERROR(INDEX(D281:D290, SMALL(IF(ISNUMBER(SEARCH("JV2",F281:F290)), ROW(F281:F290)-MIN(ROW(F281:F290))+1, ""), ROW() -280 )), "")</f>
        <v/>
      </c>
      <c r="AM288" s="13" t="str">
        <f t="array" ref="AM288">IFERROR(INDEX(E281:E290, SMALL(IF(ISNUMBER(SEARCH("JV2",F281:F290)), ROW(F281:F290)-MIN(ROW(F281:F290))+1, ""), ROW() -280 )), "")</f>
        <v/>
      </c>
    </row>
    <row r="289" spans="2:39" s="13" customFormat="1" ht="15" customHeight="1">
      <c r="B289" s="21" t="s">
        <v>579</v>
      </c>
      <c r="C289" s="1"/>
      <c r="D289" s="22" t="s">
        <v>596</v>
      </c>
      <c r="E289" s="1" t="s">
        <v>597</v>
      </c>
      <c r="F289" s="23" t="s">
        <v>14</v>
      </c>
      <c r="G289" s="24"/>
      <c r="H289" s="25">
        <v>3430</v>
      </c>
      <c r="I289" s="24"/>
      <c r="J289" s="25" t="b">
        <v>0</v>
      </c>
      <c r="K289" s="19"/>
      <c r="L289" s="26"/>
      <c r="M289" s="27"/>
    </row>
    <row r="290" spans="2:39" s="13" customFormat="1" ht="15" customHeight="1">
      <c r="B290" s="21" t="s">
        <v>579</v>
      </c>
      <c r="C290" s="1"/>
      <c r="D290" s="22" t="s">
        <v>598</v>
      </c>
      <c r="E290" s="1" t="s">
        <v>599</v>
      </c>
      <c r="F290" s="23" t="s">
        <v>30</v>
      </c>
      <c r="G290" s="24"/>
      <c r="H290" s="25">
        <v>3430</v>
      </c>
      <c r="I290" s="24"/>
      <c r="J290" s="25" t="b">
        <v>0</v>
      </c>
      <c r="K290" s="19"/>
      <c r="L290" s="26"/>
      <c r="M290" s="27"/>
    </row>
    <row r="291" spans="2:39" s="13" customFormat="1" ht="15" customHeight="1">
      <c r="B291" s="21" t="s">
        <v>600</v>
      </c>
      <c r="C291" s="1"/>
      <c r="D291" s="22" t="s">
        <v>601</v>
      </c>
      <c r="E291" s="1" t="s">
        <v>602</v>
      </c>
      <c r="F291" s="23" t="s">
        <v>30</v>
      </c>
      <c r="G291" s="24"/>
      <c r="H291" s="25">
        <v>2327</v>
      </c>
      <c r="I291" s="24"/>
      <c r="J291" s="25" t="b">
        <v>0</v>
      </c>
      <c r="K291" s="19"/>
      <c r="L291" s="26"/>
      <c r="M291" s="27"/>
      <c r="AB291" s="13" t="str">
        <f t="array" ref="AB291">IFERROR(INDEX(B291:B313, SMALL(IF("V"=F291:F313, ROW(F291:F313)-MIN(ROW(F291:F313))+1, ""), ROW() -290 )), "")</f>
        <v>Purdue University</v>
      </c>
      <c r="AC291" s="13">
        <f t="array" ref="AC291">IFERROR(INDEX(C291:C313, SMALL(IF("V"=F291:F313, ROW(F291:F313)-MIN(ROW(F291:F313))+1, ""), ROW() -290 )), "")</f>
        <v>0</v>
      </c>
      <c r="AD291" s="13" t="str">
        <f t="array" ref="AD291">IFERROR(INDEX(D291:D313, SMALL(IF("V"=F291:F313, ROW(F291:F313)-MIN(ROW(F291:F313))+1, ""), ROW() -290 )), "")</f>
        <v>20-3835</v>
      </c>
      <c r="AE291" s="13" t="str">
        <f t="array" ref="AE291">IFERROR(INDEX(E291:E313, SMALL(IF("V"=F291:F313, ROW(F291:F313)-MIN(ROW(F291:F313))+1, ""), ROW() -290 )), "")</f>
        <v>Brayden LaGuire</v>
      </c>
      <c r="AF291" s="13" t="str">
        <f t="array" ref="AF291">IFERROR(INDEX(B291:B313, SMALL(IF(ISNUMBER(SEARCH("JV1",F291:F313)), ROW(F291:F313)-MIN(ROW(F291:F313))+1, ""), ROW() -290 )), "")</f>
        <v>Purdue University</v>
      </c>
      <c r="AG291" s="13">
        <f t="array" ref="AG291">IFERROR(INDEX(C291:C313, SMALL(IF(ISNUMBER(SEARCH("JV1",F291:F313)), ROW(F291:F313)-MIN(ROW(F291:F313))+1, ""), ROW() -290 )), "")</f>
        <v>0</v>
      </c>
      <c r="AH291" s="13" t="str">
        <f t="array" ref="AH291">IFERROR(INDEX(D291:D313, SMALL(IF(ISNUMBER(SEARCH("JV1",F291:F313)), ROW(F291:F313)-MIN(ROW(F291:F313))+1, ""), ROW() -290 )), "")</f>
        <v>11-251853</v>
      </c>
      <c r="AI291" s="13" t="str">
        <f t="array" ref="AI291">IFERROR(INDEX(E291:E313, SMALL(IF(ISNUMBER(SEARCH("JV1",F291:F313)), ROW(F291:F313)-MIN(ROW(F291:F313))+1, ""), ROW() -290 )), "")</f>
        <v>Charles Rott</v>
      </c>
      <c r="AJ291" s="13" t="str">
        <f t="array" ref="AJ291">IFERROR(INDEX(B291:B313, SMALL(IF(ISNUMBER(SEARCH("JV2",F291:F313)), ROW(F291:F313)-MIN(ROW(F291:F313))+1, ""), ROW() -290 )), "")</f>
        <v>Purdue University</v>
      </c>
      <c r="AK291" s="13">
        <f t="array" ref="AK291">IFERROR(INDEX(C291:C313, SMALL(IF(ISNUMBER(SEARCH("JV2",F291:F313)), ROW(F291:F313)-MIN(ROW(F291:F313))+1, ""), ROW() -290 )), "")</f>
        <v>0</v>
      </c>
      <c r="AL291" s="13" t="str">
        <f t="array" ref="AL291">IFERROR(INDEX(D291:D313, SMALL(IF(ISNUMBER(SEARCH("JV2",F291:F313)), ROW(F291:F313)-MIN(ROW(F291:F313))+1, ""), ROW() -290 )), "")</f>
        <v>22-71415</v>
      </c>
      <c r="AM291" s="13" t="str">
        <f t="array" ref="AM291">IFERROR(INDEX(E291:E313, SMALL(IF(ISNUMBER(SEARCH("JV2",F291:F313)), ROW(F291:F313)-MIN(ROW(F291:F313))+1, ""), ROW() -290 )), "")</f>
        <v>Jack Reynolds</v>
      </c>
    </row>
    <row r="292" spans="2:39" s="13" customFormat="1" ht="15" customHeight="1">
      <c r="B292" s="21" t="s">
        <v>600</v>
      </c>
      <c r="C292" s="1"/>
      <c r="D292" s="22" t="s">
        <v>603</v>
      </c>
      <c r="E292" s="1" t="s">
        <v>604</v>
      </c>
      <c r="F292" s="23" t="s">
        <v>14</v>
      </c>
      <c r="G292" s="24"/>
      <c r="H292" s="25">
        <v>2327</v>
      </c>
      <c r="I292" s="24"/>
      <c r="J292" s="25" t="b">
        <v>0</v>
      </c>
      <c r="K292" s="19"/>
      <c r="L292" s="26"/>
      <c r="M292" s="27"/>
      <c r="AB292" s="13" t="str">
        <f t="array" ref="AB292">IFERROR(INDEX(B291:B313, SMALL(IF("V"=F291:F313, ROW(F291:F313)-MIN(ROW(F291:F313))+1, ""), ROW() -290 )), "")</f>
        <v>Purdue University</v>
      </c>
      <c r="AC292" s="13">
        <f t="array" ref="AC292">IFERROR(INDEX(C291:C313, SMALL(IF("V"=F291:F313, ROW(F291:F313)-MIN(ROW(F291:F313))+1, ""), ROW() -290 )), "")</f>
        <v>0</v>
      </c>
      <c r="AD292" s="13" t="str">
        <f t="array" ref="AD292">IFERROR(INDEX(D291:D313, SMALL(IF("V"=F291:F313, ROW(F291:F313)-MIN(ROW(F291:F313))+1, ""), ROW() -290 )), "")</f>
        <v>16-94050</v>
      </c>
      <c r="AE292" s="13" t="str">
        <f t="array" ref="AE292">IFERROR(INDEX(E291:E313, SMALL(IF("V"=F291:F313, ROW(F291:F313)-MIN(ROW(F291:F313))+1, ""), ROW() -290 )), "")</f>
        <v>Connor Miyake</v>
      </c>
      <c r="AF292" s="13" t="str">
        <f t="array" ref="AF292">IFERROR(INDEX(B291:B313, SMALL(IF(ISNUMBER(SEARCH("JV1",F291:F313)), ROW(F291:F313)-MIN(ROW(F291:F313))+1, ""), ROW() -290 )), "")</f>
        <v>Purdue University</v>
      </c>
      <c r="AG292" s="13">
        <f t="array" ref="AG292">IFERROR(INDEX(C291:C313, SMALL(IF(ISNUMBER(SEARCH("JV1",F291:F313)), ROW(F291:F313)-MIN(ROW(F291:F313))+1, ""), ROW() -290 )), "")</f>
        <v>0</v>
      </c>
      <c r="AH292" s="13" t="str">
        <f t="array" ref="AH292">IFERROR(INDEX(D291:D313, SMALL(IF(ISNUMBER(SEARCH("JV1",F291:F313)), ROW(F291:F313)-MIN(ROW(F291:F313))+1, ""), ROW() -290 )), "")</f>
        <v>22-11460</v>
      </c>
      <c r="AI292" s="13" t="str">
        <f t="array" ref="AI292">IFERROR(INDEX(E291:E313, SMALL(IF(ISNUMBER(SEARCH("JV1",F291:F313)), ROW(F291:F313)-MIN(ROW(F291:F313))+1, ""), ROW() -290 )), "")</f>
        <v>Edwin Burtnett</v>
      </c>
      <c r="AJ292" s="13" t="str">
        <f t="array" ref="AJ292">IFERROR(INDEX(B291:B313, SMALL(IF(ISNUMBER(SEARCH("JV2",F291:F313)), ROW(F291:F313)-MIN(ROW(F291:F313))+1, ""), ROW() -290 )), "")</f>
        <v>Purdue University</v>
      </c>
      <c r="AK292" s="13">
        <f t="array" ref="AK292">IFERROR(INDEX(C291:C313, SMALL(IF(ISNUMBER(SEARCH("JV2",F291:F313)), ROW(F291:F313)-MIN(ROW(F291:F313))+1, ""), ROW() -290 )), "")</f>
        <v>0</v>
      </c>
      <c r="AL292" s="13" t="str">
        <f t="array" ref="AL292">IFERROR(INDEX(D291:D313, SMALL(IF(ISNUMBER(SEARCH("JV2",F291:F313)), ROW(F291:F313)-MIN(ROW(F291:F313))+1, ""), ROW() -290 )), "")</f>
        <v>19-64279</v>
      </c>
      <c r="AM292" s="13" t="str">
        <f t="array" ref="AM292">IFERROR(INDEX(E291:E313, SMALL(IF(ISNUMBER(SEARCH("JV2",F291:F313)), ROW(F291:F313)-MIN(ROW(F291:F313))+1, ""), ROW() -290 )), "")</f>
        <v>Josh Saylor</v>
      </c>
    </row>
    <row r="293" spans="2:39" s="13" customFormat="1" ht="15" customHeight="1">
      <c r="B293" s="21" t="s">
        <v>600</v>
      </c>
      <c r="C293" s="1"/>
      <c r="D293" s="22" t="s">
        <v>605</v>
      </c>
      <c r="E293" s="1" t="s">
        <v>606</v>
      </c>
      <c r="F293" s="23" t="s">
        <v>17</v>
      </c>
      <c r="G293" s="24"/>
      <c r="H293" s="25">
        <v>2327</v>
      </c>
      <c r="I293" s="24"/>
      <c r="J293" s="25" t="b">
        <v>0</v>
      </c>
      <c r="K293" s="19"/>
      <c r="L293" s="26"/>
      <c r="M293" s="27"/>
      <c r="AB293" s="13" t="str">
        <f t="array" ref="AB293">IFERROR(INDEX(B291:B313, SMALL(IF("V"=F291:F313, ROW(F291:F313)-MIN(ROW(F291:F313))+1, ""), ROW() -290 )), "")</f>
        <v>Purdue University</v>
      </c>
      <c r="AC293" s="13">
        <f t="array" ref="AC293">IFERROR(INDEX(C291:C313, SMALL(IF("V"=F291:F313, ROW(F291:F313)-MIN(ROW(F291:F313))+1, ""), ROW() -290 )), "")</f>
        <v>0</v>
      </c>
      <c r="AD293" s="13" t="str">
        <f t="array" ref="AD293">IFERROR(INDEX(D291:D313, SMALL(IF("V"=F291:F313, ROW(F291:F313)-MIN(ROW(F291:F313))+1, ""), ROW() -290 )), "")</f>
        <v>11-752049</v>
      </c>
      <c r="AE293" s="13" t="str">
        <f t="array" ref="AE293">IFERROR(INDEX(E291:E313, SMALL(IF("V"=F291:F313, ROW(F291:F313)-MIN(ROW(F291:F313))+1, ""), ROW() -290 )), "")</f>
        <v>Corbin Snow</v>
      </c>
      <c r="AF293" s="13" t="str">
        <f t="array" ref="AF293">IFERROR(INDEX(B291:B313, SMALL(IF(ISNUMBER(SEARCH("JV1",F291:F313)), ROW(F291:F313)-MIN(ROW(F291:F313))+1, ""), ROW() -290 )), "")</f>
        <v>Purdue University</v>
      </c>
      <c r="AG293" s="13">
        <f t="array" ref="AG293">IFERROR(INDEX(C291:C313, SMALL(IF(ISNUMBER(SEARCH("JV1",F291:F313)), ROW(F291:F313)-MIN(ROW(F291:F313))+1, ""), ROW() -290 )), "")</f>
        <v>0</v>
      </c>
      <c r="AH293" s="13" t="str">
        <f t="array" ref="AH293">IFERROR(INDEX(D291:D313, SMALL(IF(ISNUMBER(SEARCH("JV1",F291:F313)), ROW(F291:F313)-MIN(ROW(F291:F313))+1, ""), ROW() -290 )), "")</f>
        <v>21-10183</v>
      </c>
      <c r="AI293" s="13" t="str">
        <f t="array" ref="AI293">IFERROR(INDEX(E291:E313, SMALL(IF(ISNUMBER(SEARCH("JV1",F291:F313)), ROW(F291:F313)-MIN(ROW(F291:F313))+1, ""), ROW() -290 )), "")</f>
        <v>Gio Paganis</v>
      </c>
      <c r="AJ293" s="13" t="str">
        <f t="array" ref="AJ293">IFERROR(INDEX(B291:B313, SMALL(IF(ISNUMBER(SEARCH("JV2",F291:F313)), ROW(F291:F313)-MIN(ROW(F291:F313))+1, ""), ROW() -290 )), "")</f>
        <v>Purdue University</v>
      </c>
      <c r="AK293" s="13">
        <f t="array" ref="AK293">IFERROR(INDEX(C291:C313, SMALL(IF(ISNUMBER(SEARCH("JV2",F291:F313)), ROW(F291:F313)-MIN(ROW(F291:F313))+1, ""), ROW() -290 )), "")</f>
        <v>0</v>
      </c>
      <c r="AL293" s="13" t="str">
        <f t="array" ref="AL293">IFERROR(INDEX(D291:D313, SMALL(IF(ISNUMBER(SEARCH("JV2",F291:F313)), ROW(F291:F313)-MIN(ROW(F291:F313))+1, ""), ROW() -290 )), "")</f>
        <v>23-22378</v>
      </c>
      <c r="AM293" s="13" t="str">
        <f t="array" ref="AM293">IFERROR(INDEX(E291:E313, SMALL(IF(ISNUMBER(SEARCH("JV2",F291:F313)), ROW(F291:F313)-MIN(ROW(F291:F313))+1, ""), ROW() -290 )), "")</f>
        <v>Korion Johnson</v>
      </c>
    </row>
    <row r="294" spans="2:39" s="13" customFormat="1" ht="15" customHeight="1">
      <c r="B294" s="21" t="s">
        <v>600</v>
      </c>
      <c r="C294" s="1"/>
      <c r="D294" s="22" t="s">
        <v>607</v>
      </c>
      <c r="E294" s="1" t="s">
        <v>608</v>
      </c>
      <c r="F294" s="23" t="s">
        <v>14</v>
      </c>
      <c r="G294" s="24"/>
      <c r="H294" s="25">
        <v>2327</v>
      </c>
      <c r="I294" s="24"/>
      <c r="J294" s="25" t="b">
        <v>0</v>
      </c>
      <c r="K294" s="19"/>
      <c r="L294" s="26"/>
      <c r="M294" s="27"/>
      <c r="AB294" s="13" t="str">
        <f t="array" ref="AB294">IFERROR(INDEX(B291:B313, SMALL(IF("V"=F291:F313, ROW(F291:F313)-MIN(ROW(F291:F313))+1, ""), ROW() -290 )), "")</f>
        <v>Purdue University</v>
      </c>
      <c r="AC294" s="13">
        <f t="array" ref="AC294">IFERROR(INDEX(C291:C313, SMALL(IF("V"=F291:F313, ROW(F291:F313)-MIN(ROW(F291:F313))+1, ""), ROW() -290 )), "")</f>
        <v>0</v>
      </c>
      <c r="AD294" s="13" t="str">
        <f t="array" ref="AD294">IFERROR(INDEX(D291:D313, SMALL(IF("V"=F291:F313, ROW(F291:F313)-MIN(ROW(F291:F313))+1, ""), ROW() -290 )), "")</f>
        <v>7914-29030</v>
      </c>
      <c r="AE294" s="13" t="str">
        <f t="array" ref="AE294">IFERROR(INDEX(E291:E313, SMALL(IF("V"=F291:F313, ROW(F291:F313)-MIN(ROW(F291:F313))+1, ""), ROW() -290 )), "")</f>
        <v>Dale Klika</v>
      </c>
      <c r="AF294" s="13" t="str">
        <f t="array" ref="AF294">IFERROR(INDEX(B291:B313, SMALL(IF(ISNUMBER(SEARCH("JV1",F291:F313)), ROW(F291:F313)-MIN(ROW(F291:F313))+1, ""), ROW() -290 )), "")</f>
        <v>Purdue University</v>
      </c>
      <c r="AG294" s="13">
        <f t="array" ref="AG294">IFERROR(INDEX(C291:C313, SMALL(IF(ISNUMBER(SEARCH("JV1",F291:F313)), ROW(F291:F313)-MIN(ROW(F291:F313))+1, ""), ROW() -290 )), "")</f>
        <v>0</v>
      </c>
      <c r="AH294" s="13" t="str">
        <f t="array" ref="AH294">IFERROR(INDEX(D291:D313, SMALL(IF(ISNUMBER(SEARCH("JV1",F291:F313)), ROW(F291:F313)-MIN(ROW(F291:F313))+1, ""), ROW() -290 )), "")</f>
        <v>7914-39474</v>
      </c>
      <c r="AI294" s="13" t="str">
        <f t="array" ref="AI294">IFERROR(INDEX(E291:E313, SMALL(IF(ISNUMBER(SEARCH("JV1",F291:F313)), ROW(F291:F313)-MIN(ROW(F291:F313))+1, ""), ROW() -290 )), "")</f>
        <v>Jack Konrad</v>
      </c>
      <c r="AJ294" s="13" t="str">
        <f t="array" ref="AJ294">IFERROR(INDEX(B291:B313, SMALL(IF(ISNUMBER(SEARCH("JV2",F291:F313)), ROW(F291:F313)-MIN(ROW(F291:F313))+1, ""), ROW() -290 )), "")</f>
        <v>Purdue University</v>
      </c>
      <c r="AK294" s="13">
        <f t="array" ref="AK294">IFERROR(INDEX(C291:C313, SMALL(IF(ISNUMBER(SEARCH("JV2",F291:F313)), ROW(F291:F313)-MIN(ROW(F291:F313))+1, ""), ROW() -290 )), "")</f>
        <v>0</v>
      </c>
      <c r="AL294" s="13" t="str">
        <f t="array" ref="AL294">IFERROR(INDEX(D291:D313, SMALL(IF(ISNUMBER(SEARCH("JV2",F291:F313)), ROW(F291:F313)-MIN(ROW(F291:F313))+1, ""), ROW() -290 )), "")</f>
        <v>18-45734</v>
      </c>
      <c r="AM294" s="13" t="str">
        <f t="array" ref="AM294">IFERROR(INDEX(E291:E313, SMALL(IF(ISNUMBER(SEARCH("JV2",F291:F313)), ROW(F291:F313)-MIN(ROW(F291:F313))+1, ""), ROW() -290 )), "")</f>
        <v>Lucas Ng</v>
      </c>
    </row>
    <row r="295" spans="2:39" s="13" customFormat="1" ht="15" customHeight="1">
      <c r="B295" s="21" t="s">
        <v>600</v>
      </c>
      <c r="C295" s="1"/>
      <c r="D295" s="22" t="s">
        <v>609</v>
      </c>
      <c r="E295" s="1" t="s">
        <v>610</v>
      </c>
      <c r="F295" s="23" t="s">
        <v>14</v>
      </c>
      <c r="G295" s="24"/>
      <c r="H295" s="25">
        <v>2327</v>
      </c>
      <c r="I295" s="24"/>
      <c r="J295" s="25" t="b">
        <v>0</v>
      </c>
      <c r="K295" s="19"/>
      <c r="L295" s="26"/>
      <c r="M295" s="27"/>
      <c r="AB295" s="13" t="str">
        <f t="array" ref="AB295">IFERROR(INDEX(B291:B313, SMALL(IF("V"=F291:F313, ROW(F291:F313)-MIN(ROW(F291:F313))+1, ""), ROW() -290 )), "")</f>
        <v>Purdue University</v>
      </c>
      <c r="AC295" s="13">
        <f t="array" ref="AC295">IFERROR(INDEX(C291:C313, SMALL(IF("V"=F291:F313, ROW(F291:F313)-MIN(ROW(F291:F313))+1, ""), ROW() -290 )), "")</f>
        <v>0</v>
      </c>
      <c r="AD295" s="13" t="str">
        <f t="array" ref="AD295">IFERROR(INDEX(D291:D313, SMALL(IF("V"=F291:F313, ROW(F291:F313)-MIN(ROW(F291:F313))+1, ""), ROW() -290 )), "")</f>
        <v>7914-50414</v>
      </c>
      <c r="AE295" s="13" t="str">
        <f t="array" ref="AE295">IFERROR(INDEX(E291:E313, SMALL(IF("V"=F291:F313, ROW(F291:F313)-MIN(ROW(F291:F313))+1, ""), ROW() -290 )), "")</f>
        <v>Evan Drevalas</v>
      </c>
      <c r="AF295" s="13" t="str">
        <f t="array" ref="AF295">IFERROR(INDEX(B291:B313, SMALL(IF(ISNUMBER(SEARCH("JV1",F291:F313)), ROW(F291:F313)-MIN(ROW(F291:F313))+1, ""), ROW() -290 )), "")</f>
        <v>Purdue University</v>
      </c>
      <c r="AG295" s="13">
        <f t="array" ref="AG295">IFERROR(INDEX(C291:C313, SMALL(IF(ISNUMBER(SEARCH("JV1",F291:F313)), ROW(F291:F313)-MIN(ROW(F291:F313))+1, ""), ROW() -290 )), "")</f>
        <v>0</v>
      </c>
      <c r="AH295" s="13" t="str">
        <f t="array" ref="AH295">IFERROR(INDEX(D291:D313, SMALL(IF(ISNUMBER(SEARCH("JV1",F291:F313)), ROW(F291:F313)-MIN(ROW(F291:F313))+1, ""), ROW() -290 )), "")</f>
        <v>19-34835</v>
      </c>
      <c r="AI295" s="13" t="str">
        <f t="array" ref="AI295">IFERROR(INDEX(E291:E313, SMALL(IF(ISNUMBER(SEARCH("JV1",F291:F313)), ROW(F291:F313)-MIN(ROW(F291:F313))+1, ""), ROW() -290 )), "")</f>
        <v>Kyle Goeglein</v>
      </c>
      <c r="AJ295" s="13" t="str">
        <f t="array" ref="AJ295">IFERROR(INDEX(B291:B313, SMALL(IF(ISNUMBER(SEARCH("JV2",F291:F313)), ROW(F291:F313)-MIN(ROW(F291:F313))+1, ""), ROW() -290 )), "")</f>
        <v>Purdue University</v>
      </c>
      <c r="AK295" s="13">
        <f t="array" ref="AK295">IFERROR(INDEX(C291:C313, SMALL(IF(ISNUMBER(SEARCH("JV2",F291:F313)), ROW(F291:F313)-MIN(ROW(F291:F313))+1, ""), ROW() -290 )), "")</f>
        <v>0</v>
      </c>
      <c r="AL295" s="13" t="str">
        <f t="array" ref="AL295">IFERROR(INDEX(D291:D313, SMALL(IF(ISNUMBER(SEARCH("JV2",F291:F313)), ROW(F291:F313)-MIN(ROW(F291:F313))+1, ""), ROW() -290 )), "")</f>
        <v>18-76316</v>
      </c>
      <c r="AM295" s="13" t="str">
        <f t="array" ref="AM295">IFERROR(INDEX(E291:E313, SMALL(IF(ISNUMBER(SEARCH("JV2",F291:F313)), ROW(F291:F313)-MIN(ROW(F291:F313))+1, ""), ROW() -290 )), "")</f>
        <v>Matthew Mistysyn</v>
      </c>
    </row>
    <row r="296" spans="2:39" s="13" customFormat="1" ht="15" customHeight="1">
      <c r="B296" s="21" t="s">
        <v>600</v>
      </c>
      <c r="C296" s="1"/>
      <c r="D296" s="22" t="s">
        <v>611</v>
      </c>
      <c r="E296" s="1" t="s">
        <v>612</v>
      </c>
      <c r="F296" s="23" t="s">
        <v>14</v>
      </c>
      <c r="G296" s="24"/>
      <c r="H296" s="25">
        <v>2327</v>
      </c>
      <c r="I296" s="24"/>
      <c r="J296" s="25" t="b">
        <v>0</v>
      </c>
      <c r="K296" s="19"/>
      <c r="L296" s="26"/>
      <c r="M296" s="27"/>
      <c r="AB296" s="13" t="str">
        <f t="array" ref="AB296">IFERROR(INDEX(B291:B313, SMALL(IF("V"=F291:F313, ROW(F291:F313)-MIN(ROW(F291:F313))+1, ""), ROW() -290 )), "")</f>
        <v>Purdue University</v>
      </c>
      <c r="AC296" s="13">
        <f t="array" ref="AC296">IFERROR(INDEX(C291:C313, SMALL(IF("V"=F291:F313, ROW(F291:F313)-MIN(ROW(F291:F313))+1, ""), ROW() -290 )), "")</f>
        <v>0</v>
      </c>
      <c r="AD296" s="13" t="str">
        <f t="array" ref="AD296">IFERROR(INDEX(D291:D313, SMALL(IF("V"=F291:F313, ROW(F291:F313)-MIN(ROW(F291:F313))+1, ""), ROW() -290 )), "")</f>
        <v>16-171759</v>
      </c>
      <c r="AE296" s="13" t="str">
        <f t="array" ref="AE296">IFERROR(INDEX(E291:E313, SMALL(IF("V"=F291:F313, ROW(F291:F313)-MIN(ROW(F291:F313))+1, ""), ROW() -290 )), "")</f>
        <v>Gabe Castro</v>
      </c>
      <c r="AF296" s="13" t="str">
        <f t="array" ref="AF296">IFERROR(INDEX(B291:B313, SMALL(IF(ISNUMBER(SEARCH("JV1",F291:F313)), ROW(F291:F313)-MIN(ROW(F291:F313))+1, ""), ROW() -290 )), "")</f>
        <v>Purdue University</v>
      </c>
      <c r="AG296" s="13">
        <f t="array" ref="AG296">IFERROR(INDEX(C291:C313, SMALL(IF(ISNUMBER(SEARCH("JV1",F291:F313)), ROW(F291:F313)-MIN(ROW(F291:F313))+1, ""), ROW() -290 )), "")</f>
        <v>0</v>
      </c>
      <c r="AH296" s="13" t="str">
        <f t="array" ref="AH296">IFERROR(INDEX(D291:D313, SMALL(IF(ISNUMBER(SEARCH("JV1",F291:F313)), ROW(F291:F313)-MIN(ROW(F291:F313))+1, ""), ROW() -290 )), "")</f>
        <v>11-67365</v>
      </c>
      <c r="AI296" s="13" t="str">
        <f t="array" ref="AI296">IFERROR(INDEX(E291:E313, SMALL(IF(ISNUMBER(SEARCH("JV1",F291:F313)), ROW(F291:F313)-MIN(ROW(F291:F313))+1, ""), ROW() -290 )), "")</f>
        <v>Tristan Boerner</v>
      </c>
      <c r="AJ296" s="13" t="str">
        <f t="array" ref="AJ296">IFERROR(INDEX(B291:B313, SMALL(IF(ISNUMBER(SEARCH("JV2",F291:F313)), ROW(F291:F313)-MIN(ROW(F291:F313))+1, ""), ROW() -290 )), "")</f>
        <v>Purdue University</v>
      </c>
      <c r="AK296" s="13">
        <f t="array" ref="AK296">IFERROR(INDEX(C291:C313, SMALL(IF(ISNUMBER(SEARCH("JV2",F291:F313)), ROW(F291:F313)-MIN(ROW(F291:F313))+1, ""), ROW() -290 )), "")</f>
        <v>0</v>
      </c>
      <c r="AL296" s="13" t="str">
        <f t="array" ref="AL296">IFERROR(INDEX(D291:D313, SMALL(IF(ISNUMBER(SEARCH("JV2",F291:F313)), ROW(F291:F313)-MIN(ROW(F291:F313))+1, ""), ROW() -290 )), "")</f>
        <v>16-87929</v>
      </c>
      <c r="AM296" s="13" t="str">
        <f t="array" ref="AM296">IFERROR(INDEX(E291:E313, SMALL(IF(ISNUMBER(SEARCH("JV2",F291:F313)), ROW(F291:F313)-MIN(ROW(F291:F313))+1, ""), ROW() -290 )), "")</f>
        <v>Thomas Ashcraft</v>
      </c>
    </row>
    <row r="297" spans="2:39" s="13" customFormat="1" ht="15" customHeight="1">
      <c r="B297" s="21" t="s">
        <v>600</v>
      </c>
      <c r="C297" s="1"/>
      <c r="D297" s="22" t="s">
        <v>613</v>
      </c>
      <c r="E297" s="1" t="s">
        <v>614</v>
      </c>
      <c r="F297" s="23" t="s">
        <v>17</v>
      </c>
      <c r="G297" s="24"/>
      <c r="H297" s="25">
        <v>2327</v>
      </c>
      <c r="I297" s="24"/>
      <c r="J297" s="25" t="b">
        <v>0</v>
      </c>
      <c r="K297" s="19"/>
      <c r="L297" s="26"/>
      <c r="M297" s="27"/>
      <c r="AB297" s="13" t="str">
        <f t="array" ref="AB297">IFERROR(INDEX(B291:B313, SMALL(IF("V"=F291:F313, ROW(F291:F313)-MIN(ROW(F291:F313))+1, ""), ROW() -290 )), "")</f>
        <v>Purdue University</v>
      </c>
      <c r="AC297" s="13">
        <f t="array" ref="AC297">IFERROR(INDEX(C291:C313, SMALL(IF("V"=F291:F313, ROW(F291:F313)-MIN(ROW(F291:F313))+1, ""), ROW() -290 )), "")</f>
        <v>0</v>
      </c>
      <c r="AD297" s="13" t="str">
        <f t="array" ref="AD297">IFERROR(INDEX(D291:D313, SMALL(IF("V"=F291:F313, ROW(F291:F313)-MIN(ROW(F291:F313))+1, ""), ROW() -290 )), "")</f>
        <v>8293-58383</v>
      </c>
      <c r="AE297" s="13" t="str">
        <f t="array" ref="AE297">IFERROR(INDEX(E291:E313, SMALL(IF("V"=F291:F313, ROW(F291:F313)-MIN(ROW(F291:F313))+1, ""), ROW() -290 )), "")</f>
        <v>Lucas Francis</v>
      </c>
      <c r="AF297" s="13" t="str">
        <f t="array" ref="AF297">IFERROR(INDEX(B291:B313, SMALL(IF(ISNUMBER(SEARCH("JV1",F291:F313)), ROW(F291:F313)-MIN(ROW(F291:F313))+1, ""), ROW() -290 )), "")</f>
        <v/>
      </c>
      <c r="AG297" s="13" t="str">
        <f t="array" ref="AG297">IFERROR(INDEX(C291:C313, SMALL(IF(ISNUMBER(SEARCH("JV1",F291:F313)), ROW(F291:F313)-MIN(ROW(F291:F313))+1, ""), ROW() -290 )), "")</f>
        <v/>
      </c>
      <c r="AH297" s="13" t="str">
        <f t="array" ref="AH297">IFERROR(INDEX(D291:D313, SMALL(IF(ISNUMBER(SEARCH("JV1",F291:F313)), ROW(F291:F313)-MIN(ROW(F291:F313))+1, ""), ROW() -290 )), "")</f>
        <v/>
      </c>
      <c r="AI297" s="13" t="str">
        <f t="array" ref="AI297">IFERROR(INDEX(E291:E313, SMALL(IF(ISNUMBER(SEARCH("JV1",F291:F313)), ROW(F291:F313)-MIN(ROW(F291:F313))+1, ""), ROW() -290 )), "")</f>
        <v/>
      </c>
      <c r="AJ297" s="13" t="str">
        <f t="array" ref="AJ297">IFERROR(INDEX(B291:B313, SMALL(IF(ISNUMBER(SEARCH("JV2",F291:F313)), ROW(F291:F313)-MIN(ROW(F291:F313))+1, ""), ROW() -290 )), "")</f>
        <v>Purdue University</v>
      </c>
      <c r="AK297" s="13">
        <f t="array" ref="AK297">IFERROR(INDEX(C291:C313, SMALL(IF(ISNUMBER(SEARCH("JV2",F291:F313)), ROW(F291:F313)-MIN(ROW(F291:F313))+1, ""), ROW() -290 )), "")</f>
        <v>0</v>
      </c>
      <c r="AL297" s="13" t="str">
        <f t="array" ref="AL297">IFERROR(INDEX(D291:D313, SMALL(IF(ISNUMBER(SEARCH("JV2",F291:F313)), ROW(F291:F313)-MIN(ROW(F291:F313))+1, ""), ROW() -290 )), "")</f>
        <v>23-11056</v>
      </c>
      <c r="AM297" s="13" t="str">
        <f t="array" ref="AM297">IFERROR(INDEX(E291:E313, SMALL(IF(ISNUMBER(SEARCH("JV2",F291:F313)), ROW(F291:F313)-MIN(ROW(F291:F313))+1, ""), ROW() -290 )), "")</f>
        <v>Timothy Ryan</v>
      </c>
    </row>
    <row r="298" spans="2:39" s="13" customFormat="1" ht="15" customHeight="1">
      <c r="B298" s="21" t="s">
        <v>600</v>
      </c>
      <c r="C298" s="1"/>
      <c r="D298" s="22" t="s">
        <v>615</v>
      </c>
      <c r="E298" s="1" t="s">
        <v>616</v>
      </c>
      <c r="F298" s="23" t="s">
        <v>14</v>
      </c>
      <c r="G298" s="24"/>
      <c r="H298" s="25">
        <v>2327</v>
      </c>
      <c r="I298" s="24"/>
      <c r="J298" s="25" t="b">
        <v>0</v>
      </c>
      <c r="K298" s="19"/>
      <c r="L298" s="26"/>
      <c r="M298" s="27"/>
      <c r="AB298" s="13" t="str">
        <f t="array" ref="AB298">IFERROR(INDEX(B291:B313, SMALL(IF("V"=F291:F313, ROW(F291:F313)-MIN(ROW(F291:F313))+1, ""), ROW() -290 )), "")</f>
        <v>Purdue University</v>
      </c>
      <c r="AC298" s="13">
        <f t="array" ref="AC298">IFERROR(INDEX(C291:C313, SMALL(IF("V"=F291:F313, ROW(F291:F313)-MIN(ROW(F291:F313))+1, ""), ROW() -290 )), "")</f>
        <v>0</v>
      </c>
      <c r="AD298" s="13" t="str">
        <f t="array" ref="AD298">IFERROR(INDEX(D291:D313, SMALL(IF("V"=F291:F313, ROW(F291:F313)-MIN(ROW(F291:F313))+1, ""), ROW() -290 )), "")</f>
        <v>11-349791</v>
      </c>
      <c r="AE298" s="13" t="str">
        <f t="array" ref="AE298">IFERROR(INDEX(E291:E313, SMALL(IF("V"=F291:F313, ROW(F291:F313)-MIN(ROW(F291:F313))+1, ""), ROW() -290 )), "")</f>
        <v>Ryan Burton</v>
      </c>
      <c r="AF298" s="13" t="str">
        <f t="array" ref="AF298">IFERROR(INDEX(B291:B313, SMALL(IF(ISNUMBER(SEARCH("JV1",F291:F313)), ROW(F291:F313)-MIN(ROW(F291:F313))+1, ""), ROW() -290 )), "")</f>
        <v/>
      </c>
      <c r="AG298" s="13" t="str">
        <f t="array" ref="AG298">IFERROR(INDEX(C291:C313, SMALL(IF(ISNUMBER(SEARCH("JV1",F291:F313)), ROW(F291:F313)-MIN(ROW(F291:F313))+1, ""), ROW() -290 )), "")</f>
        <v/>
      </c>
      <c r="AH298" s="13" t="str">
        <f t="array" ref="AH298">IFERROR(INDEX(D291:D313, SMALL(IF(ISNUMBER(SEARCH("JV1",F291:F313)), ROW(F291:F313)-MIN(ROW(F291:F313))+1, ""), ROW() -290 )), "")</f>
        <v/>
      </c>
      <c r="AI298" s="13" t="str">
        <f t="array" ref="AI298">IFERROR(INDEX(E291:E313, SMALL(IF(ISNUMBER(SEARCH("JV1",F291:F313)), ROW(F291:F313)-MIN(ROW(F291:F313))+1, ""), ROW() -290 )), "")</f>
        <v/>
      </c>
      <c r="AJ298" s="13" t="str">
        <f t="array" ref="AJ298">IFERROR(INDEX(B291:B313, SMALL(IF(ISNUMBER(SEARCH("JV2",F291:F313)), ROW(F291:F313)-MIN(ROW(F291:F313))+1, ""), ROW() -290 )), "")</f>
        <v/>
      </c>
      <c r="AK298" s="13" t="str">
        <f t="array" ref="AK298">IFERROR(INDEX(C291:C313, SMALL(IF(ISNUMBER(SEARCH("JV2",F291:F313)), ROW(F291:F313)-MIN(ROW(F291:F313))+1, ""), ROW() -290 )), "")</f>
        <v/>
      </c>
      <c r="AL298" s="13" t="str">
        <f t="array" ref="AL298">IFERROR(INDEX(D291:D313, SMALL(IF(ISNUMBER(SEARCH("JV2",F291:F313)), ROW(F291:F313)-MIN(ROW(F291:F313))+1, ""), ROW() -290 )), "")</f>
        <v/>
      </c>
      <c r="AM298" s="13" t="str">
        <f t="array" ref="AM298">IFERROR(INDEX(E291:E313, SMALL(IF(ISNUMBER(SEARCH("JV2",F291:F313)), ROW(F291:F313)-MIN(ROW(F291:F313))+1, ""), ROW() -290 )), "")</f>
        <v/>
      </c>
    </row>
    <row r="299" spans="2:39" s="13" customFormat="1" ht="15" customHeight="1">
      <c r="B299" s="21" t="s">
        <v>600</v>
      </c>
      <c r="C299" s="1"/>
      <c r="D299" s="22" t="s">
        <v>617</v>
      </c>
      <c r="E299" s="1" t="s">
        <v>618</v>
      </c>
      <c r="F299" s="23" t="s">
        <v>14</v>
      </c>
      <c r="G299" s="24"/>
      <c r="H299" s="25">
        <v>2327</v>
      </c>
      <c r="I299" s="24"/>
      <c r="J299" s="25" t="b">
        <v>0</v>
      </c>
      <c r="K299" s="19"/>
      <c r="L299" s="26"/>
      <c r="M299" s="27"/>
    </row>
    <row r="300" spans="2:39" s="13" customFormat="1" ht="15" customHeight="1">
      <c r="B300" s="21" t="s">
        <v>600</v>
      </c>
      <c r="C300" s="1"/>
      <c r="D300" s="22" t="s">
        <v>619</v>
      </c>
      <c r="E300" s="1" t="s">
        <v>620</v>
      </c>
      <c r="F300" s="23" t="s">
        <v>30</v>
      </c>
      <c r="G300" s="24"/>
      <c r="H300" s="25">
        <v>2327</v>
      </c>
      <c r="I300" s="24"/>
      <c r="J300" s="25" t="b">
        <v>0</v>
      </c>
      <c r="K300" s="19"/>
      <c r="L300" s="26"/>
      <c r="M300" s="27"/>
    </row>
    <row r="301" spans="2:39" s="13" customFormat="1" ht="15" customHeight="1">
      <c r="B301" s="21" t="s">
        <v>600</v>
      </c>
      <c r="C301" s="1"/>
      <c r="D301" s="22" t="s">
        <v>621</v>
      </c>
      <c r="E301" s="1" t="s">
        <v>622</v>
      </c>
      <c r="F301" s="23" t="s">
        <v>17</v>
      </c>
      <c r="G301" s="24"/>
      <c r="H301" s="25">
        <v>2327</v>
      </c>
      <c r="I301" s="24"/>
      <c r="J301" s="25" t="b">
        <v>0</v>
      </c>
      <c r="K301" s="19"/>
      <c r="L301" s="26"/>
      <c r="M301" s="27"/>
    </row>
    <row r="302" spans="2:39" s="13" customFormat="1" ht="15" customHeight="1">
      <c r="B302" s="21" t="s">
        <v>600</v>
      </c>
      <c r="C302" s="1"/>
      <c r="D302" s="22" t="s">
        <v>623</v>
      </c>
      <c r="E302" s="1" t="s">
        <v>624</v>
      </c>
      <c r="F302" s="23" t="s">
        <v>17</v>
      </c>
      <c r="G302" s="24"/>
      <c r="H302" s="25">
        <v>2327</v>
      </c>
      <c r="I302" s="24"/>
      <c r="J302" s="25" t="b">
        <v>0</v>
      </c>
      <c r="K302" s="19"/>
      <c r="L302" s="26"/>
      <c r="M302" s="27"/>
    </row>
    <row r="303" spans="2:39" s="13" customFormat="1" ht="15" customHeight="1">
      <c r="B303" s="21" t="s">
        <v>600</v>
      </c>
      <c r="C303" s="1"/>
      <c r="D303" s="22" t="s">
        <v>625</v>
      </c>
      <c r="E303" s="1" t="s">
        <v>626</v>
      </c>
      <c r="F303" s="23" t="s">
        <v>18</v>
      </c>
      <c r="G303" s="24"/>
      <c r="H303" s="25">
        <v>2327</v>
      </c>
      <c r="I303" s="24"/>
      <c r="J303" s="25" t="b">
        <v>0</v>
      </c>
      <c r="K303" s="19"/>
      <c r="L303" s="26"/>
      <c r="M303" s="27"/>
    </row>
    <row r="304" spans="2:39" s="13" customFormat="1" ht="15" customHeight="1">
      <c r="B304" s="21" t="s">
        <v>600</v>
      </c>
      <c r="C304" s="1"/>
      <c r="D304" s="22" t="s">
        <v>627</v>
      </c>
      <c r="E304" s="1" t="s">
        <v>628</v>
      </c>
      <c r="F304" s="23" t="s">
        <v>18</v>
      </c>
      <c r="G304" s="24"/>
      <c r="H304" s="25">
        <v>2327</v>
      </c>
      <c r="I304" s="24"/>
      <c r="J304" s="25" t="b">
        <v>0</v>
      </c>
      <c r="K304" s="19"/>
      <c r="L304" s="26"/>
      <c r="M304" s="27"/>
    </row>
    <row r="305" spans="2:39" s="13" customFormat="1" ht="15" customHeight="1">
      <c r="B305" s="21" t="s">
        <v>600</v>
      </c>
      <c r="C305" s="1"/>
      <c r="D305" s="22" t="s">
        <v>629</v>
      </c>
      <c r="E305" s="1" t="s">
        <v>630</v>
      </c>
      <c r="F305" s="23" t="s">
        <v>18</v>
      </c>
      <c r="G305" s="24"/>
      <c r="H305" s="25">
        <v>2327</v>
      </c>
      <c r="I305" s="24"/>
      <c r="J305" s="25" t="b">
        <v>0</v>
      </c>
      <c r="K305" s="19"/>
      <c r="L305" s="26"/>
      <c r="M305" s="27"/>
    </row>
    <row r="306" spans="2:39" s="13" customFormat="1" ht="15" customHeight="1">
      <c r="B306" s="21" t="s">
        <v>600</v>
      </c>
      <c r="C306" s="1"/>
      <c r="D306" s="22" t="s">
        <v>631</v>
      </c>
      <c r="E306" s="1" t="s">
        <v>632</v>
      </c>
      <c r="F306" s="23" t="s">
        <v>17</v>
      </c>
      <c r="G306" s="24"/>
      <c r="H306" s="25">
        <v>2327</v>
      </c>
      <c r="I306" s="24"/>
      <c r="J306" s="25" t="b">
        <v>0</v>
      </c>
      <c r="K306" s="19"/>
      <c r="L306" s="26"/>
      <c r="M306" s="27"/>
    </row>
    <row r="307" spans="2:39" s="13" customFormat="1" ht="15" customHeight="1">
      <c r="B307" s="21" t="s">
        <v>600</v>
      </c>
      <c r="C307" s="1"/>
      <c r="D307" s="22" t="s">
        <v>633</v>
      </c>
      <c r="E307" s="1" t="s">
        <v>634</v>
      </c>
      <c r="F307" s="23" t="s">
        <v>14</v>
      </c>
      <c r="G307" s="24"/>
      <c r="H307" s="25">
        <v>2327</v>
      </c>
      <c r="I307" s="24"/>
      <c r="J307" s="25" t="b">
        <v>0</v>
      </c>
      <c r="K307" s="19"/>
      <c r="L307" s="26"/>
      <c r="M307" s="27"/>
    </row>
    <row r="308" spans="2:39" s="13" customFormat="1" ht="15" customHeight="1">
      <c r="B308" s="21" t="s">
        <v>600</v>
      </c>
      <c r="C308" s="1"/>
      <c r="D308" s="22" t="s">
        <v>635</v>
      </c>
      <c r="E308" s="1" t="s">
        <v>636</v>
      </c>
      <c r="F308" s="23" t="s">
        <v>18</v>
      </c>
      <c r="G308" s="24"/>
      <c r="H308" s="25">
        <v>2327</v>
      </c>
      <c r="I308" s="24"/>
      <c r="J308" s="25" t="b">
        <v>0</v>
      </c>
      <c r="K308" s="19"/>
      <c r="L308" s="26"/>
      <c r="M308" s="27"/>
    </row>
    <row r="309" spans="2:39" s="13" customFormat="1" ht="15" customHeight="1">
      <c r="B309" s="21" t="s">
        <v>600</v>
      </c>
      <c r="C309" s="1"/>
      <c r="D309" s="22" t="s">
        <v>637</v>
      </c>
      <c r="E309" s="1" t="s">
        <v>638</v>
      </c>
      <c r="F309" s="23" t="s">
        <v>18</v>
      </c>
      <c r="G309" s="24"/>
      <c r="H309" s="25">
        <v>2327</v>
      </c>
      <c r="I309" s="24"/>
      <c r="J309" s="25" t="b">
        <v>0</v>
      </c>
      <c r="K309" s="19"/>
      <c r="L309" s="26"/>
      <c r="M309" s="27"/>
    </row>
    <row r="310" spans="2:39" s="13" customFormat="1" ht="15" customHeight="1">
      <c r="B310" s="21" t="s">
        <v>600</v>
      </c>
      <c r="C310" s="1"/>
      <c r="D310" s="22" t="s">
        <v>639</v>
      </c>
      <c r="E310" s="1" t="s">
        <v>640</v>
      </c>
      <c r="F310" s="23" t="s">
        <v>14</v>
      </c>
      <c r="G310" s="24"/>
      <c r="H310" s="25">
        <v>2327</v>
      </c>
      <c r="I310" s="24"/>
      <c r="J310" s="25" t="b">
        <v>0</v>
      </c>
      <c r="K310" s="19"/>
      <c r="L310" s="26"/>
      <c r="M310" s="27"/>
    </row>
    <row r="311" spans="2:39" s="13" customFormat="1" ht="15" customHeight="1">
      <c r="B311" s="21" t="s">
        <v>600</v>
      </c>
      <c r="C311" s="1"/>
      <c r="D311" s="22" t="s">
        <v>641</v>
      </c>
      <c r="E311" s="1" t="s">
        <v>642</v>
      </c>
      <c r="F311" s="23" t="s">
        <v>18</v>
      </c>
      <c r="G311" s="24"/>
      <c r="H311" s="25">
        <v>2327</v>
      </c>
      <c r="I311" s="24"/>
      <c r="J311" s="25" t="b">
        <v>0</v>
      </c>
      <c r="K311" s="19"/>
      <c r="L311" s="26"/>
      <c r="M311" s="27"/>
    </row>
    <row r="312" spans="2:39" s="13" customFormat="1" ht="15" customHeight="1">
      <c r="B312" s="21" t="s">
        <v>600</v>
      </c>
      <c r="C312" s="1"/>
      <c r="D312" s="22" t="s">
        <v>643</v>
      </c>
      <c r="E312" s="1" t="s">
        <v>644</v>
      </c>
      <c r="F312" s="23" t="s">
        <v>18</v>
      </c>
      <c r="G312" s="24"/>
      <c r="H312" s="25">
        <v>2327</v>
      </c>
      <c r="I312" s="24"/>
      <c r="J312" s="25" t="b">
        <v>0</v>
      </c>
      <c r="K312" s="19"/>
      <c r="L312" s="26"/>
      <c r="M312" s="27"/>
    </row>
    <row r="313" spans="2:39" s="13" customFormat="1" ht="15" customHeight="1">
      <c r="B313" s="21" t="s">
        <v>600</v>
      </c>
      <c r="C313" s="1"/>
      <c r="D313" s="22" t="s">
        <v>645</v>
      </c>
      <c r="E313" s="1" t="s">
        <v>646</v>
      </c>
      <c r="F313" s="23" t="s">
        <v>17</v>
      </c>
      <c r="G313" s="24"/>
      <c r="H313" s="25">
        <v>2327</v>
      </c>
      <c r="I313" s="24"/>
      <c r="J313" s="25" t="b">
        <v>0</v>
      </c>
      <c r="K313" s="19"/>
      <c r="L313" s="26"/>
      <c r="M313" s="27"/>
    </row>
    <row r="314" spans="2:39" s="13" customFormat="1" ht="15" customHeight="1">
      <c r="B314" s="21" t="s">
        <v>647</v>
      </c>
      <c r="C314" s="1"/>
      <c r="D314" s="22" t="s">
        <v>648</v>
      </c>
      <c r="E314" s="1" t="s">
        <v>649</v>
      </c>
      <c r="F314" s="23" t="s">
        <v>14</v>
      </c>
      <c r="G314" s="24"/>
      <c r="H314" s="25">
        <v>4374</v>
      </c>
      <c r="I314" s="24"/>
      <c r="J314" s="25" t="b">
        <v>0</v>
      </c>
      <c r="K314" s="19"/>
      <c r="L314" s="26"/>
      <c r="M314" s="27"/>
      <c r="AB314" s="13" t="str">
        <f t="array" ref="AB314">IFERROR(INDEX(B314:B331, SMALL(IF("V"=F314:F331, ROW(F314:F331)-MIN(ROW(F314:F331))+1, ""), ROW() -313 )), "")</f>
        <v>Rochester University</v>
      </c>
      <c r="AC314" s="13">
        <f t="array" ref="AC314">IFERROR(INDEX(C314:C331, SMALL(IF("V"=F314:F331, ROW(F314:F331)-MIN(ROW(F314:F331))+1, ""), ROW() -313 )), "")</f>
        <v>0</v>
      </c>
      <c r="AD314" s="13" t="str">
        <f t="array" ref="AD314">IFERROR(INDEX(D314:D331, SMALL(IF("V"=F314:F331, ROW(F314:F331)-MIN(ROW(F314:F331))+1, ""), ROW() -313 )), "")</f>
        <v>19-84013</v>
      </c>
      <c r="AE314" s="13" t="str">
        <f t="array" ref="AE314">IFERROR(INDEX(E314:E331, SMALL(IF("V"=F314:F331, ROW(F314:F331)-MIN(ROW(F314:F331))+1, ""), ROW() -313 )), "")</f>
        <v>Alexander Miller</v>
      </c>
      <c r="AF314" s="13" t="str">
        <f t="array" ref="AF314">IFERROR(INDEX(B314:B331, SMALL(IF(ISNUMBER(SEARCH("JV1",F314:F331)), ROW(F314:F331)-MIN(ROW(F314:F331))+1, ""), ROW() -313 )), "")</f>
        <v/>
      </c>
      <c r="AG314" s="13" t="str">
        <f t="array" ref="AG314">IFERROR(INDEX(C314:C331, SMALL(IF(ISNUMBER(SEARCH("JV1",F314:F331)), ROW(F314:F331)-MIN(ROW(F314:F331))+1, ""), ROW() -313 )), "")</f>
        <v/>
      </c>
      <c r="AH314" s="13" t="str">
        <f t="array" ref="AH314">IFERROR(INDEX(D314:D331, SMALL(IF(ISNUMBER(SEARCH("JV1",F314:F331)), ROW(F314:F331)-MIN(ROW(F314:F331))+1, ""), ROW() -313 )), "")</f>
        <v/>
      </c>
      <c r="AI314" s="13" t="str">
        <f t="array" ref="AI314">IFERROR(INDEX(E314:E331, SMALL(IF(ISNUMBER(SEARCH("JV1",F314:F331)), ROW(F314:F331)-MIN(ROW(F314:F331))+1, ""), ROW() -313 )), "")</f>
        <v/>
      </c>
      <c r="AJ314" s="13" t="str">
        <f t="array" ref="AJ314">IFERROR(INDEX(B314:B331, SMALL(IF(ISNUMBER(SEARCH("JV2",F314:F331)), ROW(F314:F331)-MIN(ROW(F314:F331))+1, ""), ROW() -313 )), "")</f>
        <v/>
      </c>
      <c r="AK314" s="13" t="str">
        <f t="array" ref="AK314">IFERROR(INDEX(C314:C331, SMALL(IF(ISNUMBER(SEARCH("JV2",F314:F331)), ROW(F314:F331)-MIN(ROW(F314:F331))+1, ""), ROW() -313 )), "")</f>
        <v/>
      </c>
      <c r="AL314" s="13" t="str">
        <f t="array" ref="AL314">IFERROR(INDEX(D314:D331, SMALL(IF(ISNUMBER(SEARCH("JV2",F314:F331)), ROW(F314:F331)-MIN(ROW(F314:F331))+1, ""), ROW() -313 )), "")</f>
        <v/>
      </c>
      <c r="AM314" s="13" t="str">
        <f t="array" ref="AM314">IFERROR(INDEX(E314:E331, SMALL(IF(ISNUMBER(SEARCH("JV2",F314:F331)), ROW(F314:F331)-MIN(ROW(F314:F331))+1, ""), ROW() -313 )), "")</f>
        <v/>
      </c>
    </row>
    <row r="315" spans="2:39" s="13" customFormat="1" ht="15" customHeight="1">
      <c r="B315" s="21" t="s">
        <v>647</v>
      </c>
      <c r="C315" s="1"/>
      <c r="D315" s="22" t="s">
        <v>650</v>
      </c>
      <c r="E315" s="1" t="s">
        <v>651</v>
      </c>
      <c r="F315" s="23" t="s">
        <v>30</v>
      </c>
      <c r="G315" s="24"/>
      <c r="H315" s="25">
        <v>4374</v>
      </c>
      <c r="I315" s="24"/>
      <c r="J315" s="25" t="b">
        <v>0</v>
      </c>
      <c r="K315" s="19"/>
      <c r="L315" s="26"/>
      <c r="M315" s="27"/>
      <c r="AB315" s="13" t="str">
        <f t="array" ref="AB315">IFERROR(INDEX(B314:B331, SMALL(IF("V"=F314:F331, ROW(F314:F331)-MIN(ROW(F314:F331))+1, ""), ROW() -313 )), "")</f>
        <v>Rochester University</v>
      </c>
      <c r="AC315" s="13">
        <f t="array" ref="AC315">IFERROR(INDEX(C314:C331, SMALL(IF("V"=F314:F331, ROW(F314:F331)-MIN(ROW(F314:F331))+1, ""), ROW() -313 )), "")</f>
        <v>0</v>
      </c>
      <c r="AD315" s="13" t="str">
        <f t="array" ref="AD315">IFERROR(INDEX(D314:D331, SMALL(IF("V"=F314:F331, ROW(F314:F331)-MIN(ROW(F314:F331))+1, ""), ROW() -313 )), "")</f>
        <v>19-50137</v>
      </c>
      <c r="AE315" s="13" t="str">
        <f t="array" ref="AE315">IFERROR(INDEX(E314:E331, SMALL(IF("V"=F314:F331, ROW(F314:F331)-MIN(ROW(F314:F331))+1, ""), ROW() -313 )), "")</f>
        <v>Brandon Rinke</v>
      </c>
      <c r="AF315" s="13" t="str">
        <f t="array" ref="AF315">IFERROR(INDEX(B314:B331, SMALL(IF(ISNUMBER(SEARCH("JV1",F314:F331)), ROW(F314:F331)-MIN(ROW(F314:F331))+1, ""), ROW() -313 )), "")</f>
        <v/>
      </c>
      <c r="AG315" s="13" t="str">
        <f t="array" ref="AG315">IFERROR(INDEX(C314:C331, SMALL(IF(ISNUMBER(SEARCH("JV1",F314:F331)), ROW(F314:F331)-MIN(ROW(F314:F331))+1, ""), ROW() -313 )), "")</f>
        <v/>
      </c>
      <c r="AH315" s="13" t="str">
        <f t="array" ref="AH315">IFERROR(INDEX(D314:D331, SMALL(IF(ISNUMBER(SEARCH("JV1",F314:F331)), ROW(F314:F331)-MIN(ROW(F314:F331))+1, ""), ROW() -313 )), "")</f>
        <v/>
      </c>
      <c r="AI315" s="13" t="str">
        <f t="array" ref="AI315">IFERROR(INDEX(E314:E331, SMALL(IF(ISNUMBER(SEARCH("JV1",F314:F331)), ROW(F314:F331)-MIN(ROW(F314:F331))+1, ""), ROW() -313 )), "")</f>
        <v/>
      </c>
      <c r="AJ315" s="13" t="str">
        <f t="array" ref="AJ315">IFERROR(INDEX(B314:B331, SMALL(IF(ISNUMBER(SEARCH("JV2",F314:F331)), ROW(F314:F331)-MIN(ROW(F314:F331))+1, ""), ROW() -313 )), "")</f>
        <v/>
      </c>
      <c r="AK315" s="13" t="str">
        <f t="array" ref="AK315">IFERROR(INDEX(C314:C331, SMALL(IF(ISNUMBER(SEARCH("JV2",F314:F331)), ROW(F314:F331)-MIN(ROW(F314:F331))+1, ""), ROW() -313 )), "")</f>
        <v/>
      </c>
      <c r="AL315" s="13" t="str">
        <f t="array" ref="AL315">IFERROR(INDEX(D314:D331, SMALL(IF(ISNUMBER(SEARCH("JV2",F314:F331)), ROW(F314:F331)-MIN(ROW(F314:F331))+1, ""), ROW() -313 )), "")</f>
        <v/>
      </c>
      <c r="AM315" s="13" t="str">
        <f t="array" ref="AM315">IFERROR(INDEX(E314:E331, SMALL(IF(ISNUMBER(SEARCH("JV2",F314:F331)), ROW(F314:F331)-MIN(ROW(F314:F331))+1, ""), ROW() -313 )), "")</f>
        <v/>
      </c>
    </row>
    <row r="316" spans="2:39" s="13" customFormat="1" ht="15" customHeight="1">
      <c r="B316" s="21" t="s">
        <v>647</v>
      </c>
      <c r="C316" s="1"/>
      <c r="D316" s="22" t="s">
        <v>652</v>
      </c>
      <c r="E316" s="1" t="s">
        <v>653</v>
      </c>
      <c r="F316" s="23" t="s">
        <v>14</v>
      </c>
      <c r="G316" s="24"/>
      <c r="H316" s="25">
        <v>4374</v>
      </c>
      <c r="I316" s="24"/>
      <c r="J316" s="25" t="b">
        <v>0</v>
      </c>
      <c r="K316" s="19"/>
      <c r="L316" s="26"/>
      <c r="M316" s="27"/>
      <c r="AB316" s="13" t="str">
        <f t="array" ref="AB316">IFERROR(INDEX(B314:B331, SMALL(IF("V"=F314:F331, ROW(F314:F331)-MIN(ROW(F314:F331))+1, ""), ROW() -313 )), "")</f>
        <v>Rochester University</v>
      </c>
      <c r="AC316" s="13">
        <f t="array" ref="AC316">IFERROR(INDEX(C314:C331, SMALL(IF("V"=F314:F331, ROW(F314:F331)-MIN(ROW(F314:F331))+1, ""), ROW() -313 )), "")</f>
        <v>0</v>
      </c>
      <c r="AD316" s="13" t="str">
        <f t="array" ref="AD316">IFERROR(INDEX(D314:D331, SMALL(IF("V"=F314:F331, ROW(F314:F331)-MIN(ROW(F314:F331))+1, ""), ROW() -313 )), "")</f>
        <v>11-493030</v>
      </c>
      <c r="AE316" s="13" t="str">
        <f t="array" ref="AE316">IFERROR(INDEX(E314:E331, SMALL(IF("V"=F314:F331, ROW(F314:F331)-MIN(ROW(F314:F331))+1, ""), ROW() -313 )), "")</f>
        <v>Brian Shimabukuro</v>
      </c>
      <c r="AF316" s="13" t="str">
        <f t="array" ref="AF316">IFERROR(INDEX(B314:B331, SMALL(IF(ISNUMBER(SEARCH("JV1",F314:F331)), ROW(F314:F331)-MIN(ROW(F314:F331))+1, ""), ROW() -313 )), "")</f>
        <v/>
      </c>
      <c r="AG316" s="13" t="str">
        <f t="array" ref="AG316">IFERROR(INDEX(C314:C331, SMALL(IF(ISNUMBER(SEARCH("JV1",F314:F331)), ROW(F314:F331)-MIN(ROW(F314:F331))+1, ""), ROW() -313 )), "")</f>
        <v/>
      </c>
      <c r="AH316" s="13" t="str">
        <f t="array" ref="AH316">IFERROR(INDEX(D314:D331, SMALL(IF(ISNUMBER(SEARCH("JV1",F314:F331)), ROW(F314:F331)-MIN(ROW(F314:F331))+1, ""), ROW() -313 )), "")</f>
        <v/>
      </c>
      <c r="AI316" s="13" t="str">
        <f t="array" ref="AI316">IFERROR(INDEX(E314:E331, SMALL(IF(ISNUMBER(SEARCH("JV1",F314:F331)), ROW(F314:F331)-MIN(ROW(F314:F331))+1, ""), ROW() -313 )), "")</f>
        <v/>
      </c>
      <c r="AJ316" s="13" t="str">
        <f t="array" ref="AJ316">IFERROR(INDEX(B314:B331, SMALL(IF(ISNUMBER(SEARCH("JV2",F314:F331)), ROW(F314:F331)-MIN(ROW(F314:F331))+1, ""), ROW() -313 )), "")</f>
        <v/>
      </c>
      <c r="AK316" s="13" t="str">
        <f t="array" ref="AK316">IFERROR(INDEX(C314:C331, SMALL(IF(ISNUMBER(SEARCH("JV2",F314:F331)), ROW(F314:F331)-MIN(ROW(F314:F331))+1, ""), ROW() -313 )), "")</f>
        <v/>
      </c>
      <c r="AL316" s="13" t="str">
        <f t="array" ref="AL316">IFERROR(INDEX(D314:D331, SMALL(IF(ISNUMBER(SEARCH("JV2",F314:F331)), ROW(F314:F331)-MIN(ROW(F314:F331))+1, ""), ROW() -313 )), "")</f>
        <v/>
      </c>
      <c r="AM316" s="13" t="str">
        <f t="array" ref="AM316">IFERROR(INDEX(E314:E331, SMALL(IF(ISNUMBER(SEARCH("JV2",F314:F331)), ROW(F314:F331)-MIN(ROW(F314:F331))+1, ""), ROW() -313 )), "")</f>
        <v/>
      </c>
    </row>
    <row r="317" spans="2:39" s="13" customFormat="1" ht="15" customHeight="1">
      <c r="B317" s="21" t="s">
        <v>647</v>
      </c>
      <c r="C317" s="1"/>
      <c r="D317" s="22" t="s">
        <v>654</v>
      </c>
      <c r="E317" s="1" t="s">
        <v>655</v>
      </c>
      <c r="F317" s="23" t="s">
        <v>30</v>
      </c>
      <c r="G317" s="24"/>
      <c r="H317" s="25">
        <v>4374</v>
      </c>
      <c r="I317" s="24"/>
      <c r="J317" s="25" t="b">
        <v>0</v>
      </c>
      <c r="K317" s="19"/>
      <c r="L317" s="26"/>
      <c r="M317" s="27"/>
      <c r="AB317" s="13" t="str">
        <f t="array" ref="AB317">IFERROR(INDEX(B314:B331, SMALL(IF("V"=F314:F331, ROW(F314:F331)-MIN(ROW(F314:F331))+1, ""), ROW() -313 )), "")</f>
        <v>Rochester University</v>
      </c>
      <c r="AC317" s="13">
        <f t="array" ref="AC317">IFERROR(INDEX(C314:C331, SMALL(IF("V"=F314:F331, ROW(F314:F331)-MIN(ROW(F314:F331))+1, ""), ROW() -313 )), "")</f>
        <v>0</v>
      </c>
      <c r="AD317" s="13" t="str">
        <f t="array" ref="AD317">IFERROR(INDEX(D314:D331, SMALL(IF("V"=F314:F331, ROW(F314:F331)-MIN(ROW(F314:F331))+1, ""), ROW() -313 )), "")</f>
        <v>11-258416</v>
      </c>
      <c r="AE317" s="13" t="str">
        <f t="array" ref="AE317">IFERROR(INDEX(E314:E331, SMALL(IF("V"=F314:F331, ROW(F314:F331)-MIN(ROW(F314:F331))+1, ""), ROW() -313 )), "")</f>
        <v>Dominic Wilson</v>
      </c>
      <c r="AF317" s="13" t="str">
        <f t="array" ref="AF317">IFERROR(INDEX(B314:B331, SMALL(IF(ISNUMBER(SEARCH("JV1",F314:F331)), ROW(F314:F331)-MIN(ROW(F314:F331))+1, ""), ROW() -313 )), "")</f>
        <v/>
      </c>
      <c r="AG317" s="13" t="str">
        <f t="array" ref="AG317">IFERROR(INDEX(C314:C331, SMALL(IF(ISNUMBER(SEARCH("JV1",F314:F331)), ROW(F314:F331)-MIN(ROW(F314:F331))+1, ""), ROW() -313 )), "")</f>
        <v/>
      </c>
      <c r="AH317" s="13" t="str">
        <f t="array" ref="AH317">IFERROR(INDEX(D314:D331, SMALL(IF(ISNUMBER(SEARCH("JV1",F314:F331)), ROW(F314:F331)-MIN(ROW(F314:F331))+1, ""), ROW() -313 )), "")</f>
        <v/>
      </c>
      <c r="AI317" s="13" t="str">
        <f t="array" ref="AI317">IFERROR(INDEX(E314:E331, SMALL(IF(ISNUMBER(SEARCH("JV1",F314:F331)), ROW(F314:F331)-MIN(ROW(F314:F331))+1, ""), ROW() -313 )), "")</f>
        <v/>
      </c>
      <c r="AJ317" s="13" t="str">
        <f t="array" ref="AJ317">IFERROR(INDEX(B314:B331, SMALL(IF(ISNUMBER(SEARCH("JV2",F314:F331)), ROW(F314:F331)-MIN(ROW(F314:F331))+1, ""), ROW() -313 )), "")</f>
        <v/>
      </c>
      <c r="AK317" s="13" t="str">
        <f t="array" ref="AK317">IFERROR(INDEX(C314:C331, SMALL(IF(ISNUMBER(SEARCH("JV2",F314:F331)), ROW(F314:F331)-MIN(ROW(F314:F331))+1, ""), ROW() -313 )), "")</f>
        <v/>
      </c>
      <c r="AL317" s="13" t="str">
        <f t="array" ref="AL317">IFERROR(INDEX(D314:D331, SMALL(IF(ISNUMBER(SEARCH("JV2",F314:F331)), ROW(F314:F331)-MIN(ROW(F314:F331))+1, ""), ROW() -313 )), "")</f>
        <v/>
      </c>
      <c r="AM317" s="13" t="str">
        <f t="array" ref="AM317">IFERROR(INDEX(E314:E331, SMALL(IF(ISNUMBER(SEARCH("JV2",F314:F331)), ROW(F314:F331)-MIN(ROW(F314:F331))+1, ""), ROW() -313 )), "")</f>
        <v/>
      </c>
    </row>
    <row r="318" spans="2:39" s="13" customFormat="1" ht="15" customHeight="1">
      <c r="B318" s="21" t="s">
        <v>647</v>
      </c>
      <c r="C318" s="1"/>
      <c r="D318" s="22" t="s">
        <v>656</v>
      </c>
      <c r="E318" s="1" t="s">
        <v>657</v>
      </c>
      <c r="F318" s="23" t="s">
        <v>30</v>
      </c>
      <c r="G318" s="24"/>
      <c r="H318" s="25">
        <v>4374</v>
      </c>
      <c r="I318" s="24"/>
      <c r="J318" s="25" t="b">
        <v>0</v>
      </c>
      <c r="K318" s="19"/>
      <c r="L318" s="26"/>
      <c r="M318" s="27"/>
      <c r="AB318" s="13" t="str">
        <f t="array" ref="AB318">IFERROR(INDEX(B314:B331, SMALL(IF("V"=F314:F331, ROW(F314:F331)-MIN(ROW(F314:F331))+1, ""), ROW() -313 )), "")</f>
        <v>Rochester University</v>
      </c>
      <c r="AC318" s="13">
        <f t="array" ref="AC318">IFERROR(INDEX(C314:C331, SMALL(IF("V"=F314:F331, ROW(F314:F331)-MIN(ROW(F314:F331))+1, ""), ROW() -313 )), "")</f>
        <v>0</v>
      </c>
      <c r="AD318" s="13" t="str">
        <f t="array" ref="AD318">IFERROR(INDEX(D314:D331, SMALL(IF("V"=F314:F331, ROW(F314:F331)-MIN(ROW(F314:F331))+1, ""), ROW() -313 )), "")</f>
        <v>21-3224</v>
      </c>
      <c r="AE318" s="13" t="str">
        <f t="array" ref="AE318">IFERROR(INDEX(E314:E331, SMALL(IF("V"=F314:F331, ROW(F314:F331)-MIN(ROW(F314:F331))+1, ""), ROW() -313 )), "")</f>
        <v>Jake Thompson</v>
      </c>
      <c r="AF318" s="13" t="str">
        <f t="array" ref="AF318">IFERROR(INDEX(B314:B331, SMALL(IF(ISNUMBER(SEARCH("JV1",F314:F331)), ROW(F314:F331)-MIN(ROW(F314:F331))+1, ""), ROW() -313 )), "")</f>
        <v/>
      </c>
      <c r="AG318" s="13" t="str">
        <f t="array" ref="AG318">IFERROR(INDEX(C314:C331, SMALL(IF(ISNUMBER(SEARCH("JV1",F314:F331)), ROW(F314:F331)-MIN(ROW(F314:F331))+1, ""), ROW() -313 )), "")</f>
        <v/>
      </c>
      <c r="AH318" s="13" t="str">
        <f t="array" ref="AH318">IFERROR(INDEX(D314:D331, SMALL(IF(ISNUMBER(SEARCH("JV1",F314:F331)), ROW(F314:F331)-MIN(ROW(F314:F331))+1, ""), ROW() -313 )), "")</f>
        <v/>
      </c>
      <c r="AI318" s="13" t="str">
        <f t="array" ref="AI318">IFERROR(INDEX(E314:E331, SMALL(IF(ISNUMBER(SEARCH("JV1",F314:F331)), ROW(F314:F331)-MIN(ROW(F314:F331))+1, ""), ROW() -313 )), "")</f>
        <v/>
      </c>
      <c r="AJ318" s="13" t="str">
        <f t="array" ref="AJ318">IFERROR(INDEX(B314:B331, SMALL(IF(ISNUMBER(SEARCH("JV2",F314:F331)), ROW(F314:F331)-MIN(ROW(F314:F331))+1, ""), ROW() -313 )), "")</f>
        <v/>
      </c>
      <c r="AK318" s="13" t="str">
        <f t="array" ref="AK318">IFERROR(INDEX(C314:C331, SMALL(IF(ISNUMBER(SEARCH("JV2",F314:F331)), ROW(F314:F331)-MIN(ROW(F314:F331))+1, ""), ROW() -313 )), "")</f>
        <v/>
      </c>
      <c r="AL318" s="13" t="str">
        <f t="array" ref="AL318">IFERROR(INDEX(D314:D331, SMALL(IF(ISNUMBER(SEARCH("JV2",F314:F331)), ROW(F314:F331)-MIN(ROW(F314:F331))+1, ""), ROW() -313 )), "")</f>
        <v/>
      </c>
      <c r="AM318" s="13" t="str">
        <f t="array" ref="AM318">IFERROR(INDEX(E314:E331, SMALL(IF(ISNUMBER(SEARCH("JV2",F314:F331)), ROW(F314:F331)-MIN(ROW(F314:F331))+1, ""), ROW() -313 )), "")</f>
        <v/>
      </c>
    </row>
    <row r="319" spans="2:39" s="13" customFormat="1" ht="15" customHeight="1">
      <c r="B319" s="21" t="s">
        <v>647</v>
      </c>
      <c r="C319" s="1"/>
      <c r="D319" s="22" t="s">
        <v>658</v>
      </c>
      <c r="E319" s="1" t="s">
        <v>659</v>
      </c>
      <c r="F319" s="23" t="s">
        <v>14</v>
      </c>
      <c r="G319" s="24"/>
      <c r="H319" s="25">
        <v>4374</v>
      </c>
      <c r="I319" s="24"/>
      <c r="J319" s="25" t="b">
        <v>0</v>
      </c>
      <c r="K319" s="19"/>
      <c r="L319" s="26"/>
      <c r="M319" s="27"/>
      <c r="AB319" s="13" t="str">
        <f t="array" ref="AB319">IFERROR(INDEX(B314:B331, SMALL(IF("V"=F314:F331, ROW(F314:F331)-MIN(ROW(F314:F331))+1, ""), ROW() -313 )), "")</f>
        <v>Rochester University</v>
      </c>
      <c r="AC319" s="13">
        <f t="array" ref="AC319">IFERROR(INDEX(C314:C331, SMALL(IF("V"=F314:F331, ROW(F314:F331)-MIN(ROW(F314:F331))+1, ""), ROW() -313 )), "")</f>
        <v>0</v>
      </c>
      <c r="AD319" s="13" t="str">
        <f t="array" ref="AD319">IFERROR(INDEX(D314:D331, SMALL(IF("V"=F314:F331, ROW(F314:F331)-MIN(ROW(F314:F331))+1, ""), ROW() -313 )), "")</f>
        <v>11-268258</v>
      </c>
      <c r="AE319" s="13" t="str">
        <f t="array" ref="AE319">IFERROR(INDEX(E314:E331, SMALL(IF("V"=F314:F331, ROW(F314:F331)-MIN(ROW(F314:F331))+1, ""), ROW() -313 )), "")</f>
        <v>Justin Powell</v>
      </c>
      <c r="AF319" s="13" t="str">
        <f t="array" ref="AF319">IFERROR(INDEX(B314:B331, SMALL(IF(ISNUMBER(SEARCH("JV1",F314:F331)), ROW(F314:F331)-MIN(ROW(F314:F331))+1, ""), ROW() -313 )), "")</f>
        <v/>
      </c>
      <c r="AG319" s="13" t="str">
        <f t="array" ref="AG319">IFERROR(INDEX(C314:C331, SMALL(IF(ISNUMBER(SEARCH("JV1",F314:F331)), ROW(F314:F331)-MIN(ROW(F314:F331))+1, ""), ROW() -313 )), "")</f>
        <v/>
      </c>
      <c r="AH319" s="13" t="str">
        <f t="array" ref="AH319">IFERROR(INDEX(D314:D331, SMALL(IF(ISNUMBER(SEARCH("JV1",F314:F331)), ROW(F314:F331)-MIN(ROW(F314:F331))+1, ""), ROW() -313 )), "")</f>
        <v/>
      </c>
      <c r="AI319" s="13" t="str">
        <f t="array" ref="AI319">IFERROR(INDEX(E314:E331, SMALL(IF(ISNUMBER(SEARCH("JV1",F314:F331)), ROW(F314:F331)-MIN(ROW(F314:F331))+1, ""), ROW() -313 )), "")</f>
        <v/>
      </c>
      <c r="AJ319" s="13" t="str">
        <f t="array" ref="AJ319">IFERROR(INDEX(B314:B331, SMALL(IF(ISNUMBER(SEARCH("JV2",F314:F331)), ROW(F314:F331)-MIN(ROW(F314:F331))+1, ""), ROW() -313 )), "")</f>
        <v/>
      </c>
      <c r="AK319" s="13" t="str">
        <f t="array" ref="AK319">IFERROR(INDEX(C314:C331, SMALL(IF(ISNUMBER(SEARCH("JV2",F314:F331)), ROW(F314:F331)-MIN(ROW(F314:F331))+1, ""), ROW() -313 )), "")</f>
        <v/>
      </c>
      <c r="AL319" s="13" t="str">
        <f t="array" ref="AL319">IFERROR(INDEX(D314:D331, SMALL(IF(ISNUMBER(SEARCH("JV2",F314:F331)), ROW(F314:F331)-MIN(ROW(F314:F331))+1, ""), ROW() -313 )), "")</f>
        <v/>
      </c>
      <c r="AM319" s="13" t="str">
        <f t="array" ref="AM319">IFERROR(INDEX(E314:E331, SMALL(IF(ISNUMBER(SEARCH("JV2",F314:F331)), ROW(F314:F331)-MIN(ROW(F314:F331))+1, ""), ROW() -313 )), "")</f>
        <v/>
      </c>
    </row>
    <row r="320" spans="2:39" s="13" customFormat="1" ht="15" customHeight="1">
      <c r="B320" s="21" t="s">
        <v>647</v>
      </c>
      <c r="C320" s="1"/>
      <c r="D320" s="22" t="s">
        <v>660</v>
      </c>
      <c r="E320" s="1" t="s">
        <v>661</v>
      </c>
      <c r="F320" s="23" t="s">
        <v>30</v>
      </c>
      <c r="G320" s="24"/>
      <c r="H320" s="25">
        <v>4374</v>
      </c>
      <c r="I320" s="24"/>
      <c r="J320" s="25" t="b">
        <v>0</v>
      </c>
      <c r="K320" s="19"/>
      <c r="L320" s="26"/>
      <c r="M320" s="27"/>
      <c r="AB320" s="13" t="str">
        <f t="array" ref="AB320">IFERROR(INDEX(B314:B331, SMALL(IF("V"=F314:F331, ROW(F314:F331)-MIN(ROW(F314:F331))+1, ""), ROW() -313 )), "")</f>
        <v>Rochester University</v>
      </c>
      <c r="AC320" s="13">
        <f t="array" ref="AC320">IFERROR(INDEX(C314:C331, SMALL(IF("V"=F314:F331, ROW(F314:F331)-MIN(ROW(F314:F331))+1, ""), ROW() -313 )), "")</f>
        <v>0</v>
      </c>
      <c r="AD320" s="13" t="str">
        <f t="array" ref="AD320">IFERROR(INDEX(D314:D331, SMALL(IF("V"=F314:F331, ROW(F314:F331)-MIN(ROW(F314:F331))+1, ""), ROW() -313 )), "")</f>
        <v>7914-25519</v>
      </c>
      <c r="AE320" s="13" t="str">
        <f t="array" ref="AE320">IFERROR(INDEX(E314:E331, SMALL(IF("V"=F314:F331, ROW(F314:F331)-MIN(ROW(F314:F331))+1, ""), ROW() -313 )), "")</f>
        <v>Mitchell Martin</v>
      </c>
      <c r="AF320" s="13" t="str">
        <f t="array" ref="AF320">IFERROR(INDEX(B314:B331, SMALL(IF(ISNUMBER(SEARCH("JV1",F314:F331)), ROW(F314:F331)-MIN(ROW(F314:F331))+1, ""), ROW() -313 )), "")</f>
        <v/>
      </c>
      <c r="AG320" s="13" t="str">
        <f t="array" ref="AG320">IFERROR(INDEX(C314:C331, SMALL(IF(ISNUMBER(SEARCH("JV1",F314:F331)), ROW(F314:F331)-MIN(ROW(F314:F331))+1, ""), ROW() -313 )), "")</f>
        <v/>
      </c>
      <c r="AH320" s="13" t="str">
        <f t="array" ref="AH320">IFERROR(INDEX(D314:D331, SMALL(IF(ISNUMBER(SEARCH("JV1",F314:F331)), ROW(F314:F331)-MIN(ROW(F314:F331))+1, ""), ROW() -313 )), "")</f>
        <v/>
      </c>
      <c r="AI320" s="13" t="str">
        <f t="array" ref="AI320">IFERROR(INDEX(E314:E331, SMALL(IF(ISNUMBER(SEARCH("JV1",F314:F331)), ROW(F314:F331)-MIN(ROW(F314:F331))+1, ""), ROW() -313 )), "")</f>
        <v/>
      </c>
      <c r="AJ320" s="13" t="str">
        <f t="array" ref="AJ320">IFERROR(INDEX(B314:B331, SMALL(IF(ISNUMBER(SEARCH("JV2",F314:F331)), ROW(F314:F331)-MIN(ROW(F314:F331))+1, ""), ROW() -313 )), "")</f>
        <v/>
      </c>
      <c r="AK320" s="13" t="str">
        <f t="array" ref="AK320">IFERROR(INDEX(C314:C331, SMALL(IF(ISNUMBER(SEARCH("JV2",F314:F331)), ROW(F314:F331)-MIN(ROW(F314:F331))+1, ""), ROW() -313 )), "")</f>
        <v/>
      </c>
      <c r="AL320" s="13" t="str">
        <f t="array" ref="AL320">IFERROR(INDEX(D314:D331, SMALL(IF(ISNUMBER(SEARCH("JV2",F314:F331)), ROW(F314:F331)-MIN(ROW(F314:F331))+1, ""), ROW() -313 )), "")</f>
        <v/>
      </c>
      <c r="AM320" s="13" t="str">
        <f t="array" ref="AM320">IFERROR(INDEX(E314:E331, SMALL(IF(ISNUMBER(SEARCH("JV2",F314:F331)), ROW(F314:F331)-MIN(ROW(F314:F331))+1, ""), ROW() -313 )), "")</f>
        <v/>
      </c>
    </row>
    <row r="321" spans="2:39" s="13" customFormat="1" ht="15" customHeight="1">
      <c r="B321" s="21" t="s">
        <v>647</v>
      </c>
      <c r="C321" s="1"/>
      <c r="D321" s="22" t="s">
        <v>662</v>
      </c>
      <c r="E321" s="1" t="s">
        <v>663</v>
      </c>
      <c r="F321" s="23" t="s">
        <v>14</v>
      </c>
      <c r="G321" s="24"/>
      <c r="H321" s="25">
        <v>4374</v>
      </c>
      <c r="I321" s="24"/>
      <c r="J321" s="25" t="b">
        <v>0</v>
      </c>
      <c r="K321" s="19"/>
      <c r="L321" s="26"/>
      <c r="M321" s="27"/>
      <c r="AB321" s="13" t="str">
        <f t="array" ref="AB321">IFERROR(INDEX(B314:B331, SMALL(IF("V"=F314:F331, ROW(F314:F331)-MIN(ROW(F314:F331))+1, ""), ROW() -313 )), "")</f>
        <v>Rochester University</v>
      </c>
      <c r="AC321" s="13">
        <f t="array" ref="AC321">IFERROR(INDEX(C314:C331, SMALL(IF("V"=F314:F331, ROW(F314:F331)-MIN(ROW(F314:F331))+1, ""), ROW() -313 )), "")</f>
        <v>0</v>
      </c>
      <c r="AD321" s="13" t="str">
        <f t="array" ref="AD321">IFERROR(INDEX(D314:D331, SMALL(IF("V"=F314:F331, ROW(F314:F331)-MIN(ROW(F314:F331))+1, ""), ROW() -313 )), "")</f>
        <v>5617-4080</v>
      </c>
      <c r="AE321" s="13" t="str">
        <f t="array" ref="AE321">IFERROR(INDEX(E314:E331, SMALL(IF("V"=F314:F331, ROW(F314:F331)-MIN(ROW(F314:F331))+1, ""), ROW() -313 )), "")</f>
        <v>Tylan Kim-Arellano</v>
      </c>
      <c r="AF321" s="13" t="str">
        <f t="array" ref="AF321">IFERROR(INDEX(B314:B331, SMALL(IF(ISNUMBER(SEARCH("JV1",F314:F331)), ROW(F314:F331)-MIN(ROW(F314:F331))+1, ""), ROW() -313 )), "")</f>
        <v/>
      </c>
      <c r="AG321" s="13" t="str">
        <f t="array" ref="AG321">IFERROR(INDEX(C314:C331, SMALL(IF(ISNUMBER(SEARCH("JV1",F314:F331)), ROW(F314:F331)-MIN(ROW(F314:F331))+1, ""), ROW() -313 )), "")</f>
        <v/>
      </c>
      <c r="AH321" s="13" t="str">
        <f t="array" ref="AH321">IFERROR(INDEX(D314:D331, SMALL(IF(ISNUMBER(SEARCH("JV1",F314:F331)), ROW(F314:F331)-MIN(ROW(F314:F331))+1, ""), ROW() -313 )), "")</f>
        <v/>
      </c>
      <c r="AI321" s="13" t="str">
        <f t="array" ref="AI321">IFERROR(INDEX(E314:E331, SMALL(IF(ISNUMBER(SEARCH("JV1",F314:F331)), ROW(F314:F331)-MIN(ROW(F314:F331))+1, ""), ROW() -313 )), "")</f>
        <v/>
      </c>
      <c r="AJ321" s="13" t="str">
        <f t="array" ref="AJ321">IFERROR(INDEX(B314:B331, SMALL(IF(ISNUMBER(SEARCH("JV2",F314:F331)), ROW(F314:F331)-MIN(ROW(F314:F331))+1, ""), ROW() -313 )), "")</f>
        <v/>
      </c>
      <c r="AK321" s="13" t="str">
        <f t="array" ref="AK321">IFERROR(INDEX(C314:C331, SMALL(IF(ISNUMBER(SEARCH("JV2",F314:F331)), ROW(F314:F331)-MIN(ROW(F314:F331))+1, ""), ROW() -313 )), "")</f>
        <v/>
      </c>
      <c r="AL321" s="13" t="str">
        <f t="array" ref="AL321">IFERROR(INDEX(D314:D331, SMALL(IF(ISNUMBER(SEARCH("JV2",F314:F331)), ROW(F314:F331)-MIN(ROW(F314:F331))+1, ""), ROW() -313 )), "")</f>
        <v/>
      </c>
      <c r="AM321" s="13" t="str">
        <f t="array" ref="AM321">IFERROR(INDEX(E314:E331, SMALL(IF(ISNUMBER(SEARCH("JV2",F314:F331)), ROW(F314:F331)-MIN(ROW(F314:F331))+1, ""), ROW() -313 )), "")</f>
        <v/>
      </c>
    </row>
    <row r="322" spans="2:39" s="13" customFormat="1" ht="15" customHeight="1">
      <c r="B322" s="21" t="s">
        <v>647</v>
      </c>
      <c r="C322" s="1"/>
      <c r="D322" s="22" t="s">
        <v>664</v>
      </c>
      <c r="E322" s="1" t="s">
        <v>665</v>
      </c>
      <c r="F322" s="23" t="s">
        <v>30</v>
      </c>
      <c r="G322" s="24"/>
      <c r="H322" s="25">
        <v>4374</v>
      </c>
      <c r="I322" s="24"/>
      <c r="J322" s="25" t="b">
        <v>0</v>
      </c>
      <c r="K322" s="19"/>
      <c r="L322" s="26"/>
      <c r="M322" s="27"/>
    </row>
    <row r="323" spans="2:39" s="13" customFormat="1" ht="15" customHeight="1">
      <c r="B323" s="21" t="s">
        <v>647</v>
      </c>
      <c r="C323" s="1"/>
      <c r="D323" s="22" t="s">
        <v>666</v>
      </c>
      <c r="E323" s="1" t="s">
        <v>667</v>
      </c>
      <c r="F323" s="23" t="s">
        <v>14</v>
      </c>
      <c r="G323" s="24"/>
      <c r="H323" s="25">
        <v>4374</v>
      </c>
      <c r="I323" s="24"/>
      <c r="J323" s="25" t="b">
        <v>0</v>
      </c>
      <c r="K323" s="19"/>
      <c r="L323" s="26"/>
      <c r="M323" s="27"/>
    </row>
    <row r="324" spans="2:39" s="13" customFormat="1" ht="15" customHeight="1">
      <c r="B324" s="21" t="s">
        <v>647</v>
      </c>
      <c r="C324" s="1"/>
      <c r="D324" s="22" t="s">
        <v>668</v>
      </c>
      <c r="E324" s="1" t="s">
        <v>669</v>
      </c>
      <c r="F324" s="23" t="s">
        <v>30</v>
      </c>
      <c r="G324" s="24"/>
      <c r="H324" s="25">
        <v>4374</v>
      </c>
      <c r="I324" s="24"/>
      <c r="J324" s="25" t="b">
        <v>0</v>
      </c>
      <c r="K324" s="19"/>
      <c r="L324" s="26"/>
      <c r="M324" s="27"/>
    </row>
    <row r="325" spans="2:39" s="13" customFormat="1" ht="15" customHeight="1">
      <c r="B325" s="21" t="s">
        <v>647</v>
      </c>
      <c r="C325" s="1"/>
      <c r="D325" s="22" t="s">
        <v>670</v>
      </c>
      <c r="E325" s="1" t="s">
        <v>671</v>
      </c>
      <c r="F325" s="23" t="s">
        <v>14</v>
      </c>
      <c r="G325" s="24"/>
      <c r="H325" s="25">
        <v>4374</v>
      </c>
      <c r="I325" s="24"/>
      <c r="J325" s="25" t="b">
        <v>0</v>
      </c>
      <c r="K325" s="19"/>
      <c r="L325" s="26"/>
      <c r="M325" s="27"/>
    </row>
    <row r="326" spans="2:39" s="13" customFormat="1" ht="15" customHeight="1">
      <c r="B326" s="21" t="s">
        <v>647</v>
      </c>
      <c r="C326" s="1"/>
      <c r="D326" s="22" t="s">
        <v>672</v>
      </c>
      <c r="E326" s="1" t="s">
        <v>673</v>
      </c>
      <c r="F326" s="23" t="s">
        <v>30</v>
      </c>
      <c r="G326" s="24"/>
      <c r="H326" s="25">
        <v>4374</v>
      </c>
      <c r="I326" s="24"/>
      <c r="J326" s="25" t="b">
        <v>0</v>
      </c>
      <c r="K326" s="19"/>
      <c r="L326" s="26"/>
      <c r="M326" s="27"/>
    </row>
    <row r="327" spans="2:39" s="13" customFormat="1" ht="15" customHeight="1">
      <c r="B327" s="21" t="s">
        <v>647</v>
      </c>
      <c r="C327" s="1"/>
      <c r="D327" s="22" t="s">
        <v>674</v>
      </c>
      <c r="E327" s="1" t="s">
        <v>675</v>
      </c>
      <c r="F327" s="23" t="s">
        <v>14</v>
      </c>
      <c r="G327" s="24"/>
      <c r="H327" s="25">
        <v>4374</v>
      </c>
      <c r="I327" s="24"/>
      <c r="J327" s="25" t="b">
        <v>0</v>
      </c>
      <c r="K327" s="19"/>
      <c r="L327" s="26"/>
      <c r="M327" s="27"/>
    </row>
    <row r="328" spans="2:39" s="13" customFormat="1" ht="15" customHeight="1">
      <c r="B328" s="21" t="s">
        <v>647</v>
      </c>
      <c r="C328" s="1"/>
      <c r="D328" s="22" t="s">
        <v>676</v>
      </c>
      <c r="E328" s="1" t="s">
        <v>677</v>
      </c>
      <c r="F328" s="23" t="s">
        <v>30</v>
      </c>
      <c r="G328" s="24"/>
      <c r="H328" s="25">
        <v>4374</v>
      </c>
      <c r="I328" s="24"/>
      <c r="J328" s="25" t="b">
        <v>0</v>
      </c>
      <c r="K328" s="19"/>
      <c r="L328" s="26"/>
      <c r="M328" s="27"/>
    </row>
    <row r="329" spans="2:39" s="13" customFormat="1" ht="15" customHeight="1">
      <c r="B329" s="21" t="s">
        <v>647</v>
      </c>
      <c r="C329" s="1"/>
      <c r="D329" s="22" t="s">
        <v>678</v>
      </c>
      <c r="E329" s="1" t="s">
        <v>679</v>
      </c>
      <c r="F329" s="23" t="s">
        <v>30</v>
      </c>
      <c r="G329" s="24"/>
      <c r="H329" s="25">
        <v>4374</v>
      </c>
      <c r="I329" s="24"/>
      <c r="J329" s="25" t="b">
        <v>0</v>
      </c>
      <c r="K329" s="19"/>
      <c r="L329" s="26"/>
      <c r="M329" s="27"/>
    </row>
    <row r="330" spans="2:39" s="13" customFormat="1" ht="15" customHeight="1">
      <c r="B330" s="21" t="s">
        <v>647</v>
      </c>
      <c r="C330" s="1"/>
      <c r="D330" s="22" t="s">
        <v>680</v>
      </c>
      <c r="E330" s="1" t="s">
        <v>681</v>
      </c>
      <c r="F330" s="23" t="s">
        <v>14</v>
      </c>
      <c r="G330" s="24"/>
      <c r="H330" s="25">
        <v>4374</v>
      </c>
      <c r="I330" s="24"/>
      <c r="J330" s="25" t="b">
        <v>0</v>
      </c>
      <c r="K330" s="19"/>
      <c r="L330" s="26"/>
      <c r="M330" s="27"/>
    </row>
    <row r="331" spans="2:39" s="13" customFormat="1" ht="15" customHeight="1">
      <c r="B331" s="21" t="s">
        <v>647</v>
      </c>
      <c r="C331" s="1"/>
      <c r="D331" s="22" t="s">
        <v>682</v>
      </c>
      <c r="E331" s="1" t="s">
        <v>683</v>
      </c>
      <c r="F331" s="23" t="s">
        <v>30</v>
      </c>
      <c r="G331" s="24"/>
      <c r="H331" s="25">
        <v>4374</v>
      </c>
      <c r="I331" s="24"/>
      <c r="J331" s="25" t="b">
        <v>0</v>
      </c>
      <c r="K331" s="19"/>
      <c r="L331" s="26"/>
      <c r="M331" s="27"/>
    </row>
    <row r="332" spans="2:39" s="13" customFormat="1" ht="15" customHeight="1">
      <c r="B332" s="21" t="s">
        <v>684</v>
      </c>
      <c r="C332" s="1"/>
      <c r="D332" s="22" t="s">
        <v>685</v>
      </c>
      <c r="E332" s="1" t="s">
        <v>686</v>
      </c>
      <c r="F332" s="23" t="s">
        <v>14</v>
      </c>
      <c r="G332" s="24"/>
      <c r="H332" s="25">
        <v>4512</v>
      </c>
      <c r="I332" s="24"/>
      <c r="J332" s="25" t="b">
        <v>0</v>
      </c>
      <c r="K332" s="19"/>
      <c r="L332" s="26"/>
      <c r="M332" s="27"/>
      <c r="AB332" s="13" t="str">
        <f t="array" ref="AB332">IFERROR(INDEX(B332:B340, SMALL(IF("V"=F332:F340, ROW(F332:F340)-MIN(ROW(F332:F340))+1, ""), ROW() -331 )), "")</f>
        <v>Roosevelt University</v>
      </c>
      <c r="AC332" s="13">
        <f t="array" ref="AC332">IFERROR(INDEX(C332:C340, SMALL(IF("V"=F332:F340, ROW(F332:F340)-MIN(ROW(F332:F340))+1, ""), ROW() -331 )), "")</f>
        <v>0</v>
      </c>
      <c r="AD332" s="13" t="str">
        <f t="array" ref="AD332">IFERROR(INDEX(D332:D340, SMALL(IF("V"=F332:F340, ROW(F332:F340)-MIN(ROW(F332:F340))+1, ""), ROW() -331 )), "")</f>
        <v>11-446228</v>
      </c>
      <c r="AE332" s="13" t="str">
        <f t="array" ref="AE332">IFERROR(INDEX(E332:E340, SMALL(IF("V"=F332:F340, ROW(F332:F340)-MIN(ROW(F332:F340))+1, ""), ROW() -331 )), "")</f>
        <v>Anthony Andrade</v>
      </c>
      <c r="AF332" s="13" t="str">
        <f t="array" ref="AF332">IFERROR(INDEX(B332:B340, SMALL(IF(ISNUMBER(SEARCH("JV1",F332:F340)), ROW(F332:F340)-MIN(ROW(F332:F340))+1, ""), ROW() -331 )), "")</f>
        <v/>
      </c>
      <c r="AG332" s="13" t="str">
        <f t="array" ref="AG332">IFERROR(INDEX(C332:C340, SMALL(IF(ISNUMBER(SEARCH("JV1",F332:F340)), ROW(F332:F340)-MIN(ROW(F332:F340))+1, ""), ROW() -331 )), "")</f>
        <v/>
      </c>
      <c r="AH332" s="13" t="str">
        <f t="array" ref="AH332">IFERROR(INDEX(D332:D340, SMALL(IF(ISNUMBER(SEARCH("JV1",F332:F340)), ROW(F332:F340)-MIN(ROW(F332:F340))+1, ""), ROW() -331 )), "")</f>
        <v/>
      </c>
      <c r="AI332" s="13" t="str">
        <f t="array" ref="AI332">IFERROR(INDEX(E332:E340, SMALL(IF(ISNUMBER(SEARCH("JV1",F332:F340)), ROW(F332:F340)-MIN(ROW(F332:F340))+1, ""), ROW() -331 )), "")</f>
        <v/>
      </c>
      <c r="AJ332" s="13" t="str">
        <f t="array" ref="AJ332">IFERROR(INDEX(B332:B340, SMALL(IF(ISNUMBER(SEARCH("JV2",F332:F340)), ROW(F332:F340)-MIN(ROW(F332:F340))+1, ""), ROW() -331 )), "")</f>
        <v/>
      </c>
      <c r="AK332" s="13" t="str">
        <f t="array" ref="AK332">IFERROR(INDEX(C332:C340, SMALL(IF(ISNUMBER(SEARCH("JV2",F332:F340)), ROW(F332:F340)-MIN(ROW(F332:F340))+1, ""), ROW() -331 )), "")</f>
        <v/>
      </c>
      <c r="AL332" s="13" t="str">
        <f t="array" ref="AL332">IFERROR(INDEX(D332:D340, SMALL(IF(ISNUMBER(SEARCH("JV2",F332:F340)), ROW(F332:F340)-MIN(ROW(F332:F340))+1, ""), ROW() -331 )), "")</f>
        <v/>
      </c>
      <c r="AM332" s="13" t="str">
        <f t="array" ref="AM332">IFERROR(INDEX(E332:E340, SMALL(IF(ISNUMBER(SEARCH("JV2",F332:F340)), ROW(F332:F340)-MIN(ROW(F332:F340))+1, ""), ROW() -331 )), "")</f>
        <v/>
      </c>
    </row>
    <row r="333" spans="2:39" s="13" customFormat="1" ht="15" customHeight="1">
      <c r="B333" s="21" t="s">
        <v>684</v>
      </c>
      <c r="C333" s="1"/>
      <c r="D333" s="22" t="s">
        <v>687</v>
      </c>
      <c r="E333" s="1" t="s">
        <v>688</v>
      </c>
      <c r="F333" s="23" t="s">
        <v>14</v>
      </c>
      <c r="G333" s="24"/>
      <c r="H333" s="25">
        <v>4512</v>
      </c>
      <c r="I333" s="24"/>
      <c r="J333" s="25" t="b">
        <v>0</v>
      </c>
      <c r="K333" s="19"/>
      <c r="L333" s="26"/>
      <c r="M333" s="27"/>
      <c r="AB333" s="13" t="str">
        <f t="array" ref="AB333">IFERROR(INDEX(B332:B340, SMALL(IF("V"=F332:F340, ROW(F332:F340)-MIN(ROW(F332:F340))+1, ""), ROW() -331 )), "")</f>
        <v>Roosevelt University</v>
      </c>
      <c r="AC333" s="13">
        <f t="array" ref="AC333">IFERROR(INDEX(C332:C340, SMALL(IF("V"=F332:F340, ROW(F332:F340)-MIN(ROW(F332:F340))+1, ""), ROW() -331 )), "")</f>
        <v>0</v>
      </c>
      <c r="AD333" s="13" t="str">
        <f t="array" ref="AD333">IFERROR(INDEX(D332:D340, SMALL(IF("V"=F332:F340, ROW(F332:F340)-MIN(ROW(F332:F340))+1, ""), ROW() -331 )), "")</f>
        <v>15-198655</v>
      </c>
      <c r="AE333" s="13" t="str">
        <f t="array" ref="AE333">IFERROR(INDEX(E332:E340, SMALL(IF("V"=F332:F340, ROW(F332:F340)-MIN(ROW(F332:F340))+1, ""), ROW() -331 )), "")</f>
        <v>Aracely Martinez</v>
      </c>
      <c r="AF333" s="13" t="str">
        <f t="array" ref="AF333">IFERROR(INDEX(B332:B340, SMALL(IF(ISNUMBER(SEARCH("JV1",F332:F340)), ROW(F332:F340)-MIN(ROW(F332:F340))+1, ""), ROW() -331 )), "")</f>
        <v/>
      </c>
      <c r="AG333" s="13" t="str">
        <f t="array" ref="AG333">IFERROR(INDEX(C332:C340, SMALL(IF(ISNUMBER(SEARCH("JV1",F332:F340)), ROW(F332:F340)-MIN(ROW(F332:F340))+1, ""), ROW() -331 )), "")</f>
        <v/>
      </c>
      <c r="AH333" s="13" t="str">
        <f t="array" ref="AH333">IFERROR(INDEX(D332:D340, SMALL(IF(ISNUMBER(SEARCH("JV1",F332:F340)), ROW(F332:F340)-MIN(ROW(F332:F340))+1, ""), ROW() -331 )), "")</f>
        <v/>
      </c>
      <c r="AI333" s="13" t="str">
        <f t="array" ref="AI333">IFERROR(INDEX(E332:E340, SMALL(IF(ISNUMBER(SEARCH("JV1",F332:F340)), ROW(F332:F340)-MIN(ROW(F332:F340))+1, ""), ROW() -331 )), "")</f>
        <v/>
      </c>
      <c r="AJ333" s="13" t="str">
        <f t="array" ref="AJ333">IFERROR(INDEX(B332:B340, SMALL(IF(ISNUMBER(SEARCH("JV2",F332:F340)), ROW(F332:F340)-MIN(ROW(F332:F340))+1, ""), ROW() -331 )), "")</f>
        <v/>
      </c>
      <c r="AK333" s="13" t="str">
        <f t="array" ref="AK333">IFERROR(INDEX(C332:C340, SMALL(IF(ISNUMBER(SEARCH("JV2",F332:F340)), ROW(F332:F340)-MIN(ROW(F332:F340))+1, ""), ROW() -331 )), "")</f>
        <v/>
      </c>
      <c r="AL333" s="13" t="str">
        <f t="array" ref="AL333">IFERROR(INDEX(D332:D340, SMALL(IF(ISNUMBER(SEARCH("JV2",F332:F340)), ROW(F332:F340)-MIN(ROW(F332:F340))+1, ""), ROW() -331 )), "")</f>
        <v/>
      </c>
      <c r="AM333" s="13" t="str">
        <f t="array" ref="AM333">IFERROR(INDEX(E332:E340, SMALL(IF(ISNUMBER(SEARCH("JV2",F332:F340)), ROW(F332:F340)-MIN(ROW(F332:F340))+1, ""), ROW() -331 )), "")</f>
        <v/>
      </c>
    </row>
    <row r="334" spans="2:39" s="13" customFormat="1" ht="15" customHeight="1">
      <c r="B334" s="21" t="s">
        <v>684</v>
      </c>
      <c r="C334" s="1"/>
      <c r="D334" s="22" t="s">
        <v>689</v>
      </c>
      <c r="E334" s="1" t="s">
        <v>690</v>
      </c>
      <c r="F334" s="23" t="s">
        <v>14</v>
      </c>
      <c r="G334" s="24"/>
      <c r="H334" s="25">
        <v>4512</v>
      </c>
      <c r="I334" s="24"/>
      <c r="J334" s="25" t="b">
        <v>0</v>
      </c>
      <c r="K334" s="19"/>
      <c r="L334" s="26"/>
      <c r="M334" s="27"/>
      <c r="AB334" s="13" t="str">
        <f t="array" ref="AB334">IFERROR(INDEX(B332:B340, SMALL(IF("V"=F332:F340, ROW(F332:F340)-MIN(ROW(F332:F340))+1, ""), ROW() -331 )), "")</f>
        <v>Roosevelt University</v>
      </c>
      <c r="AC334" s="13">
        <f t="array" ref="AC334">IFERROR(INDEX(C332:C340, SMALL(IF("V"=F332:F340, ROW(F332:F340)-MIN(ROW(F332:F340))+1, ""), ROW() -331 )), "")</f>
        <v>0</v>
      </c>
      <c r="AD334" s="13" t="str">
        <f t="array" ref="AD334">IFERROR(INDEX(D332:D340, SMALL(IF("V"=F332:F340, ROW(F332:F340)-MIN(ROW(F332:F340))+1, ""), ROW() -331 )), "")</f>
        <v>18-25010</v>
      </c>
      <c r="AE334" s="13" t="str">
        <f t="array" ref="AE334">IFERROR(INDEX(E332:E340, SMALL(IF("V"=F332:F340, ROW(F332:F340)-MIN(ROW(F332:F340))+1, ""), ROW() -331 )), "")</f>
        <v>Jesse Castillo</v>
      </c>
      <c r="AF334" s="13" t="str">
        <f t="array" ref="AF334">IFERROR(INDEX(B332:B340, SMALL(IF(ISNUMBER(SEARCH("JV1",F332:F340)), ROW(F332:F340)-MIN(ROW(F332:F340))+1, ""), ROW() -331 )), "")</f>
        <v/>
      </c>
      <c r="AG334" s="13" t="str">
        <f t="array" ref="AG334">IFERROR(INDEX(C332:C340, SMALL(IF(ISNUMBER(SEARCH("JV1",F332:F340)), ROW(F332:F340)-MIN(ROW(F332:F340))+1, ""), ROW() -331 )), "")</f>
        <v/>
      </c>
      <c r="AH334" s="13" t="str">
        <f t="array" ref="AH334">IFERROR(INDEX(D332:D340, SMALL(IF(ISNUMBER(SEARCH("JV1",F332:F340)), ROW(F332:F340)-MIN(ROW(F332:F340))+1, ""), ROW() -331 )), "")</f>
        <v/>
      </c>
      <c r="AI334" s="13" t="str">
        <f t="array" ref="AI334">IFERROR(INDEX(E332:E340, SMALL(IF(ISNUMBER(SEARCH("JV1",F332:F340)), ROW(F332:F340)-MIN(ROW(F332:F340))+1, ""), ROW() -331 )), "")</f>
        <v/>
      </c>
      <c r="AJ334" s="13" t="str">
        <f t="array" ref="AJ334">IFERROR(INDEX(B332:B340, SMALL(IF(ISNUMBER(SEARCH("JV2",F332:F340)), ROW(F332:F340)-MIN(ROW(F332:F340))+1, ""), ROW() -331 )), "")</f>
        <v/>
      </c>
      <c r="AK334" s="13" t="str">
        <f t="array" ref="AK334">IFERROR(INDEX(C332:C340, SMALL(IF(ISNUMBER(SEARCH("JV2",F332:F340)), ROW(F332:F340)-MIN(ROW(F332:F340))+1, ""), ROW() -331 )), "")</f>
        <v/>
      </c>
      <c r="AL334" s="13" t="str">
        <f t="array" ref="AL334">IFERROR(INDEX(D332:D340, SMALL(IF(ISNUMBER(SEARCH("JV2",F332:F340)), ROW(F332:F340)-MIN(ROW(F332:F340))+1, ""), ROW() -331 )), "")</f>
        <v/>
      </c>
      <c r="AM334" s="13" t="str">
        <f t="array" ref="AM334">IFERROR(INDEX(E332:E340, SMALL(IF(ISNUMBER(SEARCH("JV2",F332:F340)), ROW(F332:F340)-MIN(ROW(F332:F340))+1, ""), ROW() -331 )), "")</f>
        <v/>
      </c>
    </row>
    <row r="335" spans="2:39" s="13" customFormat="1" ht="15" customHeight="1">
      <c r="B335" s="21" t="s">
        <v>684</v>
      </c>
      <c r="C335" s="1"/>
      <c r="D335" s="22" t="s">
        <v>691</v>
      </c>
      <c r="E335" s="1" t="s">
        <v>692</v>
      </c>
      <c r="F335" s="23" t="s">
        <v>30</v>
      </c>
      <c r="G335" s="24"/>
      <c r="H335" s="25">
        <v>4512</v>
      </c>
      <c r="I335" s="24"/>
      <c r="J335" s="25" t="b">
        <v>0</v>
      </c>
      <c r="K335" s="19"/>
      <c r="L335" s="26"/>
      <c r="M335" s="27"/>
      <c r="AB335" s="13" t="str">
        <f t="array" ref="AB335">IFERROR(INDEX(B332:B340, SMALL(IF("V"=F332:F340, ROW(F332:F340)-MIN(ROW(F332:F340))+1, ""), ROW() -331 )), "")</f>
        <v>Roosevelt University</v>
      </c>
      <c r="AC335" s="13">
        <f t="array" ref="AC335">IFERROR(INDEX(C332:C340, SMALL(IF("V"=F332:F340, ROW(F332:F340)-MIN(ROW(F332:F340))+1, ""), ROW() -331 )), "")</f>
        <v>0</v>
      </c>
      <c r="AD335" s="13" t="str">
        <f t="array" ref="AD335">IFERROR(INDEX(D332:D340, SMALL(IF("V"=F332:F340, ROW(F332:F340)-MIN(ROW(F332:F340))+1, ""), ROW() -331 )), "")</f>
        <v>11-63991</v>
      </c>
      <c r="AE335" s="13" t="str">
        <f t="array" ref="AE335">IFERROR(INDEX(E332:E340, SMALL(IF("V"=F332:F340, ROW(F332:F340)-MIN(ROW(F332:F340))+1, ""), ROW() -331 )), "")</f>
        <v>Kaitlynn Martin</v>
      </c>
      <c r="AF335" s="13" t="str">
        <f t="array" ref="AF335">IFERROR(INDEX(B332:B340, SMALL(IF(ISNUMBER(SEARCH("JV1",F332:F340)), ROW(F332:F340)-MIN(ROW(F332:F340))+1, ""), ROW() -331 )), "")</f>
        <v/>
      </c>
      <c r="AG335" s="13" t="str">
        <f t="array" ref="AG335">IFERROR(INDEX(C332:C340, SMALL(IF(ISNUMBER(SEARCH("JV1",F332:F340)), ROW(F332:F340)-MIN(ROW(F332:F340))+1, ""), ROW() -331 )), "")</f>
        <v/>
      </c>
      <c r="AH335" s="13" t="str">
        <f t="array" ref="AH335">IFERROR(INDEX(D332:D340, SMALL(IF(ISNUMBER(SEARCH("JV1",F332:F340)), ROW(F332:F340)-MIN(ROW(F332:F340))+1, ""), ROW() -331 )), "")</f>
        <v/>
      </c>
      <c r="AI335" s="13" t="str">
        <f t="array" ref="AI335">IFERROR(INDEX(E332:E340, SMALL(IF(ISNUMBER(SEARCH("JV1",F332:F340)), ROW(F332:F340)-MIN(ROW(F332:F340))+1, ""), ROW() -331 )), "")</f>
        <v/>
      </c>
      <c r="AJ335" s="13" t="str">
        <f t="array" ref="AJ335">IFERROR(INDEX(B332:B340, SMALL(IF(ISNUMBER(SEARCH("JV2",F332:F340)), ROW(F332:F340)-MIN(ROW(F332:F340))+1, ""), ROW() -331 )), "")</f>
        <v/>
      </c>
      <c r="AK335" s="13" t="str">
        <f t="array" ref="AK335">IFERROR(INDEX(C332:C340, SMALL(IF(ISNUMBER(SEARCH("JV2",F332:F340)), ROW(F332:F340)-MIN(ROW(F332:F340))+1, ""), ROW() -331 )), "")</f>
        <v/>
      </c>
      <c r="AL335" s="13" t="str">
        <f t="array" ref="AL335">IFERROR(INDEX(D332:D340, SMALL(IF(ISNUMBER(SEARCH("JV2",F332:F340)), ROW(F332:F340)-MIN(ROW(F332:F340))+1, ""), ROW() -331 )), "")</f>
        <v/>
      </c>
      <c r="AM335" s="13" t="str">
        <f t="array" ref="AM335">IFERROR(INDEX(E332:E340, SMALL(IF(ISNUMBER(SEARCH("JV2",F332:F340)), ROW(F332:F340)-MIN(ROW(F332:F340))+1, ""), ROW() -331 )), "")</f>
        <v/>
      </c>
    </row>
    <row r="336" spans="2:39" s="13" customFormat="1" ht="15" customHeight="1">
      <c r="B336" s="21" t="s">
        <v>684</v>
      </c>
      <c r="C336" s="1"/>
      <c r="D336" s="22" t="s">
        <v>693</v>
      </c>
      <c r="E336" s="1" t="s">
        <v>694</v>
      </c>
      <c r="F336" s="23" t="s">
        <v>14</v>
      </c>
      <c r="G336" s="24"/>
      <c r="H336" s="25">
        <v>4512</v>
      </c>
      <c r="I336" s="24"/>
      <c r="J336" s="25" t="b">
        <v>0</v>
      </c>
      <c r="K336" s="19"/>
      <c r="L336" s="26"/>
      <c r="M336" s="27"/>
      <c r="AB336" s="13" t="str">
        <f t="array" ref="AB336">IFERROR(INDEX(B332:B340, SMALL(IF("V"=F332:F340, ROW(F332:F340)-MIN(ROW(F332:F340))+1, ""), ROW() -331 )), "")</f>
        <v>Roosevelt University</v>
      </c>
      <c r="AC336" s="13">
        <f t="array" ref="AC336">IFERROR(INDEX(C332:C340, SMALL(IF("V"=F332:F340, ROW(F332:F340)-MIN(ROW(F332:F340))+1, ""), ROW() -331 )), "")</f>
        <v>0</v>
      </c>
      <c r="AD336" s="13" t="str">
        <f t="array" ref="AD336">IFERROR(INDEX(D332:D340, SMALL(IF("V"=F332:F340, ROW(F332:F340)-MIN(ROW(F332:F340))+1, ""), ROW() -331 )), "")</f>
        <v>5666-2172</v>
      </c>
      <c r="AE336" s="13" t="str">
        <f t="array" ref="AE336">IFERROR(INDEX(E332:E340, SMALL(IF("V"=F332:F340, ROW(F332:F340)-MIN(ROW(F332:F340))+1, ""), ROW() -331 )), "")</f>
        <v>Kendrick Wilson</v>
      </c>
      <c r="AF336" s="13" t="str">
        <f t="array" ref="AF336">IFERROR(INDEX(B332:B340, SMALL(IF(ISNUMBER(SEARCH("JV1",F332:F340)), ROW(F332:F340)-MIN(ROW(F332:F340))+1, ""), ROW() -331 )), "")</f>
        <v/>
      </c>
      <c r="AG336" s="13" t="str">
        <f t="array" ref="AG336">IFERROR(INDEX(C332:C340, SMALL(IF(ISNUMBER(SEARCH("JV1",F332:F340)), ROW(F332:F340)-MIN(ROW(F332:F340))+1, ""), ROW() -331 )), "")</f>
        <v/>
      </c>
      <c r="AH336" s="13" t="str">
        <f t="array" ref="AH336">IFERROR(INDEX(D332:D340, SMALL(IF(ISNUMBER(SEARCH("JV1",F332:F340)), ROW(F332:F340)-MIN(ROW(F332:F340))+1, ""), ROW() -331 )), "")</f>
        <v/>
      </c>
      <c r="AI336" s="13" t="str">
        <f t="array" ref="AI336">IFERROR(INDEX(E332:E340, SMALL(IF(ISNUMBER(SEARCH("JV1",F332:F340)), ROW(F332:F340)-MIN(ROW(F332:F340))+1, ""), ROW() -331 )), "")</f>
        <v/>
      </c>
      <c r="AJ336" s="13" t="str">
        <f t="array" ref="AJ336">IFERROR(INDEX(B332:B340, SMALL(IF(ISNUMBER(SEARCH("JV2",F332:F340)), ROW(F332:F340)-MIN(ROW(F332:F340))+1, ""), ROW() -331 )), "")</f>
        <v/>
      </c>
      <c r="AK336" s="13" t="str">
        <f t="array" ref="AK336">IFERROR(INDEX(C332:C340, SMALL(IF(ISNUMBER(SEARCH("JV2",F332:F340)), ROW(F332:F340)-MIN(ROW(F332:F340))+1, ""), ROW() -331 )), "")</f>
        <v/>
      </c>
      <c r="AL336" s="13" t="str">
        <f t="array" ref="AL336">IFERROR(INDEX(D332:D340, SMALL(IF(ISNUMBER(SEARCH("JV2",F332:F340)), ROW(F332:F340)-MIN(ROW(F332:F340))+1, ""), ROW() -331 )), "")</f>
        <v/>
      </c>
      <c r="AM336" s="13" t="str">
        <f t="array" ref="AM336">IFERROR(INDEX(E332:E340, SMALL(IF(ISNUMBER(SEARCH("JV2",F332:F340)), ROW(F332:F340)-MIN(ROW(F332:F340))+1, ""), ROW() -331 )), "")</f>
        <v/>
      </c>
    </row>
    <row r="337" spans="2:39" s="13" customFormat="1" ht="15" customHeight="1">
      <c r="B337" s="21" t="s">
        <v>684</v>
      </c>
      <c r="C337" s="1"/>
      <c r="D337" s="22" t="s">
        <v>695</v>
      </c>
      <c r="E337" s="1" t="s">
        <v>696</v>
      </c>
      <c r="F337" s="23" t="s">
        <v>14</v>
      </c>
      <c r="G337" s="24"/>
      <c r="H337" s="25">
        <v>4512</v>
      </c>
      <c r="I337" s="24"/>
      <c r="J337" s="25" t="b">
        <v>0</v>
      </c>
      <c r="K337" s="19"/>
      <c r="L337" s="26"/>
      <c r="M337" s="27"/>
      <c r="AB337" s="13" t="str">
        <f t="array" ref="AB337">IFERROR(INDEX(B332:B340, SMALL(IF("V"=F332:F340, ROW(F332:F340)-MIN(ROW(F332:F340))+1, ""), ROW() -331 )), "")</f>
        <v>Roosevelt University</v>
      </c>
      <c r="AC337" s="13">
        <f t="array" ref="AC337">IFERROR(INDEX(C332:C340, SMALL(IF("V"=F332:F340, ROW(F332:F340)-MIN(ROW(F332:F340))+1, ""), ROW() -331 )), "")</f>
        <v>0</v>
      </c>
      <c r="AD337" s="13" t="str">
        <f t="array" ref="AD337">IFERROR(INDEX(D332:D340, SMALL(IF("V"=F332:F340, ROW(F332:F340)-MIN(ROW(F332:F340))+1, ""), ROW() -331 )), "")</f>
        <v>11-297619</v>
      </c>
      <c r="AE337" s="13" t="str">
        <f t="array" ref="AE337">IFERROR(INDEX(E332:E340, SMALL(IF("V"=F332:F340, ROW(F332:F340)-MIN(ROW(F332:F340))+1, ""), ROW() -331 )), "")</f>
        <v>Pj Waul</v>
      </c>
      <c r="AF337" s="13" t="str">
        <f t="array" ref="AF337">IFERROR(INDEX(B332:B340, SMALL(IF(ISNUMBER(SEARCH("JV1",F332:F340)), ROW(F332:F340)-MIN(ROW(F332:F340))+1, ""), ROW() -331 )), "")</f>
        <v/>
      </c>
      <c r="AG337" s="13" t="str">
        <f t="array" ref="AG337">IFERROR(INDEX(C332:C340, SMALL(IF(ISNUMBER(SEARCH("JV1",F332:F340)), ROW(F332:F340)-MIN(ROW(F332:F340))+1, ""), ROW() -331 )), "")</f>
        <v/>
      </c>
      <c r="AH337" s="13" t="str">
        <f t="array" ref="AH337">IFERROR(INDEX(D332:D340, SMALL(IF(ISNUMBER(SEARCH("JV1",F332:F340)), ROW(F332:F340)-MIN(ROW(F332:F340))+1, ""), ROW() -331 )), "")</f>
        <v/>
      </c>
      <c r="AI337" s="13" t="str">
        <f t="array" ref="AI337">IFERROR(INDEX(E332:E340, SMALL(IF(ISNUMBER(SEARCH("JV1",F332:F340)), ROW(F332:F340)-MIN(ROW(F332:F340))+1, ""), ROW() -331 )), "")</f>
        <v/>
      </c>
      <c r="AJ337" s="13" t="str">
        <f t="array" ref="AJ337">IFERROR(INDEX(B332:B340, SMALL(IF(ISNUMBER(SEARCH("JV2",F332:F340)), ROW(F332:F340)-MIN(ROW(F332:F340))+1, ""), ROW() -331 )), "")</f>
        <v/>
      </c>
      <c r="AK337" s="13" t="str">
        <f t="array" ref="AK337">IFERROR(INDEX(C332:C340, SMALL(IF(ISNUMBER(SEARCH("JV2",F332:F340)), ROW(F332:F340)-MIN(ROW(F332:F340))+1, ""), ROW() -331 )), "")</f>
        <v/>
      </c>
      <c r="AL337" s="13" t="str">
        <f t="array" ref="AL337">IFERROR(INDEX(D332:D340, SMALL(IF(ISNUMBER(SEARCH("JV2",F332:F340)), ROW(F332:F340)-MIN(ROW(F332:F340))+1, ""), ROW() -331 )), "")</f>
        <v/>
      </c>
      <c r="AM337" s="13" t="str">
        <f t="array" ref="AM337">IFERROR(INDEX(E332:E340, SMALL(IF(ISNUMBER(SEARCH("JV2",F332:F340)), ROW(F332:F340)-MIN(ROW(F332:F340))+1, ""), ROW() -331 )), "")</f>
        <v/>
      </c>
    </row>
    <row r="338" spans="2:39" s="13" customFormat="1" ht="15" customHeight="1">
      <c r="B338" s="21" t="s">
        <v>684</v>
      </c>
      <c r="C338" s="1"/>
      <c r="D338" s="22" t="s">
        <v>697</v>
      </c>
      <c r="E338" s="1" t="s">
        <v>698</v>
      </c>
      <c r="F338" s="23" t="s">
        <v>30</v>
      </c>
      <c r="G338" s="24"/>
      <c r="H338" s="25">
        <v>4512</v>
      </c>
      <c r="I338" s="24"/>
      <c r="J338" s="25" t="b">
        <v>0</v>
      </c>
      <c r="K338" s="19"/>
      <c r="L338" s="26"/>
      <c r="M338" s="27"/>
      <c r="AB338" s="13" t="str">
        <f t="array" ref="AB338">IFERROR(INDEX(B332:B340, SMALL(IF("V"=F332:F340, ROW(F332:F340)-MIN(ROW(F332:F340))+1, ""), ROW() -331 )), "")</f>
        <v>Roosevelt University</v>
      </c>
      <c r="AC338" s="13">
        <f t="array" ref="AC338">IFERROR(INDEX(C332:C340, SMALL(IF("V"=F332:F340, ROW(F332:F340)-MIN(ROW(F332:F340))+1, ""), ROW() -331 )), "")</f>
        <v>0</v>
      </c>
      <c r="AD338" s="13" t="str">
        <f t="array" ref="AD338">IFERROR(INDEX(D332:D340, SMALL(IF("V"=F332:F340, ROW(F332:F340)-MIN(ROW(F332:F340))+1, ""), ROW() -331 )), "")</f>
        <v>11-154464</v>
      </c>
      <c r="AE338" s="13" t="str">
        <f t="array" ref="AE338">IFERROR(INDEX(E332:E340, SMALL(IF("V"=F332:F340, ROW(F332:F340)-MIN(ROW(F332:F340))+1, ""), ROW() -331 )), "")</f>
        <v>Troy Welker</v>
      </c>
      <c r="AF338" s="13" t="str">
        <f t="array" ref="AF338">IFERROR(INDEX(B332:B340, SMALL(IF(ISNUMBER(SEARCH("JV1",F332:F340)), ROW(F332:F340)-MIN(ROW(F332:F340))+1, ""), ROW() -331 )), "")</f>
        <v/>
      </c>
      <c r="AG338" s="13" t="str">
        <f t="array" ref="AG338">IFERROR(INDEX(C332:C340, SMALL(IF(ISNUMBER(SEARCH("JV1",F332:F340)), ROW(F332:F340)-MIN(ROW(F332:F340))+1, ""), ROW() -331 )), "")</f>
        <v/>
      </c>
      <c r="AH338" s="13" t="str">
        <f t="array" ref="AH338">IFERROR(INDEX(D332:D340, SMALL(IF(ISNUMBER(SEARCH("JV1",F332:F340)), ROW(F332:F340)-MIN(ROW(F332:F340))+1, ""), ROW() -331 )), "")</f>
        <v/>
      </c>
      <c r="AI338" s="13" t="str">
        <f t="array" ref="AI338">IFERROR(INDEX(E332:E340, SMALL(IF(ISNUMBER(SEARCH("JV1",F332:F340)), ROW(F332:F340)-MIN(ROW(F332:F340))+1, ""), ROW() -331 )), "")</f>
        <v/>
      </c>
      <c r="AJ338" s="13" t="str">
        <f t="array" ref="AJ338">IFERROR(INDEX(B332:B340, SMALL(IF(ISNUMBER(SEARCH("JV2",F332:F340)), ROW(F332:F340)-MIN(ROW(F332:F340))+1, ""), ROW() -331 )), "")</f>
        <v/>
      </c>
      <c r="AK338" s="13" t="str">
        <f t="array" ref="AK338">IFERROR(INDEX(C332:C340, SMALL(IF(ISNUMBER(SEARCH("JV2",F332:F340)), ROW(F332:F340)-MIN(ROW(F332:F340))+1, ""), ROW() -331 )), "")</f>
        <v/>
      </c>
      <c r="AL338" s="13" t="str">
        <f t="array" ref="AL338">IFERROR(INDEX(D332:D340, SMALL(IF(ISNUMBER(SEARCH("JV2",F332:F340)), ROW(F332:F340)-MIN(ROW(F332:F340))+1, ""), ROW() -331 )), "")</f>
        <v/>
      </c>
      <c r="AM338" s="13" t="str">
        <f t="array" ref="AM338">IFERROR(INDEX(E332:E340, SMALL(IF(ISNUMBER(SEARCH("JV2",F332:F340)), ROW(F332:F340)-MIN(ROW(F332:F340))+1, ""), ROW() -331 )), "")</f>
        <v/>
      </c>
    </row>
    <row r="339" spans="2:39" s="13" customFormat="1" ht="15" customHeight="1">
      <c r="B339" s="21" t="s">
        <v>684</v>
      </c>
      <c r="C339" s="1"/>
      <c r="D339" s="22" t="s">
        <v>699</v>
      </c>
      <c r="E339" s="1" t="s">
        <v>700</v>
      </c>
      <c r="F339" s="23" t="s">
        <v>14</v>
      </c>
      <c r="G339" s="24"/>
      <c r="H339" s="25">
        <v>4512</v>
      </c>
      <c r="I339" s="24"/>
      <c r="J339" s="25" t="b">
        <v>0</v>
      </c>
      <c r="K339" s="19"/>
      <c r="L339" s="26"/>
      <c r="M339" s="27"/>
      <c r="AB339" s="13" t="str">
        <f t="array" ref="AB339">IFERROR(INDEX(B332:B340, SMALL(IF("V"=F332:F340, ROW(F332:F340)-MIN(ROW(F332:F340))+1, ""), ROW() -331 )), "")</f>
        <v/>
      </c>
      <c r="AC339" s="13" t="str">
        <f t="array" ref="AC339">IFERROR(INDEX(C332:C340, SMALL(IF("V"=F332:F340, ROW(F332:F340)-MIN(ROW(F332:F340))+1, ""), ROW() -331 )), "")</f>
        <v/>
      </c>
      <c r="AD339" s="13" t="str">
        <f t="array" ref="AD339">IFERROR(INDEX(D332:D340, SMALL(IF("V"=F332:F340, ROW(F332:F340)-MIN(ROW(F332:F340))+1, ""), ROW() -331 )), "")</f>
        <v/>
      </c>
      <c r="AE339" s="13" t="str">
        <f t="array" ref="AE339">IFERROR(INDEX(E332:E340, SMALL(IF("V"=F332:F340, ROW(F332:F340)-MIN(ROW(F332:F340))+1, ""), ROW() -331 )), "")</f>
        <v/>
      </c>
      <c r="AF339" s="13" t="str">
        <f t="array" ref="AF339">IFERROR(INDEX(B332:B340, SMALL(IF(ISNUMBER(SEARCH("JV1",F332:F340)), ROW(F332:F340)-MIN(ROW(F332:F340))+1, ""), ROW() -331 )), "")</f>
        <v/>
      </c>
      <c r="AG339" s="13" t="str">
        <f t="array" ref="AG339">IFERROR(INDEX(C332:C340, SMALL(IF(ISNUMBER(SEARCH("JV1",F332:F340)), ROW(F332:F340)-MIN(ROW(F332:F340))+1, ""), ROW() -331 )), "")</f>
        <v/>
      </c>
      <c r="AH339" s="13" t="str">
        <f t="array" ref="AH339">IFERROR(INDEX(D332:D340, SMALL(IF(ISNUMBER(SEARCH("JV1",F332:F340)), ROW(F332:F340)-MIN(ROW(F332:F340))+1, ""), ROW() -331 )), "")</f>
        <v/>
      </c>
      <c r="AI339" s="13" t="str">
        <f t="array" ref="AI339">IFERROR(INDEX(E332:E340, SMALL(IF(ISNUMBER(SEARCH("JV1",F332:F340)), ROW(F332:F340)-MIN(ROW(F332:F340))+1, ""), ROW() -331 )), "")</f>
        <v/>
      </c>
      <c r="AJ339" s="13" t="str">
        <f t="array" ref="AJ339">IFERROR(INDEX(B332:B340, SMALL(IF(ISNUMBER(SEARCH("JV2",F332:F340)), ROW(F332:F340)-MIN(ROW(F332:F340))+1, ""), ROW() -331 )), "")</f>
        <v/>
      </c>
      <c r="AK339" s="13" t="str">
        <f t="array" ref="AK339">IFERROR(INDEX(C332:C340, SMALL(IF(ISNUMBER(SEARCH("JV2",F332:F340)), ROW(F332:F340)-MIN(ROW(F332:F340))+1, ""), ROW() -331 )), "")</f>
        <v/>
      </c>
      <c r="AL339" s="13" t="str">
        <f t="array" ref="AL339">IFERROR(INDEX(D332:D340, SMALL(IF(ISNUMBER(SEARCH("JV2",F332:F340)), ROW(F332:F340)-MIN(ROW(F332:F340))+1, ""), ROW() -331 )), "")</f>
        <v/>
      </c>
      <c r="AM339" s="13" t="str">
        <f t="array" ref="AM339">IFERROR(INDEX(E332:E340, SMALL(IF(ISNUMBER(SEARCH("JV2",F332:F340)), ROW(F332:F340)-MIN(ROW(F332:F340))+1, ""), ROW() -331 )), "")</f>
        <v/>
      </c>
    </row>
    <row r="340" spans="2:39" s="13" customFormat="1" ht="15" customHeight="1">
      <c r="B340" s="21" t="s">
        <v>684</v>
      </c>
      <c r="C340" s="1"/>
      <c r="D340" s="22" t="s">
        <v>701</v>
      </c>
      <c r="E340" s="1" t="s">
        <v>702</v>
      </c>
      <c r="F340" s="23" t="s">
        <v>14</v>
      </c>
      <c r="G340" s="24"/>
      <c r="H340" s="25">
        <v>4512</v>
      </c>
      <c r="I340" s="24"/>
      <c r="J340" s="25" t="b">
        <v>0</v>
      </c>
      <c r="K340" s="19"/>
      <c r="L340" s="26"/>
      <c r="M340" s="27"/>
    </row>
    <row r="341" spans="2:39" s="13" customFormat="1" ht="15" customHeight="1">
      <c r="B341" s="21" t="s">
        <v>703</v>
      </c>
      <c r="C341" s="1"/>
      <c r="D341" s="22" t="s">
        <v>704</v>
      </c>
      <c r="E341" s="1" t="s">
        <v>705</v>
      </c>
      <c r="F341" s="23" t="s">
        <v>17</v>
      </c>
      <c r="G341" s="24"/>
      <c r="H341" s="25">
        <v>4437</v>
      </c>
      <c r="I341" s="24"/>
      <c r="J341" s="25" t="b">
        <v>0</v>
      </c>
      <c r="K341" s="19"/>
      <c r="L341" s="26"/>
      <c r="M341" s="27"/>
      <c r="AB341" s="13" t="str">
        <f t="array" ref="AB341">IFERROR(INDEX(B341:B363, SMALL(IF("V"=F341:F363, ROW(F341:F363)-MIN(ROW(F341:F363))+1, ""), ROW() -340 )), "")</f>
        <v>Saint Xavier University</v>
      </c>
      <c r="AC341" s="13">
        <f t="array" ref="AC341">IFERROR(INDEX(C341:C363, SMALL(IF("V"=F341:F363, ROW(F341:F363)-MIN(ROW(F341:F363))+1, ""), ROW() -340 )), "")</f>
        <v>0</v>
      </c>
      <c r="AD341" s="13" t="str">
        <f t="array" ref="AD341">IFERROR(INDEX(D341:D363, SMALL(IF("V"=F341:F363, ROW(F341:F363)-MIN(ROW(F341:F363))+1, ""), ROW() -340 )), "")</f>
        <v>11-313025</v>
      </c>
      <c r="AE341" s="13" t="str">
        <f t="array" ref="AE341">IFERROR(INDEX(E341:E363, SMALL(IF("V"=F341:F363, ROW(F341:F363)-MIN(ROW(F341:F363))+1, ""), ROW() -340 )), "")</f>
        <v>Bobby Habetler</v>
      </c>
      <c r="AF341" s="13" t="str">
        <f t="array" ref="AF341">IFERROR(INDEX(B341:B363, SMALL(IF(ISNUMBER(SEARCH("JV1",F341:F363)), ROW(F341:F363)-MIN(ROW(F341:F363))+1, ""), ROW() -340 )), "")</f>
        <v>Saint Xavier University</v>
      </c>
      <c r="AG341" s="13">
        <f t="array" ref="AG341">IFERROR(INDEX(C341:C363, SMALL(IF(ISNUMBER(SEARCH("JV1",F341:F363)), ROW(F341:F363)-MIN(ROW(F341:F363))+1, ""), ROW() -340 )), "")</f>
        <v>0</v>
      </c>
      <c r="AH341" s="13" t="str">
        <f t="array" ref="AH341">IFERROR(INDEX(D341:D363, SMALL(IF(ISNUMBER(SEARCH("JV1",F341:F363)), ROW(F341:F363)-MIN(ROW(F341:F363))+1, ""), ROW() -340 )), "")</f>
        <v>11-747452</v>
      </c>
      <c r="AI341" s="13" t="str">
        <f t="array" ref="AI341">IFERROR(INDEX(E341:E363, SMALL(IF(ISNUMBER(SEARCH("JV1",F341:F363)), ROW(F341:F363)-MIN(ROW(F341:F363))+1, ""), ROW() -340 )), "")</f>
        <v>Aiden Kincade</v>
      </c>
      <c r="AJ341" s="13" t="str">
        <f t="array" ref="AJ341">IFERROR(INDEX(B341:B363, SMALL(IF(ISNUMBER(SEARCH("JV2",F341:F363)), ROW(F341:F363)-MIN(ROW(F341:F363))+1, ""), ROW() -340 )), "")</f>
        <v/>
      </c>
      <c r="AK341" s="13" t="str">
        <f t="array" ref="AK341">IFERROR(INDEX(C341:C363, SMALL(IF(ISNUMBER(SEARCH("JV2",F341:F363)), ROW(F341:F363)-MIN(ROW(F341:F363))+1, ""), ROW() -340 )), "")</f>
        <v/>
      </c>
      <c r="AL341" s="13" t="str">
        <f t="array" ref="AL341">IFERROR(INDEX(D341:D363, SMALL(IF(ISNUMBER(SEARCH("JV2",F341:F363)), ROW(F341:F363)-MIN(ROW(F341:F363))+1, ""), ROW() -340 )), "")</f>
        <v/>
      </c>
      <c r="AM341" s="13" t="str">
        <f t="array" ref="AM341">IFERROR(INDEX(E341:E363, SMALL(IF(ISNUMBER(SEARCH("JV2",F341:F363)), ROW(F341:F363)-MIN(ROW(F341:F363))+1, ""), ROW() -340 )), "")</f>
        <v/>
      </c>
    </row>
    <row r="342" spans="2:39" s="13" customFormat="1" ht="15" customHeight="1">
      <c r="B342" s="21" t="s">
        <v>703</v>
      </c>
      <c r="C342" s="1"/>
      <c r="D342" s="22" t="s">
        <v>706</v>
      </c>
      <c r="E342" s="1" t="s">
        <v>707</v>
      </c>
      <c r="F342" s="23" t="s">
        <v>17</v>
      </c>
      <c r="G342" s="24"/>
      <c r="H342" s="25">
        <v>4437</v>
      </c>
      <c r="I342" s="24"/>
      <c r="J342" s="25" t="b">
        <v>0</v>
      </c>
      <c r="K342" s="19"/>
      <c r="L342" s="26"/>
      <c r="M342" s="27"/>
      <c r="AB342" s="13" t="str">
        <f t="array" ref="AB342">IFERROR(INDEX(B341:B363, SMALL(IF("V"=F341:F363, ROW(F341:F363)-MIN(ROW(F341:F363))+1, ""), ROW() -340 )), "")</f>
        <v>Saint Xavier University</v>
      </c>
      <c r="AC342" s="13">
        <f t="array" ref="AC342">IFERROR(INDEX(C341:C363, SMALL(IF("V"=F341:F363, ROW(F341:F363)-MIN(ROW(F341:F363))+1, ""), ROW() -340 )), "")</f>
        <v>0</v>
      </c>
      <c r="AD342" s="13" t="str">
        <f t="array" ref="AD342">IFERROR(INDEX(D341:D363, SMALL(IF("V"=F341:F363, ROW(F341:F363)-MIN(ROW(F341:F363))+1, ""), ROW() -340 )), "")</f>
        <v>18-11739</v>
      </c>
      <c r="AE342" s="13" t="str">
        <f t="array" ref="AE342">IFERROR(INDEX(E341:E363, SMALL(IF("V"=F341:F363, ROW(F341:F363)-MIN(ROW(F341:F363))+1, ""), ROW() -340 )), "")</f>
        <v>Daniel Esguerra</v>
      </c>
      <c r="AF342" s="13" t="str">
        <f t="array" ref="AF342">IFERROR(INDEX(B341:B363, SMALL(IF(ISNUMBER(SEARCH("JV1",F341:F363)), ROW(F341:F363)-MIN(ROW(F341:F363))+1, ""), ROW() -340 )), "")</f>
        <v>Saint Xavier University</v>
      </c>
      <c r="AG342" s="13">
        <f t="array" ref="AG342">IFERROR(INDEX(C341:C363, SMALL(IF(ISNUMBER(SEARCH("JV1",F341:F363)), ROW(F341:F363)-MIN(ROW(F341:F363))+1, ""), ROW() -340 )), "")</f>
        <v>0</v>
      </c>
      <c r="AH342" s="13" t="str">
        <f t="array" ref="AH342">IFERROR(INDEX(D341:D363, SMALL(IF(ISNUMBER(SEARCH("JV1",F341:F363)), ROW(F341:F363)-MIN(ROW(F341:F363))+1, ""), ROW() -340 )), "")</f>
        <v>17-39547</v>
      </c>
      <c r="AI342" s="13" t="str">
        <f t="array" ref="AI342">IFERROR(INDEX(E341:E363, SMALL(IF(ISNUMBER(SEARCH("JV1",F341:F363)), ROW(F341:F363)-MIN(ROW(F341:F363))+1, ""), ROW() -340 )), "")</f>
        <v>Andrew Rossini</v>
      </c>
      <c r="AJ342" s="13" t="str">
        <f t="array" ref="AJ342">IFERROR(INDEX(B341:B363, SMALL(IF(ISNUMBER(SEARCH("JV2",F341:F363)), ROW(F341:F363)-MIN(ROW(F341:F363))+1, ""), ROW() -340 )), "")</f>
        <v/>
      </c>
      <c r="AK342" s="13" t="str">
        <f t="array" ref="AK342">IFERROR(INDEX(C341:C363, SMALL(IF(ISNUMBER(SEARCH("JV2",F341:F363)), ROW(F341:F363)-MIN(ROW(F341:F363))+1, ""), ROW() -340 )), "")</f>
        <v/>
      </c>
      <c r="AL342" s="13" t="str">
        <f t="array" ref="AL342">IFERROR(INDEX(D341:D363, SMALL(IF(ISNUMBER(SEARCH("JV2",F341:F363)), ROW(F341:F363)-MIN(ROW(F341:F363))+1, ""), ROW() -340 )), "")</f>
        <v/>
      </c>
      <c r="AM342" s="13" t="str">
        <f t="array" ref="AM342">IFERROR(INDEX(E341:E363, SMALL(IF(ISNUMBER(SEARCH("JV2",F341:F363)), ROW(F341:F363)-MIN(ROW(F341:F363))+1, ""), ROW() -340 )), "")</f>
        <v/>
      </c>
    </row>
    <row r="343" spans="2:39" s="13" customFormat="1" ht="15" customHeight="1">
      <c r="B343" s="21" t="s">
        <v>703</v>
      </c>
      <c r="C343" s="1"/>
      <c r="D343" s="22" t="s">
        <v>708</v>
      </c>
      <c r="E343" s="1" t="s">
        <v>709</v>
      </c>
      <c r="F343" s="23" t="s">
        <v>14</v>
      </c>
      <c r="G343" s="24"/>
      <c r="H343" s="25">
        <v>4437</v>
      </c>
      <c r="I343" s="24"/>
      <c r="J343" s="25" t="b">
        <v>0</v>
      </c>
      <c r="K343" s="19"/>
      <c r="L343" s="26"/>
      <c r="M343" s="27"/>
      <c r="AB343" s="13" t="str">
        <f t="array" ref="AB343">IFERROR(INDEX(B341:B363, SMALL(IF("V"=F341:F363, ROW(F341:F363)-MIN(ROW(F341:F363))+1, ""), ROW() -340 )), "")</f>
        <v>Saint Xavier University</v>
      </c>
      <c r="AC343" s="13">
        <f t="array" ref="AC343">IFERROR(INDEX(C341:C363, SMALL(IF("V"=F341:F363, ROW(F341:F363)-MIN(ROW(F341:F363))+1, ""), ROW() -340 )), "")</f>
        <v>0</v>
      </c>
      <c r="AD343" s="13" t="str">
        <f t="array" ref="AD343">IFERROR(INDEX(D341:D363, SMALL(IF("V"=F341:F363, ROW(F341:F363)-MIN(ROW(F341:F363))+1, ""), ROW() -340 )), "")</f>
        <v>17-24896</v>
      </c>
      <c r="AE343" s="13" t="str">
        <f t="array" ref="AE343">IFERROR(INDEX(E341:E363, SMALL(IF("V"=F341:F363, ROW(F341:F363)-MIN(ROW(F341:F363))+1, ""), ROW() -340 )), "")</f>
        <v>Edward Burgos</v>
      </c>
      <c r="AF343" s="13" t="str">
        <f t="array" ref="AF343">IFERROR(INDEX(B341:B363, SMALL(IF(ISNUMBER(SEARCH("JV1",F341:F363)), ROW(F341:F363)-MIN(ROW(F341:F363))+1, ""), ROW() -340 )), "")</f>
        <v>Saint Xavier University</v>
      </c>
      <c r="AG343" s="13">
        <f t="array" ref="AG343">IFERROR(INDEX(C341:C363, SMALL(IF(ISNUMBER(SEARCH("JV1",F341:F363)), ROW(F341:F363)-MIN(ROW(F341:F363))+1, ""), ROW() -340 )), "")</f>
        <v>0</v>
      </c>
      <c r="AH343" s="13" t="str">
        <f t="array" ref="AH343">IFERROR(INDEX(D341:D363, SMALL(IF(ISNUMBER(SEARCH("JV1",F341:F363)), ROW(F341:F363)-MIN(ROW(F341:F363))+1, ""), ROW() -340 )), "")</f>
        <v>21-2207</v>
      </c>
      <c r="AI343" s="13" t="str">
        <f t="array" ref="AI343">IFERROR(INDEX(E341:E363, SMALL(IF(ISNUMBER(SEARCH("JV1",F341:F363)), ROW(F341:F363)-MIN(ROW(F341:F363))+1, ""), ROW() -340 )), "")</f>
        <v>Eduardo Almanza</v>
      </c>
      <c r="AJ343" s="13" t="str">
        <f t="array" ref="AJ343">IFERROR(INDEX(B341:B363, SMALL(IF(ISNUMBER(SEARCH("JV2",F341:F363)), ROW(F341:F363)-MIN(ROW(F341:F363))+1, ""), ROW() -340 )), "")</f>
        <v/>
      </c>
      <c r="AK343" s="13" t="str">
        <f t="array" ref="AK343">IFERROR(INDEX(C341:C363, SMALL(IF(ISNUMBER(SEARCH("JV2",F341:F363)), ROW(F341:F363)-MIN(ROW(F341:F363))+1, ""), ROW() -340 )), "")</f>
        <v/>
      </c>
      <c r="AL343" s="13" t="str">
        <f t="array" ref="AL343">IFERROR(INDEX(D341:D363, SMALL(IF(ISNUMBER(SEARCH("JV2",F341:F363)), ROW(F341:F363)-MIN(ROW(F341:F363))+1, ""), ROW() -340 )), "")</f>
        <v/>
      </c>
      <c r="AM343" s="13" t="str">
        <f t="array" ref="AM343">IFERROR(INDEX(E341:E363, SMALL(IF(ISNUMBER(SEARCH("JV2",F341:F363)), ROW(F341:F363)-MIN(ROW(F341:F363))+1, ""), ROW() -340 )), "")</f>
        <v/>
      </c>
    </row>
    <row r="344" spans="2:39" s="13" customFormat="1" ht="15" customHeight="1">
      <c r="B344" s="21" t="s">
        <v>703</v>
      </c>
      <c r="C344" s="1"/>
      <c r="D344" s="22" t="s">
        <v>710</v>
      </c>
      <c r="E344" s="1" t="s">
        <v>711</v>
      </c>
      <c r="F344" s="23" t="s">
        <v>14</v>
      </c>
      <c r="G344" s="24"/>
      <c r="H344" s="25">
        <v>4437</v>
      </c>
      <c r="I344" s="24"/>
      <c r="J344" s="25" t="b">
        <v>0</v>
      </c>
      <c r="K344" s="19"/>
      <c r="L344" s="26"/>
      <c r="M344" s="27"/>
      <c r="AB344" s="13" t="str">
        <f t="array" ref="AB344">IFERROR(INDEX(B341:B363, SMALL(IF("V"=F341:F363, ROW(F341:F363)-MIN(ROW(F341:F363))+1, ""), ROW() -340 )), "")</f>
        <v>Saint Xavier University</v>
      </c>
      <c r="AC344" s="13">
        <f t="array" ref="AC344">IFERROR(INDEX(C341:C363, SMALL(IF("V"=F341:F363, ROW(F341:F363)-MIN(ROW(F341:F363))+1, ""), ROW() -340 )), "")</f>
        <v>0</v>
      </c>
      <c r="AD344" s="13" t="str">
        <f t="array" ref="AD344">IFERROR(INDEX(D341:D363, SMALL(IF("V"=F341:F363, ROW(F341:F363)-MIN(ROW(F341:F363))+1, ""), ROW() -340 )), "")</f>
        <v>11-534832</v>
      </c>
      <c r="AE344" s="13" t="str">
        <f t="array" ref="AE344">IFERROR(INDEX(E341:E363, SMALL(IF("V"=F341:F363, ROW(F341:F363)-MIN(ROW(F341:F363))+1, ""), ROW() -340 )), "")</f>
        <v>Jaren Orbeck</v>
      </c>
      <c r="AF344" s="13" t="str">
        <f t="array" ref="AF344">IFERROR(INDEX(B341:B363, SMALL(IF(ISNUMBER(SEARCH("JV1",F341:F363)), ROW(F341:F363)-MIN(ROW(F341:F363))+1, ""), ROW() -340 )), "")</f>
        <v>Saint Xavier University</v>
      </c>
      <c r="AG344" s="13">
        <f t="array" ref="AG344">IFERROR(INDEX(C341:C363, SMALL(IF(ISNUMBER(SEARCH("JV1",F341:F363)), ROW(F341:F363)-MIN(ROW(F341:F363))+1, ""), ROW() -340 )), "")</f>
        <v>0</v>
      </c>
      <c r="AH344" s="13" t="str">
        <f t="array" ref="AH344">IFERROR(INDEX(D341:D363, SMALL(IF(ISNUMBER(SEARCH("JV1",F341:F363)), ROW(F341:F363)-MIN(ROW(F341:F363))+1, ""), ROW() -340 )), "")</f>
        <v>21-80935</v>
      </c>
      <c r="AI344" s="13" t="str">
        <f t="array" ref="AI344">IFERROR(INDEX(E341:E363, SMALL(IF(ISNUMBER(SEARCH("JV1",F341:F363)), ROW(F341:F363)-MIN(ROW(F341:F363))+1, ""), ROW() -340 )), "")</f>
        <v>Ethan Deluna</v>
      </c>
      <c r="AJ344" s="13" t="str">
        <f t="array" ref="AJ344">IFERROR(INDEX(B341:B363, SMALL(IF(ISNUMBER(SEARCH("JV2",F341:F363)), ROW(F341:F363)-MIN(ROW(F341:F363))+1, ""), ROW() -340 )), "")</f>
        <v/>
      </c>
      <c r="AK344" s="13" t="str">
        <f t="array" ref="AK344">IFERROR(INDEX(C341:C363, SMALL(IF(ISNUMBER(SEARCH("JV2",F341:F363)), ROW(F341:F363)-MIN(ROW(F341:F363))+1, ""), ROW() -340 )), "")</f>
        <v/>
      </c>
      <c r="AL344" s="13" t="str">
        <f t="array" ref="AL344">IFERROR(INDEX(D341:D363, SMALL(IF(ISNUMBER(SEARCH("JV2",F341:F363)), ROW(F341:F363)-MIN(ROW(F341:F363))+1, ""), ROW() -340 )), "")</f>
        <v/>
      </c>
      <c r="AM344" s="13" t="str">
        <f t="array" ref="AM344">IFERROR(INDEX(E341:E363, SMALL(IF(ISNUMBER(SEARCH("JV2",F341:F363)), ROW(F341:F363)-MIN(ROW(F341:F363))+1, ""), ROW() -340 )), "")</f>
        <v/>
      </c>
    </row>
    <row r="345" spans="2:39" s="13" customFormat="1" ht="15" customHeight="1">
      <c r="B345" s="21" t="s">
        <v>703</v>
      </c>
      <c r="C345" s="1"/>
      <c r="D345" s="22" t="s">
        <v>712</v>
      </c>
      <c r="E345" s="1" t="s">
        <v>713</v>
      </c>
      <c r="F345" s="23" t="s">
        <v>17</v>
      </c>
      <c r="G345" s="24"/>
      <c r="H345" s="25">
        <v>4437</v>
      </c>
      <c r="I345" s="24"/>
      <c r="J345" s="25" t="b">
        <v>0</v>
      </c>
      <c r="K345" s="19"/>
      <c r="L345" s="26"/>
      <c r="M345" s="27"/>
      <c r="AB345" s="13" t="str">
        <f t="array" ref="AB345">IFERROR(INDEX(B341:B363, SMALL(IF("V"=F341:F363, ROW(F341:F363)-MIN(ROW(F341:F363))+1, ""), ROW() -340 )), "")</f>
        <v>Saint Xavier University</v>
      </c>
      <c r="AC345" s="13">
        <f t="array" ref="AC345">IFERROR(INDEX(C341:C363, SMALL(IF("V"=F341:F363, ROW(F341:F363)-MIN(ROW(F341:F363))+1, ""), ROW() -340 )), "")</f>
        <v>0</v>
      </c>
      <c r="AD345" s="13" t="str">
        <f t="array" ref="AD345">IFERROR(INDEX(D341:D363, SMALL(IF("V"=F341:F363, ROW(F341:F363)-MIN(ROW(F341:F363))+1, ""), ROW() -340 )), "")</f>
        <v>5548-4914</v>
      </c>
      <c r="AE345" s="13" t="str">
        <f t="array" ref="AE345">IFERROR(INDEX(E341:E363, SMALL(IF("V"=F341:F363, ROW(F341:F363)-MIN(ROW(F341:F363))+1, ""), ROW() -340 )), "")</f>
        <v>Michael Harmon</v>
      </c>
      <c r="AF345" s="13" t="str">
        <f t="array" ref="AF345">IFERROR(INDEX(B341:B363, SMALL(IF(ISNUMBER(SEARCH("JV1",F341:F363)), ROW(F341:F363)-MIN(ROW(F341:F363))+1, ""), ROW() -340 )), "")</f>
        <v>Saint Xavier University</v>
      </c>
      <c r="AG345" s="13">
        <f t="array" ref="AG345">IFERROR(INDEX(C341:C363, SMALL(IF(ISNUMBER(SEARCH("JV1",F341:F363)), ROW(F341:F363)-MIN(ROW(F341:F363))+1, ""), ROW() -340 )), "")</f>
        <v>0</v>
      </c>
      <c r="AH345" s="13" t="str">
        <f t="array" ref="AH345">IFERROR(INDEX(D341:D363, SMALL(IF(ISNUMBER(SEARCH("JV1",F341:F363)), ROW(F341:F363)-MIN(ROW(F341:F363))+1, ""), ROW() -340 )), "")</f>
        <v>11-747451</v>
      </c>
      <c r="AI345" s="13" t="str">
        <f t="array" ref="AI345">IFERROR(INDEX(E341:E363, SMALL(IF(ISNUMBER(SEARCH("JV1",F341:F363)), ROW(F341:F363)-MIN(ROW(F341:F363))+1, ""), ROW() -340 )), "")</f>
        <v>Jacob Kincade</v>
      </c>
      <c r="AJ345" s="13" t="str">
        <f t="array" ref="AJ345">IFERROR(INDEX(B341:B363, SMALL(IF(ISNUMBER(SEARCH("JV2",F341:F363)), ROW(F341:F363)-MIN(ROW(F341:F363))+1, ""), ROW() -340 )), "")</f>
        <v/>
      </c>
      <c r="AK345" s="13" t="str">
        <f t="array" ref="AK345">IFERROR(INDEX(C341:C363, SMALL(IF(ISNUMBER(SEARCH("JV2",F341:F363)), ROW(F341:F363)-MIN(ROW(F341:F363))+1, ""), ROW() -340 )), "")</f>
        <v/>
      </c>
      <c r="AL345" s="13" t="str">
        <f t="array" ref="AL345">IFERROR(INDEX(D341:D363, SMALL(IF(ISNUMBER(SEARCH("JV2",F341:F363)), ROW(F341:F363)-MIN(ROW(F341:F363))+1, ""), ROW() -340 )), "")</f>
        <v/>
      </c>
      <c r="AM345" s="13" t="str">
        <f t="array" ref="AM345">IFERROR(INDEX(E341:E363, SMALL(IF(ISNUMBER(SEARCH("JV2",F341:F363)), ROW(F341:F363)-MIN(ROW(F341:F363))+1, ""), ROW() -340 )), "")</f>
        <v/>
      </c>
    </row>
    <row r="346" spans="2:39" s="13" customFormat="1" ht="15" customHeight="1">
      <c r="B346" s="21" t="s">
        <v>703</v>
      </c>
      <c r="C346" s="1"/>
      <c r="D346" s="22" t="s">
        <v>714</v>
      </c>
      <c r="E346" s="1" t="s">
        <v>715</v>
      </c>
      <c r="F346" s="23" t="s">
        <v>14</v>
      </c>
      <c r="G346" s="24"/>
      <c r="H346" s="25">
        <v>4437</v>
      </c>
      <c r="I346" s="24"/>
      <c r="J346" s="25" t="b">
        <v>0</v>
      </c>
      <c r="K346" s="19"/>
      <c r="L346" s="26"/>
      <c r="M346" s="27"/>
      <c r="AB346" s="13" t="str">
        <f t="array" ref="AB346">IFERROR(INDEX(B341:B363, SMALL(IF("V"=F341:F363, ROW(F341:F363)-MIN(ROW(F341:F363))+1, ""), ROW() -340 )), "")</f>
        <v>Saint Xavier University</v>
      </c>
      <c r="AC346" s="13">
        <f t="array" ref="AC346">IFERROR(INDEX(C341:C363, SMALL(IF("V"=F341:F363, ROW(F341:F363)-MIN(ROW(F341:F363))+1, ""), ROW() -340 )), "")</f>
        <v>0</v>
      </c>
      <c r="AD346" s="13" t="str">
        <f t="array" ref="AD346">IFERROR(INDEX(D341:D363, SMALL(IF("V"=F341:F363, ROW(F341:F363)-MIN(ROW(F341:F363))+1, ""), ROW() -340 )), "")</f>
        <v>11-572214</v>
      </c>
      <c r="AE346" s="13" t="str">
        <f t="array" ref="AE346">IFERROR(INDEX(E341:E363, SMALL(IF("V"=F341:F363, ROW(F341:F363)-MIN(ROW(F341:F363))+1, ""), ROW() -340 )), "")</f>
        <v>Nicholas Sternes</v>
      </c>
      <c r="AF346" s="13" t="str">
        <f t="array" ref="AF346">IFERROR(INDEX(B341:B363, SMALL(IF(ISNUMBER(SEARCH("JV1",F341:F363)), ROW(F341:F363)-MIN(ROW(F341:F363))+1, ""), ROW() -340 )), "")</f>
        <v>Saint Xavier University</v>
      </c>
      <c r="AG346" s="13">
        <f t="array" ref="AG346">IFERROR(INDEX(C341:C363, SMALL(IF(ISNUMBER(SEARCH("JV1",F341:F363)), ROW(F341:F363)-MIN(ROW(F341:F363))+1, ""), ROW() -340 )), "")</f>
        <v>0</v>
      </c>
      <c r="AH346" s="13" t="str">
        <f t="array" ref="AH346">IFERROR(INDEX(D341:D363, SMALL(IF(ISNUMBER(SEARCH("JV1",F341:F363)), ROW(F341:F363)-MIN(ROW(F341:F363))+1, ""), ROW() -340 )), "")</f>
        <v>15-185553</v>
      </c>
      <c r="AI346" s="13" t="str">
        <f t="array" ref="AI346">IFERROR(INDEX(E341:E363, SMALL(IF(ISNUMBER(SEARCH("JV1",F341:F363)), ROW(F341:F363)-MIN(ROW(F341:F363))+1, ""), ROW() -340 )), "")</f>
        <v>Jason Laba</v>
      </c>
      <c r="AJ346" s="13" t="str">
        <f t="array" ref="AJ346">IFERROR(INDEX(B341:B363, SMALL(IF(ISNUMBER(SEARCH("JV2",F341:F363)), ROW(F341:F363)-MIN(ROW(F341:F363))+1, ""), ROW() -340 )), "")</f>
        <v/>
      </c>
      <c r="AK346" s="13" t="str">
        <f t="array" ref="AK346">IFERROR(INDEX(C341:C363, SMALL(IF(ISNUMBER(SEARCH("JV2",F341:F363)), ROW(F341:F363)-MIN(ROW(F341:F363))+1, ""), ROW() -340 )), "")</f>
        <v/>
      </c>
      <c r="AL346" s="13" t="str">
        <f t="array" ref="AL346">IFERROR(INDEX(D341:D363, SMALL(IF(ISNUMBER(SEARCH("JV2",F341:F363)), ROW(F341:F363)-MIN(ROW(F341:F363))+1, ""), ROW() -340 )), "")</f>
        <v/>
      </c>
      <c r="AM346" s="13" t="str">
        <f t="array" ref="AM346">IFERROR(INDEX(E341:E363, SMALL(IF(ISNUMBER(SEARCH("JV2",F341:F363)), ROW(F341:F363)-MIN(ROW(F341:F363))+1, ""), ROW() -340 )), "")</f>
        <v/>
      </c>
    </row>
    <row r="347" spans="2:39" s="13" customFormat="1" ht="15" customHeight="1">
      <c r="B347" s="21" t="s">
        <v>703</v>
      </c>
      <c r="C347" s="1"/>
      <c r="D347" s="22" t="s">
        <v>716</v>
      </c>
      <c r="E347" s="1" t="s">
        <v>717</v>
      </c>
      <c r="F347" s="23" t="s">
        <v>17</v>
      </c>
      <c r="G347" s="24"/>
      <c r="H347" s="25">
        <v>4437</v>
      </c>
      <c r="I347" s="24"/>
      <c r="J347" s="25" t="b">
        <v>0</v>
      </c>
      <c r="K347" s="19"/>
      <c r="L347" s="26"/>
      <c r="M347" s="27"/>
      <c r="AB347" s="13" t="str">
        <f t="array" ref="AB347">IFERROR(INDEX(B341:B363, SMALL(IF("V"=F341:F363, ROW(F341:F363)-MIN(ROW(F341:F363))+1, ""), ROW() -340 )), "")</f>
        <v>Saint Xavier University</v>
      </c>
      <c r="AC347" s="13">
        <f t="array" ref="AC347">IFERROR(INDEX(C341:C363, SMALL(IF("V"=F341:F363, ROW(F341:F363)-MIN(ROW(F341:F363))+1, ""), ROW() -340 )), "")</f>
        <v>0</v>
      </c>
      <c r="AD347" s="13" t="str">
        <f t="array" ref="AD347">IFERROR(INDEX(D341:D363, SMALL(IF("V"=F341:F363, ROW(F341:F363)-MIN(ROW(F341:F363))+1, ""), ROW() -340 )), "")</f>
        <v>15-3738</v>
      </c>
      <c r="AE347" s="13" t="str">
        <f t="array" ref="AE347">IFERROR(INDEX(E341:E363, SMALL(IF("V"=F341:F363, ROW(F341:F363)-MIN(ROW(F341:F363))+1, ""), ROW() -340 )), "")</f>
        <v>Tim Novak</v>
      </c>
      <c r="AF347" s="13" t="str">
        <f t="array" ref="AF347">IFERROR(INDEX(B341:B363, SMALL(IF(ISNUMBER(SEARCH("JV1",F341:F363)), ROW(F341:F363)-MIN(ROW(F341:F363))+1, ""), ROW() -340 )), "")</f>
        <v>Saint Xavier University</v>
      </c>
      <c r="AG347" s="13">
        <f t="array" ref="AG347">IFERROR(INDEX(C341:C363, SMALL(IF(ISNUMBER(SEARCH("JV1",F341:F363)), ROW(F341:F363)-MIN(ROW(F341:F363))+1, ""), ROW() -340 )), "")</f>
        <v>0</v>
      </c>
      <c r="AH347" s="13" t="str">
        <f t="array" ref="AH347">IFERROR(INDEX(D341:D363, SMALL(IF(ISNUMBER(SEARCH("JV1",F341:F363)), ROW(F341:F363)-MIN(ROW(F341:F363))+1, ""), ROW() -340 )), "")</f>
        <v>21-2209</v>
      </c>
      <c r="AI347" s="13" t="str">
        <f t="array" ref="AI347">IFERROR(INDEX(E341:E363, SMALL(IF(ISNUMBER(SEARCH("JV1",F341:F363)), ROW(F341:F363)-MIN(ROW(F341:F363))+1, ""), ROW() -340 )), "")</f>
        <v>Michael Rodriguez</v>
      </c>
      <c r="AJ347" s="13" t="str">
        <f t="array" ref="AJ347">IFERROR(INDEX(B341:B363, SMALL(IF(ISNUMBER(SEARCH("JV2",F341:F363)), ROW(F341:F363)-MIN(ROW(F341:F363))+1, ""), ROW() -340 )), "")</f>
        <v/>
      </c>
      <c r="AK347" s="13" t="str">
        <f t="array" ref="AK347">IFERROR(INDEX(C341:C363, SMALL(IF(ISNUMBER(SEARCH("JV2",F341:F363)), ROW(F341:F363)-MIN(ROW(F341:F363))+1, ""), ROW() -340 )), "")</f>
        <v/>
      </c>
      <c r="AL347" s="13" t="str">
        <f t="array" ref="AL347">IFERROR(INDEX(D341:D363, SMALL(IF(ISNUMBER(SEARCH("JV2",F341:F363)), ROW(F341:F363)-MIN(ROW(F341:F363))+1, ""), ROW() -340 )), "")</f>
        <v/>
      </c>
      <c r="AM347" s="13" t="str">
        <f t="array" ref="AM347">IFERROR(INDEX(E341:E363, SMALL(IF(ISNUMBER(SEARCH("JV2",F341:F363)), ROW(F341:F363)-MIN(ROW(F341:F363))+1, ""), ROW() -340 )), "")</f>
        <v/>
      </c>
    </row>
    <row r="348" spans="2:39" s="13" customFormat="1" ht="15" customHeight="1">
      <c r="B348" s="21" t="s">
        <v>703</v>
      </c>
      <c r="C348" s="1"/>
      <c r="D348" s="22" t="s">
        <v>718</v>
      </c>
      <c r="E348" s="1" t="s">
        <v>719</v>
      </c>
      <c r="F348" s="23" t="s">
        <v>30</v>
      </c>
      <c r="G348" s="24"/>
      <c r="H348" s="25">
        <v>4437</v>
      </c>
      <c r="I348" s="24"/>
      <c r="J348" s="25" t="b">
        <v>0</v>
      </c>
      <c r="K348" s="19"/>
      <c r="L348" s="26"/>
      <c r="M348" s="27"/>
      <c r="AB348" s="13" t="str">
        <f t="array" ref="AB348">IFERROR(INDEX(B341:B363, SMALL(IF("V"=F341:F363, ROW(F341:F363)-MIN(ROW(F341:F363))+1, ""), ROW() -340 )), "")</f>
        <v>Saint Xavier University</v>
      </c>
      <c r="AC348" s="13">
        <f t="array" ref="AC348">IFERROR(INDEX(C341:C363, SMALL(IF("V"=F341:F363, ROW(F341:F363)-MIN(ROW(F341:F363))+1, ""), ROW() -340 )), "")</f>
        <v>0</v>
      </c>
      <c r="AD348" s="13" t="str">
        <f t="array" ref="AD348">IFERROR(INDEX(D341:D363, SMALL(IF("V"=F341:F363, ROW(F341:F363)-MIN(ROW(F341:F363))+1, ""), ROW() -340 )), "")</f>
        <v>20-39060</v>
      </c>
      <c r="AE348" s="13" t="str">
        <f t="array" ref="AE348">IFERROR(INDEX(E341:E363, SMALL(IF("V"=F341:F363, ROW(F341:F363)-MIN(ROW(F341:F363))+1, ""), ROW() -340 )), "")</f>
        <v>Tyler Pedersen</v>
      </c>
      <c r="AF348" s="13" t="str">
        <f t="array" ref="AF348">IFERROR(INDEX(B341:B363, SMALL(IF(ISNUMBER(SEARCH("JV1",F341:F363)), ROW(F341:F363)-MIN(ROW(F341:F363))+1, ""), ROW() -340 )), "")</f>
        <v>Saint Xavier University</v>
      </c>
      <c r="AG348" s="13">
        <f t="array" ref="AG348">IFERROR(INDEX(C341:C363, SMALL(IF(ISNUMBER(SEARCH("JV1",F341:F363)), ROW(F341:F363)-MIN(ROW(F341:F363))+1, ""), ROW() -340 )), "")</f>
        <v>0</v>
      </c>
      <c r="AH348" s="13" t="str">
        <f t="array" ref="AH348">IFERROR(INDEX(D341:D363, SMALL(IF(ISNUMBER(SEARCH("JV1",F341:F363)), ROW(F341:F363)-MIN(ROW(F341:F363))+1, ""), ROW() -340 )), "")</f>
        <v>21-79350</v>
      </c>
      <c r="AI348" s="13" t="str">
        <f t="array" ref="AI348">IFERROR(INDEX(E341:E363, SMALL(IF(ISNUMBER(SEARCH("JV1",F341:F363)), ROW(F341:F363)-MIN(ROW(F341:F363))+1, ""), ROW() -340 )), "")</f>
        <v>Naseem Haleem</v>
      </c>
      <c r="AJ348" s="13" t="str">
        <f t="array" ref="AJ348">IFERROR(INDEX(B341:B363, SMALL(IF(ISNUMBER(SEARCH("JV2",F341:F363)), ROW(F341:F363)-MIN(ROW(F341:F363))+1, ""), ROW() -340 )), "")</f>
        <v/>
      </c>
      <c r="AK348" s="13" t="str">
        <f t="array" ref="AK348">IFERROR(INDEX(C341:C363, SMALL(IF(ISNUMBER(SEARCH("JV2",F341:F363)), ROW(F341:F363)-MIN(ROW(F341:F363))+1, ""), ROW() -340 )), "")</f>
        <v/>
      </c>
      <c r="AL348" s="13" t="str">
        <f t="array" ref="AL348">IFERROR(INDEX(D341:D363, SMALL(IF(ISNUMBER(SEARCH("JV2",F341:F363)), ROW(F341:F363)-MIN(ROW(F341:F363))+1, ""), ROW() -340 )), "")</f>
        <v/>
      </c>
      <c r="AM348" s="13" t="str">
        <f t="array" ref="AM348">IFERROR(INDEX(E341:E363, SMALL(IF(ISNUMBER(SEARCH("JV2",F341:F363)), ROW(F341:F363)-MIN(ROW(F341:F363))+1, ""), ROW() -340 )), "")</f>
        <v/>
      </c>
    </row>
    <row r="349" spans="2:39" s="13" customFormat="1" ht="15" customHeight="1">
      <c r="B349" s="21" t="s">
        <v>703</v>
      </c>
      <c r="C349" s="1"/>
      <c r="D349" s="22" t="s">
        <v>720</v>
      </c>
      <c r="E349" s="1" t="s">
        <v>721</v>
      </c>
      <c r="F349" s="23" t="s">
        <v>30</v>
      </c>
      <c r="G349" s="24"/>
      <c r="H349" s="25">
        <v>4437</v>
      </c>
      <c r="I349" s="24"/>
      <c r="J349" s="25" t="b">
        <v>0</v>
      </c>
      <c r="K349" s="19"/>
      <c r="L349" s="26"/>
      <c r="M349" s="27"/>
    </row>
    <row r="350" spans="2:39" s="13" customFormat="1" ht="15" customHeight="1">
      <c r="B350" s="21" t="s">
        <v>703</v>
      </c>
      <c r="C350" s="1"/>
      <c r="D350" s="22" t="s">
        <v>722</v>
      </c>
      <c r="E350" s="1" t="s">
        <v>723</v>
      </c>
      <c r="F350" s="23" t="s">
        <v>17</v>
      </c>
      <c r="G350" s="24"/>
      <c r="H350" s="25">
        <v>4437</v>
      </c>
      <c r="I350" s="24"/>
      <c r="J350" s="25" t="b">
        <v>0</v>
      </c>
      <c r="K350" s="19"/>
      <c r="L350" s="26"/>
      <c r="M350" s="27"/>
    </row>
    <row r="351" spans="2:39" s="13" customFormat="1" ht="15" customHeight="1">
      <c r="B351" s="21" t="s">
        <v>703</v>
      </c>
      <c r="C351" s="1"/>
      <c r="D351" s="22" t="s">
        <v>724</v>
      </c>
      <c r="E351" s="1" t="s">
        <v>725</v>
      </c>
      <c r="F351" s="23" t="s">
        <v>14</v>
      </c>
      <c r="G351" s="24"/>
      <c r="H351" s="25">
        <v>4437</v>
      </c>
      <c r="I351" s="24"/>
      <c r="J351" s="25" t="b">
        <v>0</v>
      </c>
      <c r="K351" s="19"/>
      <c r="L351" s="26"/>
      <c r="M351" s="27"/>
    </row>
    <row r="352" spans="2:39" s="13" customFormat="1" ht="15" customHeight="1">
      <c r="B352" s="21" t="s">
        <v>703</v>
      </c>
      <c r="C352" s="1"/>
      <c r="D352" s="22" t="s">
        <v>726</v>
      </c>
      <c r="E352" s="1" t="s">
        <v>727</v>
      </c>
      <c r="F352" s="23" t="s">
        <v>17</v>
      </c>
      <c r="G352" s="24"/>
      <c r="H352" s="25">
        <v>4437</v>
      </c>
      <c r="I352" s="24"/>
      <c r="J352" s="25" t="b">
        <v>0</v>
      </c>
      <c r="K352" s="19"/>
      <c r="L352" s="26"/>
      <c r="M352" s="27"/>
    </row>
    <row r="353" spans="2:39" s="13" customFormat="1" ht="15" customHeight="1">
      <c r="B353" s="21" t="s">
        <v>703</v>
      </c>
      <c r="C353" s="1"/>
      <c r="D353" s="22" t="s">
        <v>728</v>
      </c>
      <c r="E353" s="1" t="s">
        <v>729</v>
      </c>
      <c r="F353" s="23" t="s">
        <v>30</v>
      </c>
      <c r="G353" s="24"/>
      <c r="H353" s="25">
        <v>4437</v>
      </c>
      <c r="I353" s="24"/>
      <c r="J353" s="25" t="b">
        <v>0</v>
      </c>
      <c r="K353" s="19"/>
      <c r="L353" s="26"/>
      <c r="M353" s="27"/>
    </row>
    <row r="354" spans="2:39" s="13" customFormat="1" ht="15" customHeight="1">
      <c r="B354" s="21" t="s">
        <v>703</v>
      </c>
      <c r="C354" s="1"/>
      <c r="D354" s="22" t="s">
        <v>730</v>
      </c>
      <c r="E354" s="1" t="s">
        <v>731</v>
      </c>
      <c r="F354" s="23" t="s">
        <v>30</v>
      </c>
      <c r="G354" s="24"/>
      <c r="H354" s="25">
        <v>4437</v>
      </c>
      <c r="I354" s="24"/>
      <c r="J354" s="25" t="b">
        <v>0</v>
      </c>
      <c r="K354" s="19"/>
      <c r="L354" s="26"/>
      <c r="M354" s="27"/>
    </row>
    <row r="355" spans="2:39" s="13" customFormat="1" ht="15" customHeight="1">
      <c r="B355" s="21" t="s">
        <v>703</v>
      </c>
      <c r="C355" s="1"/>
      <c r="D355" s="22" t="s">
        <v>732</v>
      </c>
      <c r="E355" s="1" t="s">
        <v>733</v>
      </c>
      <c r="F355" s="23" t="s">
        <v>30</v>
      </c>
      <c r="G355" s="24"/>
      <c r="H355" s="25">
        <v>4437</v>
      </c>
      <c r="I355" s="24"/>
      <c r="J355" s="25" t="b">
        <v>0</v>
      </c>
      <c r="K355" s="19"/>
      <c r="L355" s="26"/>
      <c r="M355" s="27"/>
    </row>
    <row r="356" spans="2:39" s="13" customFormat="1" ht="15" customHeight="1">
      <c r="B356" s="21" t="s">
        <v>703</v>
      </c>
      <c r="C356" s="1"/>
      <c r="D356" s="22" t="s">
        <v>734</v>
      </c>
      <c r="E356" s="1" t="s">
        <v>735</v>
      </c>
      <c r="F356" s="23" t="s">
        <v>30</v>
      </c>
      <c r="G356" s="24"/>
      <c r="H356" s="25">
        <v>4437</v>
      </c>
      <c r="I356" s="24"/>
      <c r="J356" s="25" t="b">
        <v>0</v>
      </c>
      <c r="K356" s="19"/>
      <c r="L356" s="26"/>
      <c r="M356" s="27"/>
    </row>
    <row r="357" spans="2:39" s="13" customFormat="1" ht="15" customHeight="1">
      <c r="B357" s="21" t="s">
        <v>703</v>
      </c>
      <c r="C357" s="1"/>
      <c r="D357" s="22" t="s">
        <v>736</v>
      </c>
      <c r="E357" s="1" t="s">
        <v>737</v>
      </c>
      <c r="F357" s="23" t="s">
        <v>14</v>
      </c>
      <c r="G357" s="24"/>
      <c r="H357" s="25">
        <v>4437</v>
      </c>
      <c r="I357" s="24"/>
      <c r="J357" s="25" t="b">
        <v>0</v>
      </c>
      <c r="K357" s="19"/>
      <c r="L357" s="26"/>
      <c r="M357" s="27"/>
    </row>
    <row r="358" spans="2:39" s="13" customFormat="1" ht="15" customHeight="1">
      <c r="B358" s="21" t="s">
        <v>703</v>
      </c>
      <c r="C358" s="1"/>
      <c r="D358" s="22" t="s">
        <v>738</v>
      </c>
      <c r="E358" s="1" t="s">
        <v>739</v>
      </c>
      <c r="F358" s="23" t="s">
        <v>17</v>
      </c>
      <c r="G358" s="24"/>
      <c r="H358" s="25">
        <v>4437</v>
      </c>
      <c r="I358" s="24"/>
      <c r="J358" s="25" t="b">
        <v>0</v>
      </c>
      <c r="K358" s="19"/>
      <c r="L358" s="26"/>
      <c r="M358" s="27"/>
    </row>
    <row r="359" spans="2:39" s="13" customFormat="1" ht="15" customHeight="1">
      <c r="B359" s="21" t="s">
        <v>703</v>
      </c>
      <c r="C359" s="1"/>
      <c r="D359" s="22" t="s">
        <v>740</v>
      </c>
      <c r="E359" s="1" t="s">
        <v>741</v>
      </c>
      <c r="F359" s="23" t="s">
        <v>17</v>
      </c>
      <c r="G359" s="24"/>
      <c r="H359" s="25">
        <v>4437</v>
      </c>
      <c r="I359" s="24"/>
      <c r="J359" s="25" t="b">
        <v>0</v>
      </c>
      <c r="K359" s="19"/>
      <c r="L359" s="26"/>
      <c r="M359" s="27"/>
    </row>
    <row r="360" spans="2:39" s="13" customFormat="1" ht="15" customHeight="1">
      <c r="B360" s="21" t="s">
        <v>703</v>
      </c>
      <c r="C360" s="1"/>
      <c r="D360" s="22" t="s">
        <v>742</v>
      </c>
      <c r="E360" s="1" t="s">
        <v>743</v>
      </c>
      <c r="F360" s="23" t="s">
        <v>14</v>
      </c>
      <c r="G360" s="24"/>
      <c r="H360" s="25">
        <v>4437</v>
      </c>
      <c r="I360" s="24"/>
      <c r="J360" s="25" t="b">
        <v>0</v>
      </c>
      <c r="K360" s="19"/>
      <c r="L360" s="26"/>
      <c r="M360" s="27"/>
    </row>
    <row r="361" spans="2:39" s="13" customFormat="1" ht="15" customHeight="1">
      <c r="B361" s="21" t="s">
        <v>703</v>
      </c>
      <c r="C361" s="1"/>
      <c r="D361" s="22" t="s">
        <v>744</v>
      </c>
      <c r="E361" s="1" t="s">
        <v>745</v>
      </c>
      <c r="F361" s="23" t="s">
        <v>30</v>
      </c>
      <c r="G361" s="24"/>
      <c r="H361" s="25">
        <v>4437</v>
      </c>
      <c r="I361" s="24"/>
      <c r="J361" s="25" t="b">
        <v>0</v>
      </c>
      <c r="K361" s="19"/>
      <c r="L361" s="26"/>
      <c r="M361" s="27"/>
    </row>
    <row r="362" spans="2:39" s="13" customFormat="1" ht="15" customHeight="1">
      <c r="B362" s="21" t="s">
        <v>703</v>
      </c>
      <c r="C362" s="1"/>
      <c r="D362" s="22" t="s">
        <v>746</v>
      </c>
      <c r="E362" s="1" t="s">
        <v>747</v>
      </c>
      <c r="F362" s="23" t="s">
        <v>14</v>
      </c>
      <c r="G362" s="24"/>
      <c r="H362" s="25">
        <v>4437</v>
      </c>
      <c r="I362" s="24"/>
      <c r="J362" s="25" t="b">
        <v>0</v>
      </c>
      <c r="K362" s="19"/>
      <c r="L362" s="26"/>
      <c r="M362" s="27"/>
    </row>
    <row r="363" spans="2:39" s="13" customFormat="1" ht="15" customHeight="1">
      <c r="B363" s="21" t="s">
        <v>703</v>
      </c>
      <c r="C363" s="1"/>
      <c r="D363" s="22" t="s">
        <v>748</v>
      </c>
      <c r="E363" s="1" t="s">
        <v>749</v>
      </c>
      <c r="F363" s="23" t="s">
        <v>14</v>
      </c>
      <c r="G363" s="24"/>
      <c r="H363" s="25">
        <v>4437</v>
      </c>
      <c r="I363" s="24"/>
      <c r="J363" s="25" t="b">
        <v>0</v>
      </c>
      <c r="K363" s="19"/>
      <c r="L363" s="26"/>
      <c r="M363" s="27"/>
    </row>
    <row r="364" spans="2:39" s="13" customFormat="1" ht="15" customHeight="1">
      <c r="B364" s="21" t="s">
        <v>750</v>
      </c>
      <c r="C364" s="1"/>
      <c r="D364" s="22" t="s">
        <v>751</v>
      </c>
      <c r="E364" s="1" t="s">
        <v>752</v>
      </c>
      <c r="F364" s="23" t="s">
        <v>14</v>
      </c>
      <c r="G364" s="24"/>
      <c r="H364" s="25">
        <v>4462</v>
      </c>
      <c r="I364" s="24"/>
      <c r="J364" s="25" t="b">
        <v>0</v>
      </c>
      <c r="K364" s="19"/>
      <c r="L364" s="26"/>
      <c r="M364" s="27"/>
      <c r="AB364" s="13" t="str">
        <f t="array" ref="AB364">IFERROR(INDEX(B364:B371, SMALL(IF("V"=F364:F371, ROW(F364:F371)-MIN(ROW(F364:F371))+1, ""), ROW() -363 )), "")</f>
        <v>Southeastern Illinois College</v>
      </c>
      <c r="AC364" s="13">
        <f t="array" ref="AC364">IFERROR(INDEX(C364:C371, SMALL(IF("V"=F364:F371, ROW(F364:F371)-MIN(ROW(F364:F371))+1, ""), ROW() -363 )), "")</f>
        <v>0</v>
      </c>
      <c r="AD364" s="13" t="str">
        <f t="array" ref="AD364">IFERROR(INDEX(D364:D371, SMALL(IF("V"=F364:F371, ROW(F364:F371)-MIN(ROW(F364:F371))+1, ""), ROW() -363 )), "")</f>
        <v>11-183794</v>
      </c>
      <c r="AE364" s="13" t="str">
        <f t="array" ref="AE364">IFERROR(INDEX(E364:E371, SMALL(IF("V"=F364:F371, ROW(F364:F371)-MIN(ROW(F364:F371))+1, ""), ROW() -363 )), "")</f>
        <v>Conner Bennett</v>
      </c>
      <c r="AF364" s="13" t="str">
        <f t="array" ref="AF364">IFERROR(INDEX(B364:B371, SMALL(IF(ISNUMBER(SEARCH("JV1",F364:F371)), ROW(F364:F371)-MIN(ROW(F364:F371))+1, ""), ROW() -363 )), "")</f>
        <v/>
      </c>
      <c r="AG364" s="13" t="str">
        <f t="array" ref="AG364">IFERROR(INDEX(C364:C371, SMALL(IF(ISNUMBER(SEARCH("JV1",F364:F371)), ROW(F364:F371)-MIN(ROW(F364:F371))+1, ""), ROW() -363 )), "")</f>
        <v/>
      </c>
      <c r="AH364" s="13" t="str">
        <f t="array" ref="AH364">IFERROR(INDEX(D364:D371, SMALL(IF(ISNUMBER(SEARCH("JV1",F364:F371)), ROW(F364:F371)-MIN(ROW(F364:F371))+1, ""), ROW() -363 )), "")</f>
        <v/>
      </c>
      <c r="AI364" s="13" t="str">
        <f t="array" ref="AI364">IFERROR(INDEX(E364:E371, SMALL(IF(ISNUMBER(SEARCH("JV1",F364:F371)), ROW(F364:F371)-MIN(ROW(F364:F371))+1, ""), ROW() -363 )), "")</f>
        <v/>
      </c>
      <c r="AJ364" s="13" t="str">
        <f t="array" ref="AJ364">IFERROR(INDEX(B364:B371, SMALL(IF(ISNUMBER(SEARCH("JV2",F364:F371)), ROW(F364:F371)-MIN(ROW(F364:F371))+1, ""), ROW() -363 )), "")</f>
        <v/>
      </c>
      <c r="AK364" s="13" t="str">
        <f t="array" ref="AK364">IFERROR(INDEX(C364:C371, SMALL(IF(ISNUMBER(SEARCH("JV2",F364:F371)), ROW(F364:F371)-MIN(ROW(F364:F371))+1, ""), ROW() -363 )), "")</f>
        <v/>
      </c>
      <c r="AL364" s="13" t="str">
        <f t="array" ref="AL364">IFERROR(INDEX(D364:D371, SMALL(IF(ISNUMBER(SEARCH("JV2",F364:F371)), ROW(F364:F371)-MIN(ROW(F364:F371))+1, ""), ROW() -363 )), "")</f>
        <v/>
      </c>
      <c r="AM364" s="13" t="str">
        <f t="array" ref="AM364">IFERROR(INDEX(E364:E371, SMALL(IF(ISNUMBER(SEARCH("JV2",F364:F371)), ROW(F364:F371)-MIN(ROW(F364:F371))+1, ""), ROW() -363 )), "")</f>
        <v/>
      </c>
    </row>
    <row r="365" spans="2:39" s="13" customFormat="1" ht="15" customHeight="1">
      <c r="B365" s="21" t="s">
        <v>750</v>
      </c>
      <c r="C365" s="1"/>
      <c r="D365" s="22" t="s">
        <v>753</v>
      </c>
      <c r="E365" s="1" t="s">
        <v>754</v>
      </c>
      <c r="F365" s="23" t="s">
        <v>14</v>
      </c>
      <c r="G365" s="24"/>
      <c r="H365" s="25">
        <v>4462</v>
      </c>
      <c r="I365" s="24"/>
      <c r="J365" s="25" t="b">
        <v>0</v>
      </c>
      <c r="K365" s="19"/>
      <c r="L365" s="26"/>
      <c r="M365" s="27"/>
      <c r="AB365" s="13" t="str">
        <f t="array" ref="AB365">IFERROR(INDEX(B364:B371, SMALL(IF("V"=F364:F371, ROW(F364:F371)-MIN(ROW(F364:F371))+1, ""), ROW() -363 )), "")</f>
        <v>Southeastern Illinois College</v>
      </c>
      <c r="AC365" s="13">
        <f t="array" ref="AC365">IFERROR(INDEX(C364:C371, SMALL(IF("V"=F364:F371, ROW(F364:F371)-MIN(ROW(F364:F371))+1, ""), ROW() -363 )), "")</f>
        <v>0</v>
      </c>
      <c r="AD365" s="13" t="str">
        <f t="array" ref="AD365">IFERROR(INDEX(D364:D371, SMALL(IF("V"=F364:F371, ROW(F364:F371)-MIN(ROW(F364:F371))+1, ""), ROW() -363 )), "")</f>
        <v>18-39879</v>
      </c>
      <c r="AE365" s="13" t="str">
        <f t="array" ref="AE365">IFERROR(INDEX(E364:E371, SMALL(IF("V"=F364:F371, ROW(F364:F371)-MIN(ROW(F364:F371))+1, ""), ROW() -363 )), "")</f>
        <v>Connor McCague</v>
      </c>
      <c r="AF365" s="13" t="str">
        <f t="array" ref="AF365">IFERROR(INDEX(B364:B371, SMALL(IF(ISNUMBER(SEARCH("JV1",F364:F371)), ROW(F364:F371)-MIN(ROW(F364:F371))+1, ""), ROW() -363 )), "")</f>
        <v/>
      </c>
      <c r="AG365" s="13" t="str">
        <f t="array" ref="AG365">IFERROR(INDEX(C364:C371, SMALL(IF(ISNUMBER(SEARCH("JV1",F364:F371)), ROW(F364:F371)-MIN(ROW(F364:F371))+1, ""), ROW() -363 )), "")</f>
        <v/>
      </c>
      <c r="AH365" s="13" t="str">
        <f t="array" ref="AH365">IFERROR(INDEX(D364:D371, SMALL(IF(ISNUMBER(SEARCH("JV1",F364:F371)), ROW(F364:F371)-MIN(ROW(F364:F371))+1, ""), ROW() -363 )), "")</f>
        <v/>
      </c>
      <c r="AI365" s="13" t="str">
        <f t="array" ref="AI365">IFERROR(INDEX(E364:E371, SMALL(IF(ISNUMBER(SEARCH("JV1",F364:F371)), ROW(F364:F371)-MIN(ROW(F364:F371))+1, ""), ROW() -363 )), "")</f>
        <v/>
      </c>
      <c r="AJ365" s="13" t="str">
        <f t="array" ref="AJ365">IFERROR(INDEX(B364:B371, SMALL(IF(ISNUMBER(SEARCH("JV2",F364:F371)), ROW(F364:F371)-MIN(ROW(F364:F371))+1, ""), ROW() -363 )), "")</f>
        <v/>
      </c>
      <c r="AK365" s="13" t="str">
        <f t="array" ref="AK365">IFERROR(INDEX(C364:C371, SMALL(IF(ISNUMBER(SEARCH("JV2",F364:F371)), ROW(F364:F371)-MIN(ROW(F364:F371))+1, ""), ROW() -363 )), "")</f>
        <v/>
      </c>
      <c r="AL365" s="13" t="str">
        <f t="array" ref="AL365">IFERROR(INDEX(D364:D371, SMALL(IF(ISNUMBER(SEARCH("JV2",F364:F371)), ROW(F364:F371)-MIN(ROW(F364:F371))+1, ""), ROW() -363 )), "")</f>
        <v/>
      </c>
      <c r="AM365" s="13" t="str">
        <f t="array" ref="AM365">IFERROR(INDEX(E364:E371, SMALL(IF(ISNUMBER(SEARCH("JV2",F364:F371)), ROW(F364:F371)-MIN(ROW(F364:F371))+1, ""), ROW() -363 )), "")</f>
        <v/>
      </c>
    </row>
    <row r="366" spans="2:39" s="13" customFormat="1" ht="15" customHeight="1">
      <c r="B366" s="21" t="s">
        <v>750</v>
      </c>
      <c r="C366" s="1"/>
      <c r="D366" s="22" t="s">
        <v>755</v>
      </c>
      <c r="E366" s="1" t="s">
        <v>756</v>
      </c>
      <c r="F366" s="23" t="s">
        <v>14</v>
      </c>
      <c r="G366" s="24"/>
      <c r="H366" s="25">
        <v>4462</v>
      </c>
      <c r="I366" s="24"/>
      <c r="J366" s="25" t="b">
        <v>0</v>
      </c>
      <c r="K366" s="19"/>
      <c r="L366" s="26"/>
      <c r="M366" s="27"/>
      <c r="AB366" s="13" t="str">
        <f t="array" ref="AB366">IFERROR(INDEX(B364:B371, SMALL(IF("V"=F364:F371, ROW(F364:F371)-MIN(ROW(F364:F371))+1, ""), ROW() -363 )), "")</f>
        <v>Southeastern Illinois College</v>
      </c>
      <c r="AC366" s="13">
        <f t="array" ref="AC366">IFERROR(INDEX(C364:C371, SMALL(IF("V"=F364:F371, ROW(F364:F371)-MIN(ROW(F364:F371))+1, ""), ROW() -363 )), "")</f>
        <v>0</v>
      </c>
      <c r="AD366" s="13" t="str">
        <f t="array" ref="AD366">IFERROR(INDEX(D364:D371, SMALL(IF("V"=F364:F371, ROW(F364:F371)-MIN(ROW(F364:F371))+1, ""), ROW() -363 )), "")</f>
        <v>16-144529</v>
      </c>
      <c r="AE366" s="13" t="str">
        <f t="array" ref="AE366">IFERROR(INDEX(E364:E371, SMALL(IF("V"=F364:F371, ROW(F364:F371)-MIN(ROW(F364:F371))+1, ""), ROW() -363 )), "")</f>
        <v>Daden Moore</v>
      </c>
      <c r="AF366" s="13" t="str">
        <f t="array" ref="AF366">IFERROR(INDEX(B364:B371, SMALL(IF(ISNUMBER(SEARCH("JV1",F364:F371)), ROW(F364:F371)-MIN(ROW(F364:F371))+1, ""), ROW() -363 )), "")</f>
        <v/>
      </c>
      <c r="AG366" s="13" t="str">
        <f t="array" ref="AG366">IFERROR(INDEX(C364:C371, SMALL(IF(ISNUMBER(SEARCH("JV1",F364:F371)), ROW(F364:F371)-MIN(ROW(F364:F371))+1, ""), ROW() -363 )), "")</f>
        <v/>
      </c>
      <c r="AH366" s="13" t="str">
        <f t="array" ref="AH366">IFERROR(INDEX(D364:D371, SMALL(IF(ISNUMBER(SEARCH("JV1",F364:F371)), ROW(F364:F371)-MIN(ROW(F364:F371))+1, ""), ROW() -363 )), "")</f>
        <v/>
      </c>
      <c r="AI366" s="13" t="str">
        <f t="array" ref="AI366">IFERROR(INDEX(E364:E371, SMALL(IF(ISNUMBER(SEARCH("JV1",F364:F371)), ROW(F364:F371)-MIN(ROW(F364:F371))+1, ""), ROW() -363 )), "")</f>
        <v/>
      </c>
      <c r="AJ366" s="13" t="str">
        <f t="array" ref="AJ366">IFERROR(INDEX(B364:B371, SMALL(IF(ISNUMBER(SEARCH("JV2",F364:F371)), ROW(F364:F371)-MIN(ROW(F364:F371))+1, ""), ROW() -363 )), "")</f>
        <v/>
      </c>
      <c r="AK366" s="13" t="str">
        <f t="array" ref="AK366">IFERROR(INDEX(C364:C371, SMALL(IF(ISNUMBER(SEARCH("JV2",F364:F371)), ROW(F364:F371)-MIN(ROW(F364:F371))+1, ""), ROW() -363 )), "")</f>
        <v/>
      </c>
      <c r="AL366" s="13" t="str">
        <f t="array" ref="AL366">IFERROR(INDEX(D364:D371, SMALL(IF(ISNUMBER(SEARCH("JV2",F364:F371)), ROW(F364:F371)-MIN(ROW(F364:F371))+1, ""), ROW() -363 )), "")</f>
        <v/>
      </c>
      <c r="AM366" s="13" t="str">
        <f t="array" ref="AM366">IFERROR(INDEX(E364:E371, SMALL(IF(ISNUMBER(SEARCH("JV2",F364:F371)), ROW(F364:F371)-MIN(ROW(F364:F371))+1, ""), ROW() -363 )), "")</f>
        <v/>
      </c>
    </row>
    <row r="367" spans="2:39" s="13" customFormat="1" ht="15" customHeight="1">
      <c r="B367" s="21" t="s">
        <v>750</v>
      </c>
      <c r="C367" s="1"/>
      <c r="D367" s="22" t="s">
        <v>757</v>
      </c>
      <c r="E367" s="1" t="s">
        <v>758</v>
      </c>
      <c r="F367" s="23" t="s">
        <v>14</v>
      </c>
      <c r="G367" s="24"/>
      <c r="H367" s="25">
        <v>4462</v>
      </c>
      <c r="I367" s="24"/>
      <c r="J367" s="25" t="b">
        <v>0</v>
      </c>
      <c r="K367" s="19"/>
      <c r="L367" s="26"/>
      <c r="M367" s="27"/>
      <c r="AB367" s="13" t="str">
        <f t="array" ref="AB367">IFERROR(INDEX(B364:B371, SMALL(IF("V"=F364:F371, ROW(F364:F371)-MIN(ROW(F364:F371))+1, ""), ROW() -363 )), "")</f>
        <v>Southeastern Illinois College</v>
      </c>
      <c r="AC367" s="13">
        <f t="array" ref="AC367">IFERROR(INDEX(C364:C371, SMALL(IF("V"=F364:F371, ROW(F364:F371)-MIN(ROW(F364:F371))+1, ""), ROW() -363 )), "")</f>
        <v>0</v>
      </c>
      <c r="AD367" s="13" t="str">
        <f t="array" ref="AD367">IFERROR(INDEX(D364:D371, SMALL(IF("V"=F364:F371, ROW(F364:F371)-MIN(ROW(F364:F371))+1, ""), ROW() -363 )), "")</f>
        <v>22-93633</v>
      </c>
      <c r="AE367" s="13" t="str">
        <f t="array" ref="AE367">IFERROR(INDEX(E364:E371, SMALL(IF("V"=F364:F371, ROW(F364:F371)-MIN(ROW(F364:F371))+1, ""), ROW() -363 )), "")</f>
        <v>Eli Fromm</v>
      </c>
      <c r="AF367" s="13" t="str">
        <f t="array" ref="AF367">IFERROR(INDEX(B364:B371, SMALL(IF(ISNUMBER(SEARCH("JV1",F364:F371)), ROW(F364:F371)-MIN(ROW(F364:F371))+1, ""), ROW() -363 )), "")</f>
        <v/>
      </c>
      <c r="AG367" s="13" t="str">
        <f t="array" ref="AG367">IFERROR(INDEX(C364:C371, SMALL(IF(ISNUMBER(SEARCH("JV1",F364:F371)), ROW(F364:F371)-MIN(ROW(F364:F371))+1, ""), ROW() -363 )), "")</f>
        <v/>
      </c>
      <c r="AH367" s="13" t="str">
        <f t="array" ref="AH367">IFERROR(INDEX(D364:D371, SMALL(IF(ISNUMBER(SEARCH("JV1",F364:F371)), ROW(F364:F371)-MIN(ROW(F364:F371))+1, ""), ROW() -363 )), "")</f>
        <v/>
      </c>
      <c r="AI367" s="13" t="str">
        <f t="array" ref="AI367">IFERROR(INDEX(E364:E371, SMALL(IF(ISNUMBER(SEARCH("JV1",F364:F371)), ROW(F364:F371)-MIN(ROW(F364:F371))+1, ""), ROW() -363 )), "")</f>
        <v/>
      </c>
      <c r="AJ367" s="13" t="str">
        <f t="array" ref="AJ367">IFERROR(INDEX(B364:B371, SMALL(IF(ISNUMBER(SEARCH("JV2",F364:F371)), ROW(F364:F371)-MIN(ROW(F364:F371))+1, ""), ROW() -363 )), "")</f>
        <v/>
      </c>
      <c r="AK367" s="13" t="str">
        <f t="array" ref="AK367">IFERROR(INDEX(C364:C371, SMALL(IF(ISNUMBER(SEARCH("JV2",F364:F371)), ROW(F364:F371)-MIN(ROW(F364:F371))+1, ""), ROW() -363 )), "")</f>
        <v/>
      </c>
      <c r="AL367" s="13" t="str">
        <f t="array" ref="AL367">IFERROR(INDEX(D364:D371, SMALL(IF(ISNUMBER(SEARCH("JV2",F364:F371)), ROW(F364:F371)-MIN(ROW(F364:F371))+1, ""), ROW() -363 )), "")</f>
        <v/>
      </c>
      <c r="AM367" s="13" t="str">
        <f t="array" ref="AM367">IFERROR(INDEX(E364:E371, SMALL(IF(ISNUMBER(SEARCH("JV2",F364:F371)), ROW(F364:F371)-MIN(ROW(F364:F371))+1, ""), ROW() -363 )), "")</f>
        <v/>
      </c>
    </row>
    <row r="368" spans="2:39" s="13" customFormat="1" ht="15" customHeight="1">
      <c r="B368" s="21" t="s">
        <v>750</v>
      </c>
      <c r="C368" s="1"/>
      <c r="D368" s="22" t="s">
        <v>759</v>
      </c>
      <c r="E368" s="1" t="s">
        <v>760</v>
      </c>
      <c r="F368" s="23" t="s">
        <v>14</v>
      </c>
      <c r="G368" s="24"/>
      <c r="H368" s="25">
        <v>4462</v>
      </c>
      <c r="I368" s="24"/>
      <c r="J368" s="25" t="b">
        <v>0</v>
      </c>
      <c r="K368" s="19"/>
      <c r="L368" s="26"/>
      <c r="M368" s="27"/>
      <c r="AB368" s="13" t="str">
        <f t="array" ref="AB368">IFERROR(INDEX(B364:B371, SMALL(IF("V"=F364:F371, ROW(F364:F371)-MIN(ROW(F364:F371))+1, ""), ROW() -363 )), "")</f>
        <v>Southeastern Illinois College</v>
      </c>
      <c r="AC368" s="13">
        <f t="array" ref="AC368">IFERROR(INDEX(C364:C371, SMALL(IF("V"=F364:F371, ROW(F364:F371)-MIN(ROW(F364:F371))+1, ""), ROW() -363 )), "")</f>
        <v>0</v>
      </c>
      <c r="AD368" s="13" t="str">
        <f t="array" ref="AD368">IFERROR(INDEX(D364:D371, SMALL(IF("V"=F364:F371, ROW(F364:F371)-MIN(ROW(F364:F371))+1, ""), ROW() -363 )), "")</f>
        <v>21-82790</v>
      </c>
      <c r="AE368" s="13" t="str">
        <f t="array" ref="AE368">IFERROR(INDEX(E364:E371, SMALL(IF("V"=F364:F371, ROW(F364:F371)-MIN(ROW(F364:F371))+1, ""), ROW() -363 )), "")</f>
        <v>Jase Stewart</v>
      </c>
      <c r="AF368" s="13" t="str">
        <f t="array" ref="AF368">IFERROR(INDEX(B364:B371, SMALL(IF(ISNUMBER(SEARCH("JV1",F364:F371)), ROW(F364:F371)-MIN(ROW(F364:F371))+1, ""), ROW() -363 )), "")</f>
        <v/>
      </c>
      <c r="AG368" s="13" t="str">
        <f t="array" ref="AG368">IFERROR(INDEX(C364:C371, SMALL(IF(ISNUMBER(SEARCH("JV1",F364:F371)), ROW(F364:F371)-MIN(ROW(F364:F371))+1, ""), ROW() -363 )), "")</f>
        <v/>
      </c>
      <c r="AH368" s="13" t="str">
        <f t="array" ref="AH368">IFERROR(INDEX(D364:D371, SMALL(IF(ISNUMBER(SEARCH("JV1",F364:F371)), ROW(F364:F371)-MIN(ROW(F364:F371))+1, ""), ROW() -363 )), "")</f>
        <v/>
      </c>
      <c r="AI368" s="13" t="str">
        <f t="array" ref="AI368">IFERROR(INDEX(E364:E371, SMALL(IF(ISNUMBER(SEARCH("JV1",F364:F371)), ROW(F364:F371)-MIN(ROW(F364:F371))+1, ""), ROW() -363 )), "")</f>
        <v/>
      </c>
      <c r="AJ368" s="13" t="str">
        <f t="array" ref="AJ368">IFERROR(INDEX(B364:B371, SMALL(IF(ISNUMBER(SEARCH("JV2",F364:F371)), ROW(F364:F371)-MIN(ROW(F364:F371))+1, ""), ROW() -363 )), "")</f>
        <v/>
      </c>
      <c r="AK368" s="13" t="str">
        <f t="array" ref="AK368">IFERROR(INDEX(C364:C371, SMALL(IF(ISNUMBER(SEARCH("JV2",F364:F371)), ROW(F364:F371)-MIN(ROW(F364:F371))+1, ""), ROW() -363 )), "")</f>
        <v/>
      </c>
      <c r="AL368" s="13" t="str">
        <f t="array" ref="AL368">IFERROR(INDEX(D364:D371, SMALL(IF(ISNUMBER(SEARCH("JV2",F364:F371)), ROW(F364:F371)-MIN(ROW(F364:F371))+1, ""), ROW() -363 )), "")</f>
        <v/>
      </c>
      <c r="AM368" s="13" t="str">
        <f t="array" ref="AM368">IFERROR(INDEX(E364:E371, SMALL(IF(ISNUMBER(SEARCH("JV2",F364:F371)), ROW(F364:F371)-MIN(ROW(F364:F371))+1, ""), ROW() -363 )), "")</f>
        <v/>
      </c>
    </row>
    <row r="369" spans="2:39" s="13" customFormat="1" ht="15" customHeight="1">
      <c r="B369" s="21" t="s">
        <v>750</v>
      </c>
      <c r="C369" s="1"/>
      <c r="D369" s="22" t="s">
        <v>761</v>
      </c>
      <c r="E369" s="1" t="s">
        <v>762</v>
      </c>
      <c r="F369" s="23" t="s">
        <v>14</v>
      </c>
      <c r="G369" s="24"/>
      <c r="H369" s="25">
        <v>4462</v>
      </c>
      <c r="I369" s="24"/>
      <c r="J369" s="25" t="b">
        <v>0</v>
      </c>
      <c r="K369" s="19"/>
      <c r="L369" s="26"/>
      <c r="M369" s="27"/>
      <c r="AB369" s="13" t="str">
        <f t="array" ref="AB369">IFERROR(INDEX(B364:B371, SMALL(IF("V"=F364:F371, ROW(F364:F371)-MIN(ROW(F364:F371))+1, ""), ROW() -363 )), "")</f>
        <v>Southeastern Illinois College</v>
      </c>
      <c r="AC369" s="13">
        <f t="array" ref="AC369">IFERROR(INDEX(C364:C371, SMALL(IF("V"=F364:F371, ROW(F364:F371)-MIN(ROW(F364:F371))+1, ""), ROW() -363 )), "")</f>
        <v>0</v>
      </c>
      <c r="AD369" s="13" t="str">
        <f t="array" ref="AD369">IFERROR(INDEX(D364:D371, SMALL(IF("V"=F364:F371, ROW(F364:F371)-MIN(ROW(F364:F371))+1, ""), ROW() -363 )), "")</f>
        <v>11-184002</v>
      </c>
      <c r="AE369" s="13" t="str">
        <f t="array" ref="AE369">IFERROR(INDEX(E364:E371, SMALL(IF("V"=F364:F371, ROW(F364:F371)-MIN(ROW(F364:F371))+1, ""), ROW() -363 )), "")</f>
        <v>Jayden Vorhes</v>
      </c>
      <c r="AF369" s="13" t="str">
        <f t="array" ref="AF369">IFERROR(INDEX(B364:B371, SMALL(IF(ISNUMBER(SEARCH("JV1",F364:F371)), ROW(F364:F371)-MIN(ROW(F364:F371))+1, ""), ROW() -363 )), "")</f>
        <v/>
      </c>
      <c r="AG369" s="13" t="str">
        <f t="array" ref="AG369">IFERROR(INDEX(C364:C371, SMALL(IF(ISNUMBER(SEARCH("JV1",F364:F371)), ROW(F364:F371)-MIN(ROW(F364:F371))+1, ""), ROW() -363 )), "")</f>
        <v/>
      </c>
      <c r="AH369" s="13" t="str">
        <f t="array" ref="AH369">IFERROR(INDEX(D364:D371, SMALL(IF(ISNUMBER(SEARCH("JV1",F364:F371)), ROW(F364:F371)-MIN(ROW(F364:F371))+1, ""), ROW() -363 )), "")</f>
        <v/>
      </c>
      <c r="AI369" s="13" t="str">
        <f t="array" ref="AI369">IFERROR(INDEX(E364:E371, SMALL(IF(ISNUMBER(SEARCH("JV1",F364:F371)), ROW(F364:F371)-MIN(ROW(F364:F371))+1, ""), ROW() -363 )), "")</f>
        <v/>
      </c>
      <c r="AJ369" s="13" t="str">
        <f t="array" ref="AJ369">IFERROR(INDEX(B364:B371, SMALL(IF(ISNUMBER(SEARCH("JV2",F364:F371)), ROW(F364:F371)-MIN(ROW(F364:F371))+1, ""), ROW() -363 )), "")</f>
        <v/>
      </c>
      <c r="AK369" s="13" t="str">
        <f t="array" ref="AK369">IFERROR(INDEX(C364:C371, SMALL(IF(ISNUMBER(SEARCH("JV2",F364:F371)), ROW(F364:F371)-MIN(ROW(F364:F371))+1, ""), ROW() -363 )), "")</f>
        <v/>
      </c>
      <c r="AL369" s="13" t="str">
        <f t="array" ref="AL369">IFERROR(INDEX(D364:D371, SMALL(IF(ISNUMBER(SEARCH("JV2",F364:F371)), ROW(F364:F371)-MIN(ROW(F364:F371))+1, ""), ROW() -363 )), "")</f>
        <v/>
      </c>
      <c r="AM369" s="13" t="str">
        <f t="array" ref="AM369">IFERROR(INDEX(E364:E371, SMALL(IF(ISNUMBER(SEARCH("JV2",F364:F371)), ROW(F364:F371)-MIN(ROW(F364:F371))+1, ""), ROW() -363 )), "")</f>
        <v/>
      </c>
    </row>
    <row r="370" spans="2:39" s="13" customFormat="1" ht="15" customHeight="1">
      <c r="B370" s="21" t="s">
        <v>750</v>
      </c>
      <c r="C370" s="1"/>
      <c r="D370" s="22" t="s">
        <v>763</v>
      </c>
      <c r="E370" s="1" t="s">
        <v>764</v>
      </c>
      <c r="F370" s="23" t="s">
        <v>14</v>
      </c>
      <c r="G370" s="24"/>
      <c r="H370" s="25">
        <v>4462</v>
      </c>
      <c r="I370" s="24"/>
      <c r="J370" s="25" t="b">
        <v>0</v>
      </c>
      <c r="K370" s="19"/>
      <c r="L370" s="26"/>
      <c r="M370" s="27"/>
      <c r="AB370" s="13" t="str">
        <f t="array" ref="AB370">IFERROR(INDEX(B364:B371, SMALL(IF("V"=F364:F371, ROW(F364:F371)-MIN(ROW(F364:F371))+1, ""), ROW() -363 )), "")</f>
        <v>Southeastern Illinois College</v>
      </c>
      <c r="AC370" s="13">
        <f t="array" ref="AC370">IFERROR(INDEX(C364:C371, SMALL(IF("V"=F364:F371, ROW(F364:F371)-MIN(ROW(F364:F371))+1, ""), ROW() -363 )), "")</f>
        <v>0</v>
      </c>
      <c r="AD370" s="13" t="str">
        <f t="array" ref="AD370">IFERROR(INDEX(D364:D371, SMALL(IF("V"=F364:F371, ROW(F364:F371)-MIN(ROW(F364:F371))+1, ""), ROW() -363 )), "")</f>
        <v>17-107102</v>
      </c>
      <c r="AE370" s="13" t="str">
        <f t="array" ref="AE370">IFERROR(INDEX(E364:E371, SMALL(IF("V"=F364:F371, ROW(F364:F371)-MIN(ROW(F364:F371))+1, ""), ROW() -363 )), "")</f>
        <v>Lake Ward</v>
      </c>
      <c r="AF370" s="13" t="str">
        <f t="array" ref="AF370">IFERROR(INDEX(B364:B371, SMALL(IF(ISNUMBER(SEARCH("JV1",F364:F371)), ROW(F364:F371)-MIN(ROW(F364:F371))+1, ""), ROW() -363 )), "")</f>
        <v/>
      </c>
      <c r="AG370" s="13" t="str">
        <f t="array" ref="AG370">IFERROR(INDEX(C364:C371, SMALL(IF(ISNUMBER(SEARCH("JV1",F364:F371)), ROW(F364:F371)-MIN(ROW(F364:F371))+1, ""), ROW() -363 )), "")</f>
        <v/>
      </c>
      <c r="AH370" s="13" t="str">
        <f t="array" ref="AH370">IFERROR(INDEX(D364:D371, SMALL(IF(ISNUMBER(SEARCH("JV1",F364:F371)), ROW(F364:F371)-MIN(ROW(F364:F371))+1, ""), ROW() -363 )), "")</f>
        <v/>
      </c>
      <c r="AI370" s="13" t="str">
        <f t="array" ref="AI370">IFERROR(INDEX(E364:E371, SMALL(IF(ISNUMBER(SEARCH("JV1",F364:F371)), ROW(F364:F371)-MIN(ROW(F364:F371))+1, ""), ROW() -363 )), "")</f>
        <v/>
      </c>
      <c r="AJ370" s="13" t="str">
        <f t="array" ref="AJ370">IFERROR(INDEX(B364:B371, SMALL(IF(ISNUMBER(SEARCH("JV2",F364:F371)), ROW(F364:F371)-MIN(ROW(F364:F371))+1, ""), ROW() -363 )), "")</f>
        <v/>
      </c>
      <c r="AK370" s="13" t="str">
        <f t="array" ref="AK370">IFERROR(INDEX(C364:C371, SMALL(IF(ISNUMBER(SEARCH("JV2",F364:F371)), ROW(F364:F371)-MIN(ROW(F364:F371))+1, ""), ROW() -363 )), "")</f>
        <v/>
      </c>
      <c r="AL370" s="13" t="str">
        <f t="array" ref="AL370">IFERROR(INDEX(D364:D371, SMALL(IF(ISNUMBER(SEARCH("JV2",F364:F371)), ROW(F364:F371)-MIN(ROW(F364:F371))+1, ""), ROW() -363 )), "")</f>
        <v/>
      </c>
      <c r="AM370" s="13" t="str">
        <f t="array" ref="AM370">IFERROR(INDEX(E364:E371, SMALL(IF(ISNUMBER(SEARCH("JV2",F364:F371)), ROW(F364:F371)-MIN(ROW(F364:F371))+1, ""), ROW() -363 )), "")</f>
        <v/>
      </c>
    </row>
    <row r="371" spans="2:39" s="13" customFormat="1" ht="15" customHeight="1">
      <c r="B371" s="21" t="s">
        <v>750</v>
      </c>
      <c r="C371" s="1"/>
      <c r="D371" s="22" t="s">
        <v>765</v>
      </c>
      <c r="E371" s="1" t="s">
        <v>476</v>
      </c>
      <c r="F371" s="23" t="s">
        <v>14</v>
      </c>
      <c r="G371" s="24"/>
      <c r="H371" s="25">
        <v>4462</v>
      </c>
      <c r="I371" s="24"/>
      <c r="J371" s="25" t="b">
        <v>0</v>
      </c>
      <c r="K371" s="19"/>
      <c r="L371" s="26"/>
      <c r="M371" s="27"/>
      <c r="AB371" s="13" t="str">
        <f t="array" ref="AB371">IFERROR(INDEX(B364:B371, SMALL(IF("V"=F364:F371, ROW(F364:F371)-MIN(ROW(F364:F371))+1, ""), ROW() -363 )), "")</f>
        <v>Southeastern Illinois College</v>
      </c>
      <c r="AC371" s="13">
        <f t="array" ref="AC371">IFERROR(INDEX(C364:C371, SMALL(IF("V"=F364:F371, ROW(F364:F371)-MIN(ROW(F364:F371))+1, ""), ROW() -363 )), "")</f>
        <v>0</v>
      </c>
      <c r="AD371" s="13" t="str">
        <f t="array" ref="AD371">IFERROR(INDEX(D364:D371, SMALL(IF("V"=F364:F371, ROW(F364:F371)-MIN(ROW(F364:F371))+1, ""), ROW() -363 )), "")</f>
        <v>22-66522</v>
      </c>
      <c r="AE371" s="13" t="str">
        <f t="array" ref="AE371">IFERROR(INDEX(E364:E371, SMALL(IF("V"=F364:F371, ROW(F364:F371)-MIN(ROW(F364:F371))+1, ""), ROW() -363 )), "")</f>
        <v>Matthew Watson</v>
      </c>
      <c r="AF371" s="13" t="str">
        <f t="array" ref="AF371">IFERROR(INDEX(B364:B371, SMALL(IF(ISNUMBER(SEARCH("JV1",F364:F371)), ROW(F364:F371)-MIN(ROW(F364:F371))+1, ""), ROW() -363 )), "")</f>
        <v/>
      </c>
      <c r="AG371" s="13" t="str">
        <f t="array" ref="AG371">IFERROR(INDEX(C364:C371, SMALL(IF(ISNUMBER(SEARCH("JV1",F364:F371)), ROW(F364:F371)-MIN(ROW(F364:F371))+1, ""), ROW() -363 )), "")</f>
        <v/>
      </c>
      <c r="AH371" s="13" t="str">
        <f t="array" ref="AH371">IFERROR(INDEX(D364:D371, SMALL(IF(ISNUMBER(SEARCH("JV1",F364:F371)), ROW(F364:F371)-MIN(ROW(F364:F371))+1, ""), ROW() -363 )), "")</f>
        <v/>
      </c>
      <c r="AI371" s="13" t="str">
        <f t="array" ref="AI371">IFERROR(INDEX(E364:E371, SMALL(IF(ISNUMBER(SEARCH("JV1",F364:F371)), ROW(F364:F371)-MIN(ROW(F364:F371))+1, ""), ROW() -363 )), "")</f>
        <v/>
      </c>
      <c r="AJ371" s="13" t="str">
        <f t="array" ref="AJ371">IFERROR(INDEX(B364:B371, SMALL(IF(ISNUMBER(SEARCH("JV2",F364:F371)), ROW(F364:F371)-MIN(ROW(F364:F371))+1, ""), ROW() -363 )), "")</f>
        <v/>
      </c>
      <c r="AK371" s="13" t="str">
        <f t="array" ref="AK371">IFERROR(INDEX(C364:C371, SMALL(IF(ISNUMBER(SEARCH("JV2",F364:F371)), ROW(F364:F371)-MIN(ROW(F364:F371))+1, ""), ROW() -363 )), "")</f>
        <v/>
      </c>
      <c r="AL371" s="13" t="str">
        <f t="array" ref="AL371">IFERROR(INDEX(D364:D371, SMALL(IF(ISNUMBER(SEARCH("JV2",F364:F371)), ROW(F364:F371)-MIN(ROW(F364:F371))+1, ""), ROW() -363 )), "")</f>
        <v/>
      </c>
      <c r="AM371" s="13" t="str">
        <f t="array" ref="AM371">IFERROR(INDEX(E364:E371, SMALL(IF(ISNUMBER(SEARCH("JV2",F364:F371)), ROW(F364:F371)-MIN(ROW(F364:F371))+1, ""), ROW() -363 )), "")</f>
        <v/>
      </c>
    </row>
    <row r="372" spans="2:39" s="13" customFormat="1" ht="15" customHeight="1">
      <c r="B372" s="21" t="s">
        <v>766</v>
      </c>
      <c r="C372" s="1"/>
      <c r="D372" s="22" t="s">
        <v>767</v>
      </c>
      <c r="E372" s="1" t="s">
        <v>768</v>
      </c>
      <c r="F372" s="23" t="s">
        <v>30</v>
      </c>
      <c r="G372" s="24"/>
      <c r="H372" s="25">
        <v>2517</v>
      </c>
      <c r="I372" s="24"/>
      <c r="J372" s="25" t="b">
        <v>0</v>
      </c>
      <c r="K372" s="19"/>
      <c r="L372" s="26"/>
      <c r="M372" s="27"/>
      <c r="AB372" s="13" t="str">
        <f t="array" ref="AB372">IFERROR(INDEX(B372:B396, SMALL(IF("V"=F372:F396, ROW(F372:F396)-MIN(ROW(F372:F396))+1, ""), ROW() -371 )), "")</f>
        <v>St. Francis (IL) ,University Of</v>
      </c>
      <c r="AC372" s="13">
        <f t="array" ref="AC372">IFERROR(INDEX(C372:C396, SMALL(IF("V"=F372:F396, ROW(F372:F396)-MIN(ROW(F372:F396))+1, ""), ROW() -371 )), "")</f>
        <v>0</v>
      </c>
      <c r="AD372" s="13" t="str">
        <f t="array" ref="AD372">IFERROR(INDEX(D372:D396, SMALL(IF("V"=F372:F396, ROW(F372:F396)-MIN(ROW(F372:F396))+1, ""), ROW() -371 )), "")</f>
        <v>11-544965</v>
      </c>
      <c r="AE372" s="13" t="str">
        <f t="array" ref="AE372">IFERROR(INDEX(E372:E396, SMALL(IF("V"=F372:F396, ROW(F372:F396)-MIN(ROW(F372:F396))+1, ""), ROW() -371 )), "")</f>
        <v>Anthony Lizzio</v>
      </c>
      <c r="AF372" s="13" t="str">
        <f t="array" ref="AF372">IFERROR(INDEX(B372:B396, SMALL(IF(ISNUMBER(SEARCH("JV1",F372:F396)), ROW(F372:F396)-MIN(ROW(F372:F396))+1, ""), ROW() -371 )), "")</f>
        <v>St. Francis (IL) ,University Of</v>
      </c>
      <c r="AG372" s="13">
        <f t="array" ref="AG372">IFERROR(INDEX(C372:C396, SMALL(IF(ISNUMBER(SEARCH("JV1",F372:F396)), ROW(F372:F396)-MIN(ROW(F372:F396))+1, ""), ROW() -371 )), "")</f>
        <v>0</v>
      </c>
      <c r="AH372" s="13" t="str">
        <f t="array" ref="AH372">IFERROR(INDEX(D372:D396, SMALL(IF(ISNUMBER(SEARCH("JV1",F372:F396)), ROW(F372:F396)-MIN(ROW(F372:F396))+1, ""), ROW() -371 )), "")</f>
        <v>19-47781</v>
      </c>
      <c r="AI372" s="13" t="str">
        <f t="array" ref="AI372">IFERROR(INDEX(E372:E396, SMALL(IF(ISNUMBER(SEARCH("JV1",F372:F396)), ROW(F372:F396)-MIN(ROW(F372:F396))+1, ""), ROW() -371 )), "")</f>
        <v>Avram Savage</v>
      </c>
      <c r="AJ372" s="13" t="str">
        <f t="array" ref="AJ372">IFERROR(INDEX(B372:B396, SMALL(IF(ISNUMBER(SEARCH("JV2",F372:F396)), ROW(F372:F396)-MIN(ROW(F372:F396))+1, ""), ROW() -371 )), "")</f>
        <v/>
      </c>
      <c r="AK372" s="13" t="str">
        <f t="array" ref="AK372">IFERROR(INDEX(C372:C396, SMALL(IF(ISNUMBER(SEARCH("JV2",F372:F396)), ROW(F372:F396)-MIN(ROW(F372:F396))+1, ""), ROW() -371 )), "")</f>
        <v/>
      </c>
      <c r="AL372" s="13" t="str">
        <f t="array" ref="AL372">IFERROR(INDEX(D372:D396, SMALL(IF(ISNUMBER(SEARCH("JV2",F372:F396)), ROW(F372:F396)-MIN(ROW(F372:F396))+1, ""), ROW() -371 )), "")</f>
        <v/>
      </c>
      <c r="AM372" s="13" t="str">
        <f t="array" ref="AM372">IFERROR(INDEX(E372:E396, SMALL(IF(ISNUMBER(SEARCH("JV2",F372:F396)), ROW(F372:F396)-MIN(ROW(F372:F396))+1, ""), ROW() -371 )), "")</f>
        <v/>
      </c>
    </row>
    <row r="373" spans="2:39" s="13" customFormat="1" ht="15" customHeight="1">
      <c r="B373" s="21" t="s">
        <v>766</v>
      </c>
      <c r="C373" s="1"/>
      <c r="D373" s="22" t="s">
        <v>769</v>
      </c>
      <c r="E373" s="1" t="s">
        <v>770</v>
      </c>
      <c r="F373" s="23" t="s">
        <v>30</v>
      </c>
      <c r="G373" s="24"/>
      <c r="H373" s="25">
        <v>2517</v>
      </c>
      <c r="I373" s="24"/>
      <c r="J373" s="25" t="b">
        <v>0</v>
      </c>
      <c r="K373" s="19"/>
      <c r="L373" s="26"/>
      <c r="M373" s="27"/>
      <c r="AB373" s="13" t="str">
        <f t="array" ref="AB373">IFERROR(INDEX(B372:B396, SMALL(IF("V"=F372:F396, ROW(F372:F396)-MIN(ROW(F372:F396))+1, ""), ROW() -371 )), "")</f>
        <v>St. Francis (IL) ,University Of</v>
      </c>
      <c r="AC373" s="13">
        <f t="array" ref="AC373">IFERROR(INDEX(C372:C396, SMALL(IF("V"=F372:F396, ROW(F372:F396)-MIN(ROW(F372:F396))+1, ""), ROW() -371 )), "")</f>
        <v>0</v>
      </c>
      <c r="AD373" s="13" t="str">
        <f t="array" ref="AD373">IFERROR(INDEX(D372:D396, SMALL(IF("V"=F372:F396, ROW(F372:F396)-MIN(ROW(F372:F396))+1, ""), ROW() -371 )), "")</f>
        <v>9229-56948</v>
      </c>
      <c r="AE373" s="13" t="str">
        <f t="array" ref="AE373">IFERROR(INDEX(E372:E396, SMALL(IF("V"=F372:F396, ROW(F372:F396)-MIN(ROW(F372:F396))+1, ""), ROW() -371 )), "")</f>
        <v>Ardani Rodas</v>
      </c>
      <c r="AF373" s="13" t="str">
        <f t="array" ref="AF373">IFERROR(INDEX(B372:B396, SMALL(IF(ISNUMBER(SEARCH("JV1",F372:F396)), ROW(F372:F396)-MIN(ROW(F372:F396))+1, ""), ROW() -371 )), "")</f>
        <v>St. Francis (IL) ,University Of</v>
      </c>
      <c r="AG373" s="13">
        <f t="array" ref="AG373">IFERROR(INDEX(C372:C396, SMALL(IF(ISNUMBER(SEARCH("JV1",F372:F396)), ROW(F372:F396)-MIN(ROW(F372:F396))+1, ""), ROW() -371 )), "")</f>
        <v>0</v>
      </c>
      <c r="AH373" s="13" t="str">
        <f t="array" ref="AH373">IFERROR(INDEX(D372:D396, SMALL(IF(ISNUMBER(SEARCH("JV1",F372:F396)), ROW(F372:F396)-MIN(ROW(F372:F396))+1, ""), ROW() -371 )), "")</f>
        <v>11-152253</v>
      </c>
      <c r="AI373" s="13" t="str">
        <f t="array" ref="AI373">IFERROR(INDEX(E372:E396, SMALL(IF(ISNUMBER(SEARCH("JV1",F372:F396)), ROW(F372:F396)-MIN(ROW(F372:F396))+1, ""), ROW() -371 )), "")</f>
        <v>Cameron Jablonski</v>
      </c>
      <c r="AJ373" s="13" t="str">
        <f t="array" ref="AJ373">IFERROR(INDEX(B372:B396, SMALL(IF(ISNUMBER(SEARCH("JV2",F372:F396)), ROW(F372:F396)-MIN(ROW(F372:F396))+1, ""), ROW() -371 )), "")</f>
        <v/>
      </c>
      <c r="AK373" s="13" t="str">
        <f t="array" ref="AK373">IFERROR(INDEX(C372:C396, SMALL(IF(ISNUMBER(SEARCH("JV2",F372:F396)), ROW(F372:F396)-MIN(ROW(F372:F396))+1, ""), ROW() -371 )), "")</f>
        <v/>
      </c>
      <c r="AL373" s="13" t="str">
        <f t="array" ref="AL373">IFERROR(INDEX(D372:D396, SMALL(IF(ISNUMBER(SEARCH("JV2",F372:F396)), ROW(F372:F396)-MIN(ROW(F372:F396))+1, ""), ROW() -371 )), "")</f>
        <v/>
      </c>
      <c r="AM373" s="13" t="str">
        <f t="array" ref="AM373">IFERROR(INDEX(E372:E396, SMALL(IF(ISNUMBER(SEARCH("JV2",F372:F396)), ROW(F372:F396)-MIN(ROW(F372:F396))+1, ""), ROW() -371 )), "")</f>
        <v/>
      </c>
    </row>
    <row r="374" spans="2:39" s="13" customFormat="1" ht="15" customHeight="1">
      <c r="B374" s="21" t="s">
        <v>766</v>
      </c>
      <c r="C374" s="1"/>
      <c r="D374" s="22" t="s">
        <v>771</v>
      </c>
      <c r="E374" s="1" t="s">
        <v>772</v>
      </c>
      <c r="F374" s="23" t="s">
        <v>14</v>
      </c>
      <c r="G374" s="24"/>
      <c r="H374" s="25">
        <v>2517</v>
      </c>
      <c r="I374" s="24"/>
      <c r="J374" s="25" t="b">
        <v>0</v>
      </c>
      <c r="K374" s="19"/>
      <c r="L374" s="26"/>
      <c r="M374" s="27"/>
      <c r="AB374" s="13" t="str">
        <f t="array" ref="AB374">IFERROR(INDEX(B372:B396, SMALL(IF("V"=F372:F396, ROW(F372:F396)-MIN(ROW(F372:F396))+1, ""), ROW() -371 )), "")</f>
        <v>St. Francis (IL) ,University Of</v>
      </c>
      <c r="AC374" s="13">
        <f t="array" ref="AC374">IFERROR(INDEX(C372:C396, SMALL(IF("V"=F372:F396, ROW(F372:F396)-MIN(ROW(F372:F396))+1, ""), ROW() -371 )), "")</f>
        <v>0</v>
      </c>
      <c r="AD374" s="13" t="str">
        <f t="array" ref="AD374">IFERROR(INDEX(D372:D396, SMALL(IF("V"=F372:F396, ROW(F372:F396)-MIN(ROW(F372:F396))+1, ""), ROW() -371 )), "")</f>
        <v>11-433310</v>
      </c>
      <c r="AE374" s="13" t="str">
        <f t="array" ref="AE374">IFERROR(INDEX(E372:E396, SMALL(IF("V"=F372:F396, ROW(F372:F396)-MIN(ROW(F372:F396))+1, ""), ROW() -371 )), "")</f>
        <v>Braden Kidd</v>
      </c>
      <c r="AF374" s="13" t="str">
        <f t="array" ref="AF374">IFERROR(INDEX(B372:B396, SMALL(IF(ISNUMBER(SEARCH("JV1",F372:F396)), ROW(F372:F396)-MIN(ROW(F372:F396))+1, ""), ROW() -371 )), "")</f>
        <v>St. Francis (IL) ,University Of</v>
      </c>
      <c r="AG374" s="13">
        <f t="array" ref="AG374">IFERROR(INDEX(C372:C396, SMALL(IF(ISNUMBER(SEARCH("JV1",F372:F396)), ROW(F372:F396)-MIN(ROW(F372:F396))+1, ""), ROW() -371 )), "")</f>
        <v>0</v>
      </c>
      <c r="AH374" s="13" t="str">
        <f t="array" ref="AH374">IFERROR(INDEX(D372:D396, SMALL(IF(ISNUMBER(SEARCH("JV1",F372:F396)), ROW(F372:F396)-MIN(ROW(F372:F396))+1, ""), ROW() -371 )), "")</f>
        <v>21-81560</v>
      </c>
      <c r="AI374" s="13" t="str">
        <f t="array" ref="AI374">IFERROR(INDEX(E372:E396, SMALL(IF(ISNUMBER(SEARCH("JV1",F372:F396)), ROW(F372:F396)-MIN(ROW(F372:F396))+1, ""), ROW() -371 )), "")</f>
        <v>Dylan Holtz</v>
      </c>
      <c r="AJ374" s="13" t="str">
        <f t="array" ref="AJ374">IFERROR(INDEX(B372:B396, SMALL(IF(ISNUMBER(SEARCH("JV2",F372:F396)), ROW(F372:F396)-MIN(ROW(F372:F396))+1, ""), ROW() -371 )), "")</f>
        <v/>
      </c>
      <c r="AK374" s="13" t="str">
        <f t="array" ref="AK374">IFERROR(INDEX(C372:C396, SMALL(IF(ISNUMBER(SEARCH("JV2",F372:F396)), ROW(F372:F396)-MIN(ROW(F372:F396))+1, ""), ROW() -371 )), "")</f>
        <v/>
      </c>
      <c r="AL374" s="13" t="str">
        <f t="array" ref="AL374">IFERROR(INDEX(D372:D396, SMALL(IF(ISNUMBER(SEARCH("JV2",F372:F396)), ROW(F372:F396)-MIN(ROW(F372:F396))+1, ""), ROW() -371 )), "")</f>
        <v/>
      </c>
      <c r="AM374" s="13" t="str">
        <f t="array" ref="AM374">IFERROR(INDEX(E372:E396, SMALL(IF(ISNUMBER(SEARCH("JV2",F372:F396)), ROW(F372:F396)-MIN(ROW(F372:F396))+1, ""), ROW() -371 )), "")</f>
        <v/>
      </c>
    </row>
    <row r="375" spans="2:39" s="13" customFormat="1" ht="15" customHeight="1">
      <c r="B375" s="21" t="s">
        <v>766</v>
      </c>
      <c r="C375" s="1"/>
      <c r="D375" s="22" t="s">
        <v>773</v>
      </c>
      <c r="E375" s="1" t="s">
        <v>774</v>
      </c>
      <c r="F375" s="23" t="s">
        <v>14</v>
      </c>
      <c r="G375" s="24"/>
      <c r="H375" s="25">
        <v>2517</v>
      </c>
      <c r="I375" s="24"/>
      <c r="J375" s="25" t="b">
        <v>0</v>
      </c>
      <c r="K375" s="19"/>
      <c r="L375" s="26"/>
      <c r="M375" s="27"/>
      <c r="AB375" s="13" t="str">
        <f t="array" ref="AB375">IFERROR(INDEX(B372:B396, SMALL(IF("V"=F372:F396, ROW(F372:F396)-MIN(ROW(F372:F396))+1, ""), ROW() -371 )), "")</f>
        <v>St. Francis (IL) ,University Of</v>
      </c>
      <c r="AC375" s="13">
        <f t="array" ref="AC375">IFERROR(INDEX(C372:C396, SMALL(IF("V"=F372:F396, ROW(F372:F396)-MIN(ROW(F372:F396))+1, ""), ROW() -371 )), "")</f>
        <v>0</v>
      </c>
      <c r="AD375" s="13" t="str">
        <f t="array" ref="AD375">IFERROR(INDEX(D372:D396, SMALL(IF("V"=F372:F396, ROW(F372:F396)-MIN(ROW(F372:F396))+1, ""), ROW() -371 )), "")</f>
        <v>7914-9422</v>
      </c>
      <c r="AE375" s="13" t="str">
        <f t="array" ref="AE375">IFERROR(INDEX(E372:E396, SMALL(IF("V"=F372:F396, ROW(F372:F396)-MIN(ROW(F372:F396))+1, ""), ROW() -371 )), "")</f>
        <v>Brandon Williamson</v>
      </c>
      <c r="AF375" s="13" t="str">
        <f t="array" ref="AF375">IFERROR(INDEX(B372:B396, SMALL(IF(ISNUMBER(SEARCH("JV1",F372:F396)), ROW(F372:F396)-MIN(ROW(F372:F396))+1, ""), ROW() -371 )), "")</f>
        <v>St. Francis (IL) ,University Of</v>
      </c>
      <c r="AG375" s="13">
        <f t="array" ref="AG375">IFERROR(INDEX(C372:C396, SMALL(IF(ISNUMBER(SEARCH("JV1",F372:F396)), ROW(F372:F396)-MIN(ROW(F372:F396))+1, ""), ROW() -371 )), "")</f>
        <v>0</v>
      </c>
      <c r="AH375" s="13" t="str">
        <f t="array" ref="AH375">IFERROR(INDEX(D372:D396, SMALL(IF(ISNUMBER(SEARCH("JV1",F372:F396)), ROW(F372:F396)-MIN(ROW(F372:F396))+1, ""), ROW() -371 )), "")</f>
        <v>20-57149</v>
      </c>
      <c r="AI375" s="13" t="str">
        <f t="array" ref="AI375">IFERROR(INDEX(E372:E396, SMALL(IF(ISNUMBER(SEARCH("JV1",F372:F396)), ROW(F372:F396)-MIN(ROW(F372:F396))+1, ""), ROW() -371 )), "")</f>
        <v>Dylan Thompson</v>
      </c>
      <c r="AJ375" s="13" t="str">
        <f t="array" ref="AJ375">IFERROR(INDEX(B372:B396, SMALL(IF(ISNUMBER(SEARCH("JV2",F372:F396)), ROW(F372:F396)-MIN(ROW(F372:F396))+1, ""), ROW() -371 )), "")</f>
        <v/>
      </c>
      <c r="AK375" s="13" t="str">
        <f t="array" ref="AK375">IFERROR(INDEX(C372:C396, SMALL(IF(ISNUMBER(SEARCH("JV2",F372:F396)), ROW(F372:F396)-MIN(ROW(F372:F396))+1, ""), ROW() -371 )), "")</f>
        <v/>
      </c>
      <c r="AL375" s="13" t="str">
        <f t="array" ref="AL375">IFERROR(INDEX(D372:D396, SMALL(IF(ISNUMBER(SEARCH("JV2",F372:F396)), ROW(F372:F396)-MIN(ROW(F372:F396))+1, ""), ROW() -371 )), "")</f>
        <v/>
      </c>
      <c r="AM375" s="13" t="str">
        <f t="array" ref="AM375">IFERROR(INDEX(E372:E396, SMALL(IF(ISNUMBER(SEARCH("JV2",F372:F396)), ROW(F372:F396)-MIN(ROW(F372:F396))+1, ""), ROW() -371 )), "")</f>
        <v/>
      </c>
    </row>
    <row r="376" spans="2:39" s="13" customFormat="1" ht="15" customHeight="1">
      <c r="B376" s="21" t="s">
        <v>766</v>
      </c>
      <c r="C376" s="1"/>
      <c r="D376" s="22" t="s">
        <v>775</v>
      </c>
      <c r="E376" s="1" t="s">
        <v>776</v>
      </c>
      <c r="F376" s="23" t="s">
        <v>17</v>
      </c>
      <c r="G376" s="24"/>
      <c r="H376" s="25">
        <v>2517</v>
      </c>
      <c r="I376" s="24"/>
      <c r="J376" s="25" t="b">
        <v>0</v>
      </c>
      <c r="K376" s="19"/>
      <c r="L376" s="26"/>
      <c r="M376" s="27"/>
      <c r="AB376" s="13" t="str">
        <f t="array" ref="AB376">IFERROR(INDEX(B372:B396, SMALL(IF("V"=F372:F396, ROW(F372:F396)-MIN(ROW(F372:F396))+1, ""), ROW() -371 )), "")</f>
        <v>St. Francis (IL) ,University Of</v>
      </c>
      <c r="AC376" s="13">
        <f t="array" ref="AC376">IFERROR(INDEX(C372:C396, SMALL(IF("V"=F372:F396, ROW(F372:F396)-MIN(ROW(F372:F396))+1, ""), ROW() -371 )), "")</f>
        <v>0</v>
      </c>
      <c r="AD376" s="13" t="str">
        <f t="array" ref="AD376">IFERROR(INDEX(D372:D396, SMALL(IF("V"=F372:F396, ROW(F372:F396)-MIN(ROW(F372:F396))+1, ""), ROW() -371 )), "")</f>
        <v>7914-10638</v>
      </c>
      <c r="AE376" s="13" t="str">
        <f t="array" ref="AE376">IFERROR(INDEX(E372:E396, SMALL(IF("V"=F372:F396, ROW(F372:F396)-MIN(ROW(F372:F396))+1, ""), ROW() -371 )), "")</f>
        <v>Chris Bald</v>
      </c>
      <c r="AF376" s="13" t="str">
        <f t="array" ref="AF376">IFERROR(INDEX(B372:B396, SMALL(IF(ISNUMBER(SEARCH("JV1",F372:F396)), ROW(F372:F396)-MIN(ROW(F372:F396))+1, ""), ROW() -371 )), "")</f>
        <v>St. Francis (IL) ,University Of</v>
      </c>
      <c r="AG376" s="13">
        <f t="array" ref="AG376">IFERROR(INDEX(C372:C396, SMALL(IF(ISNUMBER(SEARCH("JV1",F372:F396)), ROW(F372:F396)-MIN(ROW(F372:F396))+1, ""), ROW() -371 )), "")</f>
        <v>0</v>
      </c>
      <c r="AH376" s="13" t="str">
        <f t="array" ref="AH376">IFERROR(INDEX(D372:D396, SMALL(IF(ISNUMBER(SEARCH("JV1",F372:F396)), ROW(F372:F396)-MIN(ROW(F372:F396))+1, ""), ROW() -371 )), "")</f>
        <v>7914-46532</v>
      </c>
      <c r="AI376" s="13" t="str">
        <f t="array" ref="AI376">IFERROR(INDEX(E372:E396, SMALL(IF(ISNUMBER(SEARCH("JV1",F372:F396)), ROW(F372:F396)-MIN(ROW(F372:F396))+1, ""), ROW() -371 )), "")</f>
        <v>Jared Krison</v>
      </c>
      <c r="AJ376" s="13" t="str">
        <f t="array" ref="AJ376">IFERROR(INDEX(B372:B396, SMALL(IF(ISNUMBER(SEARCH("JV2",F372:F396)), ROW(F372:F396)-MIN(ROW(F372:F396))+1, ""), ROW() -371 )), "")</f>
        <v/>
      </c>
      <c r="AK376" s="13" t="str">
        <f t="array" ref="AK376">IFERROR(INDEX(C372:C396, SMALL(IF(ISNUMBER(SEARCH("JV2",F372:F396)), ROW(F372:F396)-MIN(ROW(F372:F396))+1, ""), ROW() -371 )), "")</f>
        <v/>
      </c>
      <c r="AL376" s="13" t="str">
        <f t="array" ref="AL376">IFERROR(INDEX(D372:D396, SMALL(IF(ISNUMBER(SEARCH("JV2",F372:F396)), ROW(F372:F396)-MIN(ROW(F372:F396))+1, ""), ROW() -371 )), "")</f>
        <v/>
      </c>
      <c r="AM376" s="13" t="str">
        <f t="array" ref="AM376">IFERROR(INDEX(E372:E396, SMALL(IF(ISNUMBER(SEARCH("JV2",F372:F396)), ROW(F372:F396)-MIN(ROW(F372:F396))+1, ""), ROW() -371 )), "")</f>
        <v/>
      </c>
    </row>
    <row r="377" spans="2:39" s="13" customFormat="1" ht="15" customHeight="1">
      <c r="B377" s="21" t="s">
        <v>766</v>
      </c>
      <c r="C377" s="1"/>
      <c r="D377" s="22" t="s">
        <v>777</v>
      </c>
      <c r="E377" s="1" t="s">
        <v>778</v>
      </c>
      <c r="F377" s="23" t="s">
        <v>14</v>
      </c>
      <c r="G377" s="24"/>
      <c r="H377" s="25">
        <v>2517</v>
      </c>
      <c r="I377" s="24"/>
      <c r="J377" s="25" t="b">
        <v>0</v>
      </c>
      <c r="K377" s="19"/>
      <c r="L377" s="26"/>
      <c r="M377" s="27"/>
      <c r="AB377" s="13" t="str">
        <f t="array" ref="AB377">IFERROR(INDEX(B372:B396, SMALL(IF("V"=F372:F396, ROW(F372:F396)-MIN(ROW(F372:F396))+1, ""), ROW() -371 )), "")</f>
        <v>St. Francis (IL) ,University Of</v>
      </c>
      <c r="AC377" s="13">
        <f t="array" ref="AC377">IFERROR(INDEX(C372:C396, SMALL(IF("V"=F372:F396, ROW(F372:F396)-MIN(ROW(F372:F396))+1, ""), ROW() -371 )), "")</f>
        <v>0</v>
      </c>
      <c r="AD377" s="13" t="str">
        <f t="array" ref="AD377">IFERROR(INDEX(D372:D396, SMALL(IF("V"=F372:F396, ROW(F372:F396)-MIN(ROW(F372:F396))+1, ""), ROW() -371 )), "")</f>
        <v>11-697068</v>
      </c>
      <c r="AE377" s="13" t="str">
        <f t="array" ref="AE377">IFERROR(INDEX(E372:E396, SMALL(IF("V"=F372:F396, ROW(F372:F396)-MIN(ROW(F372:F396))+1, ""), ROW() -371 )), "")</f>
        <v>Christian Randle-Moore</v>
      </c>
      <c r="AF377" s="13" t="str">
        <f t="array" ref="AF377">IFERROR(INDEX(B372:B396, SMALL(IF(ISNUMBER(SEARCH("JV1",F372:F396)), ROW(F372:F396)-MIN(ROW(F372:F396))+1, ""), ROW() -371 )), "")</f>
        <v>St. Francis (IL) ,University Of</v>
      </c>
      <c r="AG377" s="13">
        <f t="array" ref="AG377">IFERROR(INDEX(C372:C396, SMALL(IF(ISNUMBER(SEARCH("JV1",F372:F396)), ROW(F372:F396)-MIN(ROW(F372:F396))+1, ""), ROW() -371 )), "")</f>
        <v>0</v>
      </c>
      <c r="AH377" s="13" t="str">
        <f t="array" ref="AH377">IFERROR(INDEX(D372:D396, SMALL(IF(ISNUMBER(SEARCH("JV1",F372:F396)), ROW(F372:F396)-MIN(ROW(F372:F396))+1, ""), ROW() -371 )), "")</f>
        <v>11-544963</v>
      </c>
      <c r="AI377" s="13" t="str">
        <f t="array" ref="AI377">IFERROR(INDEX(E372:E396, SMALL(IF(ISNUMBER(SEARCH("JV1",F372:F396)), ROW(F372:F396)-MIN(ROW(F372:F396))+1, ""), ROW() -371 )), "")</f>
        <v>Joseph Lizzio</v>
      </c>
      <c r="AJ377" s="13" t="str">
        <f t="array" ref="AJ377">IFERROR(INDEX(B372:B396, SMALL(IF(ISNUMBER(SEARCH("JV2",F372:F396)), ROW(F372:F396)-MIN(ROW(F372:F396))+1, ""), ROW() -371 )), "")</f>
        <v/>
      </c>
      <c r="AK377" s="13" t="str">
        <f t="array" ref="AK377">IFERROR(INDEX(C372:C396, SMALL(IF(ISNUMBER(SEARCH("JV2",F372:F396)), ROW(F372:F396)-MIN(ROW(F372:F396))+1, ""), ROW() -371 )), "")</f>
        <v/>
      </c>
      <c r="AL377" s="13" t="str">
        <f t="array" ref="AL377">IFERROR(INDEX(D372:D396, SMALL(IF(ISNUMBER(SEARCH("JV2",F372:F396)), ROW(F372:F396)-MIN(ROW(F372:F396))+1, ""), ROW() -371 )), "")</f>
        <v/>
      </c>
      <c r="AM377" s="13" t="str">
        <f t="array" ref="AM377">IFERROR(INDEX(E372:E396, SMALL(IF(ISNUMBER(SEARCH("JV2",F372:F396)), ROW(F372:F396)-MIN(ROW(F372:F396))+1, ""), ROW() -371 )), "")</f>
        <v/>
      </c>
    </row>
    <row r="378" spans="2:39" s="13" customFormat="1" ht="15" customHeight="1">
      <c r="B378" s="21" t="s">
        <v>766</v>
      </c>
      <c r="C378" s="1"/>
      <c r="D378" s="22" t="s">
        <v>779</v>
      </c>
      <c r="E378" s="1" t="s">
        <v>780</v>
      </c>
      <c r="F378" s="23" t="s">
        <v>14</v>
      </c>
      <c r="G378" s="24"/>
      <c r="H378" s="25">
        <v>2517</v>
      </c>
      <c r="I378" s="24"/>
      <c r="J378" s="25" t="b">
        <v>0</v>
      </c>
      <c r="K378" s="19"/>
      <c r="L378" s="26"/>
      <c r="M378" s="27"/>
      <c r="AB378" s="13" t="str">
        <f t="array" ref="AB378">IFERROR(INDEX(B372:B396, SMALL(IF("V"=F372:F396, ROW(F372:F396)-MIN(ROW(F372:F396))+1, ""), ROW() -371 )), "")</f>
        <v>St. Francis (IL) ,University Of</v>
      </c>
      <c r="AC378" s="13">
        <f t="array" ref="AC378">IFERROR(INDEX(C372:C396, SMALL(IF("V"=F372:F396, ROW(F372:F396)-MIN(ROW(F372:F396))+1, ""), ROW() -371 )), "")</f>
        <v>0</v>
      </c>
      <c r="AD378" s="13" t="str">
        <f t="array" ref="AD378">IFERROR(INDEX(D372:D396, SMALL(IF("V"=F372:F396, ROW(F372:F396)-MIN(ROW(F372:F396))+1, ""), ROW() -371 )), "")</f>
        <v>20-53104</v>
      </c>
      <c r="AE378" s="13" t="str">
        <f t="array" ref="AE378">IFERROR(INDEX(E372:E396, SMALL(IF("V"=F372:F396, ROW(F372:F396)-MIN(ROW(F372:F396))+1, ""), ROW() -371 )), "")</f>
        <v>Jalen Pfaff</v>
      </c>
      <c r="AF378" s="13" t="str">
        <f t="array" ref="AF378">IFERROR(INDEX(B372:B396, SMALL(IF(ISNUMBER(SEARCH("JV1",F372:F396)), ROW(F372:F396)-MIN(ROW(F372:F396))+1, ""), ROW() -371 )), "")</f>
        <v>St. Francis (IL) ,University Of</v>
      </c>
      <c r="AG378" s="13">
        <f t="array" ref="AG378">IFERROR(INDEX(C372:C396, SMALL(IF(ISNUMBER(SEARCH("JV1",F372:F396)), ROW(F372:F396)-MIN(ROW(F372:F396))+1, ""), ROW() -371 )), "")</f>
        <v>0</v>
      </c>
      <c r="AH378" s="13" t="str">
        <f t="array" ref="AH378">IFERROR(INDEX(D372:D396, SMALL(IF(ISNUMBER(SEARCH("JV1",F372:F396)), ROW(F372:F396)-MIN(ROW(F372:F396))+1, ""), ROW() -371 )), "")</f>
        <v>18-90390</v>
      </c>
      <c r="AI378" s="13" t="str">
        <f t="array" ref="AI378">IFERROR(INDEX(E372:E396, SMALL(IF(ISNUMBER(SEARCH("JV1",F372:F396)), ROW(F372:F396)-MIN(ROW(F372:F396))+1, ""), ROW() -371 )), "")</f>
        <v>Joseph Madeja</v>
      </c>
      <c r="AJ378" s="13" t="str">
        <f t="array" ref="AJ378">IFERROR(INDEX(B372:B396, SMALL(IF(ISNUMBER(SEARCH("JV2",F372:F396)), ROW(F372:F396)-MIN(ROW(F372:F396))+1, ""), ROW() -371 )), "")</f>
        <v/>
      </c>
      <c r="AK378" s="13" t="str">
        <f t="array" ref="AK378">IFERROR(INDEX(C372:C396, SMALL(IF(ISNUMBER(SEARCH("JV2",F372:F396)), ROW(F372:F396)-MIN(ROW(F372:F396))+1, ""), ROW() -371 )), "")</f>
        <v/>
      </c>
      <c r="AL378" s="13" t="str">
        <f t="array" ref="AL378">IFERROR(INDEX(D372:D396, SMALL(IF(ISNUMBER(SEARCH("JV2",F372:F396)), ROW(F372:F396)-MIN(ROW(F372:F396))+1, ""), ROW() -371 )), "")</f>
        <v/>
      </c>
      <c r="AM378" s="13" t="str">
        <f t="array" ref="AM378">IFERROR(INDEX(E372:E396, SMALL(IF(ISNUMBER(SEARCH("JV2",F372:F396)), ROW(F372:F396)-MIN(ROW(F372:F396))+1, ""), ROW() -371 )), "")</f>
        <v/>
      </c>
    </row>
    <row r="379" spans="2:39" s="13" customFormat="1" ht="15" customHeight="1">
      <c r="B379" s="21" t="s">
        <v>766</v>
      </c>
      <c r="C379" s="1"/>
      <c r="D379" s="22" t="s">
        <v>781</v>
      </c>
      <c r="E379" s="1" t="s">
        <v>782</v>
      </c>
      <c r="F379" s="23" t="s">
        <v>17</v>
      </c>
      <c r="G379" s="24"/>
      <c r="H379" s="25">
        <v>2517</v>
      </c>
      <c r="I379" s="24"/>
      <c r="J379" s="25" t="b">
        <v>0</v>
      </c>
      <c r="K379" s="19"/>
      <c r="L379" s="26"/>
      <c r="M379" s="27"/>
      <c r="AB379" s="13" t="str">
        <f t="array" ref="AB379">IFERROR(INDEX(B372:B396, SMALL(IF("V"=F372:F396, ROW(F372:F396)-MIN(ROW(F372:F396))+1, ""), ROW() -371 )), "")</f>
        <v>St. Francis (IL) ,University Of</v>
      </c>
      <c r="AC379" s="13">
        <f t="array" ref="AC379">IFERROR(INDEX(C372:C396, SMALL(IF("V"=F372:F396, ROW(F372:F396)-MIN(ROW(F372:F396))+1, ""), ROW() -371 )), "")</f>
        <v>0</v>
      </c>
      <c r="AD379" s="13" t="str">
        <f t="array" ref="AD379">IFERROR(INDEX(D372:D396, SMALL(IF("V"=F372:F396, ROW(F372:F396)-MIN(ROW(F372:F396))+1, ""), ROW() -371 )), "")</f>
        <v>17-11333</v>
      </c>
      <c r="AE379" s="13" t="str">
        <f t="array" ref="AE379">IFERROR(INDEX(E372:E396, SMALL(IF("V"=F372:F396, ROW(F372:F396)-MIN(ROW(F372:F396))+1, ""), ROW() -371 )), "")</f>
        <v>Matt Devorsky</v>
      </c>
      <c r="AF379" s="13" t="str">
        <f t="array" ref="AF379">IFERROR(INDEX(B372:B396, SMALL(IF(ISNUMBER(SEARCH("JV1",F372:F396)), ROW(F372:F396)-MIN(ROW(F372:F396))+1, ""), ROW() -371 )), "")</f>
        <v>St. Francis (IL) ,University Of</v>
      </c>
      <c r="AG379" s="13">
        <f t="array" ref="AG379">IFERROR(INDEX(C372:C396, SMALL(IF(ISNUMBER(SEARCH("JV1",F372:F396)), ROW(F372:F396)-MIN(ROW(F372:F396))+1, ""), ROW() -371 )), "")</f>
        <v>0</v>
      </c>
      <c r="AH379" s="13" t="str">
        <f t="array" ref="AH379">IFERROR(INDEX(D372:D396, SMALL(IF(ISNUMBER(SEARCH("JV1",F372:F396)), ROW(F372:F396)-MIN(ROW(F372:F396))+1, ""), ROW() -371 )), "")</f>
        <v>19-66248</v>
      </c>
      <c r="AI379" s="13" t="str">
        <f t="array" ref="AI379">IFERROR(INDEX(E372:E396, SMALL(IF(ISNUMBER(SEARCH("JV1",F372:F396)), ROW(F372:F396)-MIN(ROW(F372:F396))+1, ""), ROW() -371 )), "")</f>
        <v>Payton Wernet</v>
      </c>
      <c r="AJ379" s="13" t="str">
        <f t="array" ref="AJ379">IFERROR(INDEX(B372:B396, SMALL(IF(ISNUMBER(SEARCH("JV2",F372:F396)), ROW(F372:F396)-MIN(ROW(F372:F396))+1, ""), ROW() -371 )), "")</f>
        <v/>
      </c>
      <c r="AK379" s="13" t="str">
        <f t="array" ref="AK379">IFERROR(INDEX(C372:C396, SMALL(IF(ISNUMBER(SEARCH("JV2",F372:F396)), ROW(F372:F396)-MIN(ROW(F372:F396))+1, ""), ROW() -371 )), "")</f>
        <v/>
      </c>
      <c r="AL379" s="13" t="str">
        <f t="array" ref="AL379">IFERROR(INDEX(D372:D396, SMALL(IF(ISNUMBER(SEARCH("JV2",F372:F396)), ROW(F372:F396)-MIN(ROW(F372:F396))+1, ""), ROW() -371 )), "")</f>
        <v/>
      </c>
      <c r="AM379" s="13" t="str">
        <f t="array" ref="AM379">IFERROR(INDEX(E372:E396, SMALL(IF(ISNUMBER(SEARCH("JV2",F372:F396)), ROW(F372:F396)-MIN(ROW(F372:F396))+1, ""), ROW() -371 )), "")</f>
        <v/>
      </c>
    </row>
    <row r="380" spans="2:39" s="13" customFormat="1" ht="15" customHeight="1">
      <c r="B380" s="21" t="s">
        <v>766</v>
      </c>
      <c r="C380" s="1"/>
      <c r="D380" s="22" t="s">
        <v>783</v>
      </c>
      <c r="E380" s="1" t="s">
        <v>784</v>
      </c>
      <c r="F380" s="23" t="s">
        <v>30</v>
      </c>
      <c r="G380" s="24"/>
      <c r="H380" s="25">
        <v>2517</v>
      </c>
      <c r="I380" s="24"/>
      <c r="J380" s="25" t="b">
        <v>0</v>
      </c>
      <c r="K380" s="19"/>
      <c r="L380" s="26"/>
      <c r="M380" s="27"/>
    </row>
    <row r="381" spans="2:39" s="13" customFormat="1" ht="15" customHeight="1">
      <c r="B381" s="21" t="s">
        <v>766</v>
      </c>
      <c r="C381" s="1"/>
      <c r="D381" s="22" t="s">
        <v>785</v>
      </c>
      <c r="E381" s="1" t="s">
        <v>786</v>
      </c>
      <c r="F381" s="23" t="s">
        <v>14</v>
      </c>
      <c r="G381" s="24"/>
      <c r="H381" s="25">
        <v>2517</v>
      </c>
      <c r="I381" s="24"/>
      <c r="J381" s="25" t="b">
        <v>0</v>
      </c>
      <c r="K381" s="19"/>
      <c r="L381" s="26"/>
      <c r="M381" s="27"/>
    </row>
    <row r="382" spans="2:39" s="13" customFormat="1" ht="15" customHeight="1">
      <c r="B382" s="21" t="s">
        <v>766</v>
      </c>
      <c r="C382" s="1"/>
      <c r="D382" s="22" t="s">
        <v>787</v>
      </c>
      <c r="E382" s="1" t="s">
        <v>788</v>
      </c>
      <c r="F382" s="23" t="s">
        <v>14</v>
      </c>
      <c r="G382" s="24"/>
      <c r="H382" s="25">
        <v>2517</v>
      </c>
      <c r="I382" s="24"/>
      <c r="J382" s="25" t="b">
        <v>0</v>
      </c>
      <c r="K382" s="19"/>
      <c r="L382" s="26"/>
      <c r="M382" s="27"/>
    </row>
    <row r="383" spans="2:39" s="13" customFormat="1" ht="15" customHeight="1">
      <c r="B383" s="21" t="s">
        <v>766</v>
      </c>
      <c r="C383" s="1"/>
      <c r="D383" s="22" t="s">
        <v>789</v>
      </c>
      <c r="E383" s="1" t="s">
        <v>790</v>
      </c>
      <c r="F383" s="23" t="s">
        <v>17</v>
      </c>
      <c r="G383" s="24"/>
      <c r="H383" s="25">
        <v>2517</v>
      </c>
      <c r="I383" s="24"/>
      <c r="J383" s="25" t="b">
        <v>0</v>
      </c>
      <c r="K383" s="19"/>
      <c r="L383" s="26"/>
      <c r="M383" s="27"/>
    </row>
    <row r="384" spans="2:39" s="13" customFormat="1" ht="15" customHeight="1">
      <c r="B384" s="21" t="s">
        <v>766</v>
      </c>
      <c r="C384" s="1"/>
      <c r="D384" s="22" t="s">
        <v>791</v>
      </c>
      <c r="E384" s="1" t="s">
        <v>792</v>
      </c>
      <c r="F384" s="23" t="s">
        <v>30</v>
      </c>
      <c r="G384" s="24"/>
      <c r="H384" s="25">
        <v>2517</v>
      </c>
      <c r="I384" s="24"/>
      <c r="J384" s="25" t="b">
        <v>0</v>
      </c>
      <c r="K384" s="19"/>
      <c r="L384" s="26"/>
      <c r="M384" s="27"/>
    </row>
    <row r="385" spans="2:39" s="13" customFormat="1" ht="15" customHeight="1">
      <c r="B385" s="21" t="s">
        <v>766</v>
      </c>
      <c r="C385" s="1"/>
      <c r="D385" s="22" t="s">
        <v>793</v>
      </c>
      <c r="E385" s="1" t="s">
        <v>794</v>
      </c>
      <c r="F385" s="23" t="s">
        <v>17</v>
      </c>
      <c r="G385" s="24"/>
      <c r="H385" s="25">
        <v>2517</v>
      </c>
      <c r="I385" s="24"/>
      <c r="J385" s="25" t="b">
        <v>0</v>
      </c>
      <c r="K385" s="19"/>
      <c r="L385" s="26"/>
      <c r="M385" s="27"/>
    </row>
    <row r="386" spans="2:39" s="13" customFormat="1" ht="15" customHeight="1">
      <c r="B386" s="21" t="s">
        <v>766</v>
      </c>
      <c r="C386" s="1"/>
      <c r="D386" s="22" t="s">
        <v>795</v>
      </c>
      <c r="E386" s="1" t="s">
        <v>796</v>
      </c>
      <c r="F386" s="23" t="s">
        <v>30</v>
      </c>
      <c r="G386" s="24"/>
      <c r="H386" s="25">
        <v>2517</v>
      </c>
      <c r="I386" s="24"/>
      <c r="J386" s="25" t="b">
        <v>0</v>
      </c>
      <c r="K386" s="19"/>
      <c r="L386" s="26"/>
      <c r="M386" s="27"/>
    </row>
    <row r="387" spans="2:39" s="13" customFormat="1" ht="15" customHeight="1">
      <c r="B387" s="21" t="s">
        <v>766</v>
      </c>
      <c r="C387" s="1"/>
      <c r="D387" s="22" t="s">
        <v>797</v>
      </c>
      <c r="E387" s="1" t="s">
        <v>798</v>
      </c>
      <c r="F387" s="23" t="s">
        <v>14</v>
      </c>
      <c r="G387" s="24"/>
      <c r="H387" s="25">
        <v>2517</v>
      </c>
      <c r="I387" s="24"/>
      <c r="J387" s="25" t="b">
        <v>0</v>
      </c>
      <c r="K387" s="19"/>
      <c r="L387" s="26"/>
      <c r="M387" s="27"/>
    </row>
    <row r="388" spans="2:39" s="13" customFormat="1" ht="15" customHeight="1">
      <c r="B388" s="21" t="s">
        <v>766</v>
      </c>
      <c r="C388" s="1"/>
      <c r="D388" s="22" t="s">
        <v>799</v>
      </c>
      <c r="E388" s="1" t="s">
        <v>800</v>
      </c>
      <c r="F388" s="23" t="s">
        <v>17</v>
      </c>
      <c r="G388" s="24"/>
      <c r="H388" s="25">
        <v>2517</v>
      </c>
      <c r="I388" s="24"/>
      <c r="J388" s="25" t="b">
        <v>0</v>
      </c>
      <c r="K388" s="19"/>
      <c r="L388" s="26"/>
      <c r="M388" s="27"/>
    </row>
    <row r="389" spans="2:39" s="13" customFormat="1" ht="15" customHeight="1">
      <c r="B389" s="21" t="s">
        <v>766</v>
      </c>
      <c r="C389" s="1"/>
      <c r="D389" s="22" t="s">
        <v>801</v>
      </c>
      <c r="E389" s="1" t="s">
        <v>802</v>
      </c>
      <c r="F389" s="23" t="s">
        <v>17</v>
      </c>
      <c r="G389" s="24"/>
      <c r="H389" s="25">
        <v>2517</v>
      </c>
      <c r="I389" s="24"/>
      <c r="J389" s="25" t="b">
        <v>0</v>
      </c>
      <c r="K389" s="19"/>
      <c r="L389" s="26"/>
      <c r="M389" s="27"/>
    </row>
    <row r="390" spans="2:39" s="13" customFormat="1" ht="15" customHeight="1">
      <c r="B390" s="21" t="s">
        <v>766</v>
      </c>
      <c r="C390" s="1"/>
      <c r="D390" s="22" t="s">
        <v>803</v>
      </c>
      <c r="E390" s="1" t="s">
        <v>804</v>
      </c>
      <c r="F390" s="23" t="s">
        <v>17</v>
      </c>
      <c r="G390" s="24"/>
      <c r="H390" s="25">
        <v>2517</v>
      </c>
      <c r="I390" s="24"/>
      <c r="J390" s="25" t="b">
        <v>0</v>
      </c>
      <c r="K390" s="19"/>
      <c r="L390" s="26"/>
      <c r="M390" s="27"/>
    </row>
    <row r="391" spans="2:39" s="13" customFormat="1" ht="15" customHeight="1">
      <c r="B391" s="21" t="s">
        <v>766</v>
      </c>
      <c r="C391" s="1"/>
      <c r="D391" s="22" t="s">
        <v>805</v>
      </c>
      <c r="E391" s="1" t="s">
        <v>806</v>
      </c>
      <c r="F391" s="23" t="s">
        <v>30</v>
      </c>
      <c r="G391" s="24"/>
      <c r="H391" s="25">
        <v>2517</v>
      </c>
      <c r="I391" s="24"/>
      <c r="J391" s="25" t="b">
        <v>0</v>
      </c>
      <c r="K391" s="19"/>
      <c r="L391" s="26"/>
      <c r="M391" s="27"/>
    </row>
    <row r="392" spans="2:39" s="13" customFormat="1" ht="15" customHeight="1">
      <c r="B392" s="21" t="s">
        <v>766</v>
      </c>
      <c r="C392" s="1"/>
      <c r="D392" s="22" t="s">
        <v>807</v>
      </c>
      <c r="E392" s="1" t="s">
        <v>808</v>
      </c>
      <c r="F392" s="23" t="s">
        <v>14</v>
      </c>
      <c r="G392" s="24"/>
      <c r="H392" s="25">
        <v>2517</v>
      </c>
      <c r="I392" s="24"/>
      <c r="J392" s="25" t="b">
        <v>0</v>
      </c>
      <c r="K392" s="19"/>
      <c r="L392" s="26"/>
      <c r="M392" s="27"/>
    </row>
    <row r="393" spans="2:39" s="13" customFormat="1" ht="15" customHeight="1">
      <c r="B393" s="21" t="s">
        <v>766</v>
      </c>
      <c r="C393" s="1"/>
      <c r="D393" s="22" t="s">
        <v>809</v>
      </c>
      <c r="E393" s="1" t="s">
        <v>810</v>
      </c>
      <c r="F393" s="23" t="s">
        <v>30</v>
      </c>
      <c r="G393" s="24"/>
      <c r="H393" s="25">
        <v>2517</v>
      </c>
      <c r="I393" s="24"/>
      <c r="J393" s="25" t="b">
        <v>0</v>
      </c>
      <c r="K393" s="19"/>
      <c r="L393" s="26"/>
      <c r="M393" s="27"/>
    </row>
    <row r="394" spans="2:39" s="13" customFormat="1" ht="15" customHeight="1">
      <c r="B394" s="21" t="s">
        <v>766</v>
      </c>
      <c r="C394" s="1"/>
      <c r="D394" s="22" t="s">
        <v>811</v>
      </c>
      <c r="E394" s="1" t="s">
        <v>812</v>
      </c>
      <c r="F394" s="23" t="s">
        <v>30</v>
      </c>
      <c r="G394" s="24"/>
      <c r="H394" s="25">
        <v>2517</v>
      </c>
      <c r="I394" s="24"/>
      <c r="J394" s="25" t="b">
        <v>0</v>
      </c>
      <c r="K394" s="19"/>
      <c r="L394" s="26"/>
      <c r="M394" s="27"/>
    </row>
    <row r="395" spans="2:39" s="13" customFormat="1" ht="15" customHeight="1">
      <c r="B395" s="21" t="s">
        <v>766</v>
      </c>
      <c r="C395" s="1"/>
      <c r="D395" s="22" t="s">
        <v>813</v>
      </c>
      <c r="E395" s="1" t="s">
        <v>814</v>
      </c>
      <c r="F395" s="23" t="s">
        <v>17</v>
      </c>
      <c r="G395" s="24"/>
      <c r="H395" s="25">
        <v>2517</v>
      </c>
      <c r="I395" s="24"/>
      <c r="J395" s="25" t="b">
        <v>0</v>
      </c>
      <c r="K395" s="19"/>
      <c r="L395" s="26"/>
      <c r="M395" s="27"/>
    </row>
    <row r="396" spans="2:39" s="13" customFormat="1" ht="15" customHeight="1">
      <c r="B396" s="21" t="s">
        <v>766</v>
      </c>
      <c r="C396" s="1"/>
      <c r="D396" s="22" t="s">
        <v>815</v>
      </c>
      <c r="E396" s="1" t="s">
        <v>816</v>
      </c>
      <c r="F396" s="23" t="s">
        <v>30</v>
      </c>
      <c r="G396" s="24"/>
      <c r="H396" s="25">
        <v>2517</v>
      </c>
      <c r="I396" s="24"/>
      <c r="J396" s="25" t="b">
        <v>0</v>
      </c>
      <c r="K396" s="19"/>
      <c r="L396" s="26"/>
      <c r="M396" s="27"/>
    </row>
    <row r="397" spans="2:39" s="13" customFormat="1" ht="15" customHeight="1">
      <c r="B397" s="21" t="s">
        <v>817</v>
      </c>
      <c r="C397" s="1"/>
      <c r="D397" s="22" t="s">
        <v>818</v>
      </c>
      <c r="E397" s="1" t="s">
        <v>819</v>
      </c>
      <c r="F397" s="23" t="s">
        <v>14</v>
      </c>
      <c r="G397" s="24"/>
      <c r="H397" s="25">
        <v>4386</v>
      </c>
      <c r="I397" s="24"/>
      <c r="J397" s="25" t="b">
        <v>0</v>
      </c>
      <c r="K397" s="19"/>
      <c r="L397" s="26"/>
      <c r="M397" s="27"/>
      <c r="AB397" s="13" t="str">
        <f t="array" ref="AB397">IFERROR(INDEX(B397:B410, SMALL(IF("V"=F397:F410, ROW(F397:F410)-MIN(ROW(F397:F410))+1, ""), ROW() -396 )), "")</f>
        <v>Tennessee Wesleyan University</v>
      </c>
      <c r="AC397" s="13">
        <f t="array" ref="AC397">IFERROR(INDEX(C397:C410, SMALL(IF("V"=F397:F410, ROW(F397:F410)-MIN(ROW(F397:F410))+1, ""), ROW() -396 )), "")</f>
        <v>0</v>
      </c>
      <c r="AD397" s="13" t="str">
        <f t="array" ref="AD397">IFERROR(INDEX(D397:D410, SMALL(IF("V"=F397:F410, ROW(F397:F410)-MIN(ROW(F397:F410))+1, ""), ROW() -396 )), "")</f>
        <v>11-241906</v>
      </c>
      <c r="AE397" s="13" t="str">
        <f t="array" ref="AE397">IFERROR(INDEX(E397:E410, SMALL(IF("V"=F397:F410, ROW(F397:F410)-MIN(ROW(F397:F410))+1, ""), ROW() -396 )), "")</f>
        <v>Adam Driver</v>
      </c>
      <c r="AF397" s="13" t="str">
        <f t="array" ref="AF397">IFERROR(INDEX(B397:B410, SMALL(IF(ISNUMBER(SEARCH("JV1",F397:F410)), ROW(F397:F410)-MIN(ROW(F397:F410))+1, ""), ROW() -396 )), "")</f>
        <v>Tennessee Wesleyan University</v>
      </c>
      <c r="AG397" s="13">
        <f t="array" ref="AG397">IFERROR(INDEX(C397:C410, SMALL(IF(ISNUMBER(SEARCH("JV1",F397:F410)), ROW(F397:F410)-MIN(ROW(F397:F410))+1, ""), ROW() -396 )), "")</f>
        <v>0</v>
      </c>
      <c r="AH397" s="13" t="str">
        <f t="array" ref="AH397">IFERROR(INDEX(D397:D410, SMALL(IF(ISNUMBER(SEARCH("JV1",F397:F410)), ROW(F397:F410)-MIN(ROW(F397:F410))+1, ""), ROW() -396 )), "")</f>
        <v>22-14064</v>
      </c>
      <c r="AI397" s="13" t="str">
        <f t="array" ref="AI397">IFERROR(INDEX(E397:E410, SMALL(IF(ISNUMBER(SEARCH("JV1",F397:F410)), ROW(F397:F410)-MIN(ROW(F397:F410))+1, ""), ROW() -396 )), "")</f>
        <v>Andrew Stewart</v>
      </c>
      <c r="AJ397" s="13" t="str">
        <f t="array" ref="AJ397">IFERROR(INDEX(B397:B410, SMALL(IF(ISNUMBER(SEARCH("JV2",F397:F410)), ROW(F397:F410)-MIN(ROW(F397:F410))+1, ""), ROW() -396 )), "")</f>
        <v/>
      </c>
      <c r="AK397" s="13" t="str">
        <f t="array" ref="AK397">IFERROR(INDEX(C397:C410, SMALL(IF(ISNUMBER(SEARCH("JV2",F397:F410)), ROW(F397:F410)-MIN(ROW(F397:F410))+1, ""), ROW() -396 )), "")</f>
        <v/>
      </c>
      <c r="AL397" s="13" t="str">
        <f t="array" ref="AL397">IFERROR(INDEX(D397:D410, SMALL(IF(ISNUMBER(SEARCH("JV2",F397:F410)), ROW(F397:F410)-MIN(ROW(F397:F410))+1, ""), ROW() -396 )), "")</f>
        <v/>
      </c>
      <c r="AM397" s="13" t="str">
        <f t="array" ref="AM397">IFERROR(INDEX(E397:E410, SMALL(IF(ISNUMBER(SEARCH("JV2",F397:F410)), ROW(F397:F410)-MIN(ROW(F397:F410))+1, ""), ROW() -396 )), "")</f>
        <v/>
      </c>
    </row>
    <row r="398" spans="2:39" s="13" customFormat="1" ht="15" customHeight="1">
      <c r="B398" s="21" t="s">
        <v>817</v>
      </c>
      <c r="C398" s="1"/>
      <c r="D398" s="22" t="s">
        <v>820</v>
      </c>
      <c r="E398" s="1" t="s">
        <v>821</v>
      </c>
      <c r="F398" s="23" t="s">
        <v>17</v>
      </c>
      <c r="G398" s="24"/>
      <c r="H398" s="25">
        <v>4386</v>
      </c>
      <c r="I398" s="24"/>
      <c r="J398" s="25" t="b">
        <v>0</v>
      </c>
      <c r="K398" s="19"/>
      <c r="L398" s="26"/>
      <c r="M398" s="27"/>
      <c r="AB398" s="13" t="str">
        <f t="array" ref="AB398">IFERROR(INDEX(B397:B410, SMALL(IF("V"=F397:F410, ROW(F397:F410)-MIN(ROW(F397:F410))+1, ""), ROW() -396 )), "")</f>
        <v>Tennessee Wesleyan University</v>
      </c>
      <c r="AC398" s="13">
        <f t="array" ref="AC398">IFERROR(INDEX(C397:C410, SMALL(IF("V"=F397:F410, ROW(F397:F410)-MIN(ROW(F397:F410))+1, ""), ROW() -396 )), "")</f>
        <v>0</v>
      </c>
      <c r="AD398" s="13" t="str">
        <f t="array" ref="AD398">IFERROR(INDEX(D397:D410, SMALL(IF("V"=F397:F410, ROW(F397:F410)-MIN(ROW(F397:F410))+1, ""), ROW() -396 )), "")</f>
        <v>8138-9941</v>
      </c>
      <c r="AE398" s="13" t="str">
        <f t="array" ref="AE398">IFERROR(INDEX(E397:E410, SMALL(IF("V"=F397:F410, ROW(F397:F410)-MIN(ROW(F397:F410))+1, ""), ROW() -396 )), "")</f>
        <v>C J Williams</v>
      </c>
      <c r="AF398" s="13" t="str">
        <f t="array" ref="AF398">IFERROR(INDEX(B397:B410, SMALL(IF(ISNUMBER(SEARCH("JV1",F397:F410)), ROW(F397:F410)-MIN(ROW(F397:F410))+1, ""), ROW() -396 )), "")</f>
        <v>Tennessee Wesleyan University</v>
      </c>
      <c r="AG398" s="13">
        <f t="array" ref="AG398">IFERROR(INDEX(C397:C410, SMALL(IF(ISNUMBER(SEARCH("JV1",F397:F410)), ROW(F397:F410)-MIN(ROW(F397:F410))+1, ""), ROW() -396 )), "")</f>
        <v>0</v>
      </c>
      <c r="AH398" s="13" t="str">
        <f t="array" ref="AH398">IFERROR(INDEX(D397:D410, SMALL(IF(ISNUMBER(SEARCH("JV1",F397:F410)), ROW(F397:F410)-MIN(ROW(F397:F410))+1, ""), ROW() -396 )), "")</f>
        <v>7914-18840</v>
      </c>
      <c r="AI398" s="13" t="str">
        <f t="array" ref="AI398">IFERROR(INDEX(E397:E410, SMALL(IF(ISNUMBER(SEARCH("JV1",F397:F410)), ROW(F397:F410)-MIN(ROW(F397:F410))+1, ""), ROW() -396 )), "")</f>
        <v>Blake Compton</v>
      </c>
      <c r="AJ398" s="13" t="str">
        <f t="array" ref="AJ398">IFERROR(INDEX(B397:B410, SMALL(IF(ISNUMBER(SEARCH("JV2",F397:F410)), ROW(F397:F410)-MIN(ROW(F397:F410))+1, ""), ROW() -396 )), "")</f>
        <v/>
      </c>
      <c r="AK398" s="13" t="str">
        <f t="array" ref="AK398">IFERROR(INDEX(C397:C410, SMALL(IF(ISNUMBER(SEARCH("JV2",F397:F410)), ROW(F397:F410)-MIN(ROW(F397:F410))+1, ""), ROW() -396 )), "")</f>
        <v/>
      </c>
      <c r="AL398" s="13" t="str">
        <f t="array" ref="AL398">IFERROR(INDEX(D397:D410, SMALL(IF(ISNUMBER(SEARCH("JV2",F397:F410)), ROW(F397:F410)-MIN(ROW(F397:F410))+1, ""), ROW() -396 )), "")</f>
        <v/>
      </c>
      <c r="AM398" s="13" t="str">
        <f t="array" ref="AM398">IFERROR(INDEX(E397:E410, SMALL(IF(ISNUMBER(SEARCH("JV2",F397:F410)), ROW(F397:F410)-MIN(ROW(F397:F410))+1, ""), ROW() -396 )), "")</f>
        <v/>
      </c>
    </row>
    <row r="399" spans="2:39" s="13" customFormat="1" ht="15" customHeight="1">
      <c r="B399" s="21" t="s">
        <v>817</v>
      </c>
      <c r="C399" s="1"/>
      <c r="D399" s="22" t="s">
        <v>822</v>
      </c>
      <c r="E399" s="1" t="s">
        <v>823</v>
      </c>
      <c r="F399" s="23" t="s">
        <v>17</v>
      </c>
      <c r="G399" s="24"/>
      <c r="H399" s="25">
        <v>4386</v>
      </c>
      <c r="I399" s="24"/>
      <c r="J399" s="25" t="b">
        <v>0</v>
      </c>
      <c r="K399" s="19"/>
      <c r="L399" s="26"/>
      <c r="M399" s="27"/>
      <c r="AB399" s="13" t="str">
        <f t="array" ref="AB399">IFERROR(INDEX(B397:B410, SMALL(IF("V"=F397:F410, ROW(F397:F410)-MIN(ROW(F397:F410))+1, ""), ROW() -396 )), "")</f>
        <v>Tennessee Wesleyan University</v>
      </c>
      <c r="AC399" s="13">
        <f t="array" ref="AC399">IFERROR(INDEX(C397:C410, SMALL(IF("V"=F397:F410, ROW(F397:F410)-MIN(ROW(F397:F410))+1, ""), ROW() -396 )), "")</f>
        <v>0</v>
      </c>
      <c r="AD399" s="13" t="str">
        <f t="array" ref="AD399">IFERROR(INDEX(D397:D410, SMALL(IF("V"=F397:F410, ROW(F397:F410)-MIN(ROW(F397:F410))+1, ""), ROW() -396 )), "")</f>
        <v>11-230862</v>
      </c>
      <c r="AE399" s="13" t="str">
        <f t="array" ref="AE399">IFERROR(INDEX(E397:E410, SMALL(IF("V"=F397:F410, ROW(F397:F410)-MIN(ROW(F397:F410))+1, ""), ROW() -396 )), "")</f>
        <v>Devean Littlejohn</v>
      </c>
      <c r="AF399" s="13" t="str">
        <f t="array" ref="AF399">IFERROR(INDEX(B397:B410, SMALL(IF(ISNUMBER(SEARCH("JV1",F397:F410)), ROW(F397:F410)-MIN(ROW(F397:F410))+1, ""), ROW() -396 )), "")</f>
        <v>Tennessee Wesleyan University</v>
      </c>
      <c r="AG399" s="13">
        <f t="array" ref="AG399">IFERROR(INDEX(C397:C410, SMALL(IF(ISNUMBER(SEARCH("JV1",F397:F410)), ROW(F397:F410)-MIN(ROW(F397:F410))+1, ""), ROW() -396 )), "")</f>
        <v>0</v>
      </c>
      <c r="AH399" s="13" t="str">
        <f t="array" ref="AH399">IFERROR(INDEX(D397:D410, SMALL(IF(ISNUMBER(SEARCH("JV1",F397:F410)), ROW(F397:F410)-MIN(ROW(F397:F410))+1, ""), ROW() -396 )), "")</f>
        <v>16-32593</v>
      </c>
      <c r="AI399" s="13" t="str">
        <f t="array" ref="AI399">IFERROR(INDEX(E397:E410, SMALL(IF(ISNUMBER(SEARCH("JV1",F397:F410)), ROW(F397:F410)-MIN(ROW(F397:F410))+1, ""), ROW() -396 )), "")</f>
        <v>Cameron Compton</v>
      </c>
      <c r="AJ399" s="13" t="str">
        <f t="array" ref="AJ399">IFERROR(INDEX(B397:B410, SMALL(IF(ISNUMBER(SEARCH("JV2",F397:F410)), ROW(F397:F410)-MIN(ROW(F397:F410))+1, ""), ROW() -396 )), "")</f>
        <v/>
      </c>
      <c r="AK399" s="13" t="str">
        <f t="array" ref="AK399">IFERROR(INDEX(C397:C410, SMALL(IF(ISNUMBER(SEARCH("JV2",F397:F410)), ROW(F397:F410)-MIN(ROW(F397:F410))+1, ""), ROW() -396 )), "")</f>
        <v/>
      </c>
      <c r="AL399" s="13" t="str">
        <f t="array" ref="AL399">IFERROR(INDEX(D397:D410, SMALL(IF(ISNUMBER(SEARCH("JV2",F397:F410)), ROW(F397:F410)-MIN(ROW(F397:F410))+1, ""), ROW() -396 )), "")</f>
        <v/>
      </c>
      <c r="AM399" s="13" t="str">
        <f t="array" ref="AM399">IFERROR(INDEX(E397:E410, SMALL(IF(ISNUMBER(SEARCH("JV2",F397:F410)), ROW(F397:F410)-MIN(ROW(F397:F410))+1, ""), ROW() -396 )), "")</f>
        <v/>
      </c>
    </row>
    <row r="400" spans="2:39" s="13" customFormat="1" ht="15" customHeight="1">
      <c r="B400" s="21" t="s">
        <v>817</v>
      </c>
      <c r="C400" s="1"/>
      <c r="D400" s="22" t="s">
        <v>824</v>
      </c>
      <c r="E400" s="1" t="s">
        <v>825</v>
      </c>
      <c r="F400" s="23" t="s">
        <v>14</v>
      </c>
      <c r="G400" s="24"/>
      <c r="H400" s="25">
        <v>4386</v>
      </c>
      <c r="I400" s="24"/>
      <c r="J400" s="25" t="b">
        <v>0</v>
      </c>
      <c r="K400" s="19"/>
      <c r="L400" s="26"/>
      <c r="M400" s="27"/>
      <c r="AB400" s="13" t="str">
        <f t="array" ref="AB400">IFERROR(INDEX(B397:B410, SMALL(IF("V"=F397:F410, ROW(F397:F410)-MIN(ROW(F397:F410))+1, ""), ROW() -396 )), "")</f>
        <v>Tennessee Wesleyan University</v>
      </c>
      <c r="AC400" s="13">
        <f t="array" ref="AC400">IFERROR(INDEX(C397:C410, SMALL(IF("V"=F397:F410, ROW(F397:F410)-MIN(ROW(F397:F410))+1, ""), ROW() -396 )), "")</f>
        <v>0</v>
      </c>
      <c r="AD400" s="13" t="str">
        <f t="array" ref="AD400">IFERROR(INDEX(D397:D410, SMALL(IF("V"=F397:F410, ROW(F397:F410)-MIN(ROW(F397:F410))+1, ""), ROW() -396 )), "")</f>
        <v>11-517766</v>
      </c>
      <c r="AE400" s="13" t="str">
        <f t="array" ref="AE400">IFERROR(INDEX(E397:E410, SMALL(IF("V"=F397:F410, ROW(F397:F410)-MIN(ROW(F397:F410))+1, ""), ROW() -396 )), "")</f>
        <v>John Nunn</v>
      </c>
      <c r="AF400" s="13" t="str">
        <f t="array" ref="AF400">IFERROR(INDEX(B397:B410, SMALL(IF(ISNUMBER(SEARCH("JV1",F397:F410)), ROW(F397:F410)-MIN(ROW(F397:F410))+1, ""), ROW() -396 )), "")</f>
        <v>Tennessee Wesleyan University</v>
      </c>
      <c r="AG400" s="13">
        <f t="array" ref="AG400">IFERROR(INDEX(C397:C410, SMALL(IF(ISNUMBER(SEARCH("JV1",F397:F410)), ROW(F397:F410)-MIN(ROW(F397:F410))+1, ""), ROW() -396 )), "")</f>
        <v>0</v>
      </c>
      <c r="AH400" s="13" t="str">
        <f t="array" ref="AH400">IFERROR(INDEX(D397:D410, SMALL(IF(ISNUMBER(SEARCH("JV1",F397:F410)), ROW(F397:F410)-MIN(ROW(F397:F410))+1, ""), ROW() -396 )), "")</f>
        <v>11-33724</v>
      </c>
      <c r="AI400" s="13" t="str">
        <f t="array" ref="AI400">IFERROR(INDEX(E397:E410, SMALL(IF(ISNUMBER(SEARCH("JV1",F397:F410)), ROW(F397:F410)-MIN(ROW(F397:F410))+1, ""), ROW() -396 )), "")</f>
        <v>Hunter Hardaway</v>
      </c>
      <c r="AJ400" s="13" t="str">
        <f t="array" ref="AJ400">IFERROR(INDEX(B397:B410, SMALL(IF(ISNUMBER(SEARCH("JV2",F397:F410)), ROW(F397:F410)-MIN(ROW(F397:F410))+1, ""), ROW() -396 )), "")</f>
        <v/>
      </c>
      <c r="AK400" s="13" t="str">
        <f t="array" ref="AK400">IFERROR(INDEX(C397:C410, SMALL(IF(ISNUMBER(SEARCH("JV2",F397:F410)), ROW(F397:F410)-MIN(ROW(F397:F410))+1, ""), ROW() -396 )), "")</f>
        <v/>
      </c>
      <c r="AL400" s="13" t="str">
        <f t="array" ref="AL400">IFERROR(INDEX(D397:D410, SMALL(IF(ISNUMBER(SEARCH("JV2",F397:F410)), ROW(F397:F410)-MIN(ROW(F397:F410))+1, ""), ROW() -396 )), "")</f>
        <v/>
      </c>
      <c r="AM400" s="13" t="str">
        <f t="array" ref="AM400">IFERROR(INDEX(E397:E410, SMALL(IF(ISNUMBER(SEARCH("JV2",F397:F410)), ROW(F397:F410)-MIN(ROW(F397:F410))+1, ""), ROW() -396 )), "")</f>
        <v/>
      </c>
    </row>
    <row r="401" spans="2:39" s="13" customFormat="1" ht="15" customHeight="1">
      <c r="B401" s="21" t="s">
        <v>817</v>
      </c>
      <c r="C401" s="1"/>
      <c r="D401" s="22" t="s">
        <v>826</v>
      </c>
      <c r="E401" s="1" t="s">
        <v>827</v>
      </c>
      <c r="F401" s="23" t="s">
        <v>17</v>
      </c>
      <c r="G401" s="24"/>
      <c r="H401" s="25">
        <v>4386</v>
      </c>
      <c r="I401" s="24"/>
      <c r="J401" s="25" t="b">
        <v>0</v>
      </c>
      <c r="K401" s="19"/>
      <c r="L401" s="26"/>
      <c r="M401" s="27"/>
      <c r="AB401" s="13" t="str">
        <f t="array" ref="AB401">IFERROR(INDEX(B397:B410, SMALL(IF("V"=F397:F410, ROW(F397:F410)-MIN(ROW(F397:F410))+1, ""), ROW() -396 )), "")</f>
        <v>Tennessee Wesleyan University</v>
      </c>
      <c r="AC401" s="13">
        <f t="array" ref="AC401">IFERROR(INDEX(C397:C410, SMALL(IF("V"=F397:F410, ROW(F397:F410)-MIN(ROW(F397:F410))+1, ""), ROW() -396 )), "")</f>
        <v>0</v>
      </c>
      <c r="AD401" s="13" t="str">
        <f t="array" ref="AD401">IFERROR(INDEX(D397:D410, SMALL(IF("V"=F397:F410, ROW(F397:F410)-MIN(ROW(F397:F410))+1, ""), ROW() -396 )), "")</f>
        <v>11-241908</v>
      </c>
      <c r="AE401" s="13" t="str">
        <f t="array" ref="AE401">IFERROR(INDEX(E397:E410, SMALL(IF("V"=F397:F410, ROW(F397:F410)-MIN(ROW(F397:F410))+1, ""), ROW() -396 )), "")</f>
        <v>Kory Driver</v>
      </c>
      <c r="AF401" s="13" t="str">
        <f t="array" ref="AF401">IFERROR(INDEX(B397:B410, SMALL(IF(ISNUMBER(SEARCH("JV1",F397:F410)), ROW(F397:F410)-MIN(ROW(F397:F410))+1, ""), ROW() -396 )), "")</f>
        <v>Tennessee Wesleyan University</v>
      </c>
      <c r="AG401" s="13">
        <f t="array" ref="AG401">IFERROR(INDEX(C397:C410, SMALL(IF(ISNUMBER(SEARCH("JV1",F397:F410)), ROW(F397:F410)-MIN(ROW(F397:F410))+1, ""), ROW() -396 )), "")</f>
        <v>0</v>
      </c>
      <c r="AH401" s="13" t="str">
        <f t="array" ref="AH401">IFERROR(INDEX(D397:D410, SMALL(IF(ISNUMBER(SEARCH("JV1",F397:F410)), ROW(F397:F410)-MIN(ROW(F397:F410))+1, ""), ROW() -396 )), "")</f>
        <v>20-30841</v>
      </c>
      <c r="AI401" s="13" t="str">
        <f t="array" ref="AI401">IFERROR(INDEX(E397:E410, SMALL(IF(ISNUMBER(SEARCH("JV1",F397:F410)), ROW(F397:F410)-MIN(ROW(F397:F410))+1, ""), ROW() -396 )), "")</f>
        <v>Kyle Blake</v>
      </c>
      <c r="AJ401" s="13" t="str">
        <f t="array" ref="AJ401">IFERROR(INDEX(B397:B410, SMALL(IF(ISNUMBER(SEARCH("JV2",F397:F410)), ROW(F397:F410)-MIN(ROW(F397:F410))+1, ""), ROW() -396 )), "")</f>
        <v/>
      </c>
      <c r="AK401" s="13" t="str">
        <f t="array" ref="AK401">IFERROR(INDEX(C397:C410, SMALL(IF(ISNUMBER(SEARCH("JV2",F397:F410)), ROW(F397:F410)-MIN(ROW(F397:F410))+1, ""), ROW() -396 )), "")</f>
        <v/>
      </c>
      <c r="AL401" s="13" t="str">
        <f t="array" ref="AL401">IFERROR(INDEX(D397:D410, SMALL(IF(ISNUMBER(SEARCH("JV2",F397:F410)), ROW(F397:F410)-MIN(ROW(F397:F410))+1, ""), ROW() -396 )), "")</f>
        <v/>
      </c>
      <c r="AM401" s="13" t="str">
        <f t="array" ref="AM401">IFERROR(INDEX(E397:E410, SMALL(IF(ISNUMBER(SEARCH("JV2",F397:F410)), ROW(F397:F410)-MIN(ROW(F397:F410))+1, ""), ROW() -396 )), "")</f>
        <v/>
      </c>
    </row>
    <row r="402" spans="2:39" s="13" customFormat="1" ht="15" customHeight="1">
      <c r="B402" s="21" t="s">
        <v>817</v>
      </c>
      <c r="C402" s="1"/>
      <c r="D402" s="22" t="s">
        <v>828</v>
      </c>
      <c r="E402" s="1" t="s">
        <v>829</v>
      </c>
      <c r="F402" s="23" t="s">
        <v>14</v>
      </c>
      <c r="G402" s="24"/>
      <c r="H402" s="25">
        <v>4386</v>
      </c>
      <c r="I402" s="24"/>
      <c r="J402" s="25" t="b">
        <v>0</v>
      </c>
      <c r="K402" s="19"/>
      <c r="L402" s="26"/>
      <c r="M402" s="27"/>
      <c r="AB402" s="13" t="str">
        <f t="array" ref="AB402">IFERROR(INDEX(B397:B410, SMALL(IF("V"=F397:F410, ROW(F397:F410)-MIN(ROW(F397:F410))+1, ""), ROW() -396 )), "")</f>
        <v>Tennessee Wesleyan University</v>
      </c>
      <c r="AC402" s="13">
        <f t="array" ref="AC402">IFERROR(INDEX(C397:C410, SMALL(IF("V"=F397:F410, ROW(F397:F410)-MIN(ROW(F397:F410))+1, ""), ROW() -396 )), "")</f>
        <v>0</v>
      </c>
      <c r="AD402" s="13" t="str">
        <f t="array" ref="AD402">IFERROR(INDEX(D397:D410, SMALL(IF("V"=F397:F410, ROW(F397:F410)-MIN(ROW(F397:F410))+1, ""), ROW() -396 )), "")</f>
        <v>7914-3412</v>
      </c>
      <c r="AE402" s="13" t="str">
        <f t="array" ref="AE402">IFERROR(INDEX(E397:E410, SMALL(IF("V"=F397:F410, ROW(F397:F410)-MIN(ROW(F397:F410))+1, ""), ROW() -396 )), "")</f>
        <v>Oliver Lawson</v>
      </c>
      <c r="AF402" s="13" t="str">
        <f t="array" ref="AF402">IFERROR(INDEX(B397:B410, SMALL(IF(ISNUMBER(SEARCH("JV1",F397:F410)), ROW(F397:F410)-MIN(ROW(F397:F410))+1, ""), ROW() -396 )), "")</f>
        <v>Tennessee Wesleyan University</v>
      </c>
      <c r="AG402" s="13">
        <f t="array" ref="AG402">IFERROR(INDEX(C397:C410, SMALL(IF(ISNUMBER(SEARCH("JV1",F397:F410)), ROW(F397:F410)-MIN(ROW(F397:F410))+1, ""), ROW() -396 )), "")</f>
        <v>0</v>
      </c>
      <c r="AH402" s="13" t="str">
        <f t="array" ref="AH402">IFERROR(INDEX(D397:D410, SMALL(IF(ISNUMBER(SEARCH("JV1",F397:F410)), ROW(F397:F410)-MIN(ROW(F397:F410))+1, ""), ROW() -396 )), "")</f>
        <v>17-52336</v>
      </c>
      <c r="AI402" s="13" t="str">
        <f t="array" ref="AI402">IFERROR(INDEX(E397:E410, SMALL(IF(ISNUMBER(SEARCH("JV1",F397:F410)), ROW(F397:F410)-MIN(ROW(F397:F410))+1, ""), ROW() -396 )), "")</f>
        <v>Spencer Foutz</v>
      </c>
      <c r="AJ402" s="13" t="str">
        <f t="array" ref="AJ402">IFERROR(INDEX(B397:B410, SMALL(IF(ISNUMBER(SEARCH("JV2",F397:F410)), ROW(F397:F410)-MIN(ROW(F397:F410))+1, ""), ROW() -396 )), "")</f>
        <v/>
      </c>
      <c r="AK402" s="13" t="str">
        <f t="array" ref="AK402">IFERROR(INDEX(C397:C410, SMALL(IF(ISNUMBER(SEARCH("JV2",F397:F410)), ROW(F397:F410)-MIN(ROW(F397:F410))+1, ""), ROW() -396 )), "")</f>
        <v/>
      </c>
      <c r="AL402" s="13" t="str">
        <f t="array" ref="AL402">IFERROR(INDEX(D397:D410, SMALL(IF(ISNUMBER(SEARCH("JV2",F397:F410)), ROW(F397:F410)-MIN(ROW(F397:F410))+1, ""), ROW() -396 )), "")</f>
        <v/>
      </c>
      <c r="AM402" s="13" t="str">
        <f t="array" ref="AM402">IFERROR(INDEX(E397:E410, SMALL(IF(ISNUMBER(SEARCH("JV2",F397:F410)), ROW(F397:F410)-MIN(ROW(F397:F410))+1, ""), ROW() -396 )), "")</f>
        <v/>
      </c>
    </row>
    <row r="403" spans="2:39" s="13" customFormat="1" ht="15" customHeight="1">
      <c r="B403" s="21" t="s">
        <v>817</v>
      </c>
      <c r="C403" s="1"/>
      <c r="D403" s="22" t="s">
        <v>830</v>
      </c>
      <c r="E403" s="1" t="s">
        <v>831</v>
      </c>
      <c r="F403" s="23" t="s">
        <v>30</v>
      </c>
      <c r="G403" s="24"/>
      <c r="H403" s="25">
        <v>4386</v>
      </c>
      <c r="I403" s="24"/>
      <c r="J403" s="25" t="b">
        <v>0</v>
      </c>
      <c r="K403" s="19"/>
      <c r="L403" s="26"/>
      <c r="M403" s="27"/>
      <c r="AB403" s="13" t="str">
        <f t="array" ref="AB403">IFERROR(INDEX(B397:B410, SMALL(IF("V"=F397:F410, ROW(F397:F410)-MIN(ROW(F397:F410))+1, ""), ROW() -396 )), "")</f>
        <v>Tennessee Wesleyan University</v>
      </c>
      <c r="AC403" s="13">
        <f t="array" ref="AC403">IFERROR(INDEX(C397:C410, SMALL(IF("V"=F397:F410, ROW(F397:F410)-MIN(ROW(F397:F410))+1, ""), ROW() -396 )), "")</f>
        <v>0</v>
      </c>
      <c r="AD403" s="13" t="str">
        <f t="array" ref="AD403">IFERROR(INDEX(D397:D410, SMALL(IF("V"=F397:F410, ROW(F397:F410)-MIN(ROW(F397:F410))+1, ""), ROW() -396 )), "")</f>
        <v>8663-24627</v>
      </c>
      <c r="AE403" s="13" t="str">
        <f t="array" ref="AE403">IFERROR(INDEX(E397:E410, SMALL(IF("V"=F397:F410, ROW(F397:F410)-MIN(ROW(F397:F410))+1, ""), ROW() -396 )), "")</f>
        <v>Tyler Moore</v>
      </c>
      <c r="AF403" s="13" t="str">
        <f t="array" ref="AF403">IFERROR(INDEX(B397:B410, SMALL(IF(ISNUMBER(SEARCH("JV1",F397:F410)), ROW(F397:F410)-MIN(ROW(F397:F410))+1, ""), ROW() -396 )), "")</f>
        <v/>
      </c>
      <c r="AG403" s="13" t="str">
        <f t="array" ref="AG403">IFERROR(INDEX(C397:C410, SMALL(IF(ISNUMBER(SEARCH("JV1",F397:F410)), ROW(F397:F410)-MIN(ROW(F397:F410))+1, ""), ROW() -396 )), "")</f>
        <v/>
      </c>
      <c r="AH403" s="13" t="str">
        <f t="array" ref="AH403">IFERROR(INDEX(D397:D410, SMALL(IF(ISNUMBER(SEARCH("JV1",F397:F410)), ROW(F397:F410)-MIN(ROW(F397:F410))+1, ""), ROW() -396 )), "")</f>
        <v/>
      </c>
      <c r="AI403" s="13" t="str">
        <f t="array" ref="AI403">IFERROR(INDEX(E397:E410, SMALL(IF(ISNUMBER(SEARCH("JV1",F397:F410)), ROW(F397:F410)-MIN(ROW(F397:F410))+1, ""), ROW() -396 )), "")</f>
        <v/>
      </c>
      <c r="AJ403" s="13" t="str">
        <f t="array" ref="AJ403">IFERROR(INDEX(B397:B410, SMALL(IF(ISNUMBER(SEARCH("JV2",F397:F410)), ROW(F397:F410)-MIN(ROW(F397:F410))+1, ""), ROW() -396 )), "")</f>
        <v/>
      </c>
      <c r="AK403" s="13" t="str">
        <f t="array" ref="AK403">IFERROR(INDEX(C397:C410, SMALL(IF(ISNUMBER(SEARCH("JV2",F397:F410)), ROW(F397:F410)-MIN(ROW(F397:F410))+1, ""), ROW() -396 )), "")</f>
        <v/>
      </c>
      <c r="AL403" s="13" t="str">
        <f t="array" ref="AL403">IFERROR(INDEX(D397:D410, SMALL(IF(ISNUMBER(SEARCH("JV2",F397:F410)), ROW(F397:F410)-MIN(ROW(F397:F410))+1, ""), ROW() -396 )), "")</f>
        <v/>
      </c>
      <c r="AM403" s="13" t="str">
        <f t="array" ref="AM403">IFERROR(INDEX(E397:E410, SMALL(IF(ISNUMBER(SEARCH("JV2",F397:F410)), ROW(F397:F410)-MIN(ROW(F397:F410))+1, ""), ROW() -396 )), "")</f>
        <v/>
      </c>
    </row>
    <row r="404" spans="2:39" s="13" customFormat="1" ht="15" customHeight="1">
      <c r="B404" s="21" t="s">
        <v>817</v>
      </c>
      <c r="C404" s="1"/>
      <c r="D404" s="22" t="s">
        <v>832</v>
      </c>
      <c r="E404" s="1" t="s">
        <v>833</v>
      </c>
      <c r="F404" s="23" t="s">
        <v>17</v>
      </c>
      <c r="G404" s="24"/>
      <c r="H404" s="25">
        <v>4386</v>
      </c>
      <c r="I404" s="24"/>
      <c r="J404" s="25" t="b">
        <v>0</v>
      </c>
      <c r="K404" s="19"/>
      <c r="L404" s="26"/>
      <c r="M404" s="27"/>
      <c r="AB404" s="13" t="str">
        <f t="array" ref="AB404">IFERROR(INDEX(B397:B410, SMALL(IF("V"=F397:F410, ROW(F397:F410)-MIN(ROW(F397:F410))+1, ""), ROW() -396 )), "")</f>
        <v/>
      </c>
      <c r="AC404" s="13" t="str">
        <f t="array" ref="AC404">IFERROR(INDEX(C397:C410, SMALL(IF("V"=F397:F410, ROW(F397:F410)-MIN(ROW(F397:F410))+1, ""), ROW() -396 )), "")</f>
        <v/>
      </c>
      <c r="AD404" s="13" t="str">
        <f t="array" ref="AD404">IFERROR(INDEX(D397:D410, SMALL(IF("V"=F397:F410, ROW(F397:F410)-MIN(ROW(F397:F410))+1, ""), ROW() -396 )), "")</f>
        <v/>
      </c>
      <c r="AE404" s="13" t="str">
        <f t="array" ref="AE404">IFERROR(INDEX(E397:E410, SMALL(IF("V"=F397:F410, ROW(F397:F410)-MIN(ROW(F397:F410))+1, ""), ROW() -396 )), "")</f>
        <v/>
      </c>
      <c r="AF404" s="13" t="str">
        <f t="array" ref="AF404">IFERROR(INDEX(B397:B410, SMALL(IF(ISNUMBER(SEARCH("JV1",F397:F410)), ROW(F397:F410)-MIN(ROW(F397:F410))+1, ""), ROW() -396 )), "")</f>
        <v/>
      </c>
      <c r="AG404" s="13" t="str">
        <f t="array" ref="AG404">IFERROR(INDEX(C397:C410, SMALL(IF(ISNUMBER(SEARCH("JV1",F397:F410)), ROW(F397:F410)-MIN(ROW(F397:F410))+1, ""), ROW() -396 )), "")</f>
        <v/>
      </c>
      <c r="AH404" s="13" t="str">
        <f t="array" ref="AH404">IFERROR(INDEX(D397:D410, SMALL(IF(ISNUMBER(SEARCH("JV1",F397:F410)), ROW(F397:F410)-MIN(ROW(F397:F410))+1, ""), ROW() -396 )), "")</f>
        <v/>
      </c>
      <c r="AI404" s="13" t="str">
        <f t="array" ref="AI404">IFERROR(INDEX(E397:E410, SMALL(IF(ISNUMBER(SEARCH("JV1",F397:F410)), ROW(F397:F410)-MIN(ROW(F397:F410))+1, ""), ROW() -396 )), "")</f>
        <v/>
      </c>
      <c r="AJ404" s="13" t="str">
        <f t="array" ref="AJ404">IFERROR(INDEX(B397:B410, SMALL(IF(ISNUMBER(SEARCH("JV2",F397:F410)), ROW(F397:F410)-MIN(ROW(F397:F410))+1, ""), ROW() -396 )), "")</f>
        <v/>
      </c>
      <c r="AK404" s="13" t="str">
        <f t="array" ref="AK404">IFERROR(INDEX(C397:C410, SMALL(IF(ISNUMBER(SEARCH("JV2",F397:F410)), ROW(F397:F410)-MIN(ROW(F397:F410))+1, ""), ROW() -396 )), "")</f>
        <v/>
      </c>
      <c r="AL404" s="13" t="str">
        <f t="array" ref="AL404">IFERROR(INDEX(D397:D410, SMALL(IF(ISNUMBER(SEARCH("JV2",F397:F410)), ROW(F397:F410)-MIN(ROW(F397:F410))+1, ""), ROW() -396 )), "")</f>
        <v/>
      </c>
      <c r="AM404" s="13" t="str">
        <f t="array" ref="AM404">IFERROR(INDEX(E397:E410, SMALL(IF(ISNUMBER(SEARCH("JV2",F397:F410)), ROW(F397:F410)-MIN(ROW(F397:F410))+1, ""), ROW() -396 )), "")</f>
        <v/>
      </c>
    </row>
    <row r="405" spans="2:39" s="13" customFormat="1" ht="15" customHeight="1">
      <c r="B405" s="21" t="s">
        <v>817</v>
      </c>
      <c r="C405" s="1"/>
      <c r="D405" s="22" t="s">
        <v>834</v>
      </c>
      <c r="E405" s="1" t="s">
        <v>835</v>
      </c>
      <c r="F405" s="23" t="s">
        <v>14</v>
      </c>
      <c r="G405" s="24"/>
      <c r="H405" s="25">
        <v>4386</v>
      </c>
      <c r="I405" s="24"/>
      <c r="J405" s="25" t="b">
        <v>0</v>
      </c>
      <c r="K405" s="19"/>
      <c r="L405" s="26"/>
      <c r="M405" s="27"/>
    </row>
    <row r="406" spans="2:39" s="13" customFormat="1" ht="15" customHeight="1">
      <c r="B406" s="21" t="s">
        <v>817</v>
      </c>
      <c r="C406" s="1"/>
      <c r="D406" s="22" t="s">
        <v>836</v>
      </c>
      <c r="E406" s="1" t="s">
        <v>837</v>
      </c>
      <c r="F406" s="23" t="s">
        <v>14</v>
      </c>
      <c r="G406" s="24"/>
      <c r="H406" s="25">
        <v>4386</v>
      </c>
      <c r="I406" s="24"/>
      <c r="J406" s="25" t="b">
        <v>0</v>
      </c>
      <c r="K406" s="19"/>
      <c r="L406" s="26"/>
      <c r="M406" s="27"/>
    </row>
    <row r="407" spans="2:39" s="13" customFormat="1" ht="15" customHeight="1">
      <c r="B407" s="21" t="s">
        <v>817</v>
      </c>
      <c r="C407" s="1"/>
      <c r="D407" s="22" t="s">
        <v>838</v>
      </c>
      <c r="E407" s="1" t="s">
        <v>839</v>
      </c>
      <c r="F407" s="23" t="s">
        <v>17</v>
      </c>
      <c r="G407" s="24"/>
      <c r="H407" s="25">
        <v>4386</v>
      </c>
      <c r="I407" s="24"/>
      <c r="J407" s="25" t="b">
        <v>0</v>
      </c>
      <c r="K407" s="19"/>
      <c r="L407" s="26"/>
      <c r="M407" s="27"/>
    </row>
    <row r="408" spans="2:39" s="13" customFormat="1" ht="15" customHeight="1">
      <c r="B408" s="21" t="s">
        <v>817</v>
      </c>
      <c r="C408" s="1"/>
      <c r="D408" s="22" t="s">
        <v>840</v>
      </c>
      <c r="E408" s="1" t="s">
        <v>841</v>
      </c>
      <c r="F408" s="23" t="s">
        <v>14</v>
      </c>
      <c r="G408" s="24"/>
      <c r="H408" s="25">
        <v>4386</v>
      </c>
      <c r="I408" s="24"/>
      <c r="J408" s="25" t="b">
        <v>0</v>
      </c>
      <c r="K408" s="19"/>
      <c r="L408" s="26"/>
      <c r="M408" s="27"/>
    </row>
    <row r="409" spans="2:39" s="13" customFormat="1" ht="15" customHeight="1">
      <c r="B409" s="21" t="s">
        <v>817</v>
      </c>
      <c r="C409" s="1"/>
      <c r="D409" s="22" t="s">
        <v>842</v>
      </c>
      <c r="E409" s="1" t="s">
        <v>843</v>
      </c>
      <c r="F409" s="23" t="s">
        <v>17</v>
      </c>
      <c r="G409" s="24"/>
      <c r="H409" s="25">
        <v>4386</v>
      </c>
      <c r="I409" s="24"/>
      <c r="J409" s="25" t="b">
        <v>0</v>
      </c>
      <c r="K409" s="19"/>
      <c r="L409" s="26"/>
      <c r="M409" s="27"/>
    </row>
    <row r="410" spans="2:39" s="13" customFormat="1" ht="15" customHeight="1">
      <c r="B410" s="21" t="s">
        <v>817</v>
      </c>
      <c r="C410" s="1"/>
      <c r="D410" s="22" t="s">
        <v>844</v>
      </c>
      <c r="E410" s="1" t="s">
        <v>845</v>
      </c>
      <c r="F410" s="23" t="s">
        <v>14</v>
      </c>
      <c r="G410" s="24"/>
      <c r="H410" s="25">
        <v>4386</v>
      </c>
      <c r="I410" s="24"/>
      <c r="J410" s="25" t="b">
        <v>0</v>
      </c>
      <c r="K410" s="19"/>
      <c r="L410" s="26"/>
      <c r="M410" s="27"/>
    </row>
    <row r="411" spans="2:39" s="13" customFormat="1" ht="15" customHeight="1">
      <c r="B411" s="21" t="s">
        <v>846</v>
      </c>
      <c r="C411" s="1"/>
      <c r="D411" s="22" t="s">
        <v>847</v>
      </c>
      <c r="E411" s="1" t="s">
        <v>848</v>
      </c>
      <c r="F411" s="23" t="s">
        <v>30</v>
      </c>
      <c r="G411" s="24"/>
      <c r="H411" s="25">
        <v>4399</v>
      </c>
      <c r="I411" s="24"/>
      <c r="J411" s="25" t="b">
        <v>0</v>
      </c>
      <c r="K411" s="19"/>
      <c r="L411" s="26"/>
      <c r="M411" s="27"/>
      <c r="AB411" s="13" t="str">
        <f t="array" ref="AB411">IFERROR(INDEX(B411:B428, SMALL(IF("V"=F411:F428, ROW(F411:F428)-MIN(ROW(F411:F428))+1, ""), ROW() -410 )), "")</f>
        <v>Thomas More University</v>
      </c>
      <c r="AC411" s="13">
        <f t="array" ref="AC411">IFERROR(INDEX(C411:C428, SMALL(IF("V"=F411:F428, ROW(F411:F428)-MIN(ROW(F411:F428))+1, ""), ROW() -410 )), "")</f>
        <v>0</v>
      </c>
      <c r="AD411" s="13" t="str">
        <f t="array" ref="AD411">IFERROR(INDEX(D411:D428, SMALL(IF("V"=F411:F428, ROW(F411:F428)-MIN(ROW(F411:F428))+1, ""), ROW() -410 )), "")</f>
        <v>21-3763</v>
      </c>
      <c r="AE411" s="13" t="str">
        <f t="array" ref="AE411">IFERROR(INDEX(E411:E428, SMALL(IF("V"=F411:F428, ROW(F411:F428)-MIN(ROW(F411:F428))+1, ""), ROW() -410 )), "")</f>
        <v>Carter Wahl</v>
      </c>
      <c r="AF411" s="13" t="str">
        <f t="array" ref="AF411">IFERROR(INDEX(B411:B428, SMALL(IF(ISNUMBER(SEARCH("JV1",F411:F428)), ROW(F411:F428)-MIN(ROW(F411:F428))+1, ""), ROW() -410 )), "")</f>
        <v>Thomas More University</v>
      </c>
      <c r="AG411" s="13">
        <f t="array" ref="AG411">IFERROR(INDEX(C411:C428, SMALL(IF(ISNUMBER(SEARCH("JV1",F411:F428)), ROW(F411:F428)-MIN(ROW(F411:F428))+1, ""), ROW() -410 )), "")</f>
        <v>0</v>
      </c>
      <c r="AH411" s="13" t="str">
        <f t="array" ref="AH411">IFERROR(INDEX(D411:D428, SMALL(IF(ISNUMBER(SEARCH("JV1",F411:F428)), ROW(F411:F428)-MIN(ROW(F411:F428))+1, ""), ROW() -410 )), "")</f>
        <v>23-10511</v>
      </c>
      <c r="AI411" s="13" t="str">
        <f t="array" ref="AI411">IFERROR(INDEX(E411:E428, SMALL(IF(ISNUMBER(SEARCH("JV1",F411:F428)), ROW(F411:F428)-MIN(ROW(F411:F428))+1, ""), ROW() -410 )), "")</f>
        <v>Caleb Herbers</v>
      </c>
      <c r="AJ411" s="13" t="str">
        <f t="array" ref="AJ411">IFERROR(INDEX(B411:B428, SMALL(IF(ISNUMBER(SEARCH("JV2",F411:F428)), ROW(F411:F428)-MIN(ROW(F411:F428))+1, ""), ROW() -410 )), "")</f>
        <v/>
      </c>
      <c r="AK411" s="13" t="str">
        <f t="array" ref="AK411">IFERROR(INDEX(C411:C428, SMALL(IF(ISNUMBER(SEARCH("JV2",F411:F428)), ROW(F411:F428)-MIN(ROW(F411:F428))+1, ""), ROW() -410 )), "")</f>
        <v/>
      </c>
      <c r="AL411" s="13" t="str">
        <f t="array" ref="AL411">IFERROR(INDEX(D411:D428, SMALL(IF(ISNUMBER(SEARCH("JV2",F411:F428)), ROW(F411:F428)-MIN(ROW(F411:F428))+1, ""), ROW() -410 )), "")</f>
        <v/>
      </c>
      <c r="AM411" s="13" t="str">
        <f t="array" ref="AM411">IFERROR(INDEX(E411:E428, SMALL(IF(ISNUMBER(SEARCH("JV2",F411:F428)), ROW(F411:F428)-MIN(ROW(F411:F428))+1, ""), ROW() -410 )), "")</f>
        <v/>
      </c>
    </row>
    <row r="412" spans="2:39" s="13" customFormat="1" ht="15" customHeight="1">
      <c r="B412" s="21" t="s">
        <v>846</v>
      </c>
      <c r="C412" s="1"/>
      <c r="D412" s="22" t="s">
        <v>849</v>
      </c>
      <c r="E412" s="1" t="s">
        <v>850</v>
      </c>
      <c r="F412" s="23" t="s">
        <v>17</v>
      </c>
      <c r="G412" s="24"/>
      <c r="H412" s="25">
        <v>4399</v>
      </c>
      <c r="I412" s="24"/>
      <c r="J412" s="25" t="b">
        <v>0</v>
      </c>
      <c r="K412" s="19"/>
      <c r="L412" s="26"/>
      <c r="M412" s="27"/>
      <c r="AB412" s="13" t="str">
        <f t="array" ref="AB412">IFERROR(INDEX(B411:B428, SMALL(IF("V"=F411:F428, ROW(F411:F428)-MIN(ROW(F411:F428))+1, ""), ROW() -410 )), "")</f>
        <v>Thomas More University</v>
      </c>
      <c r="AC412" s="13">
        <f t="array" ref="AC412">IFERROR(INDEX(C411:C428, SMALL(IF("V"=F411:F428, ROW(F411:F428)-MIN(ROW(F411:F428))+1, ""), ROW() -410 )), "")</f>
        <v>0</v>
      </c>
      <c r="AD412" s="13" t="str">
        <f t="array" ref="AD412">IFERROR(INDEX(D411:D428, SMALL(IF("V"=F411:F428, ROW(F411:F428)-MIN(ROW(F411:F428))+1, ""), ROW() -410 )), "")</f>
        <v>17-88966</v>
      </c>
      <c r="AE412" s="13" t="str">
        <f t="array" ref="AE412">IFERROR(INDEX(E411:E428, SMALL(IF("V"=F411:F428, ROW(F411:F428)-MIN(ROW(F411:F428))+1, ""), ROW() -410 )), "")</f>
        <v>Cole Arsenault</v>
      </c>
      <c r="AF412" s="13" t="str">
        <f t="array" ref="AF412">IFERROR(INDEX(B411:B428, SMALL(IF(ISNUMBER(SEARCH("JV1",F411:F428)), ROW(F411:F428)-MIN(ROW(F411:F428))+1, ""), ROW() -410 )), "")</f>
        <v>Thomas More University</v>
      </c>
      <c r="AG412" s="13">
        <f t="array" ref="AG412">IFERROR(INDEX(C411:C428, SMALL(IF(ISNUMBER(SEARCH("JV1",F411:F428)), ROW(F411:F428)-MIN(ROW(F411:F428))+1, ""), ROW() -410 )), "")</f>
        <v>0</v>
      </c>
      <c r="AH412" s="13" t="str">
        <f t="array" ref="AH412">IFERROR(INDEX(D411:D428, SMALL(IF(ISNUMBER(SEARCH("JV1",F411:F428)), ROW(F411:F428)-MIN(ROW(F411:F428))+1, ""), ROW() -410 )), "")</f>
        <v>22-95154</v>
      </c>
      <c r="AI412" s="13" t="str">
        <f t="array" ref="AI412">IFERROR(INDEX(E411:E428, SMALL(IF(ISNUMBER(SEARCH("JV1",F411:F428)), ROW(F411:F428)-MIN(ROW(F411:F428))+1, ""), ROW() -410 )), "")</f>
        <v>Conrad Nunan</v>
      </c>
      <c r="AJ412" s="13" t="str">
        <f t="array" ref="AJ412">IFERROR(INDEX(B411:B428, SMALL(IF(ISNUMBER(SEARCH("JV2",F411:F428)), ROW(F411:F428)-MIN(ROW(F411:F428))+1, ""), ROW() -410 )), "")</f>
        <v/>
      </c>
      <c r="AK412" s="13" t="str">
        <f t="array" ref="AK412">IFERROR(INDEX(C411:C428, SMALL(IF(ISNUMBER(SEARCH("JV2",F411:F428)), ROW(F411:F428)-MIN(ROW(F411:F428))+1, ""), ROW() -410 )), "")</f>
        <v/>
      </c>
      <c r="AL412" s="13" t="str">
        <f t="array" ref="AL412">IFERROR(INDEX(D411:D428, SMALL(IF(ISNUMBER(SEARCH("JV2",F411:F428)), ROW(F411:F428)-MIN(ROW(F411:F428))+1, ""), ROW() -410 )), "")</f>
        <v/>
      </c>
      <c r="AM412" s="13" t="str">
        <f t="array" ref="AM412">IFERROR(INDEX(E411:E428, SMALL(IF(ISNUMBER(SEARCH("JV2",F411:F428)), ROW(F411:F428)-MIN(ROW(F411:F428))+1, ""), ROW() -410 )), "")</f>
        <v/>
      </c>
    </row>
    <row r="413" spans="2:39" s="13" customFormat="1" ht="15" customHeight="1">
      <c r="B413" s="21" t="s">
        <v>846</v>
      </c>
      <c r="C413" s="1"/>
      <c r="D413" s="22" t="s">
        <v>851</v>
      </c>
      <c r="E413" s="1" t="s">
        <v>852</v>
      </c>
      <c r="F413" s="23" t="s">
        <v>14</v>
      </c>
      <c r="G413" s="24"/>
      <c r="H413" s="25">
        <v>4399</v>
      </c>
      <c r="I413" s="24"/>
      <c r="J413" s="25" t="b">
        <v>0</v>
      </c>
      <c r="K413" s="19"/>
      <c r="L413" s="26"/>
      <c r="M413" s="27"/>
      <c r="AB413" s="13" t="str">
        <f t="array" ref="AB413">IFERROR(INDEX(B411:B428, SMALL(IF("V"=F411:F428, ROW(F411:F428)-MIN(ROW(F411:F428))+1, ""), ROW() -410 )), "")</f>
        <v>Thomas More University</v>
      </c>
      <c r="AC413" s="13">
        <f t="array" ref="AC413">IFERROR(INDEX(C411:C428, SMALL(IF("V"=F411:F428, ROW(F411:F428)-MIN(ROW(F411:F428))+1, ""), ROW() -410 )), "")</f>
        <v>0</v>
      </c>
      <c r="AD413" s="13" t="str">
        <f t="array" ref="AD413">IFERROR(INDEX(D411:D428, SMALL(IF("V"=F411:F428, ROW(F411:F428)-MIN(ROW(F411:F428))+1, ""), ROW() -410 )), "")</f>
        <v>19-86415</v>
      </c>
      <c r="AE413" s="13" t="str">
        <f t="array" ref="AE413">IFERROR(INDEX(E411:E428, SMALL(IF("V"=F411:F428, ROW(F411:F428)-MIN(ROW(F411:F428))+1, ""), ROW() -410 )), "")</f>
        <v>Drake Scallon</v>
      </c>
      <c r="AF413" s="13" t="str">
        <f t="array" ref="AF413">IFERROR(INDEX(B411:B428, SMALL(IF(ISNUMBER(SEARCH("JV1",F411:F428)), ROW(F411:F428)-MIN(ROW(F411:F428))+1, ""), ROW() -410 )), "")</f>
        <v>Thomas More University</v>
      </c>
      <c r="AG413" s="13">
        <f t="array" ref="AG413">IFERROR(INDEX(C411:C428, SMALL(IF(ISNUMBER(SEARCH("JV1",F411:F428)), ROW(F411:F428)-MIN(ROW(F411:F428))+1, ""), ROW() -410 )), "")</f>
        <v>0</v>
      </c>
      <c r="AH413" s="13" t="str">
        <f t="array" ref="AH413">IFERROR(INDEX(D411:D428, SMALL(IF(ISNUMBER(SEARCH("JV1",F411:F428)), ROW(F411:F428)-MIN(ROW(F411:F428))+1, ""), ROW() -410 )), "")</f>
        <v>17-90817</v>
      </c>
      <c r="AI413" s="13" t="str">
        <f t="array" ref="AI413">IFERROR(INDEX(E411:E428, SMALL(IF(ISNUMBER(SEARCH("JV1",F411:F428)), ROW(F411:F428)-MIN(ROW(F411:F428))+1, ""), ROW() -410 )), "")</f>
        <v>Jace Combs</v>
      </c>
      <c r="AJ413" s="13" t="str">
        <f t="array" ref="AJ413">IFERROR(INDEX(B411:B428, SMALL(IF(ISNUMBER(SEARCH("JV2",F411:F428)), ROW(F411:F428)-MIN(ROW(F411:F428))+1, ""), ROW() -410 )), "")</f>
        <v/>
      </c>
      <c r="AK413" s="13" t="str">
        <f t="array" ref="AK413">IFERROR(INDEX(C411:C428, SMALL(IF(ISNUMBER(SEARCH("JV2",F411:F428)), ROW(F411:F428)-MIN(ROW(F411:F428))+1, ""), ROW() -410 )), "")</f>
        <v/>
      </c>
      <c r="AL413" s="13" t="str">
        <f t="array" ref="AL413">IFERROR(INDEX(D411:D428, SMALL(IF(ISNUMBER(SEARCH("JV2",F411:F428)), ROW(F411:F428)-MIN(ROW(F411:F428))+1, ""), ROW() -410 )), "")</f>
        <v/>
      </c>
      <c r="AM413" s="13" t="str">
        <f t="array" ref="AM413">IFERROR(INDEX(E411:E428, SMALL(IF(ISNUMBER(SEARCH("JV2",F411:F428)), ROW(F411:F428)-MIN(ROW(F411:F428))+1, ""), ROW() -410 )), "")</f>
        <v/>
      </c>
    </row>
    <row r="414" spans="2:39" s="13" customFormat="1" ht="15" customHeight="1">
      <c r="B414" s="21" t="s">
        <v>846</v>
      </c>
      <c r="C414" s="1"/>
      <c r="D414" s="22" t="s">
        <v>853</v>
      </c>
      <c r="E414" s="1" t="s">
        <v>854</v>
      </c>
      <c r="F414" s="23" t="s">
        <v>14</v>
      </c>
      <c r="G414" s="24"/>
      <c r="H414" s="25">
        <v>4399</v>
      </c>
      <c r="I414" s="24"/>
      <c r="J414" s="25" t="b">
        <v>0</v>
      </c>
      <c r="K414" s="19"/>
      <c r="L414" s="26"/>
      <c r="M414" s="27"/>
      <c r="AB414" s="13" t="str">
        <f t="array" ref="AB414">IFERROR(INDEX(B411:B428, SMALL(IF("V"=F411:F428, ROW(F411:F428)-MIN(ROW(F411:F428))+1, ""), ROW() -410 )), "")</f>
        <v>Thomas More University</v>
      </c>
      <c r="AC414" s="13">
        <f t="array" ref="AC414">IFERROR(INDEX(C411:C428, SMALL(IF("V"=F411:F428, ROW(F411:F428)-MIN(ROW(F411:F428))+1, ""), ROW() -410 )), "")</f>
        <v>0</v>
      </c>
      <c r="AD414" s="13" t="str">
        <f t="array" ref="AD414">IFERROR(INDEX(D411:D428, SMALL(IF("V"=F411:F428, ROW(F411:F428)-MIN(ROW(F411:F428))+1, ""), ROW() -410 )), "")</f>
        <v>7914-54161</v>
      </c>
      <c r="AE414" s="13" t="str">
        <f t="array" ref="AE414">IFERROR(INDEX(E411:E428, SMALL(IF("V"=F411:F428, ROW(F411:F428)-MIN(ROW(F411:F428))+1, ""), ROW() -410 )), "")</f>
        <v>Ethan Boyers</v>
      </c>
      <c r="AF414" s="13" t="str">
        <f t="array" ref="AF414">IFERROR(INDEX(B411:B428, SMALL(IF(ISNUMBER(SEARCH("JV1",F411:F428)), ROW(F411:F428)-MIN(ROW(F411:F428))+1, ""), ROW() -410 )), "")</f>
        <v>Thomas More University</v>
      </c>
      <c r="AG414" s="13">
        <f t="array" ref="AG414">IFERROR(INDEX(C411:C428, SMALL(IF(ISNUMBER(SEARCH("JV1",F411:F428)), ROW(F411:F428)-MIN(ROW(F411:F428))+1, ""), ROW() -410 )), "")</f>
        <v>0</v>
      </c>
      <c r="AH414" s="13" t="str">
        <f t="array" ref="AH414">IFERROR(INDEX(D411:D428, SMALL(IF(ISNUMBER(SEARCH("JV1",F411:F428)), ROW(F411:F428)-MIN(ROW(F411:F428))+1, ""), ROW() -410 )), "")</f>
        <v>18-91593</v>
      </c>
      <c r="AI414" s="13" t="str">
        <f t="array" ref="AI414">IFERROR(INDEX(E411:E428, SMALL(IF(ISNUMBER(SEARCH("JV1",F411:F428)), ROW(F411:F428)-MIN(ROW(F411:F428))+1, ""), ROW() -410 )), "")</f>
        <v>Jared Littelmann</v>
      </c>
      <c r="AJ414" s="13" t="str">
        <f t="array" ref="AJ414">IFERROR(INDEX(B411:B428, SMALL(IF(ISNUMBER(SEARCH("JV2",F411:F428)), ROW(F411:F428)-MIN(ROW(F411:F428))+1, ""), ROW() -410 )), "")</f>
        <v/>
      </c>
      <c r="AK414" s="13" t="str">
        <f t="array" ref="AK414">IFERROR(INDEX(C411:C428, SMALL(IF(ISNUMBER(SEARCH("JV2",F411:F428)), ROW(F411:F428)-MIN(ROW(F411:F428))+1, ""), ROW() -410 )), "")</f>
        <v/>
      </c>
      <c r="AL414" s="13" t="str">
        <f t="array" ref="AL414">IFERROR(INDEX(D411:D428, SMALL(IF(ISNUMBER(SEARCH("JV2",F411:F428)), ROW(F411:F428)-MIN(ROW(F411:F428))+1, ""), ROW() -410 )), "")</f>
        <v/>
      </c>
      <c r="AM414" s="13" t="str">
        <f t="array" ref="AM414">IFERROR(INDEX(E411:E428, SMALL(IF(ISNUMBER(SEARCH("JV2",F411:F428)), ROW(F411:F428)-MIN(ROW(F411:F428))+1, ""), ROW() -410 )), "")</f>
        <v/>
      </c>
    </row>
    <row r="415" spans="2:39" s="13" customFormat="1" ht="15" customHeight="1">
      <c r="B415" s="21" t="s">
        <v>846</v>
      </c>
      <c r="C415" s="1"/>
      <c r="D415" s="22" t="s">
        <v>855</v>
      </c>
      <c r="E415" s="1" t="s">
        <v>856</v>
      </c>
      <c r="F415" s="23" t="s">
        <v>17</v>
      </c>
      <c r="G415" s="24"/>
      <c r="H415" s="25">
        <v>4399</v>
      </c>
      <c r="I415" s="24"/>
      <c r="J415" s="25" t="b">
        <v>0</v>
      </c>
      <c r="K415" s="19"/>
      <c r="L415" s="26"/>
      <c r="M415" s="27"/>
      <c r="AB415" s="13" t="str">
        <f t="array" ref="AB415">IFERROR(INDEX(B411:B428, SMALL(IF("V"=F411:F428, ROW(F411:F428)-MIN(ROW(F411:F428))+1, ""), ROW() -410 )), "")</f>
        <v>Thomas More University</v>
      </c>
      <c r="AC415" s="13">
        <f t="array" ref="AC415">IFERROR(INDEX(C411:C428, SMALL(IF("V"=F411:F428, ROW(F411:F428)-MIN(ROW(F411:F428))+1, ""), ROW() -410 )), "")</f>
        <v>0</v>
      </c>
      <c r="AD415" s="13" t="str">
        <f t="array" ref="AD415">IFERROR(INDEX(D411:D428, SMALL(IF("V"=F411:F428, ROW(F411:F428)-MIN(ROW(F411:F428))+1, ""), ROW() -410 )), "")</f>
        <v>16-163150</v>
      </c>
      <c r="AE415" s="13" t="str">
        <f t="array" ref="AE415">IFERROR(INDEX(E411:E428, SMALL(IF("V"=F411:F428, ROW(F411:F428)-MIN(ROW(F411:F428))+1, ""), ROW() -410 )), "")</f>
        <v>Evan Williams</v>
      </c>
      <c r="AF415" s="13" t="str">
        <f t="array" ref="AF415">IFERROR(INDEX(B411:B428, SMALL(IF(ISNUMBER(SEARCH("JV1",F411:F428)), ROW(F411:F428)-MIN(ROW(F411:F428))+1, ""), ROW() -410 )), "")</f>
        <v>Thomas More University</v>
      </c>
      <c r="AG415" s="13">
        <f t="array" ref="AG415">IFERROR(INDEX(C411:C428, SMALL(IF(ISNUMBER(SEARCH("JV1",F411:F428)), ROW(F411:F428)-MIN(ROW(F411:F428))+1, ""), ROW() -410 )), "")</f>
        <v>0</v>
      </c>
      <c r="AH415" s="13" t="str">
        <f t="array" ref="AH415">IFERROR(INDEX(D411:D428, SMALL(IF(ISNUMBER(SEARCH("JV1",F411:F428)), ROW(F411:F428)-MIN(ROW(F411:F428))+1, ""), ROW() -410 )), "")</f>
        <v>17-99714</v>
      </c>
      <c r="AI415" s="13" t="str">
        <f t="array" ref="AI415">IFERROR(INDEX(E411:E428, SMALL(IF(ISNUMBER(SEARCH("JV1",F411:F428)), ROW(F411:F428)-MIN(ROW(F411:F428))+1, ""), ROW() -410 )), "")</f>
        <v>Joseph Curtis</v>
      </c>
      <c r="AJ415" s="13" t="str">
        <f t="array" ref="AJ415">IFERROR(INDEX(B411:B428, SMALL(IF(ISNUMBER(SEARCH("JV2",F411:F428)), ROW(F411:F428)-MIN(ROW(F411:F428))+1, ""), ROW() -410 )), "")</f>
        <v/>
      </c>
      <c r="AK415" s="13" t="str">
        <f t="array" ref="AK415">IFERROR(INDEX(C411:C428, SMALL(IF(ISNUMBER(SEARCH("JV2",F411:F428)), ROW(F411:F428)-MIN(ROW(F411:F428))+1, ""), ROW() -410 )), "")</f>
        <v/>
      </c>
      <c r="AL415" s="13" t="str">
        <f t="array" ref="AL415">IFERROR(INDEX(D411:D428, SMALL(IF(ISNUMBER(SEARCH("JV2",F411:F428)), ROW(F411:F428)-MIN(ROW(F411:F428))+1, ""), ROW() -410 )), "")</f>
        <v/>
      </c>
      <c r="AM415" s="13" t="str">
        <f t="array" ref="AM415">IFERROR(INDEX(E411:E428, SMALL(IF(ISNUMBER(SEARCH("JV2",F411:F428)), ROW(F411:F428)-MIN(ROW(F411:F428))+1, ""), ROW() -410 )), "")</f>
        <v/>
      </c>
    </row>
    <row r="416" spans="2:39" s="13" customFormat="1" ht="15" customHeight="1">
      <c r="B416" s="21" t="s">
        <v>846</v>
      </c>
      <c r="C416" s="1"/>
      <c r="D416" s="22" t="s">
        <v>857</v>
      </c>
      <c r="E416" s="1" t="s">
        <v>858</v>
      </c>
      <c r="F416" s="23" t="s">
        <v>14</v>
      </c>
      <c r="G416" s="24"/>
      <c r="H416" s="25">
        <v>4399</v>
      </c>
      <c r="I416" s="24"/>
      <c r="J416" s="25" t="b">
        <v>0</v>
      </c>
      <c r="K416" s="19"/>
      <c r="L416" s="26"/>
      <c r="M416" s="27"/>
      <c r="AB416" s="13" t="str">
        <f t="array" ref="AB416">IFERROR(INDEX(B411:B428, SMALL(IF("V"=F411:F428, ROW(F411:F428)-MIN(ROW(F411:F428))+1, ""), ROW() -410 )), "")</f>
        <v>Thomas More University</v>
      </c>
      <c r="AC416" s="13">
        <f t="array" ref="AC416">IFERROR(INDEX(C411:C428, SMALL(IF("V"=F411:F428, ROW(F411:F428)-MIN(ROW(F411:F428))+1, ""), ROW() -410 )), "")</f>
        <v>0</v>
      </c>
      <c r="AD416" s="13" t="str">
        <f t="array" ref="AD416">IFERROR(INDEX(D411:D428, SMALL(IF("V"=F411:F428, ROW(F411:F428)-MIN(ROW(F411:F428))+1, ""), ROW() -410 )), "")</f>
        <v>11-549647</v>
      </c>
      <c r="AE416" s="13" t="str">
        <f t="array" ref="AE416">IFERROR(INDEX(E411:E428, SMALL(IF("V"=F411:F428, ROW(F411:F428)-MIN(ROW(F411:F428))+1, ""), ROW() -410 )), "")</f>
        <v>Jacob Popp</v>
      </c>
      <c r="AF416" s="13" t="str">
        <f t="array" ref="AF416">IFERROR(INDEX(B411:B428, SMALL(IF(ISNUMBER(SEARCH("JV1",F411:F428)), ROW(F411:F428)-MIN(ROW(F411:F428))+1, ""), ROW() -410 )), "")</f>
        <v>Thomas More University</v>
      </c>
      <c r="AG416" s="13">
        <f t="array" ref="AG416">IFERROR(INDEX(C411:C428, SMALL(IF(ISNUMBER(SEARCH("JV1",F411:F428)), ROW(F411:F428)-MIN(ROW(F411:F428))+1, ""), ROW() -410 )), "")</f>
        <v>0</v>
      </c>
      <c r="AH416" s="13" t="str">
        <f t="array" ref="AH416">IFERROR(INDEX(D411:D428, SMALL(IF(ISNUMBER(SEARCH("JV1",F411:F428)), ROW(F411:F428)-MIN(ROW(F411:F428))+1, ""), ROW() -410 )), "")</f>
        <v>23-10503</v>
      </c>
      <c r="AI416" s="13" t="str">
        <f t="array" ref="AI416">IFERROR(INDEX(E411:E428, SMALL(IF(ISNUMBER(SEARCH("JV1",F411:F428)), ROW(F411:F428)-MIN(ROW(F411:F428))+1, ""), ROW() -410 )), "")</f>
        <v>Noah Brubank</v>
      </c>
      <c r="AJ416" s="13" t="str">
        <f t="array" ref="AJ416">IFERROR(INDEX(B411:B428, SMALL(IF(ISNUMBER(SEARCH("JV2",F411:F428)), ROW(F411:F428)-MIN(ROW(F411:F428))+1, ""), ROW() -410 )), "")</f>
        <v/>
      </c>
      <c r="AK416" s="13" t="str">
        <f t="array" ref="AK416">IFERROR(INDEX(C411:C428, SMALL(IF(ISNUMBER(SEARCH("JV2",F411:F428)), ROW(F411:F428)-MIN(ROW(F411:F428))+1, ""), ROW() -410 )), "")</f>
        <v/>
      </c>
      <c r="AL416" s="13" t="str">
        <f t="array" ref="AL416">IFERROR(INDEX(D411:D428, SMALL(IF(ISNUMBER(SEARCH("JV2",F411:F428)), ROW(F411:F428)-MIN(ROW(F411:F428))+1, ""), ROW() -410 )), "")</f>
        <v/>
      </c>
      <c r="AM416" s="13" t="str">
        <f t="array" ref="AM416">IFERROR(INDEX(E411:E428, SMALL(IF(ISNUMBER(SEARCH("JV2",F411:F428)), ROW(F411:F428)-MIN(ROW(F411:F428))+1, ""), ROW() -410 )), "")</f>
        <v/>
      </c>
    </row>
    <row r="417" spans="2:39" s="13" customFormat="1" ht="15" customHeight="1">
      <c r="B417" s="21" t="s">
        <v>846</v>
      </c>
      <c r="C417" s="1"/>
      <c r="D417" s="22" t="s">
        <v>859</v>
      </c>
      <c r="E417" s="1" t="s">
        <v>860</v>
      </c>
      <c r="F417" s="23" t="s">
        <v>30</v>
      </c>
      <c r="G417" s="24"/>
      <c r="H417" s="25">
        <v>4399</v>
      </c>
      <c r="I417" s="24"/>
      <c r="J417" s="25" t="b">
        <v>0</v>
      </c>
      <c r="K417" s="19"/>
      <c r="L417" s="26"/>
      <c r="M417" s="27"/>
      <c r="AB417" s="13" t="str">
        <f t="array" ref="AB417">IFERROR(INDEX(B411:B428, SMALL(IF("V"=F411:F428, ROW(F411:F428)-MIN(ROW(F411:F428))+1, ""), ROW() -410 )), "")</f>
        <v>Thomas More University</v>
      </c>
      <c r="AC417" s="13">
        <f t="array" ref="AC417">IFERROR(INDEX(C411:C428, SMALL(IF("V"=F411:F428, ROW(F411:F428)-MIN(ROW(F411:F428))+1, ""), ROW() -410 )), "")</f>
        <v>0</v>
      </c>
      <c r="AD417" s="13" t="str">
        <f t="array" ref="AD417">IFERROR(INDEX(D411:D428, SMALL(IF("V"=F411:F428, ROW(F411:F428)-MIN(ROW(F411:F428))+1, ""), ROW() -410 )), "")</f>
        <v>18-35004</v>
      </c>
      <c r="AE417" s="13" t="str">
        <f t="array" ref="AE417">IFERROR(INDEX(E411:E428, SMALL(IF("V"=F411:F428, ROW(F411:F428)-MIN(ROW(F411:F428))+1, ""), ROW() -410 )), "")</f>
        <v>Jacob Toelke</v>
      </c>
      <c r="AF417" s="13" t="str">
        <f t="array" ref="AF417">IFERROR(INDEX(B411:B428, SMALL(IF(ISNUMBER(SEARCH("JV1",F411:F428)), ROW(F411:F428)-MIN(ROW(F411:F428))+1, ""), ROW() -410 )), "")</f>
        <v>Thomas More University</v>
      </c>
      <c r="AG417" s="13">
        <f t="array" ref="AG417">IFERROR(INDEX(C411:C428, SMALL(IF(ISNUMBER(SEARCH("JV1",F411:F428)), ROW(F411:F428)-MIN(ROW(F411:F428))+1, ""), ROW() -410 )), "")</f>
        <v>0</v>
      </c>
      <c r="AH417" s="13" t="str">
        <f t="array" ref="AH417">IFERROR(INDEX(D411:D428, SMALL(IF(ISNUMBER(SEARCH("JV1",F411:F428)), ROW(F411:F428)-MIN(ROW(F411:F428))+1, ""), ROW() -410 )), "")</f>
        <v>22-12473</v>
      </c>
      <c r="AI417" s="13" t="str">
        <f t="array" ref="AI417">IFERROR(INDEX(E411:E428, SMALL(IF(ISNUMBER(SEARCH("JV1",F411:F428)), ROW(F411:F428)-MIN(ROW(F411:F428))+1, ""), ROW() -410 )), "")</f>
        <v>Ryne Webster</v>
      </c>
      <c r="AJ417" s="13" t="str">
        <f t="array" ref="AJ417">IFERROR(INDEX(B411:B428, SMALL(IF(ISNUMBER(SEARCH("JV2",F411:F428)), ROW(F411:F428)-MIN(ROW(F411:F428))+1, ""), ROW() -410 )), "")</f>
        <v/>
      </c>
      <c r="AK417" s="13" t="str">
        <f t="array" ref="AK417">IFERROR(INDEX(C411:C428, SMALL(IF(ISNUMBER(SEARCH("JV2",F411:F428)), ROW(F411:F428)-MIN(ROW(F411:F428))+1, ""), ROW() -410 )), "")</f>
        <v/>
      </c>
      <c r="AL417" s="13" t="str">
        <f t="array" ref="AL417">IFERROR(INDEX(D411:D428, SMALL(IF(ISNUMBER(SEARCH("JV2",F411:F428)), ROW(F411:F428)-MIN(ROW(F411:F428))+1, ""), ROW() -410 )), "")</f>
        <v/>
      </c>
      <c r="AM417" s="13" t="str">
        <f t="array" ref="AM417">IFERROR(INDEX(E411:E428, SMALL(IF(ISNUMBER(SEARCH("JV2",F411:F428)), ROW(F411:F428)-MIN(ROW(F411:F428))+1, ""), ROW() -410 )), "")</f>
        <v/>
      </c>
    </row>
    <row r="418" spans="2:39" s="13" customFormat="1" ht="15" customHeight="1">
      <c r="B418" s="21" t="s">
        <v>846</v>
      </c>
      <c r="C418" s="1"/>
      <c r="D418" s="22" t="s">
        <v>861</v>
      </c>
      <c r="E418" s="1" t="s">
        <v>862</v>
      </c>
      <c r="F418" s="23" t="s">
        <v>14</v>
      </c>
      <c r="G418" s="24"/>
      <c r="H418" s="25">
        <v>4399</v>
      </c>
      <c r="I418" s="24"/>
      <c r="J418" s="25" t="b">
        <v>0</v>
      </c>
      <c r="K418" s="19"/>
      <c r="L418" s="26"/>
      <c r="M418" s="27"/>
      <c r="AB418" s="13" t="str">
        <f t="array" ref="AB418">IFERROR(INDEX(B411:B428, SMALL(IF("V"=F411:F428, ROW(F411:F428)-MIN(ROW(F411:F428))+1, ""), ROW() -410 )), "")</f>
        <v>Thomas More University</v>
      </c>
      <c r="AC418" s="13">
        <f t="array" ref="AC418">IFERROR(INDEX(C411:C428, SMALL(IF("V"=F411:F428, ROW(F411:F428)-MIN(ROW(F411:F428))+1, ""), ROW() -410 )), "")</f>
        <v>0</v>
      </c>
      <c r="AD418" s="13" t="str">
        <f t="array" ref="AD418">IFERROR(INDEX(D411:D428, SMALL(IF("V"=F411:F428, ROW(F411:F428)-MIN(ROW(F411:F428))+1, ""), ROW() -410 )), "")</f>
        <v>18-90002</v>
      </c>
      <c r="AE418" s="13" t="str">
        <f t="array" ref="AE418">IFERROR(INDEX(E411:E428, SMALL(IF("V"=F411:F428, ROW(F411:F428)-MIN(ROW(F411:F428))+1, ""), ROW() -410 )), "")</f>
        <v>Zachary Beltz</v>
      </c>
      <c r="AF418" s="13" t="str">
        <f t="array" ref="AF418">IFERROR(INDEX(B411:B428, SMALL(IF(ISNUMBER(SEARCH("JV1",F411:F428)), ROW(F411:F428)-MIN(ROW(F411:F428))+1, ""), ROW() -410 )), "")</f>
        <v/>
      </c>
      <c r="AG418" s="13" t="str">
        <f t="array" ref="AG418">IFERROR(INDEX(C411:C428, SMALL(IF(ISNUMBER(SEARCH("JV1",F411:F428)), ROW(F411:F428)-MIN(ROW(F411:F428))+1, ""), ROW() -410 )), "")</f>
        <v/>
      </c>
      <c r="AH418" s="13" t="str">
        <f t="array" ref="AH418">IFERROR(INDEX(D411:D428, SMALL(IF(ISNUMBER(SEARCH("JV1",F411:F428)), ROW(F411:F428)-MIN(ROW(F411:F428))+1, ""), ROW() -410 )), "")</f>
        <v/>
      </c>
      <c r="AI418" s="13" t="str">
        <f t="array" ref="AI418">IFERROR(INDEX(E411:E428, SMALL(IF(ISNUMBER(SEARCH("JV1",F411:F428)), ROW(F411:F428)-MIN(ROW(F411:F428))+1, ""), ROW() -410 )), "")</f>
        <v/>
      </c>
      <c r="AJ418" s="13" t="str">
        <f t="array" ref="AJ418">IFERROR(INDEX(B411:B428, SMALL(IF(ISNUMBER(SEARCH("JV2",F411:F428)), ROW(F411:F428)-MIN(ROW(F411:F428))+1, ""), ROW() -410 )), "")</f>
        <v/>
      </c>
      <c r="AK418" s="13" t="str">
        <f t="array" ref="AK418">IFERROR(INDEX(C411:C428, SMALL(IF(ISNUMBER(SEARCH("JV2",F411:F428)), ROW(F411:F428)-MIN(ROW(F411:F428))+1, ""), ROW() -410 )), "")</f>
        <v/>
      </c>
      <c r="AL418" s="13" t="str">
        <f t="array" ref="AL418">IFERROR(INDEX(D411:D428, SMALL(IF(ISNUMBER(SEARCH("JV2",F411:F428)), ROW(F411:F428)-MIN(ROW(F411:F428))+1, ""), ROW() -410 )), "")</f>
        <v/>
      </c>
      <c r="AM418" s="13" t="str">
        <f t="array" ref="AM418">IFERROR(INDEX(E411:E428, SMALL(IF(ISNUMBER(SEARCH("JV2",F411:F428)), ROW(F411:F428)-MIN(ROW(F411:F428))+1, ""), ROW() -410 )), "")</f>
        <v/>
      </c>
    </row>
    <row r="419" spans="2:39" s="13" customFormat="1" ht="15" customHeight="1">
      <c r="B419" s="21" t="s">
        <v>846</v>
      </c>
      <c r="C419" s="1"/>
      <c r="D419" s="22" t="s">
        <v>863</v>
      </c>
      <c r="E419" s="1" t="s">
        <v>864</v>
      </c>
      <c r="F419" s="23" t="s">
        <v>14</v>
      </c>
      <c r="G419" s="24"/>
      <c r="H419" s="25">
        <v>4399</v>
      </c>
      <c r="I419" s="24"/>
      <c r="J419" s="25" t="b">
        <v>0</v>
      </c>
      <c r="K419" s="19"/>
      <c r="L419" s="26"/>
      <c r="M419" s="27"/>
    </row>
    <row r="420" spans="2:39" s="13" customFormat="1" ht="15" customHeight="1">
      <c r="B420" s="21" t="s">
        <v>846</v>
      </c>
      <c r="C420" s="1"/>
      <c r="D420" s="22" t="s">
        <v>865</v>
      </c>
      <c r="E420" s="1" t="s">
        <v>866</v>
      </c>
      <c r="F420" s="23" t="s">
        <v>17</v>
      </c>
      <c r="G420" s="24"/>
      <c r="H420" s="25">
        <v>4399</v>
      </c>
      <c r="I420" s="24"/>
      <c r="J420" s="25" t="b">
        <v>0</v>
      </c>
      <c r="K420" s="19"/>
      <c r="L420" s="26"/>
      <c r="M420" s="27"/>
    </row>
    <row r="421" spans="2:39" s="13" customFormat="1" ht="15" customHeight="1">
      <c r="B421" s="21" t="s">
        <v>846</v>
      </c>
      <c r="C421" s="1"/>
      <c r="D421" s="22" t="s">
        <v>867</v>
      </c>
      <c r="E421" s="1" t="s">
        <v>868</v>
      </c>
      <c r="F421" s="23" t="s">
        <v>14</v>
      </c>
      <c r="G421" s="24"/>
      <c r="H421" s="25">
        <v>4399</v>
      </c>
      <c r="I421" s="24"/>
      <c r="J421" s="25" t="b">
        <v>0</v>
      </c>
      <c r="K421" s="19"/>
      <c r="L421" s="26"/>
      <c r="M421" s="27"/>
    </row>
    <row r="422" spans="2:39" s="13" customFormat="1" ht="15" customHeight="1">
      <c r="B422" s="21" t="s">
        <v>846</v>
      </c>
      <c r="C422" s="1"/>
      <c r="D422" s="22" t="s">
        <v>869</v>
      </c>
      <c r="E422" s="1" t="s">
        <v>870</v>
      </c>
      <c r="F422" s="23" t="s">
        <v>14</v>
      </c>
      <c r="G422" s="24"/>
      <c r="H422" s="25">
        <v>4399</v>
      </c>
      <c r="I422" s="24"/>
      <c r="J422" s="25" t="b">
        <v>0</v>
      </c>
      <c r="K422" s="19"/>
      <c r="L422" s="26"/>
      <c r="M422" s="27"/>
    </row>
    <row r="423" spans="2:39" s="13" customFormat="1" ht="15" customHeight="1">
      <c r="B423" s="21" t="s">
        <v>846</v>
      </c>
      <c r="C423" s="1"/>
      <c r="D423" s="22" t="s">
        <v>871</v>
      </c>
      <c r="E423" s="1" t="s">
        <v>872</v>
      </c>
      <c r="F423" s="23" t="s">
        <v>17</v>
      </c>
      <c r="G423" s="24"/>
      <c r="H423" s="25">
        <v>4399</v>
      </c>
      <c r="I423" s="24"/>
      <c r="J423" s="25" t="b">
        <v>0</v>
      </c>
      <c r="K423" s="19"/>
      <c r="L423" s="26"/>
      <c r="M423" s="27"/>
    </row>
    <row r="424" spans="2:39" s="13" customFormat="1" ht="15" customHeight="1">
      <c r="B424" s="21" t="s">
        <v>846</v>
      </c>
      <c r="C424" s="1"/>
      <c r="D424" s="22" t="s">
        <v>873</v>
      </c>
      <c r="E424" s="1" t="s">
        <v>874</v>
      </c>
      <c r="F424" s="23" t="s">
        <v>17</v>
      </c>
      <c r="G424" s="24"/>
      <c r="H424" s="25">
        <v>4399</v>
      </c>
      <c r="I424" s="24"/>
      <c r="J424" s="25" t="b">
        <v>0</v>
      </c>
      <c r="K424" s="19"/>
      <c r="L424" s="26"/>
      <c r="M424" s="27"/>
    </row>
    <row r="425" spans="2:39" s="13" customFormat="1" ht="15" customHeight="1">
      <c r="B425" s="21" t="s">
        <v>846</v>
      </c>
      <c r="C425" s="1"/>
      <c r="D425" s="22" t="s">
        <v>875</v>
      </c>
      <c r="E425" s="1" t="s">
        <v>876</v>
      </c>
      <c r="F425" s="23" t="s">
        <v>17</v>
      </c>
      <c r="G425" s="24"/>
      <c r="H425" s="25">
        <v>4399</v>
      </c>
      <c r="I425" s="24"/>
      <c r="J425" s="25" t="b">
        <v>0</v>
      </c>
      <c r="K425" s="19"/>
      <c r="L425" s="26"/>
      <c r="M425" s="27"/>
    </row>
    <row r="426" spans="2:39" s="13" customFormat="1" ht="15" customHeight="1">
      <c r="B426" s="21" t="s">
        <v>846</v>
      </c>
      <c r="C426" s="1"/>
      <c r="D426" s="22" t="s">
        <v>877</v>
      </c>
      <c r="E426" s="1" t="s">
        <v>878</v>
      </c>
      <c r="F426" s="23" t="s">
        <v>17</v>
      </c>
      <c r="G426" s="24"/>
      <c r="H426" s="25">
        <v>4399</v>
      </c>
      <c r="I426" s="24"/>
      <c r="J426" s="25" t="b">
        <v>0</v>
      </c>
      <c r="K426" s="19"/>
      <c r="L426" s="26"/>
      <c r="M426" s="27"/>
    </row>
    <row r="427" spans="2:39" s="13" customFormat="1" ht="15" customHeight="1">
      <c r="B427" s="21" t="s">
        <v>846</v>
      </c>
      <c r="C427" s="1"/>
      <c r="D427" s="22" t="s">
        <v>879</v>
      </c>
      <c r="E427" s="1" t="s">
        <v>880</v>
      </c>
      <c r="F427" s="23" t="s">
        <v>30</v>
      </c>
      <c r="G427" s="24"/>
      <c r="H427" s="25">
        <v>4399</v>
      </c>
      <c r="I427" s="24"/>
      <c r="J427" s="25" t="b">
        <v>0</v>
      </c>
      <c r="K427" s="19"/>
      <c r="L427" s="26"/>
      <c r="M427" s="27"/>
    </row>
    <row r="428" spans="2:39" s="13" customFormat="1" ht="15" customHeight="1">
      <c r="B428" s="21" t="s">
        <v>846</v>
      </c>
      <c r="C428" s="1"/>
      <c r="D428" s="22" t="s">
        <v>881</v>
      </c>
      <c r="E428" s="1" t="s">
        <v>882</v>
      </c>
      <c r="F428" s="23" t="s">
        <v>14</v>
      </c>
      <c r="G428" s="24"/>
      <c r="H428" s="25">
        <v>4399</v>
      </c>
      <c r="I428" s="24"/>
      <c r="J428" s="25" t="b">
        <v>0</v>
      </c>
      <c r="K428" s="19"/>
      <c r="L428" s="26"/>
      <c r="M428" s="27"/>
    </row>
    <row r="429" spans="2:39" s="13" customFormat="1" ht="15" customHeight="1">
      <c r="B429" s="21" t="s">
        <v>883</v>
      </c>
      <c r="C429" s="1"/>
      <c r="D429" s="22" t="s">
        <v>884</v>
      </c>
      <c r="E429" s="1" t="s">
        <v>885</v>
      </c>
      <c r="F429" s="23" t="s">
        <v>14</v>
      </c>
      <c r="G429" s="24"/>
      <c r="H429" s="25">
        <v>2373</v>
      </c>
      <c r="I429" s="24"/>
      <c r="J429" s="25" t="b">
        <v>0</v>
      </c>
      <c r="K429" s="19"/>
      <c r="L429" s="26"/>
      <c r="M429" s="27"/>
      <c r="AB429" s="13" t="str">
        <f t="array" ref="AB429">IFERROR(INDEX(B429:B438, SMALL(IF("V"=F429:F438, ROW(F429:F438)-MIN(ROW(F429:F438))+1, ""), ROW() -428 )), "")</f>
        <v>Toledo ,University Of</v>
      </c>
      <c r="AC429" s="13">
        <f t="array" ref="AC429">IFERROR(INDEX(C429:C438, SMALL(IF("V"=F429:F438, ROW(F429:F438)-MIN(ROW(F429:F438))+1, ""), ROW() -428 )), "")</f>
        <v>0</v>
      </c>
      <c r="AD429" s="13" t="str">
        <f t="array" ref="AD429">IFERROR(INDEX(D429:D438, SMALL(IF("V"=F429:F438, ROW(F429:F438)-MIN(ROW(F429:F438))+1, ""), ROW() -428 )), "")</f>
        <v>8615-38607</v>
      </c>
      <c r="AE429" s="13" t="str">
        <f t="array" ref="AE429">IFERROR(INDEX(E429:E438, SMALL(IF("V"=F429:F438, ROW(F429:F438)-MIN(ROW(F429:F438))+1, ""), ROW() -428 )), "")</f>
        <v>Daniel Fox</v>
      </c>
      <c r="AF429" s="13" t="str">
        <f t="array" ref="AF429">IFERROR(INDEX(B429:B438, SMALL(IF(ISNUMBER(SEARCH("JV1",F429:F438)), ROW(F429:F438)-MIN(ROW(F429:F438))+1, ""), ROW() -428 )), "")</f>
        <v>Toledo ,University Of</v>
      </c>
      <c r="AG429" s="13">
        <f t="array" ref="AG429">IFERROR(INDEX(C429:C438, SMALL(IF(ISNUMBER(SEARCH("JV1",F429:F438)), ROW(F429:F438)-MIN(ROW(F429:F438))+1, ""), ROW() -428 )), "")</f>
        <v>0</v>
      </c>
      <c r="AH429" s="13" t="str">
        <f t="array" ref="AH429">IFERROR(INDEX(D429:D438, SMALL(IF(ISNUMBER(SEARCH("JV1",F429:F438)), ROW(F429:F438)-MIN(ROW(F429:F438))+1, ""), ROW() -428 )), "")</f>
        <v>20-23481</v>
      </c>
      <c r="AI429" s="13" t="str">
        <f t="array" ref="AI429">IFERROR(INDEX(E429:E438, SMALL(IF(ISNUMBER(SEARCH("JV1",F429:F438)), ROW(F429:F438)-MIN(ROW(F429:F438))+1, ""), ROW() -428 )), "")</f>
        <v>David Antoniuk</v>
      </c>
      <c r="AJ429" s="13" t="str">
        <f t="array" ref="AJ429">IFERROR(INDEX(B429:B438, SMALL(IF(ISNUMBER(SEARCH("JV2",F429:F438)), ROW(F429:F438)-MIN(ROW(F429:F438))+1, ""), ROW() -428 )), "")</f>
        <v/>
      </c>
      <c r="AK429" s="13" t="str">
        <f t="array" ref="AK429">IFERROR(INDEX(C429:C438, SMALL(IF(ISNUMBER(SEARCH("JV2",F429:F438)), ROW(F429:F438)-MIN(ROW(F429:F438))+1, ""), ROW() -428 )), "")</f>
        <v/>
      </c>
      <c r="AL429" s="13" t="str">
        <f t="array" ref="AL429">IFERROR(INDEX(D429:D438, SMALL(IF(ISNUMBER(SEARCH("JV2",F429:F438)), ROW(F429:F438)-MIN(ROW(F429:F438))+1, ""), ROW() -428 )), "")</f>
        <v/>
      </c>
      <c r="AM429" s="13" t="str">
        <f t="array" ref="AM429">IFERROR(INDEX(E429:E438, SMALL(IF(ISNUMBER(SEARCH("JV2",F429:F438)), ROW(F429:F438)-MIN(ROW(F429:F438))+1, ""), ROW() -428 )), "")</f>
        <v/>
      </c>
    </row>
    <row r="430" spans="2:39" s="13" customFormat="1" ht="15" customHeight="1">
      <c r="B430" s="21" t="s">
        <v>883</v>
      </c>
      <c r="C430" s="1"/>
      <c r="D430" s="22" t="s">
        <v>886</v>
      </c>
      <c r="E430" s="1" t="s">
        <v>887</v>
      </c>
      <c r="F430" s="23" t="s">
        <v>17</v>
      </c>
      <c r="G430" s="24"/>
      <c r="H430" s="25">
        <v>2373</v>
      </c>
      <c r="I430" s="24"/>
      <c r="J430" s="25" t="b">
        <v>0</v>
      </c>
      <c r="K430" s="19"/>
      <c r="L430" s="26"/>
      <c r="M430" s="27"/>
      <c r="AB430" s="13" t="str">
        <f t="array" ref="AB430">IFERROR(INDEX(B429:B438, SMALL(IF("V"=F429:F438, ROW(F429:F438)-MIN(ROW(F429:F438))+1, ""), ROW() -428 )), "")</f>
        <v>Toledo ,University Of</v>
      </c>
      <c r="AC430" s="13">
        <f t="array" ref="AC430">IFERROR(INDEX(C429:C438, SMALL(IF("V"=F429:F438, ROW(F429:F438)-MIN(ROW(F429:F438))+1, ""), ROW() -428 )), "")</f>
        <v>0</v>
      </c>
      <c r="AD430" s="13" t="str">
        <f t="array" ref="AD430">IFERROR(INDEX(D429:D438, SMALL(IF("V"=F429:F438, ROW(F429:F438)-MIN(ROW(F429:F438))+1, ""), ROW() -428 )), "")</f>
        <v>15-109256</v>
      </c>
      <c r="AE430" s="13" t="str">
        <f t="array" ref="AE430">IFERROR(INDEX(E429:E438, SMALL(IF("V"=F429:F438, ROW(F429:F438)-MIN(ROW(F429:F438))+1, ""), ROW() -428 )), "")</f>
        <v>Jack Stough</v>
      </c>
      <c r="AF430" s="13" t="str">
        <f t="array" ref="AF430">IFERROR(INDEX(B429:B438, SMALL(IF(ISNUMBER(SEARCH("JV1",F429:F438)), ROW(F429:F438)-MIN(ROW(F429:F438))+1, ""), ROW() -428 )), "")</f>
        <v>Toledo ,University Of</v>
      </c>
      <c r="AG430" s="13">
        <f t="array" ref="AG430">IFERROR(INDEX(C429:C438, SMALL(IF(ISNUMBER(SEARCH("JV1",F429:F438)), ROW(F429:F438)-MIN(ROW(F429:F438))+1, ""), ROW() -428 )), "")</f>
        <v>0</v>
      </c>
      <c r="AH430" s="13" t="str">
        <f t="array" ref="AH430">IFERROR(INDEX(D429:D438, SMALL(IF(ISNUMBER(SEARCH("JV1",F429:F438)), ROW(F429:F438)-MIN(ROW(F429:F438))+1, ""), ROW() -428 )), "")</f>
        <v>23-14213</v>
      </c>
      <c r="AI430" s="13" t="str">
        <f t="array" ref="AI430">IFERROR(INDEX(E429:E438, SMALL(IF(ISNUMBER(SEARCH("JV1",F429:F438)), ROW(F429:F438)-MIN(ROW(F429:F438))+1, ""), ROW() -428 )), "")</f>
        <v>Parker Black</v>
      </c>
      <c r="AJ430" s="13" t="str">
        <f t="array" ref="AJ430">IFERROR(INDEX(B429:B438, SMALL(IF(ISNUMBER(SEARCH("JV2",F429:F438)), ROW(F429:F438)-MIN(ROW(F429:F438))+1, ""), ROW() -428 )), "")</f>
        <v/>
      </c>
      <c r="AK430" s="13" t="str">
        <f t="array" ref="AK430">IFERROR(INDEX(C429:C438, SMALL(IF(ISNUMBER(SEARCH("JV2",F429:F438)), ROW(F429:F438)-MIN(ROW(F429:F438))+1, ""), ROW() -428 )), "")</f>
        <v/>
      </c>
      <c r="AL430" s="13" t="str">
        <f t="array" ref="AL430">IFERROR(INDEX(D429:D438, SMALL(IF(ISNUMBER(SEARCH("JV2",F429:F438)), ROW(F429:F438)-MIN(ROW(F429:F438))+1, ""), ROW() -428 )), "")</f>
        <v/>
      </c>
      <c r="AM430" s="13" t="str">
        <f t="array" ref="AM430">IFERROR(INDEX(E429:E438, SMALL(IF(ISNUMBER(SEARCH("JV2",F429:F438)), ROW(F429:F438)-MIN(ROW(F429:F438))+1, ""), ROW() -428 )), "")</f>
        <v/>
      </c>
    </row>
    <row r="431" spans="2:39" s="13" customFormat="1" ht="15" customHeight="1">
      <c r="B431" s="21" t="s">
        <v>883</v>
      </c>
      <c r="C431" s="1"/>
      <c r="D431" s="22" t="s">
        <v>888</v>
      </c>
      <c r="E431" s="1" t="s">
        <v>889</v>
      </c>
      <c r="F431" s="23" t="s">
        <v>14</v>
      </c>
      <c r="G431" s="24"/>
      <c r="H431" s="25">
        <v>2373</v>
      </c>
      <c r="I431" s="24"/>
      <c r="J431" s="25" t="b">
        <v>0</v>
      </c>
      <c r="K431" s="19"/>
      <c r="L431" s="26"/>
      <c r="M431" s="27"/>
      <c r="AB431" s="13" t="str">
        <f t="array" ref="AB431">IFERROR(INDEX(B429:B438, SMALL(IF("V"=F429:F438, ROW(F429:F438)-MIN(ROW(F429:F438))+1, ""), ROW() -428 )), "")</f>
        <v>Toledo ,University Of</v>
      </c>
      <c r="AC431" s="13">
        <f t="array" ref="AC431">IFERROR(INDEX(C429:C438, SMALL(IF("V"=F429:F438, ROW(F429:F438)-MIN(ROW(F429:F438))+1, ""), ROW() -428 )), "")</f>
        <v>0</v>
      </c>
      <c r="AD431" s="13" t="str">
        <f t="array" ref="AD431">IFERROR(INDEX(D429:D438, SMALL(IF("V"=F429:F438, ROW(F429:F438)-MIN(ROW(F429:F438))+1, ""), ROW() -428 )), "")</f>
        <v>20-50303</v>
      </c>
      <c r="AE431" s="13" t="str">
        <f t="array" ref="AE431">IFERROR(INDEX(E429:E438, SMALL(IF("V"=F429:F438, ROW(F429:F438)-MIN(ROW(F429:F438))+1, ""), ROW() -428 )), "")</f>
        <v>Joseph Dupont</v>
      </c>
      <c r="AF431" s="13" t="str">
        <f t="array" ref="AF431">IFERROR(INDEX(B429:B438, SMALL(IF(ISNUMBER(SEARCH("JV1",F429:F438)), ROW(F429:F438)-MIN(ROW(F429:F438))+1, ""), ROW() -428 )), "")</f>
        <v>Toledo ,University Of</v>
      </c>
      <c r="AG431" s="13">
        <f t="array" ref="AG431">IFERROR(INDEX(C429:C438, SMALL(IF(ISNUMBER(SEARCH("JV1",F429:F438)), ROW(F429:F438)-MIN(ROW(F429:F438))+1, ""), ROW() -428 )), "")</f>
        <v>0</v>
      </c>
      <c r="AH431" s="13" t="str">
        <f t="array" ref="AH431">IFERROR(INDEX(D429:D438, SMALL(IF(ISNUMBER(SEARCH("JV1",F429:F438)), ROW(F429:F438)-MIN(ROW(F429:F438))+1, ""), ROW() -428 )), "")</f>
        <v>23-14226</v>
      </c>
      <c r="AI431" s="13" t="str">
        <f t="array" ref="AI431">IFERROR(INDEX(E429:E438, SMALL(IF(ISNUMBER(SEARCH("JV1",F429:F438)), ROW(F429:F438)-MIN(ROW(F429:F438))+1, ""), ROW() -428 )), "")</f>
        <v>Rachel Folger</v>
      </c>
      <c r="AJ431" s="13" t="str">
        <f t="array" ref="AJ431">IFERROR(INDEX(B429:B438, SMALL(IF(ISNUMBER(SEARCH("JV2",F429:F438)), ROW(F429:F438)-MIN(ROW(F429:F438))+1, ""), ROW() -428 )), "")</f>
        <v/>
      </c>
      <c r="AK431" s="13" t="str">
        <f t="array" ref="AK431">IFERROR(INDEX(C429:C438, SMALL(IF(ISNUMBER(SEARCH("JV2",F429:F438)), ROW(F429:F438)-MIN(ROW(F429:F438))+1, ""), ROW() -428 )), "")</f>
        <v/>
      </c>
      <c r="AL431" s="13" t="str">
        <f t="array" ref="AL431">IFERROR(INDEX(D429:D438, SMALL(IF(ISNUMBER(SEARCH("JV2",F429:F438)), ROW(F429:F438)-MIN(ROW(F429:F438))+1, ""), ROW() -428 )), "")</f>
        <v/>
      </c>
      <c r="AM431" s="13" t="str">
        <f t="array" ref="AM431">IFERROR(INDEX(E429:E438, SMALL(IF(ISNUMBER(SEARCH("JV2",F429:F438)), ROW(F429:F438)-MIN(ROW(F429:F438))+1, ""), ROW() -428 )), "")</f>
        <v/>
      </c>
    </row>
    <row r="432" spans="2:39" s="13" customFormat="1" ht="15" customHeight="1">
      <c r="B432" s="21" t="s">
        <v>883</v>
      </c>
      <c r="C432" s="1"/>
      <c r="D432" s="22" t="s">
        <v>890</v>
      </c>
      <c r="E432" s="1" t="s">
        <v>891</v>
      </c>
      <c r="F432" s="23" t="s">
        <v>14</v>
      </c>
      <c r="G432" s="24"/>
      <c r="H432" s="25">
        <v>2373</v>
      </c>
      <c r="I432" s="24"/>
      <c r="J432" s="25" t="b">
        <v>0</v>
      </c>
      <c r="K432" s="19"/>
      <c r="L432" s="26"/>
      <c r="M432" s="27"/>
      <c r="AB432" s="13" t="str">
        <f t="array" ref="AB432">IFERROR(INDEX(B429:B438, SMALL(IF("V"=F429:F438, ROW(F429:F438)-MIN(ROW(F429:F438))+1, ""), ROW() -428 )), "")</f>
        <v>Toledo ,University Of</v>
      </c>
      <c r="AC432" s="13">
        <f t="array" ref="AC432">IFERROR(INDEX(C429:C438, SMALL(IF("V"=F429:F438, ROW(F429:F438)-MIN(ROW(F429:F438))+1, ""), ROW() -428 )), "")</f>
        <v>0</v>
      </c>
      <c r="AD432" s="13" t="str">
        <f t="array" ref="AD432">IFERROR(INDEX(D429:D438, SMALL(IF("V"=F429:F438, ROW(F429:F438)-MIN(ROW(F429:F438))+1, ""), ROW() -428 )), "")</f>
        <v>11-641956</v>
      </c>
      <c r="AE432" s="13" t="str">
        <f t="array" ref="AE432">IFERROR(INDEX(E429:E438, SMALL(IF("V"=F429:F438, ROW(F429:F438)-MIN(ROW(F429:F438))+1, ""), ROW() -428 )), "")</f>
        <v>Matthew Henry</v>
      </c>
      <c r="AF432" s="13" t="str">
        <f t="array" ref="AF432">IFERROR(INDEX(B429:B438, SMALL(IF(ISNUMBER(SEARCH("JV1",F429:F438)), ROW(F429:F438)-MIN(ROW(F429:F438))+1, ""), ROW() -428 )), "")</f>
        <v>Toledo ,University Of</v>
      </c>
      <c r="AG432" s="13">
        <f t="array" ref="AG432">IFERROR(INDEX(C429:C438, SMALL(IF(ISNUMBER(SEARCH("JV1",F429:F438)), ROW(F429:F438)-MIN(ROW(F429:F438))+1, ""), ROW() -428 )), "")</f>
        <v>0</v>
      </c>
      <c r="AH432" s="13" t="str">
        <f t="array" ref="AH432">IFERROR(INDEX(D429:D438, SMALL(IF(ISNUMBER(SEARCH("JV1",F429:F438)), ROW(F429:F438)-MIN(ROW(F429:F438))+1, ""), ROW() -428 )), "")</f>
        <v>22-7146</v>
      </c>
      <c r="AI432" s="13" t="str">
        <f t="array" ref="AI432">IFERROR(INDEX(E429:E438, SMALL(IF(ISNUMBER(SEARCH("JV1",F429:F438)), ROW(F429:F438)-MIN(ROW(F429:F438))+1, ""), ROW() -428 )), "")</f>
        <v>Stephen Lease</v>
      </c>
      <c r="AJ432" s="13" t="str">
        <f t="array" ref="AJ432">IFERROR(INDEX(B429:B438, SMALL(IF(ISNUMBER(SEARCH("JV2",F429:F438)), ROW(F429:F438)-MIN(ROW(F429:F438))+1, ""), ROW() -428 )), "")</f>
        <v/>
      </c>
      <c r="AK432" s="13" t="str">
        <f t="array" ref="AK432">IFERROR(INDEX(C429:C438, SMALL(IF(ISNUMBER(SEARCH("JV2",F429:F438)), ROW(F429:F438)-MIN(ROW(F429:F438))+1, ""), ROW() -428 )), "")</f>
        <v/>
      </c>
      <c r="AL432" s="13" t="str">
        <f t="array" ref="AL432">IFERROR(INDEX(D429:D438, SMALL(IF(ISNUMBER(SEARCH("JV2",F429:F438)), ROW(F429:F438)-MIN(ROW(F429:F438))+1, ""), ROW() -428 )), "")</f>
        <v/>
      </c>
      <c r="AM432" s="13" t="str">
        <f t="array" ref="AM432">IFERROR(INDEX(E429:E438, SMALL(IF(ISNUMBER(SEARCH("JV2",F429:F438)), ROW(F429:F438)-MIN(ROW(F429:F438))+1, ""), ROW() -428 )), "")</f>
        <v/>
      </c>
    </row>
    <row r="433" spans="2:39" s="13" customFormat="1" ht="15" customHeight="1">
      <c r="B433" s="21" t="s">
        <v>883</v>
      </c>
      <c r="C433" s="1"/>
      <c r="D433" s="22" t="s">
        <v>892</v>
      </c>
      <c r="E433" s="1" t="s">
        <v>893</v>
      </c>
      <c r="F433" s="23" t="s">
        <v>14</v>
      </c>
      <c r="G433" s="24"/>
      <c r="H433" s="25">
        <v>2373</v>
      </c>
      <c r="I433" s="24"/>
      <c r="J433" s="25" t="b">
        <v>0</v>
      </c>
      <c r="K433" s="19"/>
      <c r="L433" s="26"/>
      <c r="M433" s="27"/>
      <c r="AB433" s="13" t="str">
        <f t="array" ref="AB433">IFERROR(INDEX(B429:B438, SMALL(IF("V"=F429:F438, ROW(F429:F438)-MIN(ROW(F429:F438))+1, ""), ROW() -428 )), "")</f>
        <v>Toledo ,University Of</v>
      </c>
      <c r="AC433" s="13">
        <f t="array" ref="AC433">IFERROR(INDEX(C429:C438, SMALL(IF("V"=F429:F438, ROW(F429:F438)-MIN(ROW(F429:F438))+1, ""), ROW() -428 )), "")</f>
        <v>0</v>
      </c>
      <c r="AD433" s="13" t="str">
        <f t="array" ref="AD433">IFERROR(INDEX(D429:D438, SMALL(IF("V"=F429:F438, ROW(F429:F438)-MIN(ROW(F429:F438))+1, ""), ROW() -428 )), "")</f>
        <v>11-432292</v>
      </c>
      <c r="AE433" s="13" t="str">
        <f t="array" ref="AE433">IFERROR(INDEX(E429:E438, SMALL(IF("V"=F429:F438, ROW(F429:F438)-MIN(ROW(F429:F438))+1, ""), ROW() -428 )), "")</f>
        <v>Nathan Kelly</v>
      </c>
      <c r="AF433" s="13" t="str">
        <f t="array" ref="AF433">IFERROR(INDEX(B429:B438, SMALL(IF(ISNUMBER(SEARCH("JV1",F429:F438)), ROW(F429:F438)-MIN(ROW(F429:F438))+1, ""), ROW() -428 )), "")</f>
        <v>Toledo ,University Of</v>
      </c>
      <c r="AG433" s="13">
        <f t="array" ref="AG433">IFERROR(INDEX(C429:C438, SMALL(IF(ISNUMBER(SEARCH("JV1",F429:F438)), ROW(F429:F438)-MIN(ROW(F429:F438))+1, ""), ROW() -428 )), "")</f>
        <v>0</v>
      </c>
      <c r="AH433" s="13" t="str">
        <f t="array" ref="AH433">IFERROR(INDEX(D429:D438, SMALL(IF(ISNUMBER(SEARCH("JV1",F429:F438)), ROW(F429:F438)-MIN(ROW(F429:F438))+1, ""), ROW() -428 )), "")</f>
        <v>23-14232</v>
      </c>
      <c r="AI433" s="13" t="str">
        <f t="array" ref="AI433">IFERROR(INDEX(E429:E438, SMALL(IF(ISNUMBER(SEARCH("JV1",F429:F438)), ROW(F429:F438)-MIN(ROW(F429:F438))+1, ""), ROW() -428 )), "")</f>
        <v>Tylor Poore</v>
      </c>
      <c r="AJ433" s="13" t="str">
        <f t="array" ref="AJ433">IFERROR(INDEX(B429:B438, SMALL(IF(ISNUMBER(SEARCH("JV2",F429:F438)), ROW(F429:F438)-MIN(ROW(F429:F438))+1, ""), ROW() -428 )), "")</f>
        <v/>
      </c>
      <c r="AK433" s="13" t="str">
        <f t="array" ref="AK433">IFERROR(INDEX(C429:C438, SMALL(IF(ISNUMBER(SEARCH("JV2",F429:F438)), ROW(F429:F438)-MIN(ROW(F429:F438))+1, ""), ROW() -428 )), "")</f>
        <v/>
      </c>
      <c r="AL433" s="13" t="str">
        <f t="array" ref="AL433">IFERROR(INDEX(D429:D438, SMALL(IF(ISNUMBER(SEARCH("JV2",F429:F438)), ROW(F429:F438)-MIN(ROW(F429:F438))+1, ""), ROW() -428 )), "")</f>
        <v/>
      </c>
      <c r="AM433" s="13" t="str">
        <f t="array" ref="AM433">IFERROR(INDEX(E429:E438, SMALL(IF(ISNUMBER(SEARCH("JV2",F429:F438)), ROW(F429:F438)-MIN(ROW(F429:F438))+1, ""), ROW() -428 )), "")</f>
        <v/>
      </c>
    </row>
    <row r="434" spans="2:39" s="13" customFormat="1" ht="15" customHeight="1">
      <c r="B434" s="21" t="s">
        <v>883</v>
      </c>
      <c r="C434" s="1"/>
      <c r="D434" s="22" t="s">
        <v>894</v>
      </c>
      <c r="E434" s="1" t="s">
        <v>895</v>
      </c>
      <c r="F434" s="23" t="s">
        <v>14</v>
      </c>
      <c r="G434" s="24"/>
      <c r="H434" s="25">
        <v>2373</v>
      </c>
      <c r="I434" s="24"/>
      <c r="J434" s="25" t="b">
        <v>0</v>
      </c>
      <c r="K434" s="19"/>
      <c r="L434" s="26"/>
      <c r="M434" s="27"/>
      <c r="AB434" s="13" t="str">
        <f t="array" ref="AB434">IFERROR(INDEX(B429:B438, SMALL(IF("V"=F429:F438, ROW(F429:F438)-MIN(ROW(F429:F438))+1, ""), ROW() -428 )), "")</f>
        <v/>
      </c>
      <c r="AC434" s="13" t="str">
        <f t="array" ref="AC434">IFERROR(INDEX(C429:C438, SMALL(IF("V"=F429:F438, ROW(F429:F438)-MIN(ROW(F429:F438))+1, ""), ROW() -428 )), "")</f>
        <v/>
      </c>
      <c r="AD434" s="13" t="str">
        <f t="array" ref="AD434">IFERROR(INDEX(D429:D438, SMALL(IF("V"=F429:F438, ROW(F429:F438)-MIN(ROW(F429:F438))+1, ""), ROW() -428 )), "")</f>
        <v/>
      </c>
      <c r="AE434" s="13" t="str">
        <f t="array" ref="AE434">IFERROR(INDEX(E429:E438, SMALL(IF("V"=F429:F438, ROW(F429:F438)-MIN(ROW(F429:F438))+1, ""), ROW() -428 )), "")</f>
        <v/>
      </c>
      <c r="AF434" s="13" t="str">
        <f t="array" ref="AF434">IFERROR(INDEX(B429:B438, SMALL(IF(ISNUMBER(SEARCH("JV1",F429:F438)), ROW(F429:F438)-MIN(ROW(F429:F438))+1, ""), ROW() -428 )), "")</f>
        <v/>
      </c>
      <c r="AG434" s="13" t="str">
        <f t="array" ref="AG434">IFERROR(INDEX(C429:C438, SMALL(IF(ISNUMBER(SEARCH("JV1",F429:F438)), ROW(F429:F438)-MIN(ROW(F429:F438))+1, ""), ROW() -428 )), "")</f>
        <v/>
      </c>
      <c r="AH434" s="13" t="str">
        <f t="array" ref="AH434">IFERROR(INDEX(D429:D438, SMALL(IF(ISNUMBER(SEARCH("JV1",F429:F438)), ROW(F429:F438)-MIN(ROW(F429:F438))+1, ""), ROW() -428 )), "")</f>
        <v/>
      </c>
      <c r="AI434" s="13" t="str">
        <f t="array" ref="AI434">IFERROR(INDEX(E429:E438, SMALL(IF(ISNUMBER(SEARCH("JV1",F429:F438)), ROW(F429:F438)-MIN(ROW(F429:F438))+1, ""), ROW() -428 )), "")</f>
        <v/>
      </c>
      <c r="AJ434" s="13" t="str">
        <f t="array" ref="AJ434">IFERROR(INDEX(B429:B438, SMALL(IF(ISNUMBER(SEARCH("JV2",F429:F438)), ROW(F429:F438)-MIN(ROW(F429:F438))+1, ""), ROW() -428 )), "")</f>
        <v/>
      </c>
      <c r="AK434" s="13" t="str">
        <f t="array" ref="AK434">IFERROR(INDEX(C429:C438, SMALL(IF(ISNUMBER(SEARCH("JV2",F429:F438)), ROW(F429:F438)-MIN(ROW(F429:F438))+1, ""), ROW() -428 )), "")</f>
        <v/>
      </c>
      <c r="AL434" s="13" t="str">
        <f t="array" ref="AL434">IFERROR(INDEX(D429:D438, SMALL(IF(ISNUMBER(SEARCH("JV2",F429:F438)), ROW(F429:F438)-MIN(ROW(F429:F438))+1, ""), ROW() -428 )), "")</f>
        <v/>
      </c>
      <c r="AM434" s="13" t="str">
        <f t="array" ref="AM434">IFERROR(INDEX(E429:E438, SMALL(IF(ISNUMBER(SEARCH("JV2",F429:F438)), ROW(F429:F438)-MIN(ROW(F429:F438))+1, ""), ROW() -428 )), "")</f>
        <v/>
      </c>
    </row>
    <row r="435" spans="2:39" s="13" customFormat="1" ht="15" customHeight="1">
      <c r="B435" s="21" t="s">
        <v>883</v>
      </c>
      <c r="C435" s="1"/>
      <c r="D435" s="22" t="s">
        <v>896</v>
      </c>
      <c r="E435" s="1" t="s">
        <v>897</v>
      </c>
      <c r="F435" s="23" t="s">
        <v>17</v>
      </c>
      <c r="G435" s="24"/>
      <c r="H435" s="25">
        <v>2373</v>
      </c>
      <c r="I435" s="24"/>
      <c r="J435" s="25" t="b">
        <v>0</v>
      </c>
      <c r="K435" s="19"/>
      <c r="L435" s="26"/>
      <c r="M435" s="27"/>
      <c r="AB435" s="13" t="str">
        <f t="array" ref="AB435">IFERROR(INDEX(B429:B438, SMALL(IF("V"=F429:F438, ROW(F429:F438)-MIN(ROW(F429:F438))+1, ""), ROW() -428 )), "")</f>
        <v/>
      </c>
      <c r="AC435" s="13" t="str">
        <f t="array" ref="AC435">IFERROR(INDEX(C429:C438, SMALL(IF("V"=F429:F438, ROW(F429:F438)-MIN(ROW(F429:F438))+1, ""), ROW() -428 )), "")</f>
        <v/>
      </c>
      <c r="AD435" s="13" t="str">
        <f t="array" ref="AD435">IFERROR(INDEX(D429:D438, SMALL(IF("V"=F429:F438, ROW(F429:F438)-MIN(ROW(F429:F438))+1, ""), ROW() -428 )), "")</f>
        <v/>
      </c>
      <c r="AE435" s="13" t="str">
        <f t="array" ref="AE435">IFERROR(INDEX(E429:E438, SMALL(IF("V"=F429:F438, ROW(F429:F438)-MIN(ROW(F429:F438))+1, ""), ROW() -428 )), "")</f>
        <v/>
      </c>
      <c r="AF435" s="13" t="str">
        <f t="array" ref="AF435">IFERROR(INDEX(B429:B438, SMALL(IF(ISNUMBER(SEARCH("JV1",F429:F438)), ROW(F429:F438)-MIN(ROW(F429:F438))+1, ""), ROW() -428 )), "")</f>
        <v/>
      </c>
      <c r="AG435" s="13" t="str">
        <f t="array" ref="AG435">IFERROR(INDEX(C429:C438, SMALL(IF(ISNUMBER(SEARCH("JV1",F429:F438)), ROW(F429:F438)-MIN(ROW(F429:F438))+1, ""), ROW() -428 )), "")</f>
        <v/>
      </c>
      <c r="AH435" s="13" t="str">
        <f t="array" ref="AH435">IFERROR(INDEX(D429:D438, SMALL(IF(ISNUMBER(SEARCH("JV1",F429:F438)), ROW(F429:F438)-MIN(ROW(F429:F438))+1, ""), ROW() -428 )), "")</f>
        <v/>
      </c>
      <c r="AI435" s="13" t="str">
        <f t="array" ref="AI435">IFERROR(INDEX(E429:E438, SMALL(IF(ISNUMBER(SEARCH("JV1",F429:F438)), ROW(F429:F438)-MIN(ROW(F429:F438))+1, ""), ROW() -428 )), "")</f>
        <v/>
      </c>
      <c r="AJ435" s="13" t="str">
        <f t="array" ref="AJ435">IFERROR(INDEX(B429:B438, SMALL(IF(ISNUMBER(SEARCH("JV2",F429:F438)), ROW(F429:F438)-MIN(ROW(F429:F438))+1, ""), ROW() -428 )), "")</f>
        <v/>
      </c>
      <c r="AK435" s="13" t="str">
        <f t="array" ref="AK435">IFERROR(INDEX(C429:C438, SMALL(IF(ISNUMBER(SEARCH("JV2",F429:F438)), ROW(F429:F438)-MIN(ROW(F429:F438))+1, ""), ROW() -428 )), "")</f>
        <v/>
      </c>
      <c r="AL435" s="13" t="str">
        <f t="array" ref="AL435">IFERROR(INDEX(D429:D438, SMALL(IF(ISNUMBER(SEARCH("JV2",F429:F438)), ROW(F429:F438)-MIN(ROW(F429:F438))+1, ""), ROW() -428 )), "")</f>
        <v/>
      </c>
      <c r="AM435" s="13" t="str">
        <f t="array" ref="AM435">IFERROR(INDEX(E429:E438, SMALL(IF(ISNUMBER(SEARCH("JV2",F429:F438)), ROW(F429:F438)-MIN(ROW(F429:F438))+1, ""), ROW() -428 )), "")</f>
        <v/>
      </c>
    </row>
    <row r="436" spans="2:39" s="13" customFormat="1" ht="15" customHeight="1">
      <c r="B436" s="21" t="s">
        <v>883</v>
      </c>
      <c r="C436" s="1"/>
      <c r="D436" s="22" t="s">
        <v>898</v>
      </c>
      <c r="E436" s="1" t="s">
        <v>899</v>
      </c>
      <c r="F436" s="23" t="s">
        <v>17</v>
      </c>
      <c r="G436" s="24"/>
      <c r="H436" s="25">
        <v>2373</v>
      </c>
      <c r="I436" s="24"/>
      <c r="J436" s="25" t="b">
        <v>0</v>
      </c>
      <c r="K436" s="19"/>
      <c r="L436" s="26"/>
      <c r="M436" s="27"/>
      <c r="AB436" s="13" t="str">
        <f t="array" ref="AB436">IFERROR(INDEX(B429:B438, SMALL(IF("V"=F429:F438, ROW(F429:F438)-MIN(ROW(F429:F438))+1, ""), ROW() -428 )), "")</f>
        <v/>
      </c>
      <c r="AC436" s="13" t="str">
        <f t="array" ref="AC436">IFERROR(INDEX(C429:C438, SMALL(IF("V"=F429:F438, ROW(F429:F438)-MIN(ROW(F429:F438))+1, ""), ROW() -428 )), "")</f>
        <v/>
      </c>
      <c r="AD436" s="13" t="str">
        <f t="array" ref="AD436">IFERROR(INDEX(D429:D438, SMALL(IF("V"=F429:F438, ROW(F429:F438)-MIN(ROW(F429:F438))+1, ""), ROW() -428 )), "")</f>
        <v/>
      </c>
      <c r="AE436" s="13" t="str">
        <f t="array" ref="AE436">IFERROR(INDEX(E429:E438, SMALL(IF("V"=F429:F438, ROW(F429:F438)-MIN(ROW(F429:F438))+1, ""), ROW() -428 )), "")</f>
        <v/>
      </c>
      <c r="AF436" s="13" t="str">
        <f t="array" ref="AF436">IFERROR(INDEX(B429:B438, SMALL(IF(ISNUMBER(SEARCH("JV1",F429:F438)), ROW(F429:F438)-MIN(ROW(F429:F438))+1, ""), ROW() -428 )), "")</f>
        <v/>
      </c>
      <c r="AG436" s="13" t="str">
        <f t="array" ref="AG436">IFERROR(INDEX(C429:C438, SMALL(IF(ISNUMBER(SEARCH("JV1",F429:F438)), ROW(F429:F438)-MIN(ROW(F429:F438))+1, ""), ROW() -428 )), "")</f>
        <v/>
      </c>
      <c r="AH436" s="13" t="str">
        <f t="array" ref="AH436">IFERROR(INDEX(D429:D438, SMALL(IF(ISNUMBER(SEARCH("JV1",F429:F438)), ROW(F429:F438)-MIN(ROW(F429:F438))+1, ""), ROW() -428 )), "")</f>
        <v/>
      </c>
      <c r="AI436" s="13" t="str">
        <f t="array" ref="AI436">IFERROR(INDEX(E429:E438, SMALL(IF(ISNUMBER(SEARCH("JV1",F429:F438)), ROW(F429:F438)-MIN(ROW(F429:F438))+1, ""), ROW() -428 )), "")</f>
        <v/>
      </c>
      <c r="AJ436" s="13" t="str">
        <f t="array" ref="AJ436">IFERROR(INDEX(B429:B438, SMALL(IF(ISNUMBER(SEARCH("JV2",F429:F438)), ROW(F429:F438)-MIN(ROW(F429:F438))+1, ""), ROW() -428 )), "")</f>
        <v/>
      </c>
      <c r="AK436" s="13" t="str">
        <f t="array" ref="AK436">IFERROR(INDEX(C429:C438, SMALL(IF(ISNUMBER(SEARCH("JV2",F429:F438)), ROW(F429:F438)-MIN(ROW(F429:F438))+1, ""), ROW() -428 )), "")</f>
        <v/>
      </c>
      <c r="AL436" s="13" t="str">
        <f t="array" ref="AL436">IFERROR(INDEX(D429:D438, SMALL(IF(ISNUMBER(SEARCH("JV2",F429:F438)), ROW(F429:F438)-MIN(ROW(F429:F438))+1, ""), ROW() -428 )), "")</f>
        <v/>
      </c>
      <c r="AM436" s="13" t="str">
        <f t="array" ref="AM436">IFERROR(INDEX(E429:E438, SMALL(IF(ISNUMBER(SEARCH("JV2",F429:F438)), ROW(F429:F438)-MIN(ROW(F429:F438))+1, ""), ROW() -428 )), "")</f>
        <v/>
      </c>
    </row>
    <row r="437" spans="2:39" s="13" customFormat="1" ht="15" customHeight="1">
      <c r="B437" s="21" t="s">
        <v>883</v>
      </c>
      <c r="C437" s="1"/>
      <c r="D437" s="22" t="s">
        <v>900</v>
      </c>
      <c r="E437" s="1" t="s">
        <v>901</v>
      </c>
      <c r="F437" s="23" t="s">
        <v>17</v>
      </c>
      <c r="G437" s="24"/>
      <c r="H437" s="25">
        <v>2373</v>
      </c>
      <c r="I437" s="24"/>
      <c r="J437" s="25" t="b">
        <v>0</v>
      </c>
      <c r="K437" s="19"/>
      <c r="L437" s="26"/>
      <c r="M437" s="27"/>
    </row>
    <row r="438" spans="2:39" s="13" customFormat="1" ht="15" customHeight="1">
      <c r="B438" s="21" t="s">
        <v>883</v>
      </c>
      <c r="C438" s="1"/>
      <c r="D438" s="22" t="s">
        <v>902</v>
      </c>
      <c r="E438" s="1" t="s">
        <v>903</v>
      </c>
      <c r="F438" s="23" t="s">
        <v>17</v>
      </c>
      <c r="G438" s="24"/>
      <c r="H438" s="25">
        <v>2373</v>
      </c>
      <c r="I438" s="24"/>
      <c r="J438" s="25" t="b">
        <v>0</v>
      </c>
      <c r="K438" s="19"/>
      <c r="L438" s="26"/>
      <c r="M438" s="27"/>
    </row>
    <row r="439" spans="2:39" s="13" customFormat="1" ht="15" customHeight="1">
      <c r="B439" s="21" t="s">
        <v>904</v>
      </c>
      <c r="C439" s="1"/>
      <c r="D439" s="22" t="s">
        <v>905</v>
      </c>
      <c r="E439" s="1" t="s">
        <v>906</v>
      </c>
      <c r="F439" s="23" t="s">
        <v>30</v>
      </c>
      <c r="G439" s="24"/>
      <c r="H439" s="25">
        <v>4415</v>
      </c>
      <c r="I439" s="24"/>
      <c r="J439" s="25" t="b">
        <v>0</v>
      </c>
      <c r="K439" s="19"/>
      <c r="L439" s="26"/>
      <c r="M439" s="27"/>
      <c r="AB439" s="13" t="str">
        <f t="array" ref="AB439">IFERROR(INDEX(B439:B461, SMALL(IF("V"=F439:F461, ROW(F439:F461)-MIN(ROW(F439:F461))+1, ""), ROW() -438 )), "")</f>
        <v>Trine University</v>
      </c>
      <c r="AC439" s="13">
        <f t="array" ref="AC439">IFERROR(INDEX(C439:C461, SMALL(IF("V"=F439:F461, ROW(F439:F461)-MIN(ROW(F439:F461))+1, ""), ROW() -438 )), "")</f>
        <v>0</v>
      </c>
      <c r="AD439" s="13" t="str">
        <f t="array" ref="AD439">IFERROR(INDEX(D439:D461, SMALL(IF("V"=F439:F461, ROW(F439:F461)-MIN(ROW(F439:F461))+1, ""), ROW() -438 )), "")</f>
        <v>20-15171</v>
      </c>
      <c r="AE439" s="13" t="str">
        <f t="array" ref="AE439">IFERROR(INDEX(E439:E461, SMALL(IF("V"=F439:F461, ROW(F439:F461)-MIN(ROW(F439:F461))+1, ""), ROW() -438 )), "")</f>
        <v>Boston Briseno</v>
      </c>
      <c r="AF439" s="13" t="str">
        <f t="array" ref="AF439">IFERROR(INDEX(B439:B461, SMALL(IF(ISNUMBER(SEARCH("JV1",F439:F461)), ROW(F439:F461)-MIN(ROW(F439:F461))+1, ""), ROW() -438 )), "")</f>
        <v/>
      </c>
      <c r="AG439" s="13" t="str">
        <f t="array" ref="AG439">IFERROR(INDEX(C439:C461, SMALL(IF(ISNUMBER(SEARCH("JV1",F439:F461)), ROW(F439:F461)-MIN(ROW(F439:F461))+1, ""), ROW() -438 )), "")</f>
        <v/>
      </c>
      <c r="AH439" s="13" t="str">
        <f t="array" ref="AH439">IFERROR(INDEX(D439:D461, SMALL(IF(ISNUMBER(SEARCH("JV1",F439:F461)), ROW(F439:F461)-MIN(ROW(F439:F461))+1, ""), ROW() -438 )), "")</f>
        <v/>
      </c>
      <c r="AI439" s="13" t="str">
        <f t="array" ref="AI439">IFERROR(INDEX(E439:E461, SMALL(IF(ISNUMBER(SEARCH("JV1",F439:F461)), ROW(F439:F461)-MIN(ROW(F439:F461))+1, ""), ROW() -438 )), "")</f>
        <v/>
      </c>
      <c r="AJ439" s="13" t="str">
        <f t="array" ref="AJ439">IFERROR(INDEX(B439:B461, SMALL(IF(ISNUMBER(SEARCH("JV2",F439:F461)), ROW(F439:F461)-MIN(ROW(F439:F461))+1, ""), ROW() -438 )), "")</f>
        <v/>
      </c>
      <c r="AK439" s="13" t="str">
        <f t="array" ref="AK439">IFERROR(INDEX(C439:C461, SMALL(IF(ISNUMBER(SEARCH("JV2",F439:F461)), ROW(F439:F461)-MIN(ROW(F439:F461))+1, ""), ROW() -438 )), "")</f>
        <v/>
      </c>
      <c r="AL439" s="13" t="str">
        <f t="array" ref="AL439">IFERROR(INDEX(D439:D461, SMALL(IF(ISNUMBER(SEARCH("JV2",F439:F461)), ROW(F439:F461)-MIN(ROW(F439:F461))+1, ""), ROW() -438 )), "")</f>
        <v/>
      </c>
      <c r="AM439" s="13" t="str">
        <f t="array" ref="AM439">IFERROR(INDEX(E439:E461, SMALL(IF(ISNUMBER(SEARCH("JV2",F439:F461)), ROW(F439:F461)-MIN(ROW(F439:F461))+1, ""), ROW() -438 )), "")</f>
        <v/>
      </c>
    </row>
    <row r="440" spans="2:39" s="13" customFormat="1" ht="15" customHeight="1">
      <c r="B440" s="21" t="s">
        <v>904</v>
      </c>
      <c r="C440" s="1"/>
      <c r="D440" s="22" t="s">
        <v>907</v>
      </c>
      <c r="E440" s="1" t="s">
        <v>908</v>
      </c>
      <c r="F440" s="23" t="s">
        <v>14</v>
      </c>
      <c r="G440" s="24"/>
      <c r="H440" s="25">
        <v>4415</v>
      </c>
      <c r="I440" s="24"/>
      <c r="J440" s="25" t="b">
        <v>0</v>
      </c>
      <c r="K440" s="19"/>
      <c r="L440" s="26"/>
      <c r="M440" s="27"/>
      <c r="AB440" s="13" t="str">
        <f t="array" ref="AB440">IFERROR(INDEX(B439:B461, SMALL(IF("V"=F439:F461, ROW(F439:F461)-MIN(ROW(F439:F461))+1, ""), ROW() -438 )), "")</f>
        <v>Trine University</v>
      </c>
      <c r="AC440" s="13">
        <f t="array" ref="AC440">IFERROR(INDEX(C439:C461, SMALL(IF("V"=F439:F461, ROW(F439:F461)-MIN(ROW(F439:F461))+1, ""), ROW() -438 )), "")</f>
        <v>0</v>
      </c>
      <c r="AD440" s="13" t="str">
        <f t="array" ref="AD440">IFERROR(INDEX(D439:D461, SMALL(IF("V"=F439:F461, ROW(F439:F461)-MIN(ROW(F439:F461))+1, ""), ROW() -438 )), "")</f>
        <v>18-22591</v>
      </c>
      <c r="AE440" s="13" t="str">
        <f t="array" ref="AE440">IFERROR(INDEX(E439:E461, SMALL(IF("V"=F439:F461, ROW(F439:F461)-MIN(ROW(F439:F461))+1, ""), ROW() -438 )), "")</f>
        <v>Brayden Didier</v>
      </c>
      <c r="AF440" s="13" t="str">
        <f t="array" ref="AF440">IFERROR(INDEX(B439:B461, SMALL(IF(ISNUMBER(SEARCH("JV1",F439:F461)), ROW(F439:F461)-MIN(ROW(F439:F461))+1, ""), ROW() -438 )), "")</f>
        <v/>
      </c>
      <c r="AG440" s="13" t="str">
        <f t="array" ref="AG440">IFERROR(INDEX(C439:C461, SMALL(IF(ISNUMBER(SEARCH("JV1",F439:F461)), ROW(F439:F461)-MIN(ROW(F439:F461))+1, ""), ROW() -438 )), "")</f>
        <v/>
      </c>
      <c r="AH440" s="13" t="str">
        <f t="array" ref="AH440">IFERROR(INDEX(D439:D461, SMALL(IF(ISNUMBER(SEARCH("JV1",F439:F461)), ROW(F439:F461)-MIN(ROW(F439:F461))+1, ""), ROW() -438 )), "")</f>
        <v/>
      </c>
      <c r="AI440" s="13" t="str">
        <f t="array" ref="AI440">IFERROR(INDEX(E439:E461, SMALL(IF(ISNUMBER(SEARCH("JV1",F439:F461)), ROW(F439:F461)-MIN(ROW(F439:F461))+1, ""), ROW() -438 )), "")</f>
        <v/>
      </c>
      <c r="AJ440" s="13" t="str">
        <f t="array" ref="AJ440">IFERROR(INDEX(B439:B461, SMALL(IF(ISNUMBER(SEARCH("JV2",F439:F461)), ROW(F439:F461)-MIN(ROW(F439:F461))+1, ""), ROW() -438 )), "")</f>
        <v/>
      </c>
      <c r="AK440" s="13" t="str">
        <f t="array" ref="AK440">IFERROR(INDEX(C439:C461, SMALL(IF(ISNUMBER(SEARCH("JV2",F439:F461)), ROW(F439:F461)-MIN(ROW(F439:F461))+1, ""), ROW() -438 )), "")</f>
        <v/>
      </c>
      <c r="AL440" s="13" t="str">
        <f t="array" ref="AL440">IFERROR(INDEX(D439:D461, SMALL(IF(ISNUMBER(SEARCH("JV2",F439:F461)), ROW(F439:F461)-MIN(ROW(F439:F461))+1, ""), ROW() -438 )), "")</f>
        <v/>
      </c>
      <c r="AM440" s="13" t="str">
        <f t="array" ref="AM440">IFERROR(INDEX(E439:E461, SMALL(IF(ISNUMBER(SEARCH("JV2",F439:F461)), ROW(F439:F461)-MIN(ROW(F439:F461))+1, ""), ROW() -438 )), "")</f>
        <v/>
      </c>
    </row>
    <row r="441" spans="2:39" s="13" customFormat="1" ht="15" customHeight="1">
      <c r="B441" s="21" t="s">
        <v>904</v>
      </c>
      <c r="C441" s="1"/>
      <c r="D441" s="22" t="s">
        <v>909</v>
      </c>
      <c r="E441" s="1" t="s">
        <v>910</v>
      </c>
      <c r="F441" s="23" t="s">
        <v>14</v>
      </c>
      <c r="G441" s="24"/>
      <c r="H441" s="25">
        <v>4415</v>
      </c>
      <c r="I441" s="24"/>
      <c r="J441" s="25" t="b">
        <v>0</v>
      </c>
      <c r="K441" s="19"/>
      <c r="L441" s="26"/>
      <c r="M441" s="27"/>
      <c r="AB441" s="13" t="str">
        <f t="array" ref="AB441">IFERROR(INDEX(B439:B461, SMALL(IF("V"=F439:F461, ROW(F439:F461)-MIN(ROW(F439:F461))+1, ""), ROW() -438 )), "")</f>
        <v>Trine University</v>
      </c>
      <c r="AC441" s="13">
        <f t="array" ref="AC441">IFERROR(INDEX(C439:C461, SMALL(IF("V"=F439:F461, ROW(F439:F461)-MIN(ROW(F439:F461))+1, ""), ROW() -438 )), "")</f>
        <v>0</v>
      </c>
      <c r="AD441" s="13" t="str">
        <f t="array" ref="AD441">IFERROR(INDEX(D439:D461, SMALL(IF("V"=F439:F461, ROW(F439:F461)-MIN(ROW(F439:F461))+1, ""), ROW() -438 )), "")</f>
        <v>17-44989</v>
      </c>
      <c r="AE441" s="13" t="str">
        <f t="array" ref="AE441">IFERROR(INDEX(E439:E461, SMALL(IF("V"=F439:F461, ROW(F439:F461)-MIN(ROW(F439:F461))+1, ""), ROW() -438 )), "")</f>
        <v>Bryce Ooley</v>
      </c>
      <c r="AF441" s="13" t="str">
        <f t="array" ref="AF441">IFERROR(INDEX(B439:B461, SMALL(IF(ISNUMBER(SEARCH("JV1",F439:F461)), ROW(F439:F461)-MIN(ROW(F439:F461))+1, ""), ROW() -438 )), "")</f>
        <v/>
      </c>
      <c r="AG441" s="13" t="str">
        <f t="array" ref="AG441">IFERROR(INDEX(C439:C461, SMALL(IF(ISNUMBER(SEARCH("JV1",F439:F461)), ROW(F439:F461)-MIN(ROW(F439:F461))+1, ""), ROW() -438 )), "")</f>
        <v/>
      </c>
      <c r="AH441" s="13" t="str">
        <f t="array" ref="AH441">IFERROR(INDEX(D439:D461, SMALL(IF(ISNUMBER(SEARCH("JV1",F439:F461)), ROW(F439:F461)-MIN(ROW(F439:F461))+1, ""), ROW() -438 )), "")</f>
        <v/>
      </c>
      <c r="AI441" s="13" t="str">
        <f t="array" ref="AI441">IFERROR(INDEX(E439:E461, SMALL(IF(ISNUMBER(SEARCH("JV1",F439:F461)), ROW(F439:F461)-MIN(ROW(F439:F461))+1, ""), ROW() -438 )), "")</f>
        <v/>
      </c>
      <c r="AJ441" s="13" t="str">
        <f t="array" ref="AJ441">IFERROR(INDEX(B439:B461, SMALL(IF(ISNUMBER(SEARCH("JV2",F439:F461)), ROW(F439:F461)-MIN(ROW(F439:F461))+1, ""), ROW() -438 )), "")</f>
        <v/>
      </c>
      <c r="AK441" s="13" t="str">
        <f t="array" ref="AK441">IFERROR(INDEX(C439:C461, SMALL(IF(ISNUMBER(SEARCH("JV2",F439:F461)), ROW(F439:F461)-MIN(ROW(F439:F461))+1, ""), ROW() -438 )), "")</f>
        <v/>
      </c>
      <c r="AL441" s="13" t="str">
        <f t="array" ref="AL441">IFERROR(INDEX(D439:D461, SMALL(IF(ISNUMBER(SEARCH("JV2",F439:F461)), ROW(F439:F461)-MIN(ROW(F439:F461))+1, ""), ROW() -438 )), "")</f>
        <v/>
      </c>
      <c r="AM441" s="13" t="str">
        <f t="array" ref="AM441">IFERROR(INDEX(E439:E461, SMALL(IF(ISNUMBER(SEARCH("JV2",F439:F461)), ROW(F439:F461)-MIN(ROW(F439:F461))+1, ""), ROW() -438 )), "")</f>
        <v/>
      </c>
    </row>
    <row r="442" spans="2:39" s="13" customFormat="1" ht="15" customHeight="1">
      <c r="B442" s="21" t="s">
        <v>904</v>
      </c>
      <c r="C442" s="1"/>
      <c r="D442" s="22" t="s">
        <v>911</v>
      </c>
      <c r="E442" s="1" t="s">
        <v>912</v>
      </c>
      <c r="F442" s="23" t="s">
        <v>14</v>
      </c>
      <c r="G442" s="24"/>
      <c r="H442" s="25">
        <v>4415</v>
      </c>
      <c r="I442" s="24"/>
      <c r="J442" s="25" t="b">
        <v>0</v>
      </c>
      <c r="K442" s="19"/>
      <c r="L442" s="26"/>
      <c r="M442" s="27"/>
      <c r="AB442" s="13" t="str">
        <f t="array" ref="AB442">IFERROR(INDEX(B439:B461, SMALL(IF("V"=F439:F461, ROW(F439:F461)-MIN(ROW(F439:F461))+1, ""), ROW() -438 )), "")</f>
        <v>Trine University</v>
      </c>
      <c r="AC442" s="13">
        <f t="array" ref="AC442">IFERROR(INDEX(C439:C461, SMALL(IF("V"=F439:F461, ROW(F439:F461)-MIN(ROW(F439:F461))+1, ""), ROW() -438 )), "")</f>
        <v>0</v>
      </c>
      <c r="AD442" s="13" t="str">
        <f t="array" ref="AD442">IFERROR(INDEX(D439:D461, SMALL(IF("V"=F439:F461, ROW(F439:F461)-MIN(ROW(F439:F461))+1, ""), ROW() -438 )), "")</f>
        <v>8568-372989</v>
      </c>
      <c r="AE442" s="13" t="str">
        <f t="array" ref="AE442">IFERROR(INDEX(E439:E461, SMALL(IF("V"=F439:F461, ROW(F439:F461)-MIN(ROW(F439:F461))+1, ""), ROW() -438 )), "")</f>
        <v>David Retan</v>
      </c>
      <c r="AF442" s="13" t="str">
        <f t="array" ref="AF442">IFERROR(INDEX(B439:B461, SMALL(IF(ISNUMBER(SEARCH("JV1",F439:F461)), ROW(F439:F461)-MIN(ROW(F439:F461))+1, ""), ROW() -438 )), "")</f>
        <v/>
      </c>
      <c r="AG442" s="13" t="str">
        <f t="array" ref="AG442">IFERROR(INDEX(C439:C461, SMALL(IF(ISNUMBER(SEARCH("JV1",F439:F461)), ROW(F439:F461)-MIN(ROW(F439:F461))+1, ""), ROW() -438 )), "")</f>
        <v/>
      </c>
      <c r="AH442" s="13" t="str">
        <f t="array" ref="AH442">IFERROR(INDEX(D439:D461, SMALL(IF(ISNUMBER(SEARCH("JV1",F439:F461)), ROW(F439:F461)-MIN(ROW(F439:F461))+1, ""), ROW() -438 )), "")</f>
        <v/>
      </c>
      <c r="AI442" s="13" t="str">
        <f t="array" ref="AI442">IFERROR(INDEX(E439:E461, SMALL(IF(ISNUMBER(SEARCH("JV1",F439:F461)), ROW(F439:F461)-MIN(ROW(F439:F461))+1, ""), ROW() -438 )), "")</f>
        <v/>
      </c>
      <c r="AJ442" s="13" t="str">
        <f t="array" ref="AJ442">IFERROR(INDEX(B439:B461, SMALL(IF(ISNUMBER(SEARCH("JV2",F439:F461)), ROW(F439:F461)-MIN(ROW(F439:F461))+1, ""), ROW() -438 )), "")</f>
        <v/>
      </c>
      <c r="AK442" s="13" t="str">
        <f t="array" ref="AK442">IFERROR(INDEX(C439:C461, SMALL(IF(ISNUMBER(SEARCH("JV2",F439:F461)), ROW(F439:F461)-MIN(ROW(F439:F461))+1, ""), ROW() -438 )), "")</f>
        <v/>
      </c>
      <c r="AL442" s="13" t="str">
        <f t="array" ref="AL442">IFERROR(INDEX(D439:D461, SMALL(IF(ISNUMBER(SEARCH("JV2",F439:F461)), ROW(F439:F461)-MIN(ROW(F439:F461))+1, ""), ROW() -438 )), "")</f>
        <v/>
      </c>
      <c r="AM442" s="13" t="str">
        <f t="array" ref="AM442">IFERROR(INDEX(E439:E461, SMALL(IF(ISNUMBER(SEARCH("JV2",F439:F461)), ROW(F439:F461)-MIN(ROW(F439:F461))+1, ""), ROW() -438 )), "")</f>
        <v/>
      </c>
    </row>
    <row r="443" spans="2:39" s="13" customFormat="1" ht="15" customHeight="1">
      <c r="B443" s="21" t="s">
        <v>904</v>
      </c>
      <c r="C443" s="1"/>
      <c r="D443" s="22" t="s">
        <v>913</v>
      </c>
      <c r="E443" s="1" t="s">
        <v>914</v>
      </c>
      <c r="F443" s="23" t="s">
        <v>30</v>
      </c>
      <c r="G443" s="24"/>
      <c r="H443" s="25">
        <v>4415</v>
      </c>
      <c r="I443" s="24"/>
      <c r="J443" s="25" t="b">
        <v>0</v>
      </c>
      <c r="K443" s="19"/>
      <c r="L443" s="26"/>
      <c r="M443" s="27"/>
      <c r="AB443" s="13" t="str">
        <f t="array" ref="AB443">IFERROR(INDEX(B439:B461, SMALL(IF("V"=F439:F461, ROW(F439:F461)-MIN(ROW(F439:F461))+1, ""), ROW() -438 )), "")</f>
        <v>Trine University</v>
      </c>
      <c r="AC443" s="13">
        <f t="array" ref="AC443">IFERROR(INDEX(C439:C461, SMALL(IF("V"=F439:F461, ROW(F439:F461)-MIN(ROW(F439:F461))+1, ""), ROW() -438 )), "")</f>
        <v>0</v>
      </c>
      <c r="AD443" s="13" t="str">
        <f t="array" ref="AD443">IFERROR(INDEX(D439:D461, SMALL(IF("V"=F439:F461, ROW(F439:F461)-MIN(ROW(F439:F461))+1, ""), ROW() -438 )), "")</f>
        <v>19-23075</v>
      </c>
      <c r="AE443" s="13" t="str">
        <f t="array" ref="AE443">IFERROR(INDEX(E439:E461, SMALL(IF("V"=F439:F461, ROW(F439:F461)-MIN(ROW(F439:F461))+1, ""), ROW() -438 )), "")</f>
        <v>Hayden Hale</v>
      </c>
      <c r="AF443" s="13" t="str">
        <f t="array" ref="AF443">IFERROR(INDEX(B439:B461, SMALL(IF(ISNUMBER(SEARCH("JV1",F439:F461)), ROW(F439:F461)-MIN(ROW(F439:F461))+1, ""), ROW() -438 )), "")</f>
        <v/>
      </c>
      <c r="AG443" s="13" t="str">
        <f t="array" ref="AG443">IFERROR(INDEX(C439:C461, SMALL(IF(ISNUMBER(SEARCH("JV1",F439:F461)), ROW(F439:F461)-MIN(ROW(F439:F461))+1, ""), ROW() -438 )), "")</f>
        <v/>
      </c>
      <c r="AH443" s="13" t="str">
        <f t="array" ref="AH443">IFERROR(INDEX(D439:D461, SMALL(IF(ISNUMBER(SEARCH("JV1",F439:F461)), ROW(F439:F461)-MIN(ROW(F439:F461))+1, ""), ROW() -438 )), "")</f>
        <v/>
      </c>
      <c r="AI443" s="13" t="str">
        <f t="array" ref="AI443">IFERROR(INDEX(E439:E461, SMALL(IF(ISNUMBER(SEARCH("JV1",F439:F461)), ROW(F439:F461)-MIN(ROW(F439:F461))+1, ""), ROW() -438 )), "")</f>
        <v/>
      </c>
      <c r="AJ443" s="13" t="str">
        <f t="array" ref="AJ443">IFERROR(INDEX(B439:B461, SMALL(IF(ISNUMBER(SEARCH("JV2",F439:F461)), ROW(F439:F461)-MIN(ROW(F439:F461))+1, ""), ROW() -438 )), "")</f>
        <v/>
      </c>
      <c r="AK443" s="13" t="str">
        <f t="array" ref="AK443">IFERROR(INDEX(C439:C461, SMALL(IF(ISNUMBER(SEARCH("JV2",F439:F461)), ROW(F439:F461)-MIN(ROW(F439:F461))+1, ""), ROW() -438 )), "")</f>
        <v/>
      </c>
      <c r="AL443" s="13" t="str">
        <f t="array" ref="AL443">IFERROR(INDEX(D439:D461, SMALL(IF(ISNUMBER(SEARCH("JV2",F439:F461)), ROW(F439:F461)-MIN(ROW(F439:F461))+1, ""), ROW() -438 )), "")</f>
        <v/>
      </c>
      <c r="AM443" s="13" t="str">
        <f t="array" ref="AM443">IFERROR(INDEX(E439:E461, SMALL(IF(ISNUMBER(SEARCH("JV2",F439:F461)), ROW(F439:F461)-MIN(ROW(F439:F461))+1, ""), ROW() -438 )), "")</f>
        <v/>
      </c>
    </row>
    <row r="444" spans="2:39" s="13" customFormat="1" ht="15" customHeight="1">
      <c r="B444" s="21" t="s">
        <v>904</v>
      </c>
      <c r="C444" s="1"/>
      <c r="D444" s="22" t="s">
        <v>915</v>
      </c>
      <c r="E444" s="1" t="s">
        <v>916</v>
      </c>
      <c r="F444" s="23" t="s">
        <v>30</v>
      </c>
      <c r="G444" s="24"/>
      <c r="H444" s="25">
        <v>4415</v>
      </c>
      <c r="I444" s="24"/>
      <c r="J444" s="25" t="b">
        <v>0</v>
      </c>
      <c r="K444" s="19"/>
      <c r="L444" s="26"/>
      <c r="M444" s="27"/>
      <c r="AB444" s="13" t="str">
        <f t="array" ref="AB444">IFERROR(INDEX(B439:B461, SMALL(IF("V"=F439:F461, ROW(F439:F461)-MIN(ROW(F439:F461))+1, ""), ROW() -438 )), "")</f>
        <v>Trine University</v>
      </c>
      <c r="AC444" s="13">
        <f t="array" ref="AC444">IFERROR(INDEX(C439:C461, SMALL(IF("V"=F439:F461, ROW(F439:F461)-MIN(ROW(F439:F461))+1, ""), ROW() -438 )), "")</f>
        <v>0</v>
      </c>
      <c r="AD444" s="13" t="str">
        <f t="array" ref="AD444">IFERROR(INDEX(D439:D461, SMALL(IF("V"=F439:F461, ROW(F439:F461)-MIN(ROW(F439:F461))+1, ""), ROW() -438 )), "")</f>
        <v>11-437055</v>
      </c>
      <c r="AE444" s="13" t="str">
        <f t="array" ref="AE444">IFERROR(INDEX(E439:E461, SMALL(IF("V"=F439:F461, ROW(F439:F461)-MIN(ROW(F439:F461))+1, ""), ROW() -438 )), "")</f>
        <v>Jackson Clark</v>
      </c>
      <c r="AF444" s="13" t="str">
        <f t="array" ref="AF444">IFERROR(INDEX(B439:B461, SMALL(IF(ISNUMBER(SEARCH("JV1",F439:F461)), ROW(F439:F461)-MIN(ROW(F439:F461))+1, ""), ROW() -438 )), "")</f>
        <v/>
      </c>
      <c r="AG444" s="13" t="str">
        <f t="array" ref="AG444">IFERROR(INDEX(C439:C461, SMALL(IF(ISNUMBER(SEARCH("JV1",F439:F461)), ROW(F439:F461)-MIN(ROW(F439:F461))+1, ""), ROW() -438 )), "")</f>
        <v/>
      </c>
      <c r="AH444" s="13" t="str">
        <f t="array" ref="AH444">IFERROR(INDEX(D439:D461, SMALL(IF(ISNUMBER(SEARCH("JV1",F439:F461)), ROW(F439:F461)-MIN(ROW(F439:F461))+1, ""), ROW() -438 )), "")</f>
        <v/>
      </c>
      <c r="AI444" s="13" t="str">
        <f t="array" ref="AI444">IFERROR(INDEX(E439:E461, SMALL(IF(ISNUMBER(SEARCH("JV1",F439:F461)), ROW(F439:F461)-MIN(ROW(F439:F461))+1, ""), ROW() -438 )), "")</f>
        <v/>
      </c>
      <c r="AJ444" s="13" t="str">
        <f t="array" ref="AJ444">IFERROR(INDEX(B439:B461, SMALL(IF(ISNUMBER(SEARCH("JV2",F439:F461)), ROW(F439:F461)-MIN(ROW(F439:F461))+1, ""), ROW() -438 )), "")</f>
        <v/>
      </c>
      <c r="AK444" s="13" t="str">
        <f t="array" ref="AK444">IFERROR(INDEX(C439:C461, SMALL(IF(ISNUMBER(SEARCH("JV2",F439:F461)), ROW(F439:F461)-MIN(ROW(F439:F461))+1, ""), ROW() -438 )), "")</f>
        <v/>
      </c>
      <c r="AL444" s="13" t="str">
        <f t="array" ref="AL444">IFERROR(INDEX(D439:D461, SMALL(IF(ISNUMBER(SEARCH("JV2",F439:F461)), ROW(F439:F461)-MIN(ROW(F439:F461))+1, ""), ROW() -438 )), "")</f>
        <v/>
      </c>
      <c r="AM444" s="13" t="str">
        <f t="array" ref="AM444">IFERROR(INDEX(E439:E461, SMALL(IF(ISNUMBER(SEARCH("JV2",F439:F461)), ROW(F439:F461)-MIN(ROW(F439:F461))+1, ""), ROW() -438 )), "")</f>
        <v/>
      </c>
    </row>
    <row r="445" spans="2:39" s="13" customFormat="1" ht="15" customHeight="1">
      <c r="B445" s="21" t="s">
        <v>904</v>
      </c>
      <c r="C445" s="1"/>
      <c r="D445" s="22" t="s">
        <v>917</v>
      </c>
      <c r="E445" s="1" t="s">
        <v>918</v>
      </c>
      <c r="F445" s="23" t="s">
        <v>14</v>
      </c>
      <c r="G445" s="24"/>
      <c r="H445" s="25">
        <v>4415</v>
      </c>
      <c r="I445" s="24"/>
      <c r="J445" s="25" t="b">
        <v>0</v>
      </c>
      <c r="K445" s="19"/>
      <c r="L445" s="26"/>
      <c r="M445" s="27"/>
      <c r="AB445" s="13" t="str">
        <f t="array" ref="AB445">IFERROR(INDEX(B439:B461, SMALL(IF("V"=F439:F461, ROW(F439:F461)-MIN(ROW(F439:F461))+1, ""), ROW() -438 )), "")</f>
        <v>Trine University</v>
      </c>
      <c r="AC445" s="13">
        <f t="array" ref="AC445">IFERROR(INDEX(C439:C461, SMALL(IF("V"=F439:F461, ROW(F439:F461)-MIN(ROW(F439:F461))+1, ""), ROW() -438 )), "")</f>
        <v>0</v>
      </c>
      <c r="AD445" s="13" t="str">
        <f t="array" ref="AD445">IFERROR(INDEX(D439:D461, SMALL(IF("V"=F439:F461, ROW(F439:F461)-MIN(ROW(F439:F461))+1, ""), ROW() -438 )), "")</f>
        <v>11-400824</v>
      </c>
      <c r="AE445" s="13" t="str">
        <f t="array" ref="AE445">IFERROR(INDEX(E439:E461, SMALL(IF("V"=F439:F461, ROW(F439:F461)-MIN(ROW(F439:F461))+1, ""), ROW() -438 )), "")</f>
        <v>Justin Dresbach</v>
      </c>
      <c r="AF445" s="13" t="str">
        <f t="array" ref="AF445">IFERROR(INDEX(B439:B461, SMALL(IF(ISNUMBER(SEARCH("JV1",F439:F461)), ROW(F439:F461)-MIN(ROW(F439:F461))+1, ""), ROW() -438 )), "")</f>
        <v/>
      </c>
      <c r="AG445" s="13" t="str">
        <f t="array" ref="AG445">IFERROR(INDEX(C439:C461, SMALL(IF(ISNUMBER(SEARCH("JV1",F439:F461)), ROW(F439:F461)-MIN(ROW(F439:F461))+1, ""), ROW() -438 )), "")</f>
        <v/>
      </c>
      <c r="AH445" s="13" t="str">
        <f t="array" ref="AH445">IFERROR(INDEX(D439:D461, SMALL(IF(ISNUMBER(SEARCH("JV1",F439:F461)), ROW(F439:F461)-MIN(ROW(F439:F461))+1, ""), ROW() -438 )), "")</f>
        <v/>
      </c>
      <c r="AI445" s="13" t="str">
        <f t="array" ref="AI445">IFERROR(INDEX(E439:E461, SMALL(IF(ISNUMBER(SEARCH("JV1",F439:F461)), ROW(F439:F461)-MIN(ROW(F439:F461))+1, ""), ROW() -438 )), "")</f>
        <v/>
      </c>
      <c r="AJ445" s="13" t="str">
        <f t="array" ref="AJ445">IFERROR(INDEX(B439:B461, SMALL(IF(ISNUMBER(SEARCH("JV2",F439:F461)), ROW(F439:F461)-MIN(ROW(F439:F461))+1, ""), ROW() -438 )), "")</f>
        <v/>
      </c>
      <c r="AK445" s="13" t="str">
        <f t="array" ref="AK445">IFERROR(INDEX(C439:C461, SMALL(IF(ISNUMBER(SEARCH("JV2",F439:F461)), ROW(F439:F461)-MIN(ROW(F439:F461))+1, ""), ROW() -438 )), "")</f>
        <v/>
      </c>
      <c r="AL445" s="13" t="str">
        <f t="array" ref="AL445">IFERROR(INDEX(D439:D461, SMALL(IF(ISNUMBER(SEARCH("JV2",F439:F461)), ROW(F439:F461)-MIN(ROW(F439:F461))+1, ""), ROW() -438 )), "")</f>
        <v/>
      </c>
      <c r="AM445" s="13" t="str">
        <f t="array" ref="AM445">IFERROR(INDEX(E439:E461, SMALL(IF(ISNUMBER(SEARCH("JV2",F439:F461)), ROW(F439:F461)-MIN(ROW(F439:F461))+1, ""), ROW() -438 )), "")</f>
        <v/>
      </c>
    </row>
    <row r="446" spans="2:39" s="13" customFormat="1" ht="15" customHeight="1">
      <c r="B446" s="21" t="s">
        <v>904</v>
      </c>
      <c r="C446" s="1"/>
      <c r="D446" s="22" t="s">
        <v>919</v>
      </c>
      <c r="E446" s="1" t="s">
        <v>920</v>
      </c>
      <c r="F446" s="23" t="s">
        <v>30</v>
      </c>
      <c r="G446" s="24"/>
      <c r="H446" s="25">
        <v>4415</v>
      </c>
      <c r="I446" s="24"/>
      <c r="J446" s="25" t="b">
        <v>0</v>
      </c>
      <c r="K446" s="19"/>
      <c r="L446" s="26"/>
      <c r="M446" s="27"/>
      <c r="AB446" s="13" t="str">
        <f t="array" ref="AB446">IFERROR(INDEX(B439:B461, SMALL(IF("V"=F439:F461, ROW(F439:F461)-MIN(ROW(F439:F461))+1, ""), ROW() -438 )), "")</f>
        <v>Trine University</v>
      </c>
      <c r="AC446" s="13">
        <f t="array" ref="AC446">IFERROR(INDEX(C439:C461, SMALL(IF("V"=F439:F461, ROW(F439:F461)-MIN(ROW(F439:F461))+1, ""), ROW() -438 )), "")</f>
        <v>0</v>
      </c>
      <c r="AD446" s="13" t="str">
        <f t="array" ref="AD446">IFERROR(INDEX(D439:D461, SMALL(IF("V"=F439:F461, ROW(F439:F461)-MIN(ROW(F439:F461))+1, ""), ROW() -438 )), "")</f>
        <v>11-402783</v>
      </c>
      <c r="AE446" s="13" t="str">
        <f t="array" ref="AE446">IFERROR(INDEX(E439:E461, SMALL(IF("V"=F439:F461, ROW(F439:F461)-MIN(ROW(F439:F461))+1, ""), ROW() -438 )), "")</f>
        <v>Zackary Sisk</v>
      </c>
      <c r="AF446" s="13" t="str">
        <f t="array" ref="AF446">IFERROR(INDEX(B439:B461, SMALL(IF(ISNUMBER(SEARCH("JV1",F439:F461)), ROW(F439:F461)-MIN(ROW(F439:F461))+1, ""), ROW() -438 )), "")</f>
        <v/>
      </c>
      <c r="AG446" s="13" t="str">
        <f t="array" ref="AG446">IFERROR(INDEX(C439:C461, SMALL(IF(ISNUMBER(SEARCH("JV1",F439:F461)), ROW(F439:F461)-MIN(ROW(F439:F461))+1, ""), ROW() -438 )), "")</f>
        <v/>
      </c>
      <c r="AH446" s="13" t="str">
        <f t="array" ref="AH446">IFERROR(INDEX(D439:D461, SMALL(IF(ISNUMBER(SEARCH("JV1",F439:F461)), ROW(F439:F461)-MIN(ROW(F439:F461))+1, ""), ROW() -438 )), "")</f>
        <v/>
      </c>
      <c r="AI446" s="13" t="str">
        <f t="array" ref="AI446">IFERROR(INDEX(E439:E461, SMALL(IF(ISNUMBER(SEARCH("JV1",F439:F461)), ROW(F439:F461)-MIN(ROW(F439:F461))+1, ""), ROW() -438 )), "")</f>
        <v/>
      </c>
      <c r="AJ446" s="13" t="str">
        <f t="array" ref="AJ446">IFERROR(INDEX(B439:B461, SMALL(IF(ISNUMBER(SEARCH("JV2",F439:F461)), ROW(F439:F461)-MIN(ROW(F439:F461))+1, ""), ROW() -438 )), "")</f>
        <v/>
      </c>
      <c r="AK446" s="13" t="str">
        <f t="array" ref="AK446">IFERROR(INDEX(C439:C461, SMALL(IF(ISNUMBER(SEARCH("JV2",F439:F461)), ROW(F439:F461)-MIN(ROW(F439:F461))+1, ""), ROW() -438 )), "")</f>
        <v/>
      </c>
      <c r="AL446" s="13" t="str">
        <f t="array" ref="AL446">IFERROR(INDEX(D439:D461, SMALL(IF(ISNUMBER(SEARCH("JV2",F439:F461)), ROW(F439:F461)-MIN(ROW(F439:F461))+1, ""), ROW() -438 )), "")</f>
        <v/>
      </c>
      <c r="AM446" s="13" t="str">
        <f t="array" ref="AM446">IFERROR(INDEX(E439:E461, SMALL(IF(ISNUMBER(SEARCH("JV2",F439:F461)), ROW(F439:F461)-MIN(ROW(F439:F461))+1, ""), ROW() -438 )), "")</f>
        <v/>
      </c>
    </row>
    <row r="447" spans="2:39" s="13" customFormat="1" ht="15" customHeight="1">
      <c r="B447" s="21" t="s">
        <v>904</v>
      </c>
      <c r="C447" s="1"/>
      <c r="D447" s="22" t="s">
        <v>921</v>
      </c>
      <c r="E447" s="1" t="s">
        <v>922</v>
      </c>
      <c r="F447" s="23" t="s">
        <v>30</v>
      </c>
      <c r="G447" s="24"/>
      <c r="H447" s="25">
        <v>4415</v>
      </c>
      <c r="I447" s="24"/>
      <c r="J447" s="25" t="b">
        <v>0</v>
      </c>
      <c r="K447" s="19"/>
      <c r="L447" s="26"/>
      <c r="M447" s="27"/>
    </row>
    <row r="448" spans="2:39" s="13" customFormat="1" ht="15" customHeight="1">
      <c r="B448" s="21" t="s">
        <v>904</v>
      </c>
      <c r="C448" s="1"/>
      <c r="D448" s="22" t="s">
        <v>923</v>
      </c>
      <c r="E448" s="1" t="s">
        <v>924</v>
      </c>
      <c r="F448" s="23" t="s">
        <v>30</v>
      </c>
      <c r="G448" s="24"/>
      <c r="H448" s="25">
        <v>4415</v>
      </c>
      <c r="I448" s="24"/>
      <c r="J448" s="25" t="b">
        <v>0</v>
      </c>
      <c r="K448" s="19"/>
      <c r="L448" s="26"/>
      <c r="M448" s="27"/>
    </row>
    <row r="449" spans="2:39" s="13" customFormat="1" ht="15" customHeight="1">
      <c r="B449" s="21" t="s">
        <v>904</v>
      </c>
      <c r="C449" s="1"/>
      <c r="D449" s="22" t="s">
        <v>925</v>
      </c>
      <c r="E449" s="1" t="s">
        <v>926</v>
      </c>
      <c r="F449" s="23" t="s">
        <v>30</v>
      </c>
      <c r="G449" s="24"/>
      <c r="H449" s="25">
        <v>4415</v>
      </c>
      <c r="I449" s="24"/>
      <c r="J449" s="25" t="b">
        <v>0</v>
      </c>
      <c r="K449" s="19"/>
      <c r="L449" s="26"/>
      <c r="M449" s="27"/>
    </row>
    <row r="450" spans="2:39" s="13" customFormat="1" ht="15" customHeight="1">
      <c r="B450" s="21" t="s">
        <v>904</v>
      </c>
      <c r="C450" s="1"/>
      <c r="D450" s="22" t="s">
        <v>927</v>
      </c>
      <c r="E450" s="1" t="s">
        <v>928</v>
      </c>
      <c r="F450" s="23" t="s">
        <v>14</v>
      </c>
      <c r="G450" s="24"/>
      <c r="H450" s="25">
        <v>4415</v>
      </c>
      <c r="I450" s="24"/>
      <c r="J450" s="25" t="b">
        <v>0</v>
      </c>
      <c r="K450" s="19"/>
      <c r="L450" s="26"/>
      <c r="M450" s="27"/>
    </row>
    <row r="451" spans="2:39" s="13" customFormat="1" ht="15" customHeight="1">
      <c r="B451" s="21" t="s">
        <v>904</v>
      </c>
      <c r="C451" s="1"/>
      <c r="D451" s="22" t="s">
        <v>929</v>
      </c>
      <c r="E451" s="1" t="s">
        <v>930</v>
      </c>
      <c r="F451" s="23" t="s">
        <v>30</v>
      </c>
      <c r="G451" s="24"/>
      <c r="H451" s="25">
        <v>4415</v>
      </c>
      <c r="I451" s="24"/>
      <c r="J451" s="25" t="b">
        <v>0</v>
      </c>
      <c r="K451" s="19"/>
      <c r="L451" s="26"/>
      <c r="M451" s="27"/>
    </row>
    <row r="452" spans="2:39" s="13" customFormat="1" ht="15" customHeight="1">
      <c r="B452" s="21" t="s">
        <v>904</v>
      </c>
      <c r="C452" s="1"/>
      <c r="D452" s="22" t="s">
        <v>931</v>
      </c>
      <c r="E452" s="1" t="s">
        <v>932</v>
      </c>
      <c r="F452" s="23" t="s">
        <v>14</v>
      </c>
      <c r="G452" s="24"/>
      <c r="H452" s="25">
        <v>4415</v>
      </c>
      <c r="I452" s="24"/>
      <c r="J452" s="25" t="b">
        <v>0</v>
      </c>
      <c r="K452" s="19"/>
      <c r="L452" s="26"/>
      <c r="M452" s="27"/>
    </row>
    <row r="453" spans="2:39" s="13" customFormat="1" ht="15" customHeight="1">
      <c r="B453" s="21" t="s">
        <v>904</v>
      </c>
      <c r="C453" s="1"/>
      <c r="D453" s="22" t="s">
        <v>933</v>
      </c>
      <c r="E453" s="1" t="s">
        <v>934</v>
      </c>
      <c r="F453" s="23" t="s">
        <v>30</v>
      </c>
      <c r="G453" s="24"/>
      <c r="H453" s="25">
        <v>4415</v>
      </c>
      <c r="I453" s="24"/>
      <c r="J453" s="25" t="b">
        <v>0</v>
      </c>
      <c r="K453" s="19"/>
      <c r="L453" s="26"/>
      <c r="M453" s="27"/>
    </row>
    <row r="454" spans="2:39" s="13" customFormat="1" ht="15" customHeight="1">
      <c r="B454" s="21" t="s">
        <v>904</v>
      </c>
      <c r="C454" s="1"/>
      <c r="D454" s="22" t="s">
        <v>935</v>
      </c>
      <c r="E454" s="1" t="s">
        <v>936</v>
      </c>
      <c r="F454" s="23" t="s">
        <v>14</v>
      </c>
      <c r="G454" s="24"/>
      <c r="H454" s="25">
        <v>4415</v>
      </c>
      <c r="I454" s="24"/>
      <c r="J454" s="25" t="b">
        <v>0</v>
      </c>
      <c r="K454" s="19"/>
      <c r="L454" s="26"/>
      <c r="M454" s="27"/>
    </row>
    <row r="455" spans="2:39" s="13" customFormat="1" ht="15" customHeight="1">
      <c r="B455" s="21" t="s">
        <v>904</v>
      </c>
      <c r="C455" s="1"/>
      <c r="D455" s="22" t="s">
        <v>937</v>
      </c>
      <c r="E455" s="1" t="s">
        <v>938</v>
      </c>
      <c r="F455" s="23" t="s">
        <v>30</v>
      </c>
      <c r="G455" s="24"/>
      <c r="H455" s="25">
        <v>4415</v>
      </c>
      <c r="I455" s="24"/>
      <c r="J455" s="25" t="b">
        <v>0</v>
      </c>
      <c r="K455" s="19"/>
      <c r="L455" s="26"/>
      <c r="M455" s="27"/>
    </row>
    <row r="456" spans="2:39" s="13" customFormat="1" ht="15" customHeight="1">
      <c r="B456" s="21" t="s">
        <v>904</v>
      </c>
      <c r="C456" s="1"/>
      <c r="D456" s="22" t="s">
        <v>939</v>
      </c>
      <c r="E456" s="1" t="s">
        <v>940</v>
      </c>
      <c r="F456" s="23" t="s">
        <v>30</v>
      </c>
      <c r="G456" s="24"/>
      <c r="H456" s="25">
        <v>4415</v>
      </c>
      <c r="I456" s="24"/>
      <c r="J456" s="25" t="b">
        <v>0</v>
      </c>
      <c r="K456" s="19"/>
      <c r="L456" s="26"/>
      <c r="M456" s="27"/>
    </row>
    <row r="457" spans="2:39" s="13" customFormat="1" ht="15" customHeight="1">
      <c r="B457" s="21" t="s">
        <v>904</v>
      </c>
      <c r="C457" s="1"/>
      <c r="D457" s="22" t="s">
        <v>941</v>
      </c>
      <c r="E457" s="1" t="s">
        <v>942</v>
      </c>
      <c r="F457" s="23" t="s">
        <v>30</v>
      </c>
      <c r="G457" s="24"/>
      <c r="H457" s="25">
        <v>4415</v>
      </c>
      <c r="I457" s="24"/>
      <c r="J457" s="25" t="b">
        <v>0</v>
      </c>
      <c r="K457" s="19"/>
      <c r="L457" s="26"/>
      <c r="M457" s="27"/>
    </row>
    <row r="458" spans="2:39" s="13" customFormat="1" ht="15" customHeight="1">
      <c r="B458" s="21" t="s">
        <v>904</v>
      </c>
      <c r="C458" s="1"/>
      <c r="D458" s="22" t="s">
        <v>943</v>
      </c>
      <c r="E458" s="1" t="s">
        <v>944</v>
      </c>
      <c r="F458" s="23" t="s">
        <v>30</v>
      </c>
      <c r="G458" s="24"/>
      <c r="H458" s="25">
        <v>4415</v>
      </c>
      <c r="I458" s="24"/>
      <c r="J458" s="25" t="b">
        <v>0</v>
      </c>
      <c r="K458" s="19"/>
      <c r="L458" s="26"/>
      <c r="M458" s="27"/>
    </row>
    <row r="459" spans="2:39" s="13" customFormat="1" ht="15" customHeight="1">
      <c r="B459" s="21" t="s">
        <v>904</v>
      </c>
      <c r="C459" s="1"/>
      <c r="D459" s="22" t="s">
        <v>945</v>
      </c>
      <c r="E459" s="1" t="s">
        <v>946</v>
      </c>
      <c r="F459" s="23" t="s">
        <v>30</v>
      </c>
      <c r="G459" s="24"/>
      <c r="H459" s="25">
        <v>4415</v>
      </c>
      <c r="I459" s="24"/>
      <c r="J459" s="25" t="b">
        <v>0</v>
      </c>
      <c r="K459" s="19"/>
      <c r="L459" s="26"/>
      <c r="M459" s="27"/>
    </row>
    <row r="460" spans="2:39" s="13" customFormat="1" ht="15" customHeight="1">
      <c r="B460" s="21" t="s">
        <v>904</v>
      </c>
      <c r="C460" s="1"/>
      <c r="D460" s="22" t="s">
        <v>947</v>
      </c>
      <c r="E460" s="1" t="s">
        <v>948</v>
      </c>
      <c r="F460" s="23" t="s">
        <v>30</v>
      </c>
      <c r="G460" s="24"/>
      <c r="H460" s="25">
        <v>4415</v>
      </c>
      <c r="I460" s="24"/>
      <c r="J460" s="25" t="b">
        <v>0</v>
      </c>
      <c r="K460" s="19"/>
      <c r="L460" s="26"/>
      <c r="M460" s="27"/>
    </row>
    <row r="461" spans="2:39" s="13" customFormat="1" ht="15" customHeight="1">
      <c r="B461" s="21" t="s">
        <v>904</v>
      </c>
      <c r="C461" s="1"/>
      <c r="D461" s="22" t="s">
        <v>949</v>
      </c>
      <c r="E461" s="1" t="s">
        <v>950</v>
      </c>
      <c r="F461" s="23" t="s">
        <v>14</v>
      </c>
      <c r="G461" s="24"/>
      <c r="H461" s="25">
        <v>4415</v>
      </c>
      <c r="I461" s="24"/>
      <c r="J461" s="25" t="b">
        <v>0</v>
      </c>
      <c r="K461" s="19"/>
      <c r="L461" s="26"/>
      <c r="M461" s="27"/>
    </row>
    <row r="462" spans="2:39" s="13" customFormat="1" ht="15" customHeight="1">
      <c r="B462" s="21" t="s">
        <v>951</v>
      </c>
      <c r="C462" s="1"/>
      <c r="D462" s="22" t="s">
        <v>952</v>
      </c>
      <c r="E462" s="1" t="s">
        <v>953</v>
      </c>
      <c r="F462" s="23" t="s">
        <v>14</v>
      </c>
      <c r="G462" s="24"/>
      <c r="H462" s="25">
        <v>3103</v>
      </c>
      <c r="I462" s="24"/>
      <c r="J462" s="25" t="b">
        <v>0</v>
      </c>
      <c r="K462" s="19"/>
      <c r="L462" s="26"/>
      <c r="M462" s="27"/>
      <c r="AB462" s="13" t="str">
        <f t="array" ref="AB462">IFERROR(INDEX(B462:B470, SMALL(IF("V"=F462:F470, ROW(F462:F470)-MIN(ROW(F462:F470))+1, ""), ROW() -461 )), "")</f>
        <v>Union College</v>
      </c>
      <c r="AC462" s="13">
        <f t="array" ref="AC462">IFERROR(INDEX(C462:C470, SMALL(IF("V"=F462:F470, ROW(F462:F470)-MIN(ROW(F462:F470))+1, ""), ROW() -461 )), "")</f>
        <v>0</v>
      </c>
      <c r="AD462" s="13" t="str">
        <f t="array" ref="AD462">IFERROR(INDEX(D462:D470, SMALL(IF("V"=F462:F470, ROW(F462:F470)-MIN(ROW(F462:F470))+1, ""), ROW() -461 )), "")</f>
        <v>11-182949</v>
      </c>
      <c r="AE462" s="13" t="str">
        <f t="array" ref="AE462">IFERROR(INDEX(E462:E470, SMALL(IF("V"=F462:F470, ROW(F462:F470)-MIN(ROW(F462:F470))+1, ""), ROW() -461 )), "")</f>
        <v>Charles Goguen</v>
      </c>
      <c r="AF462" s="13" t="str">
        <f t="array" ref="AF462">IFERROR(INDEX(B462:B470, SMALL(IF(ISNUMBER(SEARCH("JV1",F462:F470)), ROW(F462:F470)-MIN(ROW(F462:F470))+1, ""), ROW() -461 )), "")</f>
        <v/>
      </c>
      <c r="AG462" s="13" t="str">
        <f t="array" ref="AG462">IFERROR(INDEX(C462:C470, SMALL(IF(ISNUMBER(SEARCH("JV1",F462:F470)), ROW(F462:F470)-MIN(ROW(F462:F470))+1, ""), ROW() -461 )), "")</f>
        <v/>
      </c>
      <c r="AH462" s="13" t="str">
        <f t="array" ref="AH462">IFERROR(INDEX(D462:D470, SMALL(IF(ISNUMBER(SEARCH("JV1",F462:F470)), ROW(F462:F470)-MIN(ROW(F462:F470))+1, ""), ROW() -461 )), "")</f>
        <v/>
      </c>
      <c r="AI462" s="13" t="str">
        <f t="array" ref="AI462">IFERROR(INDEX(E462:E470, SMALL(IF(ISNUMBER(SEARCH("JV1",F462:F470)), ROW(F462:F470)-MIN(ROW(F462:F470))+1, ""), ROW() -461 )), "")</f>
        <v/>
      </c>
      <c r="AJ462" s="13" t="str">
        <f t="array" ref="AJ462">IFERROR(INDEX(B462:B470, SMALL(IF(ISNUMBER(SEARCH("JV2",F462:F470)), ROW(F462:F470)-MIN(ROW(F462:F470))+1, ""), ROW() -461 )), "")</f>
        <v/>
      </c>
      <c r="AK462" s="13" t="str">
        <f t="array" ref="AK462">IFERROR(INDEX(C462:C470, SMALL(IF(ISNUMBER(SEARCH("JV2",F462:F470)), ROW(F462:F470)-MIN(ROW(F462:F470))+1, ""), ROW() -461 )), "")</f>
        <v/>
      </c>
      <c r="AL462" s="13" t="str">
        <f t="array" ref="AL462">IFERROR(INDEX(D462:D470, SMALL(IF(ISNUMBER(SEARCH("JV2",F462:F470)), ROW(F462:F470)-MIN(ROW(F462:F470))+1, ""), ROW() -461 )), "")</f>
        <v/>
      </c>
      <c r="AM462" s="13" t="str">
        <f t="array" ref="AM462">IFERROR(INDEX(E462:E470, SMALL(IF(ISNUMBER(SEARCH("JV2",F462:F470)), ROW(F462:F470)-MIN(ROW(F462:F470))+1, ""), ROW() -461 )), "")</f>
        <v/>
      </c>
    </row>
    <row r="463" spans="2:39" s="13" customFormat="1" ht="15" customHeight="1">
      <c r="B463" s="21" t="s">
        <v>951</v>
      </c>
      <c r="C463" s="1"/>
      <c r="D463" s="22" t="s">
        <v>954</v>
      </c>
      <c r="E463" s="1" t="s">
        <v>955</v>
      </c>
      <c r="F463" s="23" t="s">
        <v>14</v>
      </c>
      <c r="G463" s="24"/>
      <c r="H463" s="25">
        <v>3103</v>
      </c>
      <c r="I463" s="24"/>
      <c r="J463" s="25" t="b">
        <v>0</v>
      </c>
      <c r="K463" s="19"/>
      <c r="L463" s="26"/>
      <c r="M463" s="27"/>
      <c r="AB463" s="13" t="str">
        <f t="array" ref="AB463">IFERROR(INDEX(B462:B470, SMALL(IF("V"=F462:F470, ROW(F462:F470)-MIN(ROW(F462:F470))+1, ""), ROW() -461 )), "")</f>
        <v>Union College</v>
      </c>
      <c r="AC463" s="13">
        <f t="array" ref="AC463">IFERROR(INDEX(C462:C470, SMALL(IF("V"=F462:F470, ROW(F462:F470)-MIN(ROW(F462:F470))+1, ""), ROW() -461 )), "")</f>
        <v>0</v>
      </c>
      <c r="AD463" s="13" t="str">
        <f t="array" ref="AD463">IFERROR(INDEX(D462:D470, SMALL(IF("V"=F462:F470, ROW(F462:F470)-MIN(ROW(F462:F470))+1, ""), ROW() -461 )), "")</f>
        <v>11-430517</v>
      </c>
      <c r="AE463" s="13" t="str">
        <f t="array" ref="AE463">IFERROR(INDEX(E462:E470, SMALL(IF("V"=F462:F470, ROW(F462:F470)-MIN(ROW(F462:F470))+1, ""), ROW() -461 )), "")</f>
        <v>David Painter</v>
      </c>
      <c r="AF463" s="13" t="str">
        <f t="array" ref="AF463">IFERROR(INDEX(B462:B470, SMALL(IF(ISNUMBER(SEARCH("JV1",F462:F470)), ROW(F462:F470)-MIN(ROW(F462:F470))+1, ""), ROW() -461 )), "")</f>
        <v/>
      </c>
      <c r="AG463" s="13" t="str">
        <f t="array" ref="AG463">IFERROR(INDEX(C462:C470, SMALL(IF(ISNUMBER(SEARCH("JV1",F462:F470)), ROW(F462:F470)-MIN(ROW(F462:F470))+1, ""), ROW() -461 )), "")</f>
        <v/>
      </c>
      <c r="AH463" s="13" t="str">
        <f t="array" ref="AH463">IFERROR(INDEX(D462:D470, SMALL(IF(ISNUMBER(SEARCH("JV1",F462:F470)), ROW(F462:F470)-MIN(ROW(F462:F470))+1, ""), ROW() -461 )), "")</f>
        <v/>
      </c>
      <c r="AI463" s="13" t="str">
        <f t="array" ref="AI463">IFERROR(INDEX(E462:E470, SMALL(IF(ISNUMBER(SEARCH("JV1",F462:F470)), ROW(F462:F470)-MIN(ROW(F462:F470))+1, ""), ROW() -461 )), "")</f>
        <v/>
      </c>
      <c r="AJ463" s="13" t="str">
        <f t="array" ref="AJ463">IFERROR(INDEX(B462:B470, SMALL(IF(ISNUMBER(SEARCH("JV2",F462:F470)), ROW(F462:F470)-MIN(ROW(F462:F470))+1, ""), ROW() -461 )), "")</f>
        <v/>
      </c>
      <c r="AK463" s="13" t="str">
        <f t="array" ref="AK463">IFERROR(INDEX(C462:C470, SMALL(IF(ISNUMBER(SEARCH("JV2",F462:F470)), ROW(F462:F470)-MIN(ROW(F462:F470))+1, ""), ROW() -461 )), "")</f>
        <v/>
      </c>
      <c r="AL463" s="13" t="str">
        <f t="array" ref="AL463">IFERROR(INDEX(D462:D470, SMALL(IF(ISNUMBER(SEARCH("JV2",F462:F470)), ROW(F462:F470)-MIN(ROW(F462:F470))+1, ""), ROW() -461 )), "")</f>
        <v/>
      </c>
      <c r="AM463" s="13" t="str">
        <f t="array" ref="AM463">IFERROR(INDEX(E462:E470, SMALL(IF(ISNUMBER(SEARCH("JV2",F462:F470)), ROW(F462:F470)-MIN(ROW(F462:F470))+1, ""), ROW() -461 )), "")</f>
        <v/>
      </c>
    </row>
    <row r="464" spans="2:39" s="13" customFormat="1" ht="15" customHeight="1">
      <c r="B464" s="21" t="s">
        <v>951</v>
      </c>
      <c r="C464" s="1"/>
      <c r="D464" s="22" t="s">
        <v>956</v>
      </c>
      <c r="E464" s="1" t="s">
        <v>957</v>
      </c>
      <c r="F464" s="23" t="s">
        <v>14</v>
      </c>
      <c r="G464" s="24"/>
      <c r="H464" s="25">
        <v>3103</v>
      </c>
      <c r="I464" s="24"/>
      <c r="J464" s="25" t="b">
        <v>0</v>
      </c>
      <c r="K464" s="19"/>
      <c r="L464" s="26"/>
      <c r="M464" s="27"/>
      <c r="AB464" s="13" t="str">
        <f t="array" ref="AB464">IFERROR(INDEX(B462:B470, SMALL(IF("V"=F462:F470, ROW(F462:F470)-MIN(ROW(F462:F470))+1, ""), ROW() -461 )), "")</f>
        <v>Union College</v>
      </c>
      <c r="AC464" s="13">
        <f t="array" ref="AC464">IFERROR(INDEX(C462:C470, SMALL(IF("V"=F462:F470, ROW(F462:F470)-MIN(ROW(F462:F470))+1, ""), ROW() -461 )), "")</f>
        <v>0</v>
      </c>
      <c r="AD464" s="13" t="str">
        <f t="array" ref="AD464">IFERROR(INDEX(D462:D470, SMALL(IF("V"=F462:F470, ROW(F462:F470)-MIN(ROW(F462:F470))+1, ""), ROW() -461 )), "")</f>
        <v>11-262432</v>
      </c>
      <c r="AE464" s="13" t="str">
        <f t="array" ref="AE464">IFERROR(INDEX(E462:E470, SMALL(IF("V"=F462:F470, ROW(F462:F470)-MIN(ROW(F462:F470))+1, ""), ROW() -461 )), "")</f>
        <v>Dylan Barkdoll</v>
      </c>
      <c r="AF464" s="13" t="str">
        <f t="array" ref="AF464">IFERROR(INDEX(B462:B470, SMALL(IF(ISNUMBER(SEARCH("JV1",F462:F470)), ROW(F462:F470)-MIN(ROW(F462:F470))+1, ""), ROW() -461 )), "")</f>
        <v/>
      </c>
      <c r="AG464" s="13" t="str">
        <f t="array" ref="AG464">IFERROR(INDEX(C462:C470, SMALL(IF(ISNUMBER(SEARCH("JV1",F462:F470)), ROW(F462:F470)-MIN(ROW(F462:F470))+1, ""), ROW() -461 )), "")</f>
        <v/>
      </c>
      <c r="AH464" s="13" t="str">
        <f t="array" ref="AH464">IFERROR(INDEX(D462:D470, SMALL(IF(ISNUMBER(SEARCH("JV1",F462:F470)), ROW(F462:F470)-MIN(ROW(F462:F470))+1, ""), ROW() -461 )), "")</f>
        <v/>
      </c>
      <c r="AI464" s="13" t="str">
        <f t="array" ref="AI464">IFERROR(INDEX(E462:E470, SMALL(IF(ISNUMBER(SEARCH("JV1",F462:F470)), ROW(F462:F470)-MIN(ROW(F462:F470))+1, ""), ROW() -461 )), "")</f>
        <v/>
      </c>
      <c r="AJ464" s="13" t="str">
        <f t="array" ref="AJ464">IFERROR(INDEX(B462:B470, SMALL(IF(ISNUMBER(SEARCH("JV2",F462:F470)), ROW(F462:F470)-MIN(ROW(F462:F470))+1, ""), ROW() -461 )), "")</f>
        <v/>
      </c>
      <c r="AK464" s="13" t="str">
        <f t="array" ref="AK464">IFERROR(INDEX(C462:C470, SMALL(IF(ISNUMBER(SEARCH("JV2",F462:F470)), ROW(F462:F470)-MIN(ROW(F462:F470))+1, ""), ROW() -461 )), "")</f>
        <v/>
      </c>
      <c r="AL464" s="13" t="str">
        <f t="array" ref="AL464">IFERROR(INDEX(D462:D470, SMALL(IF(ISNUMBER(SEARCH("JV2",F462:F470)), ROW(F462:F470)-MIN(ROW(F462:F470))+1, ""), ROW() -461 )), "")</f>
        <v/>
      </c>
      <c r="AM464" s="13" t="str">
        <f t="array" ref="AM464">IFERROR(INDEX(E462:E470, SMALL(IF(ISNUMBER(SEARCH("JV2",F462:F470)), ROW(F462:F470)-MIN(ROW(F462:F470))+1, ""), ROW() -461 )), "")</f>
        <v/>
      </c>
    </row>
    <row r="465" spans="2:39" s="13" customFormat="1" ht="15" customHeight="1">
      <c r="B465" s="21" t="s">
        <v>951</v>
      </c>
      <c r="C465" s="1"/>
      <c r="D465" s="22" t="s">
        <v>958</v>
      </c>
      <c r="E465" s="1" t="s">
        <v>959</v>
      </c>
      <c r="F465" s="23" t="s">
        <v>14</v>
      </c>
      <c r="G465" s="24"/>
      <c r="H465" s="25">
        <v>3103</v>
      </c>
      <c r="I465" s="24"/>
      <c r="J465" s="25" t="b">
        <v>0</v>
      </c>
      <c r="K465" s="19"/>
      <c r="L465" s="26"/>
      <c r="M465" s="27"/>
      <c r="AB465" s="13" t="str">
        <f t="array" ref="AB465">IFERROR(INDEX(B462:B470, SMALL(IF("V"=F462:F470, ROW(F462:F470)-MIN(ROW(F462:F470))+1, ""), ROW() -461 )), "")</f>
        <v>Union College</v>
      </c>
      <c r="AC465" s="13">
        <f t="array" ref="AC465">IFERROR(INDEX(C462:C470, SMALL(IF("V"=F462:F470, ROW(F462:F470)-MIN(ROW(F462:F470))+1, ""), ROW() -461 )), "")</f>
        <v>0</v>
      </c>
      <c r="AD465" s="13" t="str">
        <f t="array" ref="AD465">IFERROR(INDEX(D462:D470, SMALL(IF("V"=F462:F470, ROW(F462:F470)-MIN(ROW(F462:F470))+1, ""), ROW() -461 )), "")</f>
        <v>17-18896</v>
      </c>
      <c r="AE465" s="13" t="str">
        <f t="array" ref="AE465">IFERROR(INDEX(E462:E470, SMALL(IF("V"=F462:F470, ROW(F462:F470)-MIN(ROW(F462:F470))+1, ""), ROW() -461 )), "")</f>
        <v>Hunter Cain</v>
      </c>
      <c r="AF465" s="13" t="str">
        <f t="array" ref="AF465">IFERROR(INDEX(B462:B470, SMALL(IF(ISNUMBER(SEARCH("JV1",F462:F470)), ROW(F462:F470)-MIN(ROW(F462:F470))+1, ""), ROW() -461 )), "")</f>
        <v/>
      </c>
      <c r="AG465" s="13" t="str">
        <f t="array" ref="AG465">IFERROR(INDEX(C462:C470, SMALL(IF(ISNUMBER(SEARCH("JV1",F462:F470)), ROW(F462:F470)-MIN(ROW(F462:F470))+1, ""), ROW() -461 )), "")</f>
        <v/>
      </c>
      <c r="AH465" s="13" t="str">
        <f t="array" ref="AH465">IFERROR(INDEX(D462:D470, SMALL(IF(ISNUMBER(SEARCH("JV1",F462:F470)), ROW(F462:F470)-MIN(ROW(F462:F470))+1, ""), ROW() -461 )), "")</f>
        <v/>
      </c>
      <c r="AI465" s="13" t="str">
        <f t="array" ref="AI465">IFERROR(INDEX(E462:E470, SMALL(IF(ISNUMBER(SEARCH("JV1",F462:F470)), ROW(F462:F470)-MIN(ROW(F462:F470))+1, ""), ROW() -461 )), "")</f>
        <v/>
      </c>
      <c r="AJ465" s="13" t="str">
        <f t="array" ref="AJ465">IFERROR(INDEX(B462:B470, SMALL(IF(ISNUMBER(SEARCH("JV2",F462:F470)), ROW(F462:F470)-MIN(ROW(F462:F470))+1, ""), ROW() -461 )), "")</f>
        <v/>
      </c>
      <c r="AK465" s="13" t="str">
        <f t="array" ref="AK465">IFERROR(INDEX(C462:C470, SMALL(IF(ISNUMBER(SEARCH("JV2",F462:F470)), ROW(F462:F470)-MIN(ROW(F462:F470))+1, ""), ROW() -461 )), "")</f>
        <v/>
      </c>
      <c r="AL465" s="13" t="str">
        <f t="array" ref="AL465">IFERROR(INDEX(D462:D470, SMALL(IF(ISNUMBER(SEARCH("JV2",F462:F470)), ROW(F462:F470)-MIN(ROW(F462:F470))+1, ""), ROW() -461 )), "")</f>
        <v/>
      </c>
      <c r="AM465" s="13" t="str">
        <f t="array" ref="AM465">IFERROR(INDEX(E462:E470, SMALL(IF(ISNUMBER(SEARCH("JV2",F462:F470)), ROW(F462:F470)-MIN(ROW(F462:F470))+1, ""), ROW() -461 )), "")</f>
        <v/>
      </c>
    </row>
    <row r="466" spans="2:39" s="13" customFormat="1" ht="15" customHeight="1">
      <c r="B466" s="21" t="s">
        <v>951</v>
      </c>
      <c r="C466" s="1"/>
      <c r="D466" s="22" t="s">
        <v>960</v>
      </c>
      <c r="E466" s="1" t="s">
        <v>961</v>
      </c>
      <c r="F466" s="23" t="s">
        <v>14</v>
      </c>
      <c r="G466" s="24"/>
      <c r="H466" s="25">
        <v>3103</v>
      </c>
      <c r="I466" s="24"/>
      <c r="J466" s="25" t="b">
        <v>0</v>
      </c>
      <c r="K466" s="19"/>
      <c r="L466" s="26"/>
      <c r="M466" s="27"/>
      <c r="AB466" s="13" t="str">
        <f t="array" ref="AB466">IFERROR(INDEX(B462:B470, SMALL(IF("V"=F462:F470, ROW(F462:F470)-MIN(ROW(F462:F470))+1, ""), ROW() -461 )), "")</f>
        <v>Union College</v>
      </c>
      <c r="AC466" s="13">
        <f t="array" ref="AC466">IFERROR(INDEX(C462:C470, SMALL(IF("V"=F462:F470, ROW(F462:F470)-MIN(ROW(F462:F470))+1, ""), ROW() -461 )), "")</f>
        <v>0</v>
      </c>
      <c r="AD466" s="13" t="str">
        <f t="array" ref="AD466">IFERROR(INDEX(D462:D470, SMALL(IF("V"=F462:F470, ROW(F462:F470)-MIN(ROW(F462:F470))+1, ""), ROW() -461 )), "")</f>
        <v>4860-813</v>
      </c>
      <c r="AE466" s="13" t="str">
        <f t="array" ref="AE466">IFERROR(INDEX(E462:E470, SMALL(IF("V"=F462:F470, ROW(F462:F470)-MIN(ROW(F462:F470))+1, ""), ROW() -461 )), "")</f>
        <v>Jeffrey Carter</v>
      </c>
      <c r="AF466" s="13" t="str">
        <f t="array" ref="AF466">IFERROR(INDEX(B462:B470, SMALL(IF(ISNUMBER(SEARCH("JV1",F462:F470)), ROW(F462:F470)-MIN(ROW(F462:F470))+1, ""), ROW() -461 )), "")</f>
        <v/>
      </c>
      <c r="AG466" s="13" t="str">
        <f t="array" ref="AG466">IFERROR(INDEX(C462:C470, SMALL(IF(ISNUMBER(SEARCH("JV1",F462:F470)), ROW(F462:F470)-MIN(ROW(F462:F470))+1, ""), ROW() -461 )), "")</f>
        <v/>
      </c>
      <c r="AH466" s="13" t="str">
        <f t="array" ref="AH466">IFERROR(INDEX(D462:D470, SMALL(IF(ISNUMBER(SEARCH("JV1",F462:F470)), ROW(F462:F470)-MIN(ROW(F462:F470))+1, ""), ROW() -461 )), "")</f>
        <v/>
      </c>
      <c r="AI466" s="13" t="str">
        <f t="array" ref="AI466">IFERROR(INDEX(E462:E470, SMALL(IF(ISNUMBER(SEARCH("JV1",F462:F470)), ROW(F462:F470)-MIN(ROW(F462:F470))+1, ""), ROW() -461 )), "")</f>
        <v/>
      </c>
      <c r="AJ466" s="13" t="str">
        <f t="array" ref="AJ466">IFERROR(INDEX(B462:B470, SMALL(IF(ISNUMBER(SEARCH("JV2",F462:F470)), ROW(F462:F470)-MIN(ROW(F462:F470))+1, ""), ROW() -461 )), "")</f>
        <v/>
      </c>
      <c r="AK466" s="13" t="str">
        <f t="array" ref="AK466">IFERROR(INDEX(C462:C470, SMALL(IF(ISNUMBER(SEARCH("JV2",F462:F470)), ROW(F462:F470)-MIN(ROW(F462:F470))+1, ""), ROW() -461 )), "")</f>
        <v/>
      </c>
      <c r="AL466" s="13" t="str">
        <f t="array" ref="AL466">IFERROR(INDEX(D462:D470, SMALL(IF(ISNUMBER(SEARCH("JV2",F462:F470)), ROW(F462:F470)-MIN(ROW(F462:F470))+1, ""), ROW() -461 )), "")</f>
        <v/>
      </c>
      <c r="AM466" s="13" t="str">
        <f t="array" ref="AM466">IFERROR(INDEX(E462:E470, SMALL(IF(ISNUMBER(SEARCH("JV2",F462:F470)), ROW(F462:F470)-MIN(ROW(F462:F470))+1, ""), ROW() -461 )), "")</f>
        <v/>
      </c>
    </row>
    <row r="467" spans="2:39" s="13" customFormat="1" ht="15" customHeight="1">
      <c r="B467" s="21" t="s">
        <v>951</v>
      </c>
      <c r="C467" s="1"/>
      <c r="D467" s="22" t="s">
        <v>962</v>
      </c>
      <c r="E467" s="1" t="s">
        <v>963</v>
      </c>
      <c r="F467" s="23" t="s">
        <v>30</v>
      </c>
      <c r="G467" s="24"/>
      <c r="H467" s="25">
        <v>3103</v>
      </c>
      <c r="I467" s="24"/>
      <c r="J467" s="25" t="b">
        <v>0</v>
      </c>
      <c r="K467" s="19"/>
      <c r="L467" s="26"/>
      <c r="M467" s="27"/>
      <c r="AB467" s="13" t="str">
        <f t="array" ref="AB467">IFERROR(INDEX(B462:B470, SMALL(IF("V"=F462:F470, ROW(F462:F470)-MIN(ROW(F462:F470))+1, ""), ROW() -461 )), "")</f>
        <v>Union College</v>
      </c>
      <c r="AC467" s="13">
        <f t="array" ref="AC467">IFERROR(INDEX(C462:C470, SMALL(IF("V"=F462:F470, ROW(F462:F470)-MIN(ROW(F462:F470))+1, ""), ROW() -461 )), "")</f>
        <v>0</v>
      </c>
      <c r="AD467" s="13" t="str">
        <f t="array" ref="AD467">IFERROR(INDEX(D462:D470, SMALL(IF("V"=F462:F470, ROW(F462:F470)-MIN(ROW(F462:F470))+1, ""), ROW() -461 )), "")</f>
        <v>11-385760</v>
      </c>
      <c r="AE467" s="13" t="str">
        <f t="array" ref="AE467">IFERROR(INDEX(E462:E470, SMALL(IF("V"=F462:F470, ROW(F462:F470)-MIN(ROW(F462:F470))+1, ""), ROW() -461 )), "")</f>
        <v>Nicklaus Ebey</v>
      </c>
      <c r="AF467" s="13" t="str">
        <f t="array" ref="AF467">IFERROR(INDEX(B462:B470, SMALL(IF(ISNUMBER(SEARCH("JV1",F462:F470)), ROW(F462:F470)-MIN(ROW(F462:F470))+1, ""), ROW() -461 )), "")</f>
        <v/>
      </c>
      <c r="AG467" s="13" t="str">
        <f t="array" ref="AG467">IFERROR(INDEX(C462:C470, SMALL(IF(ISNUMBER(SEARCH("JV1",F462:F470)), ROW(F462:F470)-MIN(ROW(F462:F470))+1, ""), ROW() -461 )), "")</f>
        <v/>
      </c>
      <c r="AH467" s="13" t="str">
        <f t="array" ref="AH467">IFERROR(INDEX(D462:D470, SMALL(IF(ISNUMBER(SEARCH("JV1",F462:F470)), ROW(F462:F470)-MIN(ROW(F462:F470))+1, ""), ROW() -461 )), "")</f>
        <v/>
      </c>
      <c r="AI467" s="13" t="str">
        <f t="array" ref="AI467">IFERROR(INDEX(E462:E470, SMALL(IF(ISNUMBER(SEARCH("JV1",F462:F470)), ROW(F462:F470)-MIN(ROW(F462:F470))+1, ""), ROW() -461 )), "")</f>
        <v/>
      </c>
      <c r="AJ467" s="13" t="str">
        <f t="array" ref="AJ467">IFERROR(INDEX(B462:B470, SMALL(IF(ISNUMBER(SEARCH("JV2",F462:F470)), ROW(F462:F470)-MIN(ROW(F462:F470))+1, ""), ROW() -461 )), "")</f>
        <v/>
      </c>
      <c r="AK467" s="13" t="str">
        <f t="array" ref="AK467">IFERROR(INDEX(C462:C470, SMALL(IF(ISNUMBER(SEARCH("JV2",F462:F470)), ROW(F462:F470)-MIN(ROW(F462:F470))+1, ""), ROW() -461 )), "")</f>
        <v/>
      </c>
      <c r="AL467" s="13" t="str">
        <f t="array" ref="AL467">IFERROR(INDEX(D462:D470, SMALL(IF(ISNUMBER(SEARCH("JV2",F462:F470)), ROW(F462:F470)-MIN(ROW(F462:F470))+1, ""), ROW() -461 )), "")</f>
        <v/>
      </c>
      <c r="AM467" s="13" t="str">
        <f t="array" ref="AM467">IFERROR(INDEX(E462:E470, SMALL(IF(ISNUMBER(SEARCH("JV2",F462:F470)), ROW(F462:F470)-MIN(ROW(F462:F470))+1, ""), ROW() -461 )), "")</f>
        <v/>
      </c>
    </row>
    <row r="468" spans="2:39" s="13" customFormat="1" ht="15" customHeight="1">
      <c r="B468" s="21" t="s">
        <v>951</v>
      </c>
      <c r="C468" s="1"/>
      <c r="D468" s="22" t="s">
        <v>964</v>
      </c>
      <c r="E468" s="1" t="s">
        <v>965</v>
      </c>
      <c r="F468" s="23" t="s">
        <v>14</v>
      </c>
      <c r="G468" s="24"/>
      <c r="H468" s="25">
        <v>3103</v>
      </c>
      <c r="I468" s="24"/>
      <c r="J468" s="25" t="b">
        <v>0</v>
      </c>
      <c r="K468" s="19"/>
      <c r="L468" s="26"/>
      <c r="M468" s="27"/>
      <c r="AB468" s="13" t="str">
        <f t="array" ref="AB468">IFERROR(INDEX(B462:B470, SMALL(IF("V"=F462:F470, ROW(F462:F470)-MIN(ROW(F462:F470))+1, ""), ROW() -461 )), "")</f>
        <v>Union College</v>
      </c>
      <c r="AC468" s="13">
        <f t="array" ref="AC468">IFERROR(INDEX(C462:C470, SMALL(IF("V"=F462:F470, ROW(F462:F470)-MIN(ROW(F462:F470))+1, ""), ROW() -461 )), "")</f>
        <v>0</v>
      </c>
      <c r="AD468" s="13" t="str">
        <f t="array" ref="AD468">IFERROR(INDEX(D462:D470, SMALL(IF("V"=F462:F470, ROW(F462:F470)-MIN(ROW(F462:F470))+1, ""), ROW() -461 )), "")</f>
        <v>15-128090</v>
      </c>
      <c r="AE468" s="13" t="str">
        <f t="array" ref="AE468">IFERROR(INDEX(E462:E470, SMALL(IF("V"=F462:F470, ROW(F462:F470)-MIN(ROW(F462:F470))+1, ""), ROW() -461 )), "")</f>
        <v>Rieley Ulanday</v>
      </c>
      <c r="AF468" s="13" t="str">
        <f t="array" ref="AF468">IFERROR(INDEX(B462:B470, SMALL(IF(ISNUMBER(SEARCH("JV1",F462:F470)), ROW(F462:F470)-MIN(ROW(F462:F470))+1, ""), ROW() -461 )), "")</f>
        <v/>
      </c>
      <c r="AG468" s="13" t="str">
        <f t="array" ref="AG468">IFERROR(INDEX(C462:C470, SMALL(IF(ISNUMBER(SEARCH("JV1",F462:F470)), ROW(F462:F470)-MIN(ROW(F462:F470))+1, ""), ROW() -461 )), "")</f>
        <v/>
      </c>
      <c r="AH468" s="13" t="str">
        <f t="array" ref="AH468">IFERROR(INDEX(D462:D470, SMALL(IF(ISNUMBER(SEARCH("JV1",F462:F470)), ROW(F462:F470)-MIN(ROW(F462:F470))+1, ""), ROW() -461 )), "")</f>
        <v/>
      </c>
      <c r="AI468" s="13" t="str">
        <f t="array" ref="AI468">IFERROR(INDEX(E462:E470, SMALL(IF(ISNUMBER(SEARCH("JV1",F462:F470)), ROW(F462:F470)-MIN(ROW(F462:F470))+1, ""), ROW() -461 )), "")</f>
        <v/>
      </c>
      <c r="AJ468" s="13" t="str">
        <f t="array" ref="AJ468">IFERROR(INDEX(B462:B470, SMALL(IF(ISNUMBER(SEARCH("JV2",F462:F470)), ROW(F462:F470)-MIN(ROW(F462:F470))+1, ""), ROW() -461 )), "")</f>
        <v/>
      </c>
      <c r="AK468" s="13" t="str">
        <f t="array" ref="AK468">IFERROR(INDEX(C462:C470, SMALL(IF(ISNUMBER(SEARCH("JV2",F462:F470)), ROW(F462:F470)-MIN(ROW(F462:F470))+1, ""), ROW() -461 )), "")</f>
        <v/>
      </c>
      <c r="AL468" s="13" t="str">
        <f t="array" ref="AL468">IFERROR(INDEX(D462:D470, SMALL(IF(ISNUMBER(SEARCH("JV2",F462:F470)), ROW(F462:F470)-MIN(ROW(F462:F470))+1, ""), ROW() -461 )), "")</f>
        <v/>
      </c>
      <c r="AM468" s="13" t="str">
        <f t="array" ref="AM468">IFERROR(INDEX(E462:E470, SMALL(IF(ISNUMBER(SEARCH("JV2",F462:F470)), ROW(F462:F470)-MIN(ROW(F462:F470))+1, ""), ROW() -461 )), "")</f>
        <v/>
      </c>
    </row>
    <row r="469" spans="2:39" s="13" customFormat="1" ht="15" customHeight="1">
      <c r="B469" s="21" t="s">
        <v>951</v>
      </c>
      <c r="C469" s="1"/>
      <c r="D469" s="22" t="s">
        <v>966</v>
      </c>
      <c r="E469" s="1" t="s">
        <v>967</v>
      </c>
      <c r="F469" s="23" t="s">
        <v>14</v>
      </c>
      <c r="G469" s="24"/>
      <c r="H469" s="25">
        <v>3103</v>
      </c>
      <c r="I469" s="24"/>
      <c r="J469" s="25" t="b">
        <v>0</v>
      </c>
      <c r="K469" s="19"/>
      <c r="L469" s="26"/>
      <c r="M469" s="27"/>
      <c r="AB469" s="13" t="str">
        <f t="array" ref="AB469">IFERROR(INDEX(B462:B470, SMALL(IF("V"=F462:F470, ROW(F462:F470)-MIN(ROW(F462:F470))+1, ""), ROW() -461 )), "")</f>
        <v>Union College</v>
      </c>
      <c r="AC469" s="13">
        <f t="array" ref="AC469">IFERROR(INDEX(C462:C470, SMALL(IF("V"=F462:F470, ROW(F462:F470)-MIN(ROW(F462:F470))+1, ""), ROW() -461 )), "")</f>
        <v>0</v>
      </c>
      <c r="AD469" s="13" t="str">
        <f t="array" ref="AD469">IFERROR(INDEX(D462:D470, SMALL(IF("V"=F462:F470, ROW(F462:F470)-MIN(ROW(F462:F470))+1, ""), ROW() -461 )), "")</f>
        <v>19-39497</v>
      </c>
      <c r="AE469" s="13" t="str">
        <f t="array" ref="AE469">IFERROR(INDEX(E462:E470, SMALL(IF("V"=F462:F470, ROW(F462:F470)-MIN(ROW(F462:F470))+1, ""), ROW() -461 )), "")</f>
        <v>Zack Lipson</v>
      </c>
      <c r="AF469" s="13" t="str">
        <f t="array" ref="AF469">IFERROR(INDEX(B462:B470, SMALL(IF(ISNUMBER(SEARCH("JV1",F462:F470)), ROW(F462:F470)-MIN(ROW(F462:F470))+1, ""), ROW() -461 )), "")</f>
        <v/>
      </c>
      <c r="AG469" s="13" t="str">
        <f t="array" ref="AG469">IFERROR(INDEX(C462:C470, SMALL(IF(ISNUMBER(SEARCH("JV1",F462:F470)), ROW(F462:F470)-MIN(ROW(F462:F470))+1, ""), ROW() -461 )), "")</f>
        <v/>
      </c>
      <c r="AH469" s="13" t="str">
        <f t="array" ref="AH469">IFERROR(INDEX(D462:D470, SMALL(IF(ISNUMBER(SEARCH("JV1",F462:F470)), ROW(F462:F470)-MIN(ROW(F462:F470))+1, ""), ROW() -461 )), "")</f>
        <v/>
      </c>
      <c r="AI469" s="13" t="str">
        <f t="array" ref="AI469">IFERROR(INDEX(E462:E470, SMALL(IF(ISNUMBER(SEARCH("JV1",F462:F470)), ROW(F462:F470)-MIN(ROW(F462:F470))+1, ""), ROW() -461 )), "")</f>
        <v/>
      </c>
      <c r="AJ469" s="13" t="str">
        <f t="array" ref="AJ469">IFERROR(INDEX(B462:B470, SMALL(IF(ISNUMBER(SEARCH("JV2",F462:F470)), ROW(F462:F470)-MIN(ROW(F462:F470))+1, ""), ROW() -461 )), "")</f>
        <v/>
      </c>
      <c r="AK469" s="13" t="str">
        <f t="array" ref="AK469">IFERROR(INDEX(C462:C470, SMALL(IF(ISNUMBER(SEARCH("JV2",F462:F470)), ROW(F462:F470)-MIN(ROW(F462:F470))+1, ""), ROW() -461 )), "")</f>
        <v/>
      </c>
      <c r="AL469" s="13" t="str">
        <f t="array" ref="AL469">IFERROR(INDEX(D462:D470, SMALL(IF(ISNUMBER(SEARCH("JV2",F462:F470)), ROW(F462:F470)-MIN(ROW(F462:F470))+1, ""), ROW() -461 )), "")</f>
        <v/>
      </c>
      <c r="AM469" s="13" t="str">
        <f t="array" ref="AM469">IFERROR(INDEX(E462:E470, SMALL(IF(ISNUMBER(SEARCH("JV2",F462:F470)), ROW(F462:F470)-MIN(ROW(F462:F470))+1, ""), ROW() -461 )), "")</f>
        <v/>
      </c>
    </row>
    <row r="470" spans="2:39" s="13" customFormat="1" ht="15" customHeight="1">
      <c r="B470" s="21" t="s">
        <v>951</v>
      </c>
      <c r="C470" s="1"/>
      <c r="D470" s="22" t="s">
        <v>968</v>
      </c>
      <c r="E470" s="1" t="s">
        <v>969</v>
      </c>
      <c r="F470" s="23" t="s">
        <v>14</v>
      </c>
      <c r="G470" s="24"/>
      <c r="H470" s="25">
        <v>3103</v>
      </c>
      <c r="I470" s="24"/>
      <c r="J470" s="25" t="b">
        <v>0</v>
      </c>
      <c r="K470" s="19"/>
      <c r="L470" s="26"/>
      <c r="M470" s="27"/>
    </row>
    <row r="471" spans="2:39" s="13" customFormat="1" ht="15" customHeight="1">
      <c r="B471" s="21" t="s">
        <v>970</v>
      </c>
      <c r="C471" s="1"/>
      <c r="D471" s="22" t="s">
        <v>971</v>
      </c>
      <c r="E471" s="1" t="s">
        <v>972</v>
      </c>
      <c r="F471" s="23" t="s">
        <v>14</v>
      </c>
      <c r="G471" s="24"/>
      <c r="H471" s="25">
        <v>2326</v>
      </c>
      <c r="I471" s="24"/>
      <c r="J471" s="25" t="b">
        <v>0</v>
      </c>
      <c r="K471" s="19"/>
      <c r="L471" s="26"/>
      <c r="M471" s="27"/>
      <c r="AB471" s="13" t="str">
        <f t="array" ref="AB471">IFERROR(INDEX(B471:B483, SMALL(IF("V"=F471:F483, ROW(F471:F483)-MIN(ROW(F471:F483))+1, ""), ROW() -470 )), "")</f>
        <v>Vincennes University</v>
      </c>
      <c r="AC471" s="13">
        <f t="array" ref="AC471">IFERROR(INDEX(C471:C483, SMALL(IF("V"=F471:F483, ROW(F471:F483)-MIN(ROW(F471:F483))+1, ""), ROW() -470 )), "")</f>
        <v>0</v>
      </c>
      <c r="AD471" s="13" t="str">
        <f t="array" ref="AD471">IFERROR(INDEX(D471:D483, SMALL(IF("V"=F471:F483, ROW(F471:F483)-MIN(ROW(F471:F483))+1, ""), ROW() -470 )), "")</f>
        <v>5730-32087</v>
      </c>
      <c r="AE471" s="13" t="str">
        <f t="array" ref="AE471">IFERROR(INDEX(E471:E483, SMALL(IF("V"=F471:F483, ROW(F471:F483)-MIN(ROW(F471:F483))+1, ""), ROW() -470 )), "")</f>
        <v>Brighton Lucas</v>
      </c>
      <c r="AF471" s="13" t="str">
        <f t="array" ref="AF471">IFERROR(INDEX(B471:B483, SMALL(IF(ISNUMBER(SEARCH("JV1",F471:F483)), ROW(F471:F483)-MIN(ROW(F471:F483))+1, ""), ROW() -470 )), "")</f>
        <v/>
      </c>
      <c r="AG471" s="13" t="str">
        <f t="array" ref="AG471">IFERROR(INDEX(C471:C483, SMALL(IF(ISNUMBER(SEARCH("JV1",F471:F483)), ROW(F471:F483)-MIN(ROW(F471:F483))+1, ""), ROW() -470 )), "")</f>
        <v/>
      </c>
      <c r="AH471" s="13" t="str">
        <f t="array" ref="AH471">IFERROR(INDEX(D471:D483, SMALL(IF(ISNUMBER(SEARCH("JV1",F471:F483)), ROW(F471:F483)-MIN(ROW(F471:F483))+1, ""), ROW() -470 )), "")</f>
        <v/>
      </c>
      <c r="AI471" s="13" t="str">
        <f t="array" ref="AI471">IFERROR(INDEX(E471:E483, SMALL(IF(ISNUMBER(SEARCH("JV1",F471:F483)), ROW(F471:F483)-MIN(ROW(F471:F483))+1, ""), ROW() -470 )), "")</f>
        <v/>
      </c>
      <c r="AJ471" s="13" t="str">
        <f t="array" ref="AJ471">IFERROR(INDEX(B471:B483, SMALL(IF(ISNUMBER(SEARCH("JV2",F471:F483)), ROW(F471:F483)-MIN(ROW(F471:F483))+1, ""), ROW() -470 )), "")</f>
        <v/>
      </c>
      <c r="AK471" s="13" t="str">
        <f t="array" ref="AK471">IFERROR(INDEX(C471:C483, SMALL(IF(ISNUMBER(SEARCH("JV2",F471:F483)), ROW(F471:F483)-MIN(ROW(F471:F483))+1, ""), ROW() -470 )), "")</f>
        <v/>
      </c>
      <c r="AL471" s="13" t="str">
        <f t="array" ref="AL471">IFERROR(INDEX(D471:D483, SMALL(IF(ISNUMBER(SEARCH("JV2",F471:F483)), ROW(F471:F483)-MIN(ROW(F471:F483))+1, ""), ROW() -470 )), "")</f>
        <v/>
      </c>
      <c r="AM471" s="13" t="str">
        <f t="array" ref="AM471">IFERROR(INDEX(E471:E483, SMALL(IF(ISNUMBER(SEARCH("JV2",F471:F483)), ROW(F471:F483)-MIN(ROW(F471:F483))+1, ""), ROW() -470 )), "")</f>
        <v/>
      </c>
    </row>
    <row r="472" spans="2:39" s="13" customFormat="1" ht="15" customHeight="1">
      <c r="B472" s="21" t="s">
        <v>970</v>
      </c>
      <c r="C472" s="1"/>
      <c r="D472" s="22" t="s">
        <v>973</v>
      </c>
      <c r="E472" s="1" t="s">
        <v>974</v>
      </c>
      <c r="F472" s="23" t="s">
        <v>30</v>
      </c>
      <c r="G472" s="24"/>
      <c r="H472" s="25">
        <v>2326</v>
      </c>
      <c r="I472" s="24"/>
      <c r="J472" s="25" t="b">
        <v>0</v>
      </c>
      <c r="K472" s="19"/>
      <c r="L472" s="26"/>
      <c r="M472" s="27"/>
      <c r="AB472" s="13" t="str">
        <f t="array" ref="AB472">IFERROR(INDEX(B471:B483, SMALL(IF("V"=F471:F483, ROW(F471:F483)-MIN(ROW(F471:F483))+1, ""), ROW() -470 )), "")</f>
        <v>Vincennes University</v>
      </c>
      <c r="AC472" s="13">
        <f t="array" ref="AC472">IFERROR(INDEX(C471:C483, SMALL(IF("V"=F471:F483, ROW(F471:F483)-MIN(ROW(F471:F483))+1, ""), ROW() -470 )), "")</f>
        <v>0</v>
      </c>
      <c r="AD472" s="13" t="str">
        <f t="array" ref="AD472">IFERROR(INDEX(D471:D483, SMALL(IF("V"=F471:F483, ROW(F471:F483)-MIN(ROW(F471:F483))+1, ""), ROW() -470 )), "")</f>
        <v>8270-890</v>
      </c>
      <c r="AE472" s="13" t="str">
        <f t="array" ref="AE472">IFERROR(INDEX(E471:E483, SMALL(IF("V"=F471:F483, ROW(F471:F483)-MIN(ROW(F471:F483))+1, ""), ROW() -470 )), "")</f>
        <v>Cayden Russell</v>
      </c>
      <c r="AF472" s="13" t="str">
        <f t="array" ref="AF472">IFERROR(INDEX(B471:B483, SMALL(IF(ISNUMBER(SEARCH("JV1",F471:F483)), ROW(F471:F483)-MIN(ROW(F471:F483))+1, ""), ROW() -470 )), "")</f>
        <v/>
      </c>
      <c r="AG472" s="13" t="str">
        <f t="array" ref="AG472">IFERROR(INDEX(C471:C483, SMALL(IF(ISNUMBER(SEARCH("JV1",F471:F483)), ROW(F471:F483)-MIN(ROW(F471:F483))+1, ""), ROW() -470 )), "")</f>
        <v/>
      </c>
      <c r="AH472" s="13" t="str">
        <f t="array" ref="AH472">IFERROR(INDEX(D471:D483, SMALL(IF(ISNUMBER(SEARCH("JV1",F471:F483)), ROW(F471:F483)-MIN(ROW(F471:F483))+1, ""), ROW() -470 )), "")</f>
        <v/>
      </c>
      <c r="AI472" s="13" t="str">
        <f t="array" ref="AI472">IFERROR(INDEX(E471:E483, SMALL(IF(ISNUMBER(SEARCH("JV1",F471:F483)), ROW(F471:F483)-MIN(ROW(F471:F483))+1, ""), ROW() -470 )), "")</f>
        <v/>
      </c>
      <c r="AJ472" s="13" t="str">
        <f t="array" ref="AJ472">IFERROR(INDEX(B471:B483, SMALL(IF(ISNUMBER(SEARCH("JV2",F471:F483)), ROW(F471:F483)-MIN(ROW(F471:F483))+1, ""), ROW() -470 )), "")</f>
        <v/>
      </c>
      <c r="AK472" s="13" t="str">
        <f t="array" ref="AK472">IFERROR(INDEX(C471:C483, SMALL(IF(ISNUMBER(SEARCH("JV2",F471:F483)), ROW(F471:F483)-MIN(ROW(F471:F483))+1, ""), ROW() -470 )), "")</f>
        <v/>
      </c>
      <c r="AL472" s="13" t="str">
        <f t="array" ref="AL472">IFERROR(INDEX(D471:D483, SMALL(IF(ISNUMBER(SEARCH("JV2",F471:F483)), ROW(F471:F483)-MIN(ROW(F471:F483))+1, ""), ROW() -470 )), "")</f>
        <v/>
      </c>
      <c r="AM472" s="13" t="str">
        <f t="array" ref="AM472">IFERROR(INDEX(E471:E483, SMALL(IF(ISNUMBER(SEARCH("JV2",F471:F483)), ROW(F471:F483)-MIN(ROW(F471:F483))+1, ""), ROW() -470 )), "")</f>
        <v/>
      </c>
    </row>
    <row r="473" spans="2:39" s="13" customFormat="1" ht="15" customHeight="1">
      <c r="B473" s="21" t="s">
        <v>970</v>
      </c>
      <c r="C473" s="1"/>
      <c r="D473" s="22" t="s">
        <v>975</v>
      </c>
      <c r="E473" s="1" t="s">
        <v>976</v>
      </c>
      <c r="F473" s="23" t="s">
        <v>30</v>
      </c>
      <c r="G473" s="24"/>
      <c r="H473" s="25">
        <v>2326</v>
      </c>
      <c r="I473" s="24"/>
      <c r="J473" s="25" t="b">
        <v>0</v>
      </c>
      <c r="K473" s="19"/>
      <c r="L473" s="26"/>
      <c r="M473" s="27"/>
      <c r="AB473" s="13" t="str">
        <f t="array" ref="AB473">IFERROR(INDEX(B471:B483, SMALL(IF("V"=F471:F483, ROW(F471:F483)-MIN(ROW(F471:F483))+1, ""), ROW() -470 )), "")</f>
        <v>Vincennes University</v>
      </c>
      <c r="AC473" s="13">
        <f t="array" ref="AC473">IFERROR(INDEX(C471:C483, SMALL(IF("V"=F471:F483, ROW(F471:F483)-MIN(ROW(F471:F483))+1, ""), ROW() -470 )), "")</f>
        <v>0</v>
      </c>
      <c r="AD473" s="13" t="str">
        <f t="array" ref="AD473">IFERROR(INDEX(D471:D483, SMALL(IF("V"=F471:F483, ROW(F471:F483)-MIN(ROW(F471:F483))+1, ""), ROW() -470 )), "")</f>
        <v>21-69159</v>
      </c>
      <c r="AE473" s="13" t="str">
        <f t="array" ref="AE473">IFERROR(INDEX(E471:E483, SMALL(IF("V"=F471:F483, ROW(F471:F483)-MIN(ROW(F471:F483))+1, ""), ROW() -470 )), "")</f>
        <v>Dakota Waskom</v>
      </c>
      <c r="AF473" s="13" t="str">
        <f t="array" ref="AF473">IFERROR(INDEX(B471:B483, SMALL(IF(ISNUMBER(SEARCH("JV1",F471:F483)), ROW(F471:F483)-MIN(ROW(F471:F483))+1, ""), ROW() -470 )), "")</f>
        <v/>
      </c>
      <c r="AG473" s="13" t="str">
        <f t="array" ref="AG473">IFERROR(INDEX(C471:C483, SMALL(IF(ISNUMBER(SEARCH("JV1",F471:F483)), ROW(F471:F483)-MIN(ROW(F471:F483))+1, ""), ROW() -470 )), "")</f>
        <v/>
      </c>
      <c r="AH473" s="13" t="str">
        <f t="array" ref="AH473">IFERROR(INDEX(D471:D483, SMALL(IF(ISNUMBER(SEARCH("JV1",F471:F483)), ROW(F471:F483)-MIN(ROW(F471:F483))+1, ""), ROW() -470 )), "")</f>
        <v/>
      </c>
      <c r="AI473" s="13" t="str">
        <f t="array" ref="AI473">IFERROR(INDEX(E471:E483, SMALL(IF(ISNUMBER(SEARCH("JV1",F471:F483)), ROW(F471:F483)-MIN(ROW(F471:F483))+1, ""), ROW() -470 )), "")</f>
        <v/>
      </c>
      <c r="AJ473" s="13" t="str">
        <f t="array" ref="AJ473">IFERROR(INDEX(B471:B483, SMALL(IF(ISNUMBER(SEARCH("JV2",F471:F483)), ROW(F471:F483)-MIN(ROW(F471:F483))+1, ""), ROW() -470 )), "")</f>
        <v/>
      </c>
      <c r="AK473" s="13" t="str">
        <f t="array" ref="AK473">IFERROR(INDEX(C471:C483, SMALL(IF(ISNUMBER(SEARCH("JV2",F471:F483)), ROW(F471:F483)-MIN(ROW(F471:F483))+1, ""), ROW() -470 )), "")</f>
        <v/>
      </c>
      <c r="AL473" s="13" t="str">
        <f t="array" ref="AL473">IFERROR(INDEX(D471:D483, SMALL(IF(ISNUMBER(SEARCH("JV2",F471:F483)), ROW(F471:F483)-MIN(ROW(F471:F483))+1, ""), ROW() -470 )), "")</f>
        <v/>
      </c>
      <c r="AM473" s="13" t="str">
        <f t="array" ref="AM473">IFERROR(INDEX(E471:E483, SMALL(IF(ISNUMBER(SEARCH("JV2",F471:F483)), ROW(F471:F483)-MIN(ROW(F471:F483))+1, ""), ROW() -470 )), "")</f>
        <v/>
      </c>
    </row>
    <row r="474" spans="2:39" s="13" customFormat="1" ht="15" customHeight="1">
      <c r="B474" s="21" t="s">
        <v>970</v>
      </c>
      <c r="C474" s="1"/>
      <c r="D474" s="22" t="s">
        <v>977</v>
      </c>
      <c r="E474" s="1" t="s">
        <v>978</v>
      </c>
      <c r="F474" s="23" t="s">
        <v>14</v>
      </c>
      <c r="G474" s="24"/>
      <c r="H474" s="25">
        <v>2326</v>
      </c>
      <c r="I474" s="24"/>
      <c r="J474" s="25" t="b">
        <v>0</v>
      </c>
      <c r="K474" s="19"/>
      <c r="L474" s="26"/>
      <c r="M474" s="27"/>
      <c r="AB474" s="13" t="str">
        <f t="array" ref="AB474">IFERROR(INDEX(B471:B483, SMALL(IF("V"=F471:F483, ROW(F471:F483)-MIN(ROW(F471:F483))+1, ""), ROW() -470 )), "")</f>
        <v>Vincennes University</v>
      </c>
      <c r="AC474" s="13">
        <f t="array" ref="AC474">IFERROR(INDEX(C471:C483, SMALL(IF("V"=F471:F483, ROW(F471:F483)-MIN(ROW(F471:F483))+1, ""), ROW() -470 )), "")</f>
        <v>0</v>
      </c>
      <c r="AD474" s="13" t="str">
        <f t="array" ref="AD474">IFERROR(INDEX(D471:D483, SMALL(IF("V"=F471:F483, ROW(F471:F483)-MIN(ROW(F471:F483))+1, ""), ROW() -470 )), "")</f>
        <v>17-13713</v>
      </c>
      <c r="AE474" s="13" t="str">
        <f t="array" ref="AE474">IFERROR(INDEX(E471:E483, SMALL(IF("V"=F471:F483, ROW(F471:F483)-MIN(ROW(F471:F483))+1, ""), ROW() -470 )), "")</f>
        <v>Dylan Lewis</v>
      </c>
      <c r="AF474" s="13" t="str">
        <f t="array" ref="AF474">IFERROR(INDEX(B471:B483, SMALL(IF(ISNUMBER(SEARCH("JV1",F471:F483)), ROW(F471:F483)-MIN(ROW(F471:F483))+1, ""), ROW() -470 )), "")</f>
        <v/>
      </c>
      <c r="AG474" s="13" t="str">
        <f t="array" ref="AG474">IFERROR(INDEX(C471:C483, SMALL(IF(ISNUMBER(SEARCH("JV1",F471:F483)), ROW(F471:F483)-MIN(ROW(F471:F483))+1, ""), ROW() -470 )), "")</f>
        <v/>
      </c>
      <c r="AH474" s="13" t="str">
        <f t="array" ref="AH474">IFERROR(INDEX(D471:D483, SMALL(IF(ISNUMBER(SEARCH("JV1",F471:F483)), ROW(F471:F483)-MIN(ROW(F471:F483))+1, ""), ROW() -470 )), "")</f>
        <v/>
      </c>
      <c r="AI474" s="13" t="str">
        <f t="array" ref="AI474">IFERROR(INDEX(E471:E483, SMALL(IF(ISNUMBER(SEARCH("JV1",F471:F483)), ROW(F471:F483)-MIN(ROW(F471:F483))+1, ""), ROW() -470 )), "")</f>
        <v/>
      </c>
      <c r="AJ474" s="13" t="str">
        <f t="array" ref="AJ474">IFERROR(INDEX(B471:B483, SMALL(IF(ISNUMBER(SEARCH("JV2",F471:F483)), ROW(F471:F483)-MIN(ROW(F471:F483))+1, ""), ROW() -470 )), "")</f>
        <v/>
      </c>
      <c r="AK474" s="13" t="str">
        <f t="array" ref="AK474">IFERROR(INDEX(C471:C483, SMALL(IF(ISNUMBER(SEARCH("JV2",F471:F483)), ROW(F471:F483)-MIN(ROW(F471:F483))+1, ""), ROW() -470 )), "")</f>
        <v/>
      </c>
      <c r="AL474" s="13" t="str">
        <f t="array" ref="AL474">IFERROR(INDEX(D471:D483, SMALL(IF(ISNUMBER(SEARCH("JV2",F471:F483)), ROW(F471:F483)-MIN(ROW(F471:F483))+1, ""), ROW() -470 )), "")</f>
        <v/>
      </c>
      <c r="AM474" s="13" t="str">
        <f t="array" ref="AM474">IFERROR(INDEX(E471:E483, SMALL(IF(ISNUMBER(SEARCH("JV2",F471:F483)), ROW(F471:F483)-MIN(ROW(F471:F483))+1, ""), ROW() -470 )), "")</f>
        <v/>
      </c>
    </row>
    <row r="475" spans="2:39" s="13" customFormat="1" ht="15" customHeight="1">
      <c r="B475" s="21" t="s">
        <v>970</v>
      </c>
      <c r="C475" s="1"/>
      <c r="D475" s="22" t="s">
        <v>979</v>
      </c>
      <c r="E475" s="1" t="s">
        <v>980</v>
      </c>
      <c r="F475" s="23" t="s">
        <v>14</v>
      </c>
      <c r="G475" s="24"/>
      <c r="H475" s="25">
        <v>2326</v>
      </c>
      <c r="I475" s="24"/>
      <c r="J475" s="25" t="b">
        <v>0</v>
      </c>
      <c r="K475" s="19"/>
      <c r="L475" s="26"/>
      <c r="M475" s="27"/>
      <c r="AB475" s="13" t="str">
        <f t="array" ref="AB475">IFERROR(INDEX(B471:B483, SMALL(IF("V"=F471:F483, ROW(F471:F483)-MIN(ROW(F471:F483))+1, ""), ROW() -470 )), "")</f>
        <v>Vincennes University</v>
      </c>
      <c r="AC475" s="13">
        <f t="array" ref="AC475">IFERROR(INDEX(C471:C483, SMALL(IF("V"=F471:F483, ROW(F471:F483)-MIN(ROW(F471:F483))+1, ""), ROW() -470 )), "")</f>
        <v>0</v>
      </c>
      <c r="AD475" s="13" t="str">
        <f t="array" ref="AD475">IFERROR(INDEX(D471:D483, SMALL(IF("V"=F471:F483, ROW(F471:F483)-MIN(ROW(F471:F483))+1, ""), ROW() -470 )), "")</f>
        <v>17-13014</v>
      </c>
      <c r="AE475" s="13" t="str">
        <f t="array" ref="AE475">IFERROR(INDEX(E471:E483, SMALL(IF("V"=F471:F483, ROW(F471:F483)-MIN(ROW(F471:F483))+1, ""), ROW() -470 )), "")</f>
        <v>Jonathon Starr</v>
      </c>
      <c r="AF475" s="13" t="str">
        <f t="array" ref="AF475">IFERROR(INDEX(B471:B483, SMALL(IF(ISNUMBER(SEARCH("JV1",F471:F483)), ROW(F471:F483)-MIN(ROW(F471:F483))+1, ""), ROW() -470 )), "")</f>
        <v/>
      </c>
      <c r="AG475" s="13" t="str">
        <f t="array" ref="AG475">IFERROR(INDEX(C471:C483, SMALL(IF(ISNUMBER(SEARCH("JV1",F471:F483)), ROW(F471:F483)-MIN(ROW(F471:F483))+1, ""), ROW() -470 )), "")</f>
        <v/>
      </c>
      <c r="AH475" s="13" t="str">
        <f t="array" ref="AH475">IFERROR(INDEX(D471:D483, SMALL(IF(ISNUMBER(SEARCH("JV1",F471:F483)), ROW(F471:F483)-MIN(ROW(F471:F483))+1, ""), ROW() -470 )), "")</f>
        <v/>
      </c>
      <c r="AI475" s="13" t="str">
        <f t="array" ref="AI475">IFERROR(INDEX(E471:E483, SMALL(IF(ISNUMBER(SEARCH("JV1",F471:F483)), ROW(F471:F483)-MIN(ROW(F471:F483))+1, ""), ROW() -470 )), "")</f>
        <v/>
      </c>
      <c r="AJ475" s="13" t="str">
        <f t="array" ref="AJ475">IFERROR(INDEX(B471:B483, SMALL(IF(ISNUMBER(SEARCH("JV2",F471:F483)), ROW(F471:F483)-MIN(ROW(F471:F483))+1, ""), ROW() -470 )), "")</f>
        <v/>
      </c>
      <c r="AK475" s="13" t="str">
        <f t="array" ref="AK475">IFERROR(INDEX(C471:C483, SMALL(IF(ISNUMBER(SEARCH("JV2",F471:F483)), ROW(F471:F483)-MIN(ROW(F471:F483))+1, ""), ROW() -470 )), "")</f>
        <v/>
      </c>
      <c r="AL475" s="13" t="str">
        <f t="array" ref="AL475">IFERROR(INDEX(D471:D483, SMALL(IF(ISNUMBER(SEARCH("JV2",F471:F483)), ROW(F471:F483)-MIN(ROW(F471:F483))+1, ""), ROW() -470 )), "")</f>
        <v/>
      </c>
      <c r="AM475" s="13" t="str">
        <f t="array" ref="AM475">IFERROR(INDEX(E471:E483, SMALL(IF(ISNUMBER(SEARCH("JV2",F471:F483)), ROW(F471:F483)-MIN(ROW(F471:F483))+1, ""), ROW() -470 )), "")</f>
        <v/>
      </c>
    </row>
    <row r="476" spans="2:39" s="13" customFormat="1" ht="15" customHeight="1">
      <c r="B476" s="21" t="s">
        <v>970</v>
      </c>
      <c r="C476" s="1"/>
      <c r="D476" s="22" t="s">
        <v>981</v>
      </c>
      <c r="E476" s="1" t="s">
        <v>982</v>
      </c>
      <c r="F476" s="23" t="s">
        <v>14</v>
      </c>
      <c r="G476" s="24"/>
      <c r="H476" s="25">
        <v>2326</v>
      </c>
      <c r="I476" s="24"/>
      <c r="J476" s="25" t="b">
        <v>0</v>
      </c>
      <c r="K476" s="19"/>
      <c r="L476" s="26"/>
      <c r="M476" s="27"/>
      <c r="AB476" s="13" t="str">
        <f t="array" ref="AB476">IFERROR(INDEX(B471:B483, SMALL(IF("V"=F471:F483, ROW(F471:F483)-MIN(ROW(F471:F483))+1, ""), ROW() -470 )), "")</f>
        <v>Vincennes University</v>
      </c>
      <c r="AC476" s="13">
        <f t="array" ref="AC476">IFERROR(INDEX(C471:C483, SMALL(IF("V"=F471:F483, ROW(F471:F483)-MIN(ROW(F471:F483))+1, ""), ROW() -470 )), "")</f>
        <v>0</v>
      </c>
      <c r="AD476" s="13" t="str">
        <f t="array" ref="AD476">IFERROR(INDEX(D471:D483, SMALL(IF("V"=F471:F483, ROW(F471:F483)-MIN(ROW(F471:F483))+1, ""), ROW() -470 )), "")</f>
        <v>18-12079</v>
      </c>
      <c r="AE476" s="13" t="str">
        <f t="array" ref="AE476">IFERROR(INDEX(E471:E483, SMALL(IF("V"=F471:F483, ROW(F471:F483)-MIN(ROW(F471:F483))+1, ""), ROW() -470 )), "")</f>
        <v>Kannon King</v>
      </c>
      <c r="AF476" s="13" t="str">
        <f t="array" ref="AF476">IFERROR(INDEX(B471:B483, SMALL(IF(ISNUMBER(SEARCH("JV1",F471:F483)), ROW(F471:F483)-MIN(ROW(F471:F483))+1, ""), ROW() -470 )), "")</f>
        <v/>
      </c>
      <c r="AG476" s="13" t="str">
        <f t="array" ref="AG476">IFERROR(INDEX(C471:C483, SMALL(IF(ISNUMBER(SEARCH("JV1",F471:F483)), ROW(F471:F483)-MIN(ROW(F471:F483))+1, ""), ROW() -470 )), "")</f>
        <v/>
      </c>
      <c r="AH476" s="13" t="str">
        <f t="array" ref="AH476">IFERROR(INDEX(D471:D483, SMALL(IF(ISNUMBER(SEARCH("JV1",F471:F483)), ROW(F471:F483)-MIN(ROW(F471:F483))+1, ""), ROW() -470 )), "")</f>
        <v/>
      </c>
      <c r="AI476" s="13" t="str">
        <f t="array" ref="AI476">IFERROR(INDEX(E471:E483, SMALL(IF(ISNUMBER(SEARCH("JV1",F471:F483)), ROW(F471:F483)-MIN(ROW(F471:F483))+1, ""), ROW() -470 )), "")</f>
        <v/>
      </c>
      <c r="AJ476" s="13" t="str">
        <f t="array" ref="AJ476">IFERROR(INDEX(B471:B483, SMALL(IF(ISNUMBER(SEARCH("JV2",F471:F483)), ROW(F471:F483)-MIN(ROW(F471:F483))+1, ""), ROW() -470 )), "")</f>
        <v/>
      </c>
      <c r="AK476" s="13" t="str">
        <f t="array" ref="AK476">IFERROR(INDEX(C471:C483, SMALL(IF(ISNUMBER(SEARCH("JV2",F471:F483)), ROW(F471:F483)-MIN(ROW(F471:F483))+1, ""), ROW() -470 )), "")</f>
        <v/>
      </c>
      <c r="AL476" s="13" t="str">
        <f t="array" ref="AL476">IFERROR(INDEX(D471:D483, SMALL(IF(ISNUMBER(SEARCH("JV2",F471:F483)), ROW(F471:F483)-MIN(ROW(F471:F483))+1, ""), ROW() -470 )), "")</f>
        <v/>
      </c>
      <c r="AM476" s="13" t="str">
        <f t="array" ref="AM476">IFERROR(INDEX(E471:E483, SMALL(IF(ISNUMBER(SEARCH("JV2",F471:F483)), ROW(F471:F483)-MIN(ROW(F471:F483))+1, ""), ROW() -470 )), "")</f>
        <v/>
      </c>
    </row>
    <row r="477" spans="2:39" s="13" customFormat="1" ht="15" customHeight="1">
      <c r="B477" s="21" t="s">
        <v>970</v>
      </c>
      <c r="C477" s="1"/>
      <c r="D477" s="22" t="s">
        <v>983</v>
      </c>
      <c r="E477" s="1" t="s">
        <v>984</v>
      </c>
      <c r="F477" s="23" t="s">
        <v>30</v>
      </c>
      <c r="G477" s="24"/>
      <c r="H477" s="25">
        <v>2326</v>
      </c>
      <c r="I477" s="24"/>
      <c r="J477" s="25" t="b">
        <v>0</v>
      </c>
      <c r="K477" s="19"/>
      <c r="L477" s="26"/>
      <c r="M477" s="27"/>
      <c r="AB477" s="13" t="str">
        <f t="array" ref="AB477">IFERROR(INDEX(B471:B483, SMALL(IF("V"=F471:F483, ROW(F471:F483)-MIN(ROW(F471:F483))+1, ""), ROW() -470 )), "")</f>
        <v>Vincennes University</v>
      </c>
      <c r="AC477" s="13">
        <f t="array" ref="AC477">IFERROR(INDEX(C471:C483, SMALL(IF("V"=F471:F483, ROW(F471:F483)-MIN(ROW(F471:F483))+1, ""), ROW() -470 )), "")</f>
        <v>0</v>
      </c>
      <c r="AD477" s="13" t="str">
        <f t="array" ref="AD477">IFERROR(INDEX(D471:D483, SMALL(IF("V"=F471:F483, ROW(F471:F483)-MIN(ROW(F471:F483))+1, ""), ROW() -470 )), "")</f>
        <v>20-540</v>
      </c>
      <c r="AE477" s="13" t="str">
        <f t="array" ref="AE477">IFERROR(INDEX(E471:E483, SMALL(IF("V"=F471:F483, ROW(F471:F483)-MIN(ROW(F471:F483))+1, ""), ROW() -470 )), "")</f>
        <v>Nick Gregg</v>
      </c>
      <c r="AF477" s="13" t="str">
        <f t="array" ref="AF477">IFERROR(INDEX(B471:B483, SMALL(IF(ISNUMBER(SEARCH("JV1",F471:F483)), ROW(F471:F483)-MIN(ROW(F471:F483))+1, ""), ROW() -470 )), "")</f>
        <v/>
      </c>
      <c r="AG477" s="13" t="str">
        <f t="array" ref="AG477">IFERROR(INDEX(C471:C483, SMALL(IF(ISNUMBER(SEARCH("JV1",F471:F483)), ROW(F471:F483)-MIN(ROW(F471:F483))+1, ""), ROW() -470 )), "")</f>
        <v/>
      </c>
      <c r="AH477" s="13" t="str">
        <f t="array" ref="AH477">IFERROR(INDEX(D471:D483, SMALL(IF(ISNUMBER(SEARCH("JV1",F471:F483)), ROW(F471:F483)-MIN(ROW(F471:F483))+1, ""), ROW() -470 )), "")</f>
        <v/>
      </c>
      <c r="AI477" s="13" t="str">
        <f t="array" ref="AI477">IFERROR(INDEX(E471:E483, SMALL(IF(ISNUMBER(SEARCH("JV1",F471:F483)), ROW(F471:F483)-MIN(ROW(F471:F483))+1, ""), ROW() -470 )), "")</f>
        <v/>
      </c>
      <c r="AJ477" s="13" t="str">
        <f t="array" ref="AJ477">IFERROR(INDEX(B471:B483, SMALL(IF(ISNUMBER(SEARCH("JV2",F471:F483)), ROW(F471:F483)-MIN(ROW(F471:F483))+1, ""), ROW() -470 )), "")</f>
        <v/>
      </c>
      <c r="AK477" s="13" t="str">
        <f t="array" ref="AK477">IFERROR(INDEX(C471:C483, SMALL(IF(ISNUMBER(SEARCH("JV2",F471:F483)), ROW(F471:F483)-MIN(ROW(F471:F483))+1, ""), ROW() -470 )), "")</f>
        <v/>
      </c>
      <c r="AL477" s="13" t="str">
        <f t="array" ref="AL477">IFERROR(INDEX(D471:D483, SMALL(IF(ISNUMBER(SEARCH("JV2",F471:F483)), ROW(F471:F483)-MIN(ROW(F471:F483))+1, ""), ROW() -470 )), "")</f>
        <v/>
      </c>
      <c r="AM477" s="13" t="str">
        <f t="array" ref="AM477">IFERROR(INDEX(E471:E483, SMALL(IF(ISNUMBER(SEARCH("JV2",F471:F483)), ROW(F471:F483)-MIN(ROW(F471:F483))+1, ""), ROW() -470 )), "")</f>
        <v/>
      </c>
    </row>
    <row r="478" spans="2:39" s="13" customFormat="1" ht="15" customHeight="1">
      <c r="B478" s="21" t="s">
        <v>970</v>
      </c>
      <c r="C478" s="1"/>
      <c r="D478" s="22" t="s">
        <v>985</v>
      </c>
      <c r="E478" s="1" t="s">
        <v>986</v>
      </c>
      <c r="F478" s="23" t="s">
        <v>30</v>
      </c>
      <c r="G478" s="24"/>
      <c r="H478" s="25">
        <v>2326</v>
      </c>
      <c r="I478" s="24"/>
      <c r="J478" s="25" t="b">
        <v>0</v>
      </c>
      <c r="K478" s="19"/>
      <c r="L478" s="26"/>
      <c r="M478" s="27"/>
      <c r="AB478" s="13" t="str">
        <f t="array" ref="AB478">IFERROR(INDEX(B471:B483, SMALL(IF("V"=F471:F483, ROW(F471:F483)-MIN(ROW(F471:F483))+1, ""), ROW() -470 )), "")</f>
        <v/>
      </c>
      <c r="AC478" s="13" t="str">
        <f t="array" ref="AC478">IFERROR(INDEX(C471:C483, SMALL(IF("V"=F471:F483, ROW(F471:F483)-MIN(ROW(F471:F483))+1, ""), ROW() -470 )), "")</f>
        <v/>
      </c>
      <c r="AD478" s="13" t="str">
        <f t="array" ref="AD478">IFERROR(INDEX(D471:D483, SMALL(IF("V"=F471:F483, ROW(F471:F483)-MIN(ROW(F471:F483))+1, ""), ROW() -470 )), "")</f>
        <v/>
      </c>
      <c r="AE478" s="13" t="str">
        <f t="array" ref="AE478">IFERROR(INDEX(E471:E483, SMALL(IF("V"=F471:F483, ROW(F471:F483)-MIN(ROW(F471:F483))+1, ""), ROW() -470 )), "")</f>
        <v/>
      </c>
      <c r="AF478" s="13" t="str">
        <f t="array" ref="AF478">IFERROR(INDEX(B471:B483, SMALL(IF(ISNUMBER(SEARCH("JV1",F471:F483)), ROW(F471:F483)-MIN(ROW(F471:F483))+1, ""), ROW() -470 )), "")</f>
        <v/>
      </c>
      <c r="AG478" s="13" t="str">
        <f t="array" ref="AG478">IFERROR(INDEX(C471:C483, SMALL(IF(ISNUMBER(SEARCH("JV1",F471:F483)), ROW(F471:F483)-MIN(ROW(F471:F483))+1, ""), ROW() -470 )), "")</f>
        <v/>
      </c>
      <c r="AH478" s="13" t="str">
        <f t="array" ref="AH478">IFERROR(INDEX(D471:D483, SMALL(IF(ISNUMBER(SEARCH("JV1",F471:F483)), ROW(F471:F483)-MIN(ROW(F471:F483))+1, ""), ROW() -470 )), "")</f>
        <v/>
      </c>
      <c r="AI478" s="13" t="str">
        <f t="array" ref="AI478">IFERROR(INDEX(E471:E483, SMALL(IF(ISNUMBER(SEARCH("JV1",F471:F483)), ROW(F471:F483)-MIN(ROW(F471:F483))+1, ""), ROW() -470 )), "")</f>
        <v/>
      </c>
      <c r="AJ478" s="13" t="str">
        <f t="array" ref="AJ478">IFERROR(INDEX(B471:B483, SMALL(IF(ISNUMBER(SEARCH("JV2",F471:F483)), ROW(F471:F483)-MIN(ROW(F471:F483))+1, ""), ROW() -470 )), "")</f>
        <v/>
      </c>
      <c r="AK478" s="13" t="str">
        <f t="array" ref="AK478">IFERROR(INDEX(C471:C483, SMALL(IF(ISNUMBER(SEARCH("JV2",F471:F483)), ROW(F471:F483)-MIN(ROW(F471:F483))+1, ""), ROW() -470 )), "")</f>
        <v/>
      </c>
      <c r="AL478" s="13" t="str">
        <f t="array" ref="AL478">IFERROR(INDEX(D471:D483, SMALL(IF(ISNUMBER(SEARCH("JV2",F471:F483)), ROW(F471:F483)-MIN(ROW(F471:F483))+1, ""), ROW() -470 )), "")</f>
        <v/>
      </c>
      <c r="AM478" s="13" t="str">
        <f t="array" ref="AM478">IFERROR(INDEX(E471:E483, SMALL(IF(ISNUMBER(SEARCH("JV2",F471:F483)), ROW(F471:F483)-MIN(ROW(F471:F483))+1, ""), ROW() -470 )), "")</f>
        <v/>
      </c>
    </row>
    <row r="479" spans="2:39" s="13" customFormat="1" ht="15" customHeight="1">
      <c r="B479" s="21" t="s">
        <v>970</v>
      </c>
      <c r="C479" s="1"/>
      <c r="D479" s="22" t="s">
        <v>987</v>
      </c>
      <c r="E479" s="1" t="s">
        <v>988</v>
      </c>
      <c r="F479" s="23" t="s">
        <v>30</v>
      </c>
      <c r="G479" s="24"/>
      <c r="H479" s="25">
        <v>2326</v>
      </c>
      <c r="I479" s="24"/>
      <c r="J479" s="25" t="b">
        <v>0</v>
      </c>
      <c r="K479" s="19"/>
      <c r="L479" s="26"/>
      <c r="M479" s="27"/>
    </row>
    <row r="480" spans="2:39" s="13" customFormat="1" ht="15" customHeight="1">
      <c r="B480" s="21" t="s">
        <v>970</v>
      </c>
      <c r="C480" s="1"/>
      <c r="D480" s="22" t="s">
        <v>989</v>
      </c>
      <c r="E480" s="1" t="s">
        <v>990</v>
      </c>
      <c r="F480" s="23" t="s">
        <v>14</v>
      </c>
      <c r="G480" s="24"/>
      <c r="H480" s="25">
        <v>2326</v>
      </c>
      <c r="I480" s="24"/>
      <c r="J480" s="25" t="b">
        <v>0</v>
      </c>
      <c r="K480" s="19"/>
      <c r="L480" s="26"/>
      <c r="M480" s="27"/>
    </row>
    <row r="481" spans="2:39" s="13" customFormat="1" ht="15" customHeight="1">
      <c r="B481" s="21" t="s">
        <v>970</v>
      </c>
      <c r="C481" s="1"/>
      <c r="D481" s="22" t="s">
        <v>991</v>
      </c>
      <c r="E481" s="1" t="s">
        <v>992</v>
      </c>
      <c r="F481" s="23" t="s">
        <v>30</v>
      </c>
      <c r="G481" s="24"/>
      <c r="H481" s="25">
        <v>2326</v>
      </c>
      <c r="I481" s="24"/>
      <c r="J481" s="25" t="b">
        <v>0</v>
      </c>
      <c r="K481" s="19"/>
      <c r="L481" s="26"/>
      <c r="M481" s="27"/>
    </row>
    <row r="482" spans="2:39" s="13" customFormat="1" ht="15" customHeight="1">
      <c r="B482" s="21" t="s">
        <v>970</v>
      </c>
      <c r="C482" s="1"/>
      <c r="D482" s="22" t="s">
        <v>993</v>
      </c>
      <c r="E482" s="1" t="s">
        <v>994</v>
      </c>
      <c r="F482" s="23" t="s">
        <v>14</v>
      </c>
      <c r="G482" s="24"/>
      <c r="H482" s="25">
        <v>2326</v>
      </c>
      <c r="I482" s="24"/>
      <c r="J482" s="25" t="b">
        <v>0</v>
      </c>
      <c r="K482" s="19"/>
      <c r="L482" s="26"/>
      <c r="M482" s="27"/>
    </row>
    <row r="483" spans="2:39" s="13" customFormat="1" ht="15" customHeight="1">
      <c r="B483" s="21" t="s">
        <v>970</v>
      </c>
      <c r="C483" s="1"/>
      <c r="D483" s="22" t="s">
        <v>995</v>
      </c>
      <c r="E483" s="1" t="s">
        <v>996</v>
      </c>
      <c r="F483" s="23" t="s">
        <v>14</v>
      </c>
      <c r="G483" s="24"/>
      <c r="H483" s="25">
        <v>2326</v>
      </c>
      <c r="I483" s="24"/>
      <c r="J483" s="25" t="b">
        <v>0</v>
      </c>
      <c r="K483" s="19"/>
      <c r="L483" s="26"/>
      <c r="M483" s="27"/>
    </row>
    <row r="484" spans="2:39" s="13" customFormat="1" ht="15" customHeight="1">
      <c r="B484" s="21" t="s">
        <v>997</v>
      </c>
      <c r="C484" s="1"/>
      <c r="D484" s="22" t="s">
        <v>998</v>
      </c>
      <c r="E484" s="1" t="s">
        <v>999</v>
      </c>
      <c r="F484" s="23" t="s">
        <v>14</v>
      </c>
      <c r="G484" s="24"/>
      <c r="H484" s="25">
        <v>4611</v>
      </c>
      <c r="I484" s="24"/>
      <c r="J484" s="25" t="b">
        <v>0</v>
      </c>
      <c r="K484" s="19"/>
      <c r="L484" s="26"/>
      <c r="M484" s="27"/>
      <c r="AB484" s="13" t="str">
        <f t="array" ref="AB484">IFERROR(INDEX(B484:B495, SMALL(IF("V"=F484:F495, ROW(F484:F495)-MIN(ROW(F484:F495))+1, ""), ROW() -483 )), "")</f>
        <v>William Woods University</v>
      </c>
      <c r="AC484" s="13">
        <f t="array" ref="AC484">IFERROR(INDEX(C484:C495, SMALL(IF("V"=F484:F495, ROW(F484:F495)-MIN(ROW(F484:F495))+1, ""), ROW() -483 )), "")</f>
        <v>0</v>
      </c>
      <c r="AD484" s="13" t="str">
        <f t="array" ref="AD484">IFERROR(INDEX(D484:D495, SMALL(IF("V"=F484:F495, ROW(F484:F495)-MIN(ROW(F484:F495))+1, ""), ROW() -483 )), "")</f>
        <v>11-451268</v>
      </c>
      <c r="AE484" s="13" t="str">
        <f t="array" ref="AE484">IFERROR(INDEX(E484:E495, SMALL(IF("V"=F484:F495, ROW(F484:F495)-MIN(ROW(F484:F495))+1, ""), ROW() -483 )), "")</f>
        <v>Braden Lallier</v>
      </c>
      <c r="AF484" s="13" t="str">
        <f t="array" ref="AF484">IFERROR(INDEX(B484:B495, SMALL(IF(ISNUMBER(SEARCH("JV1",F484:F495)), ROW(F484:F495)-MIN(ROW(F484:F495))+1, ""), ROW() -483 )), "")</f>
        <v/>
      </c>
      <c r="AG484" s="13" t="str">
        <f t="array" ref="AG484">IFERROR(INDEX(C484:C495, SMALL(IF(ISNUMBER(SEARCH("JV1",F484:F495)), ROW(F484:F495)-MIN(ROW(F484:F495))+1, ""), ROW() -483 )), "")</f>
        <v/>
      </c>
      <c r="AH484" s="13" t="str">
        <f t="array" ref="AH484">IFERROR(INDEX(D484:D495, SMALL(IF(ISNUMBER(SEARCH("JV1",F484:F495)), ROW(F484:F495)-MIN(ROW(F484:F495))+1, ""), ROW() -483 )), "")</f>
        <v/>
      </c>
      <c r="AI484" s="13" t="str">
        <f t="array" ref="AI484">IFERROR(INDEX(E484:E495, SMALL(IF(ISNUMBER(SEARCH("JV1",F484:F495)), ROW(F484:F495)-MIN(ROW(F484:F495))+1, ""), ROW() -483 )), "")</f>
        <v/>
      </c>
      <c r="AJ484" s="13" t="str">
        <f t="array" ref="AJ484">IFERROR(INDEX(B484:B495, SMALL(IF(ISNUMBER(SEARCH("JV2",F484:F495)), ROW(F484:F495)-MIN(ROW(F484:F495))+1, ""), ROW() -483 )), "")</f>
        <v/>
      </c>
      <c r="AK484" s="13" t="str">
        <f t="array" ref="AK484">IFERROR(INDEX(C484:C495, SMALL(IF(ISNUMBER(SEARCH("JV2",F484:F495)), ROW(F484:F495)-MIN(ROW(F484:F495))+1, ""), ROW() -483 )), "")</f>
        <v/>
      </c>
      <c r="AL484" s="13" t="str">
        <f t="array" ref="AL484">IFERROR(INDEX(D484:D495, SMALL(IF(ISNUMBER(SEARCH("JV2",F484:F495)), ROW(F484:F495)-MIN(ROW(F484:F495))+1, ""), ROW() -483 )), "")</f>
        <v/>
      </c>
      <c r="AM484" s="13" t="str">
        <f t="array" ref="AM484">IFERROR(INDEX(E484:E495, SMALL(IF(ISNUMBER(SEARCH("JV2",F484:F495)), ROW(F484:F495)-MIN(ROW(F484:F495))+1, ""), ROW() -483 )), "")</f>
        <v/>
      </c>
    </row>
    <row r="485" spans="2:39" s="13" customFormat="1" ht="15" customHeight="1">
      <c r="B485" s="21" t="s">
        <v>997</v>
      </c>
      <c r="C485" s="1"/>
      <c r="D485" s="22" t="s">
        <v>1000</v>
      </c>
      <c r="E485" s="1" t="s">
        <v>1001</v>
      </c>
      <c r="F485" s="23" t="s">
        <v>30</v>
      </c>
      <c r="G485" s="24"/>
      <c r="H485" s="25">
        <v>4611</v>
      </c>
      <c r="I485" s="24"/>
      <c r="J485" s="25" t="b">
        <v>0</v>
      </c>
      <c r="K485" s="19"/>
      <c r="L485" s="26"/>
      <c r="M485" s="27"/>
      <c r="AB485" s="13" t="str">
        <f t="array" ref="AB485">IFERROR(INDEX(B484:B495, SMALL(IF("V"=F484:F495, ROW(F484:F495)-MIN(ROW(F484:F495))+1, ""), ROW() -483 )), "")</f>
        <v>William Woods University</v>
      </c>
      <c r="AC485" s="13">
        <f t="array" ref="AC485">IFERROR(INDEX(C484:C495, SMALL(IF("V"=F484:F495, ROW(F484:F495)-MIN(ROW(F484:F495))+1, ""), ROW() -483 )), "")</f>
        <v>0</v>
      </c>
      <c r="AD485" s="13" t="str">
        <f t="array" ref="AD485">IFERROR(INDEX(D484:D495, SMALL(IF("V"=F484:F495, ROW(F484:F495)-MIN(ROW(F484:F495))+1, ""), ROW() -483 )), "")</f>
        <v>11-545397</v>
      </c>
      <c r="AE485" s="13" t="str">
        <f t="array" ref="AE485">IFERROR(INDEX(E484:E495, SMALL(IF("V"=F484:F495, ROW(F484:F495)-MIN(ROW(F484:F495))+1, ""), ROW() -483 )), "")</f>
        <v>Drake Bazzy</v>
      </c>
      <c r="AF485" s="13" t="str">
        <f t="array" ref="AF485">IFERROR(INDEX(B484:B495, SMALL(IF(ISNUMBER(SEARCH("JV1",F484:F495)), ROW(F484:F495)-MIN(ROW(F484:F495))+1, ""), ROW() -483 )), "")</f>
        <v/>
      </c>
      <c r="AG485" s="13" t="str">
        <f t="array" ref="AG485">IFERROR(INDEX(C484:C495, SMALL(IF(ISNUMBER(SEARCH("JV1",F484:F495)), ROW(F484:F495)-MIN(ROW(F484:F495))+1, ""), ROW() -483 )), "")</f>
        <v/>
      </c>
      <c r="AH485" s="13" t="str">
        <f t="array" ref="AH485">IFERROR(INDEX(D484:D495, SMALL(IF(ISNUMBER(SEARCH("JV1",F484:F495)), ROW(F484:F495)-MIN(ROW(F484:F495))+1, ""), ROW() -483 )), "")</f>
        <v/>
      </c>
      <c r="AI485" s="13" t="str">
        <f t="array" ref="AI485">IFERROR(INDEX(E484:E495, SMALL(IF(ISNUMBER(SEARCH("JV1",F484:F495)), ROW(F484:F495)-MIN(ROW(F484:F495))+1, ""), ROW() -483 )), "")</f>
        <v/>
      </c>
      <c r="AJ485" s="13" t="str">
        <f t="array" ref="AJ485">IFERROR(INDEX(B484:B495, SMALL(IF(ISNUMBER(SEARCH("JV2",F484:F495)), ROW(F484:F495)-MIN(ROW(F484:F495))+1, ""), ROW() -483 )), "")</f>
        <v/>
      </c>
      <c r="AK485" s="13" t="str">
        <f t="array" ref="AK485">IFERROR(INDEX(C484:C495, SMALL(IF(ISNUMBER(SEARCH("JV2",F484:F495)), ROW(F484:F495)-MIN(ROW(F484:F495))+1, ""), ROW() -483 )), "")</f>
        <v/>
      </c>
      <c r="AL485" s="13" t="str">
        <f t="array" ref="AL485">IFERROR(INDEX(D484:D495, SMALL(IF(ISNUMBER(SEARCH("JV2",F484:F495)), ROW(F484:F495)-MIN(ROW(F484:F495))+1, ""), ROW() -483 )), "")</f>
        <v/>
      </c>
      <c r="AM485" s="13" t="str">
        <f t="array" ref="AM485">IFERROR(INDEX(E484:E495, SMALL(IF(ISNUMBER(SEARCH("JV2",F484:F495)), ROW(F484:F495)-MIN(ROW(F484:F495))+1, ""), ROW() -483 )), "")</f>
        <v/>
      </c>
    </row>
    <row r="486" spans="2:39" s="13" customFormat="1" ht="15" customHeight="1">
      <c r="B486" s="21" t="s">
        <v>997</v>
      </c>
      <c r="C486" s="1"/>
      <c r="D486" s="22" t="s">
        <v>1002</v>
      </c>
      <c r="E486" s="1" t="s">
        <v>1003</v>
      </c>
      <c r="F486" s="23" t="s">
        <v>30</v>
      </c>
      <c r="G486" s="24"/>
      <c r="H486" s="25">
        <v>4611</v>
      </c>
      <c r="I486" s="24"/>
      <c r="J486" s="25" t="b">
        <v>0</v>
      </c>
      <c r="K486" s="19"/>
      <c r="L486" s="26"/>
      <c r="M486" s="27"/>
      <c r="AB486" s="13" t="str">
        <f t="array" ref="AB486">IFERROR(INDEX(B484:B495, SMALL(IF("V"=F484:F495, ROW(F484:F495)-MIN(ROW(F484:F495))+1, ""), ROW() -483 )), "")</f>
        <v>William Woods University</v>
      </c>
      <c r="AC486" s="13">
        <f t="array" ref="AC486">IFERROR(INDEX(C484:C495, SMALL(IF("V"=F484:F495, ROW(F484:F495)-MIN(ROW(F484:F495))+1, ""), ROW() -483 )), "")</f>
        <v>0</v>
      </c>
      <c r="AD486" s="13" t="str">
        <f t="array" ref="AD486">IFERROR(INDEX(D484:D495, SMALL(IF("V"=F484:F495, ROW(F484:F495)-MIN(ROW(F484:F495))+1, ""), ROW() -483 )), "")</f>
        <v>20-41856</v>
      </c>
      <c r="AE486" s="13" t="str">
        <f t="array" ref="AE486">IFERROR(INDEX(E484:E495, SMALL(IF("V"=F484:F495, ROW(F484:F495)-MIN(ROW(F484:F495))+1, ""), ROW() -483 )), "")</f>
        <v>Ian Roth</v>
      </c>
      <c r="AF486" s="13" t="str">
        <f t="array" ref="AF486">IFERROR(INDEX(B484:B495, SMALL(IF(ISNUMBER(SEARCH("JV1",F484:F495)), ROW(F484:F495)-MIN(ROW(F484:F495))+1, ""), ROW() -483 )), "")</f>
        <v/>
      </c>
      <c r="AG486" s="13" t="str">
        <f t="array" ref="AG486">IFERROR(INDEX(C484:C495, SMALL(IF(ISNUMBER(SEARCH("JV1",F484:F495)), ROW(F484:F495)-MIN(ROW(F484:F495))+1, ""), ROW() -483 )), "")</f>
        <v/>
      </c>
      <c r="AH486" s="13" t="str">
        <f t="array" ref="AH486">IFERROR(INDEX(D484:D495, SMALL(IF(ISNUMBER(SEARCH("JV1",F484:F495)), ROW(F484:F495)-MIN(ROW(F484:F495))+1, ""), ROW() -483 )), "")</f>
        <v/>
      </c>
      <c r="AI486" s="13" t="str">
        <f t="array" ref="AI486">IFERROR(INDEX(E484:E495, SMALL(IF(ISNUMBER(SEARCH("JV1",F484:F495)), ROW(F484:F495)-MIN(ROW(F484:F495))+1, ""), ROW() -483 )), "")</f>
        <v/>
      </c>
      <c r="AJ486" s="13" t="str">
        <f t="array" ref="AJ486">IFERROR(INDEX(B484:B495, SMALL(IF(ISNUMBER(SEARCH("JV2",F484:F495)), ROW(F484:F495)-MIN(ROW(F484:F495))+1, ""), ROW() -483 )), "")</f>
        <v/>
      </c>
      <c r="AK486" s="13" t="str">
        <f t="array" ref="AK486">IFERROR(INDEX(C484:C495, SMALL(IF(ISNUMBER(SEARCH("JV2",F484:F495)), ROW(F484:F495)-MIN(ROW(F484:F495))+1, ""), ROW() -483 )), "")</f>
        <v/>
      </c>
      <c r="AL486" s="13" t="str">
        <f t="array" ref="AL486">IFERROR(INDEX(D484:D495, SMALL(IF(ISNUMBER(SEARCH("JV2",F484:F495)), ROW(F484:F495)-MIN(ROW(F484:F495))+1, ""), ROW() -483 )), "")</f>
        <v/>
      </c>
      <c r="AM486" s="13" t="str">
        <f t="array" ref="AM486">IFERROR(INDEX(E484:E495, SMALL(IF(ISNUMBER(SEARCH("JV2",F484:F495)), ROW(F484:F495)-MIN(ROW(F484:F495))+1, ""), ROW() -483 )), "")</f>
        <v/>
      </c>
    </row>
    <row r="487" spans="2:39" s="13" customFormat="1" ht="15" customHeight="1">
      <c r="B487" s="21" t="s">
        <v>997</v>
      </c>
      <c r="C487" s="1"/>
      <c r="D487" s="22" t="s">
        <v>1004</v>
      </c>
      <c r="E487" s="1" t="s">
        <v>1005</v>
      </c>
      <c r="F487" s="23" t="s">
        <v>30</v>
      </c>
      <c r="G487" s="24"/>
      <c r="H487" s="25">
        <v>4611</v>
      </c>
      <c r="I487" s="24"/>
      <c r="J487" s="25" t="b">
        <v>0</v>
      </c>
      <c r="K487" s="19"/>
      <c r="L487" s="26"/>
      <c r="M487" s="27"/>
      <c r="AB487" s="13" t="str">
        <f t="array" ref="AB487">IFERROR(INDEX(B484:B495, SMALL(IF("V"=F484:F495, ROW(F484:F495)-MIN(ROW(F484:F495))+1, ""), ROW() -483 )), "")</f>
        <v>William Woods University</v>
      </c>
      <c r="AC487" s="13">
        <f t="array" ref="AC487">IFERROR(INDEX(C484:C495, SMALL(IF("V"=F484:F495, ROW(F484:F495)-MIN(ROW(F484:F495))+1, ""), ROW() -483 )), "")</f>
        <v>0</v>
      </c>
      <c r="AD487" s="13" t="str">
        <f t="array" ref="AD487">IFERROR(INDEX(D484:D495, SMALL(IF("V"=F484:F495, ROW(F484:F495)-MIN(ROW(F484:F495))+1, ""), ROW() -483 )), "")</f>
        <v>15-75094</v>
      </c>
      <c r="AE487" s="13" t="str">
        <f t="array" ref="AE487">IFERROR(INDEX(E484:E495, SMALL(IF("V"=F484:F495, ROW(F484:F495)-MIN(ROW(F484:F495))+1, ""), ROW() -483 )), "")</f>
        <v>Jacob Kerr</v>
      </c>
      <c r="AF487" s="13" t="str">
        <f t="array" ref="AF487">IFERROR(INDEX(B484:B495, SMALL(IF(ISNUMBER(SEARCH("JV1",F484:F495)), ROW(F484:F495)-MIN(ROW(F484:F495))+1, ""), ROW() -483 )), "")</f>
        <v/>
      </c>
      <c r="AG487" s="13" t="str">
        <f t="array" ref="AG487">IFERROR(INDEX(C484:C495, SMALL(IF(ISNUMBER(SEARCH("JV1",F484:F495)), ROW(F484:F495)-MIN(ROW(F484:F495))+1, ""), ROW() -483 )), "")</f>
        <v/>
      </c>
      <c r="AH487" s="13" t="str">
        <f t="array" ref="AH487">IFERROR(INDEX(D484:D495, SMALL(IF(ISNUMBER(SEARCH("JV1",F484:F495)), ROW(F484:F495)-MIN(ROW(F484:F495))+1, ""), ROW() -483 )), "")</f>
        <v/>
      </c>
      <c r="AI487" s="13" t="str">
        <f t="array" ref="AI487">IFERROR(INDEX(E484:E495, SMALL(IF(ISNUMBER(SEARCH("JV1",F484:F495)), ROW(F484:F495)-MIN(ROW(F484:F495))+1, ""), ROW() -483 )), "")</f>
        <v/>
      </c>
      <c r="AJ487" s="13" t="str">
        <f t="array" ref="AJ487">IFERROR(INDEX(B484:B495, SMALL(IF(ISNUMBER(SEARCH("JV2",F484:F495)), ROW(F484:F495)-MIN(ROW(F484:F495))+1, ""), ROW() -483 )), "")</f>
        <v/>
      </c>
      <c r="AK487" s="13" t="str">
        <f t="array" ref="AK487">IFERROR(INDEX(C484:C495, SMALL(IF(ISNUMBER(SEARCH("JV2",F484:F495)), ROW(F484:F495)-MIN(ROW(F484:F495))+1, ""), ROW() -483 )), "")</f>
        <v/>
      </c>
      <c r="AL487" s="13" t="str">
        <f t="array" ref="AL487">IFERROR(INDEX(D484:D495, SMALL(IF(ISNUMBER(SEARCH("JV2",F484:F495)), ROW(F484:F495)-MIN(ROW(F484:F495))+1, ""), ROW() -483 )), "")</f>
        <v/>
      </c>
      <c r="AM487" s="13" t="str">
        <f t="array" ref="AM487">IFERROR(INDEX(E484:E495, SMALL(IF(ISNUMBER(SEARCH("JV2",F484:F495)), ROW(F484:F495)-MIN(ROW(F484:F495))+1, ""), ROW() -483 )), "")</f>
        <v/>
      </c>
    </row>
    <row r="488" spans="2:39" s="13" customFormat="1" ht="15" customHeight="1">
      <c r="B488" s="21" t="s">
        <v>997</v>
      </c>
      <c r="C488" s="1"/>
      <c r="D488" s="22" t="s">
        <v>1006</v>
      </c>
      <c r="E488" s="1" t="s">
        <v>1007</v>
      </c>
      <c r="F488" s="23" t="s">
        <v>14</v>
      </c>
      <c r="G488" s="24"/>
      <c r="H488" s="25">
        <v>4611</v>
      </c>
      <c r="I488" s="24"/>
      <c r="J488" s="25" t="b">
        <v>0</v>
      </c>
      <c r="K488" s="19"/>
      <c r="L488" s="26"/>
      <c r="M488" s="27"/>
      <c r="AB488" s="13" t="str">
        <f t="array" ref="AB488">IFERROR(INDEX(B484:B495, SMALL(IF("V"=F484:F495, ROW(F484:F495)-MIN(ROW(F484:F495))+1, ""), ROW() -483 )), "")</f>
        <v>William Woods University</v>
      </c>
      <c r="AC488" s="13">
        <f t="array" ref="AC488">IFERROR(INDEX(C484:C495, SMALL(IF("V"=F484:F495, ROW(F484:F495)-MIN(ROW(F484:F495))+1, ""), ROW() -483 )), "")</f>
        <v>0</v>
      </c>
      <c r="AD488" s="13" t="str">
        <f t="array" ref="AD488">IFERROR(INDEX(D484:D495, SMALL(IF("V"=F484:F495, ROW(F484:F495)-MIN(ROW(F484:F495))+1, ""), ROW() -483 )), "")</f>
        <v>7914-44518</v>
      </c>
      <c r="AE488" s="13" t="str">
        <f t="array" ref="AE488">IFERROR(INDEX(E484:E495, SMALL(IF("V"=F484:F495, ROW(F484:F495)-MIN(ROW(F484:F495))+1, ""), ROW() -483 )), "")</f>
        <v>Jonathan Bauer</v>
      </c>
      <c r="AF488" s="13" t="str">
        <f t="array" ref="AF488">IFERROR(INDEX(B484:B495, SMALL(IF(ISNUMBER(SEARCH("JV1",F484:F495)), ROW(F484:F495)-MIN(ROW(F484:F495))+1, ""), ROW() -483 )), "")</f>
        <v/>
      </c>
      <c r="AG488" s="13" t="str">
        <f t="array" ref="AG488">IFERROR(INDEX(C484:C495, SMALL(IF(ISNUMBER(SEARCH("JV1",F484:F495)), ROW(F484:F495)-MIN(ROW(F484:F495))+1, ""), ROW() -483 )), "")</f>
        <v/>
      </c>
      <c r="AH488" s="13" t="str">
        <f t="array" ref="AH488">IFERROR(INDEX(D484:D495, SMALL(IF(ISNUMBER(SEARCH("JV1",F484:F495)), ROW(F484:F495)-MIN(ROW(F484:F495))+1, ""), ROW() -483 )), "")</f>
        <v/>
      </c>
      <c r="AI488" s="13" t="str">
        <f t="array" ref="AI488">IFERROR(INDEX(E484:E495, SMALL(IF(ISNUMBER(SEARCH("JV1",F484:F495)), ROW(F484:F495)-MIN(ROW(F484:F495))+1, ""), ROW() -483 )), "")</f>
        <v/>
      </c>
      <c r="AJ488" s="13" t="str">
        <f t="array" ref="AJ488">IFERROR(INDEX(B484:B495, SMALL(IF(ISNUMBER(SEARCH("JV2",F484:F495)), ROW(F484:F495)-MIN(ROW(F484:F495))+1, ""), ROW() -483 )), "")</f>
        <v/>
      </c>
      <c r="AK488" s="13" t="str">
        <f t="array" ref="AK488">IFERROR(INDEX(C484:C495, SMALL(IF(ISNUMBER(SEARCH("JV2",F484:F495)), ROW(F484:F495)-MIN(ROW(F484:F495))+1, ""), ROW() -483 )), "")</f>
        <v/>
      </c>
      <c r="AL488" s="13" t="str">
        <f t="array" ref="AL488">IFERROR(INDEX(D484:D495, SMALL(IF(ISNUMBER(SEARCH("JV2",F484:F495)), ROW(F484:F495)-MIN(ROW(F484:F495))+1, ""), ROW() -483 )), "")</f>
        <v/>
      </c>
      <c r="AM488" s="13" t="str">
        <f t="array" ref="AM488">IFERROR(INDEX(E484:E495, SMALL(IF(ISNUMBER(SEARCH("JV2",F484:F495)), ROW(F484:F495)-MIN(ROW(F484:F495))+1, ""), ROW() -483 )), "")</f>
        <v/>
      </c>
    </row>
    <row r="489" spans="2:39" s="13" customFormat="1" ht="15" customHeight="1">
      <c r="B489" s="21" t="s">
        <v>997</v>
      </c>
      <c r="C489" s="1"/>
      <c r="D489" s="22" t="s">
        <v>1008</v>
      </c>
      <c r="E489" s="1" t="s">
        <v>1009</v>
      </c>
      <c r="F489" s="23" t="s">
        <v>14</v>
      </c>
      <c r="G489" s="24"/>
      <c r="H489" s="25">
        <v>4611</v>
      </c>
      <c r="I489" s="24"/>
      <c r="J489" s="25" t="b">
        <v>0</v>
      </c>
      <c r="K489" s="19"/>
      <c r="L489" s="26"/>
      <c r="M489" s="27"/>
      <c r="AB489" s="13" t="str">
        <f t="array" ref="AB489">IFERROR(INDEX(B484:B495, SMALL(IF("V"=F484:F495, ROW(F484:F495)-MIN(ROW(F484:F495))+1, ""), ROW() -483 )), "")</f>
        <v>William Woods University</v>
      </c>
      <c r="AC489" s="13">
        <f t="array" ref="AC489">IFERROR(INDEX(C484:C495, SMALL(IF("V"=F484:F495, ROW(F484:F495)-MIN(ROW(F484:F495))+1, ""), ROW() -483 )), "")</f>
        <v>0</v>
      </c>
      <c r="AD489" s="13" t="str">
        <f t="array" ref="AD489">IFERROR(INDEX(D484:D495, SMALL(IF("V"=F484:F495, ROW(F484:F495)-MIN(ROW(F484:F495))+1, ""), ROW() -483 )), "")</f>
        <v>21-68910</v>
      </c>
      <c r="AE489" s="13" t="str">
        <f t="array" ref="AE489">IFERROR(INDEX(E484:E495, SMALL(IF("V"=F484:F495, ROW(F484:F495)-MIN(ROW(F484:F495))+1, ""), ROW() -483 )), "")</f>
        <v>Jonathan Rosado</v>
      </c>
      <c r="AF489" s="13" t="str">
        <f t="array" ref="AF489">IFERROR(INDEX(B484:B495, SMALL(IF(ISNUMBER(SEARCH("JV1",F484:F495)), ROW(F484:F495)-MIN(ROW(F484:F495))+1, ""), ROW() -483 )), "")</f>
        <v/>
      </c>
      <c r="AG489" s="13" t="str">
        <f t="array" ref="AG489">IFERROR(INDEX(C484:C495, SMALL(IF(ISNUMBER(SEARCH("JV1",F484:F495)), ROW(F484:F495)-MIN(ROW(F484:F495))+1, ""), ROW() -483 )), "")</f>
        <v/>
      </c>
      <c r="AH489" s="13" t="str">
        <f t="array" ref="AH489">IFERROR(INDEX(D484:D495, SMALL(IF(ISNUMBER(SEARCH("JV1",F484:F495)), ROW(F484:F495)-MIN(ROW(F484:F495))+1, ""), ROW() -483 )), "")</f>
        <v/>
      </c>
      <c r="AI489" s="13" t="str">
        <f t="array" ref="AI489">IFERROR(INDEX(E484:E495, SMALL(IF(ISNUMBER(SEARCH("JV1",F484:F495)), ROW(F484:F495)-MIN(ROW(F484:F495))+1, ""), ROW() -483 )), "")</f>
        <v/>
      </c>
      <c r="AJ489" s="13" t="str">
        <f t="array" ref="AJ489">IFERROR(INDEX(B484:B495, SMALL(IF(ISNUMBER(SEARCH("JV2",F484:F495)), ROW(F484:F495)-MIN(ROW(F484:F495))+1, ""), ROW() -483 )), "")</f>
        <v/>
      </c>
      <c r="AK489" s="13" t="str">
        <f t="array" ref="AK489">IFERROR(INDEX(C484:C495, SMALL(IF(ISNUMBER(SEARCH("JV2",F484:F495)), ROW(F484:F495)-MIN(ROW(F484:F495))+1, ""), ROW() -483 )), "")</f>
        <v/>
      </c>
      <c r="AL489" s="13" t="str">
        <f t="array" ref="AL489">IFERROR(INDEX(D484:D495, SMALL(IF(ISNUMBER(SEARCH("JV2",F484:F495)), ROW(F484:F495)-MIN(ROW(F484:F495))+1, ""), ROW() -483 )), "")</f>
        <v/>
      </c>
      <c r="AM489" s="13" t="str">
        <f t="array" ref="AM489">IFERROR(INDEX(E484:E495, SMALL(IF(ISNUMBER(SEARCH("JV2",F484:F495)), ROW(F484:F495)-MIN(ROW(F484:F495))+1, ""), ROW() -483 )), "")</f>
        <v/>
      </c>
    </row>
    <row r="490" spans="2:39" s="13" customFormat="1" ht="15" customHeight="1">
      <c r="B490" s="21" t="s">
        <v>997</v>
      </c>
      <c r="C490" s="1"/>
      <c r="D490" s="22" t="s">
        <v>1010</v>
      </c>
      <c r="E490" s="1" t="s">
        <v>1011</v>
      </c>
      <c r="F490" s="23" t="s">
        <v>14</v>
      </c>
      <c r="G490" s="24"/>
      <c r="H490" s="25">
        <v>4611</v>
      </c>
      <c r="I490" s="24"/>
      <c r="J490" s="25" t="b">
        <v>0</v>
      </c>
      <c r="K490" s="19"/>
      <c r="L490" s="26"/>
      <c r="M490" s="27"/>
      <c r="AB490" s="13" t="str">
        <f t="array" ref="AB490">IFERROR(INDEX(B484:B495, SMALL(IF("V"=F484:F495, ROW(F484:F495)-MIN(ROW(F484:F495))+1, ""), ROW() -483 )), "")</f>
        <v>William Woods University</v>
      </c>
      <c r="AC490" s="13">
        <f t="array" ref="AC490">IFERROR(INDEX(C484:C495, SMALL(IF("V"=F484:F495, ROW(F484:F495)-MIN(ROW(F484:F495))+1, ""), ROW() -483 )), "")</f>
        <v>0</v>
      </c>
      <c r="AD490" s="13" t="str">
        <f t="array" ref="AD490">IFERROR(INDEX(D484:D495, SMALL(IF("V"=F484:F495, ROW(F484:F495)-MIN(ROW(F484:F495))+1, ""), ROW() -483 )), "")</f>
        <v>19-40257</v>
      </c>
      <c r="AE490" s="13" t="str">
        <f t="array" ref="AE490">IFERROR(INDEX(E484:E495, SMALL(IF("V"=F484:F495, ROW(F484:F495)-MIN(ROW(F484:F495))+1, ""), ROW() -483 )), "")</f>
        <v>Lucas Newman</v>
      </c>
      <c r="AF490" s="13" t="str">
        <f t="array" ref="AF490">IFERROR(INDEX(B484:B495, SMALL(IF(ISNUMBER(SEARCH("JV1",F484:F495)), ROW(F484:F495)-MIN(ROW(F484:F495))+1, ""), ROW() -483 )), "")</f>
        <v/>
      </c>
      <c r="AG490" s="13" t="str">
        <f t="array" ref="AG490">IFERROR(INDEX(C484:C495, SMALL(IF(ISNUMBER(SEARCH("JV1",F484:F495)), ROW(F484:F495)-MIN(ROW(F484:F495))+1, ""), ROW() -483 )), "")</f>
        <v/>
      </c>
      <c r="AH490" s="13" t="str">
        <f t="array" ref="AH490">IFERROR(INDEX(D484:D495, SMALL(IF(ISNUMBER(SEARCH("JV1",F484:F495)), ROW(F484:F495)-MIN(ROW(F484:F495))+1, ""), ROW() -483 )), "")</f>
        <v/>
      </c>
      <c r="AI490" s="13" t="str">
        <f t="array" ref="AI490">IFERROR(INDEX(E484:E495, SMALL(IF(ISNUMBER(SEARCH("JV1",F484:F495)), ROW(F484:F495)-MIN(ROW(F484:F495))+1, ""), ROW() -483 )), "")</f>
        <v/>
      </c>
      <c r="AJ490" s="13" t="str">
        <f t="array" ref="AJ490">IFERROR(INDEX(B484:B495, SMALL(IF(ISNUMBER(SEARCH("JV2",F484:F495)), ROW(F484:F495)-MIN(ROW(F484:F495))+1, ""), ROW() -483 )), "")</f>
        <v/>
      </c>
      <c r="AK490" s="13" t="str">
        <f t="array" ref="AK490">IFERROR(INDEX(C484:C495, SMALL(IF(ISNUMBER(SEARCH("JV2",F484:F495)), ROW(F484:F495)-MIN(ROW(F484:F495))+1, ""), ROW() -483 )), "")</f>
        <v/>
      </c>
      <c r="AL490" s="13" t="str">
        <f t="array" ref="AL490">IFERROR(INDEX(D484:D495, SMALL(IF(ISNUMBER(SEARCH("JV2",F484:F495)), ROW(F484:F495)-MIN(ROW(F484:F495))+1, ""), ROW() -483 )), "")</f>
        <v/>
      </c>
      <c r="AM490" s="13" t="str">
        <f t="array" ref="AM490">IFERROR(INDEX(E484:E495, SMALL(IF(ISNUMBER(SEARCH("JV2",F484:F495)), ROW(F484:F495)-MIN(ROW(F484:F495))+1, ""), ROW() -483 )), "")</f>
        <v/>
      </c>
    </row>
    <row r="491" spans="2:39" s="13" customFormat="1" ht="15" customHeight="1">
      <c r="B491" s="21" t="s">
        <v>997</v>
      </c>
      <c r="C491" s="1"/>
      <c r="D491" s="22" t="s">
        <v>1012</v>
      </c>
      <c r="E491" s="1" t="s">
        <v>1013</v>
      </c>
      <c r="F491" s="23" t="s">
        <v>30</v>
      </c>
      <c r="G491" s="24"/>
      <c r="H491" s="25">
        <v>4611</v>
      </c>
      <c r="I491" s="24"/>
      <c r="J491" s="25" t="b">
        <v>0</v>
      </c>
      <c r="K491" s="19"/>
      <c r="L491" s="26"/>
      <c r="M491" s="27"/>
      <c r="AB491" s="13" t="str">
        <f t="array" ref="AB491">IFERROR(INDEX(B484:B495, SMALL(IF("V"=F484:F495, ROW(F484:F495)-MIN(ROW(F484:F495))+1, ""), ROW() -483 )), "")</f>
        <v>William Woods University</v>
      </c>
      <c r="AC491" s="13">
        <f t="array" ref="AC491">IFERROR(INDEX(C484:C495, SMALL(IF("V"=F484:F495, ROW(F484:F495)-MIN(ROW(F484:F495))+1, ""), ROW() -483 )), "")</f>
        <v>0</v>
      </c>
      <c r="AD491" s="13" t="str">
        <f t="array" ref="AD491">IFERROR(INDEX(D484:D495, SMALL(IF("V"=F484:F495, ROW(F484:F495)-MIN(ROW(F484:F495))+1, ""), ROW() -483 )), "")</f>
        <v>11-418423</v>
      </c>
      <c r="AE491" s="13" t="str">
        <f t="array" ref="AE491">IFERROR(INDEX(E484:E495, SMALL(IF("V"=F484:F495, ROW(F484:F495)-MIN(ROW(F484:F495))+1, ""), ROW() -483 )), "")</f>
        <v>Patrick Schultz</v>
      </c>
      <c r="AF491" s="13" t="str">
        <f t="array" ref="AF491">IFERROR(INDEX(B484:B495, SMALL(IF(ISNUMBER(SEARCH("JV1",F484:F495)), ROW(F484:F495)-MIN(ROW(F484:F495))+1, ""), ROW() -483 )), "")</f>
        <v/>
      </c>
      <c r="AG491" s="13" t="str">
        <f t="array" ref="AG491">IFERROR(INDEX(C484:C495, SMALL(IF(ISNUMBER(SEARCH("JV1",F484:F495)), ROW(F484:F495)-MIN(ROW(F484:F495))+1, ""), ROW() -483 )), "")</f>
        <v/>
      </c>
      <c r="AH491" s="13" t="str">
        <f t="array" ref="AH491">IFERROR(INDEX(D484:D495, SMALL(IF(ISNUMBER(SEARCH("JV1",F484:F495)), ROW(F484:F495)-MIN(ROW(F484:F495))+1, ""), ROW() -483 )), "")</f>
        <v/>
      </c>
      <c r="AI491" s="13" t="str">
        <f t="array" ref="AI491">IFERROR(INDEX(E484:E495, SMALL(IF(ISNUMBER(SEARCH("JV1",F484:F495)), ROW(F484:F495)-MIN(ROW(F484:F495))+1, ""), ROW() -483 )), "")</f>
        <v/>
      </c>
      <c r="AJ491" s="13" t="str">
        <f t="array" ref="AJ491">IFERROR(INDEX(B484:B495, SMALL(IF(ISNUMBER(SEARCH("JV2",F484:F495)), ROW(F484:F495)-MIN(ROW(F484:F495))+1, ""), ROW() -483 )), "")</f>
        <v/>
      </c>
      <c r="AK491" s="13" t="str">
        <f t="array" ref="AK491">IFERROR(INDEX(C484:C495, SMALL(IF(ISNUMBER(SEARCH("JV2",F484:F495)), ROW(F484:F495)-MIN(ROW(F484:F495))+1, ""), ROW() -483 )), "")</f>
        <v/>
      </c>
      <c r="AL491" s="13" t="str">
        <f t="array" ref="AL491">IFERROR(INDEX(D484:D495, SMALL(IF(ISNUMBER(SEARCH("JV2",F484:F495)), ROW(F484:F495)-MIN(ROW(F484:F495))+1, ""), ROW() -483 )), "")</f>
        <v/>
      </c>
      <c r="AM491" s="13" t="str">
        <f t="array" ref="AM491">IFERROR(INDEX(E484:E495, SMALL(IF(ISNUMBER(SEARCH("JV2",F484:F495)), ROW(F484:F495)-MIN(ROW(F484:F495))+1, ""), ROW() -483 )), "")</f>
        <v/>
      </c>
    </row>
    <row r="492" spans="2:39" s="13" customFormat="1" ht="15" customHeight="1">
      <c r="B492" s="21" t="s">
        <v>997</v>
      </c>
      <c r="C492" s="1"/>
      <c r="D492" s="22" t="s">
        <v>1014</v>
      </c>
      <c r="E492" s="1" t="s">
        <v>1015</v>
      </c>
      <c r="F492" s="23" t="s">
        <v>14</v>
      </c>
      <c r="G492" s="24"/>
      <c r="H492" s="25">
        <v>4611</v>
      </c>
      <c r="I492" s="24"/>
      <c r="J492" s="25" t="b">
        <v>0</v>
      </c>
      <c r="K492" s="19"/>
      <c r="L492" s="26"/>
      <c r="M492" s="27"/>
    </row>
    <row r="493" spans="2:39" s="13" customFormat="1" ht="15" customHeight="1">
      <c r="B493" s="21" t="s">
        <v>997</v>
      </c>
      <c r="C493" s="1"/>
      <c r="D493" s="22" t="s">
        <v>1016</v>
      </c>
      <c r="E493" s="1" t="s">
        <v>1017</v>
      </c>
      <c r="F493" s="23" t="s">
        <v>14</v>
      </c>
      <c r="G493" s="24"/>
      <c r="H493" s="25">
        <v>4611</v>
      </c>
      <c r="I493" s="24"/>
      <c r="J493" s="25" t="b">
        <v>0</v>
      </c>
      <c r="K493" s="19"/>
      <c r="L493" s="26"/>
      <c r="M493" s="27"/>
    </row>
    <row r="494" spans="2:39" s="13" customFormat="1" ht="15" customHeight="1">
      <c r="B494" s="21" t="s">
        <v>997</v>
      </c>
      <c r="C494" s="1"/>
      <c r="D494" s="22" t="s">
        <v>1018</v>
      </c>
      <c r="E494" s="1" t="s">
        <v>1019</v>
      </c>
      <c r="F494" s="23" t="s">
        <v>14</v>
      </c>
      <c r="G494" s="24"/>
      <c r="H494" s="25">
        <v>4611</v>
      </c>
      <c r="I494" s="24"/>
      <c r="J494" s="25" t="b">
        <v>0</v>
      </c>
      <c r="K494" s="19"/>
      <c r="L494" s="26"/>
      <c r="M494" s="27"/>
    </row>
    <row r="495" spans="2:39" s="13" customFormat="1" ht="15" customHeight="1">
      <c r="B495" s="21" t="s">
        <v>997</v>
      </c>
      <c r="C495" s="1"/>
      <c r="D495" s="22" t="s">
        <v>1020</v>
      </c>
      <c r="E495" s="1" t="s">
        <v>1021</v>
      </c>
      <c r="F495" s="23" t="s">
        <v>14</v>
      </c>
      <c r="G495" s="24"/>
      <c r="H495" s="25">
        <v>4611</v>
      </c>
      <c r="I495" s="24"/>
      <c r="J495" s="25" t="b">
        <v>0</v>
      </c>
      <c r="K495" s="19"/>
      <c r="L495" s="26"/>
      <c r="M495" s="27"/>
    </row>
    <row r="496" spans="2:39" s="13" customFormat="1" ht="15" customHeight="1">
      <c r="B496" s="21" t="s">
        <v>1022</v>
      </c>
      <c r="C496" s="1"/>
      <c r="D496" s="22" t="s">
        <v>1023</v>
      </c>
      <c r="E496" s="1" t="s">
        <v>1024</v>
      </c>
      <c r="F496" s="23" t="s">
        <v>30</v>
      </c>
      <c r="G496" s="24"/>
      <c r="H496" s="25">
        <v>2400</v>
      </c>
      <c r="I496" s="24"/>
      <c r="J496" s="25" t="b">
        <v>0</v>
      </c>
      <c r="K496" s="19"/>
      <c r="L496" s="26"/>
      <c r="M496" s="27"/>
      <c r="AB496" s="13" t="str">
        <f t="array" ref="AB496">IFERROR(INDEX(B496:B518, SMALL(IF("V"=F496:F518, ROW(F496:F518)-MIN(ROW(F496:F518))+1, ""), ROW() -495 )), "")</f>
        <v>Wisc.-Whitewater</v>
      </c>
      <c r="AC496" s="13">
        <f t="array" ref="AC496">IFERROR(INDEX(C496:C518, SMALL(IF("V"=F496:F518, ROW(F496:F518)-MIN(ROW(F496:F518))+1, ""), ROW() -495 )), "")</f>
        <v>0</v>
      </c>
      <c r="AD496" s="13" t="str">
        <f t="array" ref="AD496">IFERROR(INDEX(D496:D518, SMALL(IF("V"=F496:F518, ROW(F496:F518)-MIN(ROW(F496:F518))+1, ""), ROW() -495 )), "")</f>
        <v>6834-20278</v>
      </c>
      <c r="AE496" s="13" t="str">
        <f t="array" ref="AE496">IFERROR(INDEX(E496:E518, SMALL(IF("V"=F496:F518, ROW(F496:F518)-MIN(ROW(F496:F518))+1, ""), ROW() -495 )), "")</f>
        <v>Garrett Meadows</v>
      </c>
      <c r="AF496" s="13" t="str">
        <f t="array" ref="AF496">IFERROR(INDEX(B496:B518, SMALL(IF(ISNUMBER(SEARCH("JV1",F496:F518)), ROW(F496:F518)-MIN(ROW(F496:F518))+1, ""), ROW() -495 )), "")</f>
        <v/>
      </c>
      <c r="AG496" s="13" t="str">
        <f t="array" ref="AG496">IFERROR(INDEX(C496:C518, SMALL(IF(ISNUMBER(SEARCH("JV1",F496:F518)), ROW(F496:F518)-MIN(ROW(F496:F518))+1, ""), ROW() -495 )), "")</f>
        <v/>
      </c>
      <c r="AH496" s="13" t="str">
        <f t="array" ref="AH496">IFERROR(INDEX(D496:D518, SMALL(IF(ISNUMBER(SEARCH("JV1",F496:F518)), ROW(F496:F518)-MIN(ROW(F496:F518))+1, ""), ROW() -495 )), "")</f>
        <v/>
      </c>
      <c r="AI496" s="13" t="str">
        <f t="array" ref="AI496">IFERROR(INDEX(E496:E518, SMALL(IF(ISNUMBER(SEARCH("JV1",F496:F518)), ROW(F496:F518)-MIN(ROW(F496:F518))+1, ""), ROW() -495 )), "")</f>
        <v/>
      </c>
      <c r="AJ496" s="13" t="str">
        <f t="array" ref="AJ496">IFERROR(INDEX(B496:B518, SMALL(IF(ISNUMBER(SEARCH("JV2",F496:F518)), ROW(F496:F518)-MIN(ROW(F496:F518))+1, ""), ROW() -495 )), "")</f>
        <v/>
      </c>
      <c r="AK496" s="13" t="str">
        <f t="array" ref="AK496">IFERROR(INDEX(C496:C518, SMALL(IF(ISNUMBER(SEARCH("JV2",F496:F518)), ROW(F496:F518)-MIN(ROW(F496:F518))+1, ""), ROW() -495 )), "")</f>
        <v/>
      </c>
      <c r="AL496" s="13" t="str">
        <f t="array" ref="AL496">IFERROR(INDEX(D496:D518, SMALL(IF(ISNUMBER(SEARCH("JV2",F496:F518)), ROW(F496:F518)-MIN(ROW(F496:F518))+1, ""), ROW() -495 )), "")</f>
        <v/>
      </c>
      <c r="AM496" s="13" t="str">
        <f t="array" ref="AM496">IFERROR(INDEX(E496:E518, SMALL(IF(ISNUMBER(SEARCH("JV2",F496:F518)), ROW(F496:F518)-MIN(ROW(F496:F518))+1, ""), ROW() -495 )), "")</f>
        <v/>
      </c>
    </row>
    <row r="497" spans="2:39" s="13" customFormat="1" ht="15" customHeight="1">
      <c r="B497" s="21" t="s">
        <v>1022</v>
      </c>
      <c r="C497" s="1"/>
      <c r="D497" s="22" t="s">
        <v>1025</v>
      </c>
      <c r="E497" s="1" t="s">
        <v>1026</v>
      </c>
      <c r="F497" s="23" t="s">
        <v>30</v>
      </c>
      <c r="G497" s="24"/>
      <c r="H497" s="25">
        <v>2400</v>
      </c>
      <c r="I497" s="24"/>
      <c r="J497" s="25" t="b">
        <v>0</v>
      </c>
      <c r="K497" s="19"/>
      <c r="L497" s="26"/>
      <c r="M497" s="27"/>
      <c r="AB497" s="13" t="str">
        <f t="array" ref="AB497">IFERROR(INDEX(B496:B518, SMALL(IF("V"=F496:F518, ROW(F496:F518)-MIN(ROW(F496:F518))+1, ""), ROW() -495 )), "")</f>
        <v>Wisc.-Whitewater</v>
      </c>
      <c r="AC497" s="13">
        <f t="array" ref="AC497">IFERROR(INDEX(C496:C518, SMALL(IF("V"=F496:F518, ROW(F496:F518)-MIN(ROW(F496:F518))+1, ""), ROW() -495 )), "")</f>
        <v>0</v>
      </c>
      <c r="AD497" s="13" t="str">
        <f t="array" ref="AD497">IFERROR(INDEX(D496:D518, SMALL(IF("V"=F496:F518, ROW(F496:F518)-MIN(ROW(F496:F518))+1, ""), ROW() -495 )), "")</f>
        <v>11-102404</v>
      </c>
      <c r="AE497" s="13" t="str">
        <f t="array" ref="AE497">IFERROR(INDEX(E496:E518, SMALL(IF("V"=F496:F518, ROW(F496:F518)-MIN(ROW(F496:F518))+1, ""), ROW() -495 )), "")</f>
        <v>Hunter Pomije</v>
      </c>
      <c r="AF497" s="13" t="str">
        <f t="array" ref="AF497">IFERROR(INDEX(B496:B518, SMALL(IF(ISNUMBER(SEARCH("JV1",F496:F518)), ROW(F496:F518)-MIN(ROW(F496:F518))+1, ""), ROW() -495 )), "")</f>
        <v/>
      </c>
      <c r="AG497" s="13" t="str">
        <f t="array" ref="AG497">IFERROR(INDEX(C496:C518, SMALL(IF(ISNUMBER(SEARCH("JV1",F496:F518)), ROW(F496:F518)-MIN(ROW(F496:F518))+1, ""), ROW() -495 )), "")</f>
        <v/>
      </c>
      <c r="AH497" s="13" t="str">
        <f t="array" ref="AH497">IFERROR(INDEX(D496:D518, SMALL(IF(ISNUMBER(SEARCH("JV1",F496:F518)), ROW(F496:F518)-MIN(ROW(F496:F518))+1, ""), ROW() -495 )), "")</f>
        <v/>
      </c>
      <c r="AI497" s="13" t="str">
        <f t="array" ref="AI497">IFERROR(INDEX(E496:E518, SMALL(IF(ISNUMBER(SEARCH("JV1",F496:F518)), ROW(F496:F518)-MIN(ROW(F496:F518))+1, ""), ROW() -495 )), "")</f>
        <v/>
      </c>
      <c r="AJ497" s="13" t="str">
        <f t="array" ref="AJ497">IFERROR(INDEX(B496:B518, SMALL(IF(ISNUMBER(SEARCH("JV2",F496:F518)), ROW(F496:F518)-MIN(ROW(F496:F518))+1, ""), ROW() -495 )), "")</f>
        <v/>
      </c>
      <c r="AK497" s="13" t="str">
        <f t="array" ref="AK497">IFERROR(INDEX(C496:C518, SMALL(IF(ISNUMBER(SEARCH("JV2",F496:F518)), ROW(F496:F518)-MIN(ROW(F496:F518))+1, ""), ROW() -495 )), "")</f>
        <v/>
      </c>
      <c r="AL497" s="13" t="str">
        <f t="array" ref="AL497">IFERROR(INDEX(D496:D518, SMALL(IF(ISNUMBER(SEARCH("JV2",F496:F518)), ROW(F496:F518)-MIN(ROW(F496:F518))+1, ""), ROW() -495 )), "")</f>
        <v/>
      </c>
      <c r="AM497" s="13" t="str">
        <f t="array" ref="AM497">IFERROR(INDEX(E496:E518, SMALL(IF(ISNUMBER(SEARCH("JV2",F496:F518)), ROW(F496:F518)-MIN(ROW(F496:F518))+1, ""), ROW() -495 )), "")</f>
        <v/>
      </c>
    </row>
    <row r="498" spans="2:39" s="13" customFormat="1" ht="15" customHeight="1">
      <c r="B498" s="21" t="s">
        <v>1022</v>
      </c>
      <c r="C498" s="1"/>
      <c r="D498" s="22" t="s">
        <v>1027</v>
      </c>
      <c r="E498" s="1" t="s">
        <v>1028</v>
      </c>
      <c r="F498" s="23" t="s">
        <v>30</v>
      </c>
      <c r="G498" s="24"/>
      <c r="H498" s="25">
        <v>2400</v>
      </c>
      <c r="I498" s="24"/>
      <c r="J498" s="25" t="b">
        <v>0</v>
      </c>
      <c r="K498" s="19"/>
      <c r="L498" s="26"/>
      <c r="M498" s="27"/>
      <c r="AB498" s="13" t="str">
        <f t="array" ref="AB498">IFERROR(INDEX(B496:B518, SMALL(IF("V"=F496:F518, ROW(F496:F518)-MIN(ROW(F496:F518))+1, ""), ROW() -495 )), "")</f>
        <v>Wisc.-Whitewater</v>
      </c>
      <c r="AC498" s="13">
        <f t="array" ref="AC498">IFERROR(INDEX(C496:C518, SMALL(IF("V"=F496:F518, ROW(F496:F518)-MIN(ROW(F496:F518))+1, ""), ROW() -495 )), "")</f>
        <v>0</v>
      </c>
      <c r="AD498" s="13" t="str">
        <f t="array" ref="AD498">IFERROR(INDEX(D496:D518, SMALL(IF("V"=F496:F518, ROW(F496:F518)-MIN(ROW(F496:F518))+1, ""), ROW() -495 )), "")</f>
        <v>16-19944</v>
      </c>
      <c r="AE498" s="13" t="str">
        <f t="array" ref="AE498">IFERROR(INDEX(E496:E518, SMALL(IF("V"=F496:F518, ROW(F496:F518)-MIN(ROW(F496:F518))+1, ""), ROW() -495 )), "")</f>
        <v>James Stewart</v>
      </c>
      <c r="AF498" s="13" t="str">
        <f t="array" ref="AF498">IFERROR(INDEX(B496:B518, SMALL(IF(ISNUMBER(SEARCH("JV1",F496:F518)), ROW(F496:F518)-MIN(ROW(F496:F518))+1, ""), ROW() -495 )), "")</f>
        <v/>
      </c>
      <c r="AG498" s="13" t="str">
        <f t="array" ref="AG498">IFERROR(INDEX(C496:C518, SMALL(IF(ISNUMBER(SEARCH("JV1",F496:F518)), ROW(F496:F518)-MIN(ROW(F496:F518))+1, ""), ROW() -495 )), "")</f>
        <v/>
      </c>
      <c r="AH498" s="13" t="str">
        <f t="array" ref="AH498">IFERROR(INDEX(D496:D518, SMALL(IF(ISNUMBER(SEARCH("JV1",F496:F518)), ROW(F496:F518)-MIN(ROW(F496:F518))+1, ""), ROW() -495 )), "")</f>
        <v/>
      </c>
      <c r="AI498" s="13" t="str">
        <f t="array" ref="AI498">IFERROR(INDEX(E496:E518, SMALL(IF(ISNUMBER(SEARCH("JV1",F496:F518)), ROW(F496:F518)-MIN(ROW(F496:F518))+1, ""), ROW() -495 )), "")</f>
        <v/>
      </c>
      <c r="AJ498" s="13" t="str">
        <f t="array" ref="AJ498">IFERROR(INDEX(B496:B518, SMALL(IF(ISNUMBER(SEARCH("JV2",F496:F518)), ROW(F496:F518)-MIN(ROW(F496:F518))+1, ""), ROW() -495 )), "")</f>
        <v/>
      </c>
      <c r="AK498" s="13" t="str">
        <f t="array" ref="AK498">IFERROR(INDEX(C496:C518, SMALL(IF(ISNUMBER(SEARCH("JV2",F496:F518)), ROW(F496:F518)-MIN(ROW(F496:F518))+1, ""), ROW() -495 )), "")</f>
        <v/>
      </c>
      <c r="AL498" s="13" t="str">
        <f t="array" ref="AL498">IFERROR(INDEX(D496:D518, SMALL(IF(ISNUMBER(SEARCH("JV2",F496:F518)), ROW(F496:F518)-MIN(ROW(F496:F518))+1, ""), ROW() -495 )), "")</f>
        <v/>
      </c>
      <c r="AM498" s="13" t="str">
        <f t="array" ref="AM498">IFERROR(INDEX(E496:E518, SMALL(IF(ISNUMBER(SEARCH("JV2",F496:F518)), ROW(F496:F518)-MIN(ROW(F496:F518))+1, ""), ROW() -495 )), "")</f>
        <v/>
      </c>
    </row>
    <row r="499" spans="2:39" s="13" customFormat="1" ht="15" customHeight="1">
      <c r="B499" s="21" t="s">
        <v>1022</v>
      </c>
      <c r="C499" s="1"/>
      <c r="D499" s="22" t="s">
        <v>1029</v>
      </c>
      <c r="E499" s="1" t="s">
        <v>1030</v>
      </c>
      <c r="F499" s="23" t="s">
        <v>30</v>
      </c>
      <c r="G499" s="24"/>
      <c r="H499" s="25">
        <v>2400</v>
      </c>
      <c r="I499" s="24"/>
      <c r="J499" s="25" t="b">
        <v>0</v>
      </c>
      <c r="K499" s="19"/>
      <c r="L499" s="26"/>
      <c r="M499" s="27"/>
      <c r="AB499" s="13" t="str">
        <f t="array" ref="AB499">IFERROR(INDEX(B496:B518, SMALL(IF("V"=F496:F518, ROW(F496:F518)-MIN(ROW(F496:F518))+1, ""), ROW() -495 )), "")</f>
        <v>Wisc.-Whitewater</v>
      </c>
      <c r="AC499" s="13">
        <f t="array" ref="AC499">IFERROR(INDEX(C496:C518, SMALL(IF("V"=F496:F518, ROW(F496:F518)-MIN(ROW(F496:F518))+1, ""), ROW() -495 )), "")</f>
        <v>0</v>
      </c>
      <c r="AD499" s="13" t="str">
        <f t="array" ref="AD499">IFERROR(INDEX(D496:D518, SMALL(IF("V"=F496:F518, ROW(F496:F518)-MIN(ROW(F496:F518))+1, ""), ROW() -495 )), "")</f>
        <v>17-102066</v>
      </c>
      <c r="AE499" s="13" t="str">
        <f t="array" ref="AE499">IFERROR(INDEX(E496:E518, SMALL(IF("V"=F496:F518, ROW(F496:F518)-MIN(ROW(F496:F518))+1, ""), ROW() -495 )), "")</f>
        <v>Luke Winter</v>
      </c>
      <c r="AF499" s="13" t="str">
        <f t="array" ref="AF499">IFERROR(INDEX(B496:B518, SMALL(IF(ISNUMBER(SEARCH("JV1",F496:F518)), ROW(F496:F518)-MIN(ROW(F496:F518))+1, ""), ROW() -495 )), "")</f>
        <v/>
      </c>
      <c r="AG499" s="13" t="str">
        <f t="array" ref="AG499">IFERROR(INDEX(C496:C518, SMALL(IF(ISNUMBER(SEARCH("JV1",F496:F518)), ROW(F496:F518)-MIN(ROW(F496:F518))+1, ""), ROW() -495 )), "")</f>
        <v/>
      </c>
      <c r="AH499" s="13" t="str">
        <f t="array" ref="AH499">IFERROR(INDEX(D496:D518, SMALL(IF(ISNUMBER(SEARCH("JV1",F496:F518)), ROW(F496:F518)-MIN(ROW(F496:F518))+1, ""), ROW() -495 )), "")</f>
        <v/>
      </c>
      <c r="AI499" s="13" t="str">
        <f t="array" ref="AI499">IFERROR(INDEX(E496:E518, SMALL(IF(ISNUMBER(SEARCH("JV1",F496:F518)), ROW(F496:F518)-MIN(ROW(F496:F518))+1, ""), ROW() -495 )), "")</f>
        <v/>
      </c>
      <c r="AJ499" s="13" t="str">
        <f t="array" ref="AJ499">IFERROR(INDEX(B496:B518, SMALL(IF(ISNUMBER(SEARCH("JV2",F496:F518)), ROW(F496:F518)-MIN(ROW(F496:F518))+1, ""), ROW() -495 )), "")</f>
        <v/>
      </c>
      <c r="AK499" s="13" t="str">
        <f t="array" ref="AK499">IFERROR(INDEX(C496:C518, SMALL(IF(ISNUMBER(SEARCH("JV2",F496:F518)), ROW(F496:F518)-MIN(ROW(F496:F518))+1, ""), ROW() -495 )), "")</f>
        <v/>
      </c>
      <c r="AL499" s="13" t="str">
        <f t="array" ref="AL499">IFERROR(INDEX(D496:D518, SMALL(IF(ISNUMBER(SEARCH("JV2",F496:F518)), ROW(F496:F518)-MIN(ROW(F496:F518))+1, ""), ROW() -495 )), "")</f>
        <v/>
      </c>
      <c r="AM499" s="13" t="str">
        <f t="array" ref="AM499">IFERROR(INDEX(E496:E518, SMALL(IF(ISNUMBER(SEARCH("JV2",F496:F518)), ROW(F496:F518)-MIN(ROW(F496:F518))+1, ""), ROW() -495 )), "")</f>
        <v/>
      </c>
    </row>
    <row r="500" spans="2:39" s="13" customFormat="1" ht="15" customHeight="1">
      <c r="B500" s="21" t="s">
        <v>1022</v>
      </c>
      <c r="C500" s="1"/>
      <c r="D500" s="22" t="s">
        <v>1031</v>
      </c>
      <c r="E500" s="1" t="s">
        <v>1032</v>
      </c>
      <c r="F500" s="23" t="s">
        <v>30</v>
      </c>
      <c r="G500" s="24"/>
      <c r="H500" s="25">
        <v>2400</v>
      </c>
      <c r="I500" s="24"/>
      <c r="J500" s="25" t="b">
        <v>0</v>
      </c>
      <c r="K500" s="19"/>
      <c r="L500" s="26"/>
      <c r="M500" s="27"/>
      <c r="AB500" s="13" t="str">
        <f t="array" ref="AB500">IFERROR(INDEX(B496:B518, SMALL(IF("V"=F496:F518, ROW(F496:F518)-MIN(ROW(F496:F518))+1, ""), ROW() -495 )), "")</f>
        <v>Wisc.-Whitewater</v>
      </c>
      <c r="AC500" s="13">
        <f t="array" ref="AC500">IFERROR(INDEX(C496:C518, SMALL(IF("V"=F496:F518, ROW(F496:F518)-MIN(ROW(F496:F518))+1, ""), ROW() -495 )), "")</f>
        <v>0</v>
      </c>
      <c r="AD500" s="13" t="str">
        <f t="array" ref="AD500">IFERROR(INDEX(D496:D518, SMALL(IF("V"=F496:F518, ROW(F496:F518)-MIN(ROW(F496:F518))+1, ""), ROW() -495 )), "")</f>
        <v>16-146179</v>
      </c>
      <c r="AE500" s="13" t="str">
        <f t="array" ref="AE500">IFERROR(INDEX(E496:E518, SMALL(IF("V"=F496:F518, ROW(F496:F518)-MIN(ROW(F496:F518))+1, ""), ROW() -495 )), "")</f>
        <v>Robert Vater</v>
      </c>
      <c r="AF500" s="13" t="str">
        <f t="array" ref="AF500">IFERROR(INDEX(B496:B518, SMALL(IF(ISNUMBER(SEARCH("JV1",F496:F518)), ROW(F496:F518)-MIN(ROW(F496:F518))+1, ""), ROW() -495 )), "")</f>
        <v/>
      </c>
      <c r="AG500" s="13" t="str">
        <f t="array" ref="AG500">IFERROR(INDEX(C496:C518, SMALL(IF(ISNUMBER(SEARCH("JV1",F496:F518)), ROW(F496:F518)-MIN(ROW(F496:F518))+1, ""), ROW() -495 )), "")</f>
        <v/>
      </c>
      <c r="AH500" s="13" t="str">
        <f t="array" ref="AH500">IFERROR(INDEX(D496:D518, SMALL(IF(ISNUMBER(SEARCH("JV1",F496:F518)), ROW(F496:F518)-MIN(ROW(F496:F518))+1, ""), ROW() -495 )), "")</f>
        <v/>
      </c>
      <c r="AI500" s="13" t="str">
        <f t="array" ref="AI500">IFERROR(INDEX(E496:E518, SMALL(IF(ISNUMBER(SEARCH("JV1",F496:F518)), ROW(F496:F518)-MIN(ROW(F496:F518))+1, ""), ROW() -495 )), "")</f>
        <v/>
      </c>
      <c r="AJ500" s="13" t="str">
        <f t="array" ref="AJ500">IFERROR(INDEX(B496:B518, SMALL(IF(ISNUMBER(SEARCH("JV2",F496:F518)), ROW(F496:F518)-MIN(ROW(F496:F518))+1, ""), ROW() -495 )), "")</f>
        <v/>
      </c>
      <c r="AK500" s="13" t="str">
        <f t="array" ref="AK500">IFERROR(INDEX(C496:C518, SMALL(IF(ISNUMBER(SEARCH("JV2",F496:F518)), ROW(F496:F518)-MIN(ROW(F496:F518))+1, ""), ROW() -495 )), "")</f>
        <v/>
      </c>
      <c r="AL500" s="13" t="str">
        <f t="array" ref="AL500">IFERROR(INDEX(D496:D518, SMALL(IF(ISNUMBER(SEARCH("JV2",F496:F518)), ROW(F496:F518)-MIN(ROW(F496:F518))+1, ""), ROW() -495 )), "")</f>
        <v/>
      </c>
      <c r="AM500" s="13" t="str">
        <f t="array" ref="AM500">IFERROR(INDEX(E496:E518, SMALL(IF(ISNUMBER(SEARCH("JV2",F496:F518)), ROW(F496:F518)-MIN(ROW(F496:F518))+1, ""), ROW() -495 )), "")</f>
        <v/>
      </c>
    </row>
    <row r="501" spans="2:39" s="13" customFormat="1" ht="15" customHeight="1">
      <c r="B501" s="21" t="s">
        <v>1022</v>
      </c>
      <c r="C501" s="1"/>
      <c r="D501" s="22" t="s">
        <v>1033</v>
      </c>
      <c r="E501" s="1" t="s">
        <v>1034</v>
      </c>
      <c r="F501" s="23" t="s">
        <v>14</v>
      </c>
      <c r="G501" s="24"/>
      <c r="H501" s="25">
        <v>2400</v>
      </c>
      <c r="I501" s="24"/>
      <c r="J501" s="25" t="b">
        <v>0</v>
      </c>
      <c r="K501" s="19"/>
      <c r="L501" s="26"/>
      <c r="M501" s="27"/>
      <c r="AB501" s="13" t="str">
        <f t="array" ref="AB501">IFERROR(INDEX(B496:B518, SMALL(IF("V"=F496:F518, ROW(F496:F518)-MIN(ROW(F496:F518))+1, ""), ROW() -495 )), "")</f>
        <v>Wisc.-Whitewater</v>
      </c>
      <c r="AC501" s="13">
        <f t="array" ref="AC501">IFERROR(INDEX(C496:C518, SMALL(IF("V"=F496:F518, ROW(F496:F518)-MIN(ROW(F496:F518))+1, ""), ROW() -495 )), "")</f>
        <v>0</v>
      </c>
      <c r="AD501" s="13" t="str">
        <f t="array" ref="AD501">IFERROR(INDEX(D496:D518, SMALL(IF("V"=F496:F518, ROW(F496:F518)-MIN(ROW(F496:F518))+1, ""), ROW() -495 )), "")</f>
        <v>8528-22629</v>
      </c>
      <c r="AE501" s="13" t="str">
        <f t="array" ref="AE501">IFERROR(INDEX(E496:E518, SMALL(IF("V"=F496:F518, ROW(F496:F518)-MIN(ROW(F496:F518))+1, ""), ROW() -495 )), "")</f>
        <v>Tanner Ausec</v>
      </c>
      <c r="AF501" s="13" t="str">
        <f t="array" ref="AF501">IFERROR(INDEX(B496:B518, SMALL(IF(ISNUMBER(SEARCH("JV1",F496:F518)), ROW(F496:F518)-MIN(ROW(F496:F518))+1, ""), ROW() -495 )), "")</f>
        <v/>
      </c>
      <c r="AG501" s="13" t="str">
        <f t="array" ref="AG501">IFERROR(INDEX(C496:C518, SMALL(IF(ISNUMBER(SEARCH("JV1",F496:F518)), ROW(F496:F518)-MIN(ROW(F496:F518))+1, ""), ROW() -495 )), "")</f>
        <v/>
      </c>
      <c r="AH501" s="13" t="str">
        <f t="array" ref="AH501">IFERROR(INDEX(D496:D518, SMALL(IF(ISNUMBER(SEARCH("JV1",F496:F518)), ROW(F496:F518)-MIN(ROW(F496:F518))+1, ""), ROW() -495 )), "")</f>
        <v/>
      </c>
      <c r="AI501" s="13" t="str">
        <f t="array" ref="AI501">IFERROR(INDEX(E496:E518, SMALL(IF(ISNUMBER(SEARCH("JV1",F496:F518)), ROW(F496:F518)-MIN(ROW(F496:F518))+1, ""), ROW() -495 )), "")</f>
        <v/>
      </c>
      <c r="AJ501" s="13" t="str">
        <f t="array" ref="AJ501">IFERROR(INDEX(B496:B518, SMALL(IF(ISNUMBER(SEARCH("JV2",F496:F518)), ROW(F496:F518)-MIN(ROW(F496:F518))+1, ""), ROW() -495 )), "")</f>
        <v/>
      </c>
      <c r="AK501" s="13" t="str">
        <f t="array" ref="AK501">IFERROR(INDEX(C496:C518, SMALL(IF(ISNUMBER(SEARCH("JV2",F496:F518)), ROW(F496:F518)-MIN(ROW(F496:F518))+1, ""), ROW() -495 )), "")</f>
        <v/>
      </c>
      <c r="AL501" s="13" t="str">
        <f t="array" ref="AL501">IFERROR(INDEX(D496:D518, SMALL(IF(ISNUMBER(SEARCH("JV2",F496:F518)), ROW(F496:F518)-MIN(ROW(F496:F518))+1, ""), ROW() -495 )), "")</f>
        <v/>
      </c>
      <c r="AM501" s="13" t="str">
        <f t="array" ref="AM501">IFERROR(INDEX(E496:E518, SMALL(IF(ISNUMBER(SEARCH("JV2",F496:F518)), ROW(F496:F518)-MIN(ROW(F496:F518))+1, ""), ROW() -495 )), "")</f>
        <v/>
      </c>
    </row>
    <row r="502" spans="2:39" s="13" customFormat="1" ht="15" customHeight="1">
      <c r="B502" s="21" t="s">
        <v>1022</v>
      </c>
      <c r="C502" s="1"/>
      <c r="D502" s="22" t="s">
        <v>1035</v>
      </c>
      <c r="E502" s="1" t="s">
        <v>1036</v>
      </c>
      <c r="F502" s="23" t="s">
        <v>14</v>
      </c>
      <c r="G502" s="24"/>
      <c r="H502" s="25">
        <v>2400</v>
      </c>
      <c r="I502" s="24"/>
      <c r="J502" s="25" t="b">
        <v>0</v>
      </c>
      <c r="K502" s="19"/>
      <c r="L502" s="26"/>
      <c r="M502" s="27"/>
      <c r="AB502" s="13" t="str">
        <f t="array" ref="AB502">IFERROR(INDEX(B496:B518, SMALL(IF("V"=F496:F518, ROW(F496:F518)-MIN(ROW(F496:F518))+1, ""), ROW() -495 )), "")</f>
        <v>Wisc.-Whitewater</v>
      </c>
      <c r="AC502" s="13">
        <f t="array" ref="AC502">IFERROR(INDEX(C496:C518, SMALL(IF("V"=F496:F518, ROW(F496:F518)-MIN(ROW(F496:F518))+1, ""), ROW() -495 )), "")</f>
        <v>0</v>
      </c>
      <c r="AD502" s="13" t="str">
        <f t="array" ref="AD502">IFERROR(INDEX(D496:D518, SMALL(IF("V"=F496:F518, ROW(F496:F518)-MIN(ROW(F496:F518))+1, ""), ROW() -495 )), "")</f>
        <v>11-679010</v>
      </c>
      <c r="AE502" s="13" t="str">
        <f t="array" ref="AE502">IFERROR(INDEX(E496:E518, SMALL(IF("V"=F496:F518, ROW(F496:F518)-MIN(ROW(F496:F518))+1, ""), ROW() -495 )), "")</f>
        <v>Zakarey Geer</v>
      </c>
      <c r="AF502" s="13" t="str">
        <f t="array" ref="AF502">IFERROR(INDEX(B496:B518, SMALL(IF(ISNUMBER(SEARCH("JV1",F496:F518)), ROW(F496:F518)-MIN(ROW(F496:F518))+1, ""), ROW() -495 )), "")</f>
        <v/>
      </c>
      <c r="AG502" s="13" t="str">
        <f t="array" ref="AG502">IFERROR(INDEX(C496:C518, SMALL(IF(ISNUMBER(SEARCH("JV1",F496:F518)), ROW(F496:F518)-MIN(ROW(F496:F518))+1, ""), ROW() -495 )), "")</f>
        <v/>
      </c>
      <c r="AH502" s="13" t="str">
        <f t="array" ref="AH502">IFERROR(INDEX(D496:D518, SMALL(IF(ISNUMBER(SEARCH("JV1",F496:F518)), ROW(F496:F518)-MIN(ROW(F496:F518))+1, ""), ROW() -495 )), "")</f>
        <v/>
      </c>
      <c r="AI502" s="13" t="str">
        <f t="array" ref="AI502">IFERROR(INDEX(E496:E518, SMALL(IF(ISNUMBER(SEARCH("JV1",F496:F518)), ROW(F496:F518)-MIN(ROW(F496:F518))+1, ""), ROW() -495 )), "")</f>
        <v/>
      </c>
      <c r="AJ502" s="13" t="str">
        <f t="array" ref="AJ502">IFERROR(INDEX(B496:B518, SMALL(IF(ISNUMBER(SEARCH("JV2",F496:F518)), ROW(F496:F518)-MIN(ROW(F496:F518))+1, ""), ROW() -495 )), "")</f>
        <v/>
      </c>
      <c r="AK502" s="13" t="str">
        <f t="array" ref="AK502">IFERROR(INDEX(C496:C518, SMALL(IF(ISNUMBER(SEARCH("JV2",F496:F518)), ROW(F496:F518)-MIN(ROW(F496:F518))+1, ""), ROW() -495 )), "")</f>
        <v/>
      </c>
      <c r="AL502" s="13" t="str">
        <f t="array" ref="AL502">IFERROR(INDEX(D496:D518, SMALL(IF(ISNUMBER(SEARCH("JV2",F496:F518)), ROW(F496:F518)-MIN(ROW(F496:F518))+1, ""), ROW() -495 )), "")</f>
        <v/>
      </c>
      <c r="AM502" s="13" t="str">
        <f t="array" ref="AM502">IFERROR(INDEX(E496:E518, SMALL(IF(ISNUMBER(SEARCH("JV2",F496:F518)), ROW(F496:F518)-MIN(ROW(F496:F518))+1, ""), ROW() -495 )), "")</f>
        <v/>
      </c>
    </row>
    <row r="503" spans="2:39" s="13" customFormat="1" ht="15" customHeight="1">
      <c r="B503" s="21" t="s">
        <v>1022</v>
      </c>
      <c r="C503" s="1"/>
      <c r="D503" s="22" t="s">
        <v>1037</v>
      </c>
      <c r="E503" s="1" t="s">
        <v>1038</v>
      </c>
      <c r="F503" s="23" t="s">
        <v>14</v>
      </c>
      <c r="G503" s="24"/>
      <c r="H503" s="25">
        <v>2400</v>
      </c>
      <c r="I503" s="24"/>
      <c r="J503" s="25" t="b">
        <v>0</v>
      </c>
      <c r="K503" s="19"/>
      <c r="L503" s="26"/>
      <c r="M503" s="27"/>
      <c r="AB503" s="13" t="str">
        <f t="array" ref="AB503">IFERROR(INDEX(B496:B518, SMALL(IF("V"=F496:F518, ROW(F496:F518)-MIN(ROW(F496:F518))+1, ""), ROW() -495 )), "")</f>
        <v/>
      </c>
      <c r="AC503" s="13" t="str">
        <f t="array" ref="AC503">IFERROR(INDEX(C496:C518, SMALL(IF("V"=F496:F518, ROW(F496:F518)-MIN(ROW(F496:F518))+1, ""), ROW() -495 )), "")</f>
        <v/>
      </c>
      <c r="AD503" s="13" t="str">
        <f t="array" ref="AD503">IFERROR(INDEX(D496:D518, SMALL(IF("V"=F496:F518, ROW(F496:F518)-MIN(ROW(F496:F518))+1, ""), ROW() -495 )), "")</f>
        <v/>
      </c>
      <c r="AE503" s="13" t="str">
        <f t="array" ref="AE503">IFERROR(INDEX(E496:E518, SMALL(IF("V"=F496:F518, ROW(F496:F518)-MIN(ROW(F496:F518))+1, ""), ROW() -495 )), "")</f>
        <v/>
      </c>
      <c r="AF503" s="13" t="str">
        <f t="array" ref="AF503">IFERROR(INDEX(B496:B518, SMALL(IF(ISNUMBER(SEARCH("JV1",F496:F518)), ROW(F496:F518)-MIN(ROW(F496:F518))+1, ""), ROW() -495 )), "")</f>
        <v/>
      </c>
      <c r="AG503" s="13" t="str">
        <f t="array" ref="AG503">IFERROR(INDEX(C496:C518, SMALL(IF(ISNUMBER(SEARCH("JV1",F496:F518)), ROW(F496:F518)-MIN(ROW(F496:F518))+1, ""), ROW() -495 )), "")</f>
        <v/>
      </c>
      <c r="AH503" s="13" t="str">
        <f t="array" ref="AH503">IFERROR(INDEX(D496:D518, SMALL(IF(ISNUMBER(SEARCH("JV1",F496:F518)), ROW(F496:F518)-MIN(ROW(F496:F518))+1, ""), ROW() -495 )), "")</f>
        <v/>
      </c>
      <c r="AI503" s="13" t="str">
        <f t="array" ref="AI503">IFERROR(INDEX(E496:E518, SMALL(IF(ISNUMBER(SEARCH("JV1",F496:F518)), ROW(F496:F518)-MIN(ROW(F496:F518))+1, ""), ROW() -495 )), "")</f>
        <v/>
      </c>
      <c r="AJ503" s="13" t="str">
        <f t="array" ref="AJ503">IFERROR(INDEX(B496:B518, SMALL(IF(ISNUMBER(SEARCH("JV2",F496:F518)), ROW(F496:F518)-MIN(ROW(F496:F518))+1, ""), ROW() -495 )), "")</f>
        <v/>
      </c>
      <c r="AK503" s="13" t="str">
        <f t="array" ref="AK503">IFERROR(INDEX(C496:C518, SMALL(IF(ISNUMBER(SEARCH("JV2",F496:F518)), ROW(F496:F518)-MIN(ROW(F496:F518))+1, ""), ROW() -495 )), "")</f>
        <v/>
      </c>
      <c r="AL503" s="13" t="str">
        <f t="array" ref="AL503">IFERROR(INDEX(D496:D518, SMALL(IF(ISNUMBER(SEARCH("JV2",F496:F518)), ROW(F496:F518)-MIN(ROW(F496:F518))+1, ""), ROW() -495 )), "")</f>
        <v/>
      </c>
      <c r="AM503" s="13" t="str">
        <f t="array" ref="AM503">IFERROR(INDEX(E496:E518, SMALL(IF(ISNUMBER(SEARCH("JV2",F496:F518)), ROW(F496:F518)-MIN(ROW(F496:F518))+1, ""), ROW() -495 )), "")</f>
        <v/>
      </c>
    </row>
    <row r="504" spans="2:39" s="13" customFormat="1" ht="15" customHeight="1">
      <c r="B504" s="21" t="s">
        <v>1022</v>
      </c>
      <c r="C504" s="1"/>
      <c r="D504" s="22" t="s">
        <v>1039</v>
      </c>
      <c r="E504" s="1" t="s">
        <v>1040</v>
      </c>
      <c r="F504" s="23" t="s">
        <v>30</v>
      </c>
      <c r="G504" s="24"/>
      <c r="H504" s="25">
        <v>2400</v>
      </c>
      <c r="I504" s="24"/>
      <c r="J504" s="25" t="b">
        <v>0</v>
      </c>
      <c r="K504" s="19"/>
      <c r="L504" s="26"/>
      <c r="M504" s="27"/>
    </row>
    <row r="505" spans="2:39" s="13" customFormat="1" ht="15" customHeight="1">
      <c r="B505" s="21" t="s">
        <v>1022</v>
      </c>
      <c r="C505" s="1"/>
      <c r="D505" s="22" t="s">
        <v>1041</v>
      </c>
      <c r="E505" s="1" t="s">
        <v>1042</v>
      </c>
      <c r="F505" s="23" t="s">
        <v>30</v>
      </c>
      <c r="G505" s="24"/>
      <c r="H505" s="25">
        <v>2400</v>
      </c>
      <c r="I505" s="24"/>
      <c r="J505" s="25" t="b">
        <v>0</v>
      </c>
      <c r="K505" s="19"/>
      <c r="L505" s="26"/>
      <c r="M505" s="27"/>
    </row>
    <row r="506" spans="2:39" s="13" customFormat="1" ht="15" customHeight="1">
      <c r="B506" s="21" t="s">
        <v>1022</v>
      </c>
      <c r="C506" s="1"/>
      <c r="D506" s="22" t="s">
        <v>1043</v>
      </c>
      <c r="E506" s="1" t="s">
        <v>1044</v>
      </c>
      <c r="F506" s="23" t="s">
        <v>30</v>
      </c>
      <c r="G506" s="24"/>
      <c r="H506" s="25">
        <v>2400</v>
      </c>
      <c r="I506" s="24"/>
      <c r="J506" s="25" t="b">
        <v>0</v>
      </c>
      <c r="K506" s="19"/>
      <c r="L506" s="26"/>
      <c r="M506" s="27"/>
    </row>
    <row r="507" spans="2:39" s="13" customFormat="1" ht="15" customHeight="1">
      <c r="B507" s="21" t="s">
        <v>1022</v>
      </c>
      <c r="C507" s="1"/>
      <c r="D507" s="22" t="s">
        <v>1045</v>
      </c>
      <c r="E507" s="1" t="s">
        <v>1046</v>
      </c>
      <c r="F507" s="23" t="s">
        <v>30</v>
      </c>
      <c r="G507" s="24"/>
      <c r="H507" s="25">
        <v>2400</v>
      </c>
      <c r="I507" s="24"/>
      <c r="J507" s="25" t="b">
        <v>0</v>
      </c>
      <c r="K507" s="19"/>
      <c r="L507" s="26"/>
      <c r="M507" s="27"/>
    </row>
    <row r="508" spans="2:39" s="13" customFormat="1" ht="15" customHeight="1">
      <c r="B508" s="21" t="s">
        <v>1022</v>
      </c>
      <c r="C508" s="1"/>
      <c r="D508" s="22" t="s">
        <v>1047</v>
      </c>
      <c r="E508" s="1" t="s">
        <v>1048</v>
      </c>
      <c r="F508" s="23" t="s">
        <v>30</v>
      </c>
      <c r="G508" s="24"/>
      <c r="H508" s="25">
        <v>2400</v>
      </c>
      <c r="I508" s="24"/>
      <c r="J508" s="25" t="b">
        <v>0</v>
      </c>
      <c r="K508" s="19"/>
      <c r="L508" s="26"/>
      <c r="M508" s="27"/>
    </row>
    <row r="509" spans="2:39" s="13" customFormat="1" ht="15" customHeight="1">
      <c r="B509" s="21" t="s">
        <v>1022</v>
      </c>
      <c r="C509" s="1"/>
      <c r="D509" s="22" t="s">
        <v>1049</v>
      </c>
      <c r="E509" s="1" t="s">
        <v>1050</v>
      </c>
      <c r="F509" s="23" t="s">
        <v>14</v>
      </c>
      <c r="G509" s="24"/>
      <c r="H509" s="25">
        <v>2400</v>
      </c>
      <c r="I509" s="24"/>
      <c r="J509" s="25" t="b">
        <v>0</v>
      </c>
      <c r="K509" s="19"/>
      <c r="L509" s="26"/>
      <c r="M509" s="27"/>
    </row>
    <row r="510" spans="2:39" s="13" customFormat="1" ht="15" customHeight="1">
      <c r="B510" s="21" t="s">
        <v>1022</v>
      </c>
      <c r="C510" s="1"/>
      <c r="D510" s="22" t="s">
        <v>1051</v>
      </c>
      <c r="E510" s="1" t="s">
        <v>1052</v>
      </c>
      <c r="F510" s="23" t="s">
        <v>30</v>
      </c>
      <c r="G510" s="24"/>
      <c r="H510" s="25">
        <v>2400</v>
      </c>
      <c r="I510" s="24"/>
      <c r="J510" s="25" t="b">
        <v>0</v>
      </c>
      <c r="K510" s="19"/>
      <c r="L510" s="26"/>
      <c r="M510" s="27"/>
    </row>
    <row r="511" spans="2:39" s="13" customFormat="1" ht="15" customHeight="1">
      <c r="B511" s="21" t="s">
        <v>1022</v>
      </c>
      <c r="C511" s="1"/>
      <c r="D511" s="22" t="s">
        <v>1053</v>
      </c>
      <c r="E511" s="1" t="s">
        <v>1054</v>
      </c>
      <c r="F511" s="23" t="s">
        <v>30</v>
      </c>
      <c r="G511" s="24"/>
      <c r="H511" s="25">
        <v>2400</v>
      </c>
      <c r="I511" s="24"/>
      <c r="J511" s="25" t="b">
        <v>0</v>
      </c>
      <c r="K511" s="19"/>
      <c r="L511" s="26"/>
      <c r="M511" s="27"/>
    </row>
    <row r="512" spans="2:39" s="13" customFormat="1" ht="15" customHeight="1">
      <c r="B512" s="21" t="s">
        <v>1022</v>
      </c>
      <c r="C512" s="1"/>
      <c r="D512" s="22" t="s">
        <v>1055</v>
      </c>
      <c r="E512" s="1" t="s">
        <v>1056</v>
      </c>
      <c r="F512" s="23" t="s">
        <v>30</v>
      </c>
      <c r="G512" s="24"/>
      <c r="H512" s="25">
        <v>2400</v>
      </c>
      <c r="I512" s="24"/>
      <c r="J512" s="25" t="b">
        <v>0</v>
      </c>
      <c r="K512" s="19"/>
      <c r="L512" s="26"/>
      <c r="M512" s="27"/>
    </row>
    <row r="513" spans="2:39" s="13" customFormat="1" ht="15" customHeight="1">
      <c r="B513" s="21" t="s">
        <v>1022</v>
      </c>
      <c r="C513" s="1"/>
      <c r="D513" s="22" t="s">
        <v>1057</v>
      </c>
      <c r="E513" s="1" t="s">
        <v>1058</v>
      </c>
      <c r="F513" s="23" t="s">
        <v>14</v>
      </c>
      <c r="G513" s="24"/>
      <c r="H513" s="25">
        <v>2400</v>
      </c>
      <c r="I513" s="24"/>
      <c r="J513" s="25" t="b">
        <v>0</v>
      </c>
      <c r="K513" s="19"/>
      <c r="L513" s="26"/>
      <c r="M513" s="27"/>
    </row>
    <row r="514" spans="2:39" s="13" customFormat="1" ht="15" customHeight="1">
      <c r="B514" s="21" t="s">
        <v>1022</v>
      </c>
      <c r="C514" s="1"/>
      <c r="D514" s="22" t="s">
        <v>1059</v>
      </c>
      <c r="E514" s="1" t="s">
        <v>1060</v>
      </c>
      <c r="F514" s="23" t="s">
        <v>30</v>
      </c>
      <c r="G514" s="24"/>
      <c r="H514" s="25">
        <v>2400</v>
      </c>
      <c r="I514" s="24"/>
      <c r="J514" s="25" t="b">
        <v>0</v>
      </c>
      <c r="K514" s="19"/>
      <c r="L514" s="26"/>
      <c r="M514" s="27"/>
    </row>
    <row r="515" spans="2:39" s="13" customFormat="1" ht="15" customHeight="1">
      <c r="B515" s="21" t="s">
        <v>1022</v>
      </c>
      <c r="C515" s="1"/>
      <c r="D515" s="22" t="s">
        <v>1061</v>
      </c>
      <c r="E515" s="1" t="s">
        <v>1062</v>
      </c>
      <c r="F515" s="23" t="s">
        <v>14</v>
      </c>
      <c r="G515" s="24"/>
      <c r="H515" s="25">
        <v>2400</v>
      </c>
      <c r="I515" s="24"/>
      <c r="J515" s="25" t="b">
        <v>0</v>
      </c>
      <c r="K515" s="19"/>
      <c r="L515" s="26"/>
      <c r="M515" s="27"/>
    </row>
    <row r="516" spans="2:39" s="13" customFormat="1" ht="15" customHeight="1">
      <c r="B516" s="21" t="s">
        <v>1022</v>
      </c>
      <c r="C516" s="1"/>
      <c r="D516" s="22" t="s">
        <v>1063</v>
      </c>
      <c r="E516" s="1" t="s">
        <v>1064</v>
      </c>
      <c r="F516" s="23" t="s">
        <v>30</v>
      </c>
      <c r="G516" s="24"/>
      <c r="H516" s="25">
        <v>2400</v>
      </c>
      <c r="I516" s="24"/>
      <c r="J516" s="25" t="b">
        <v>0</v>
      </c>
      <c r="K516" s="19"/>
      <c r="L516" s="26"/>
      <c r="M516" s="27"/>
    </row>
    <row r="517" spans="2:39" s="13" customFormat="1" ht="15" customHeight="1">
      <c r="B517" s="21" t="s">
        <v>1022</v>
      </c>
      <c r="C517" s="1"/>
      <c r="D517" s="22" t="s">
        <v>1065</v>
      </c>
      <c r="E517" s="1" t="s">
        <v>1066</v>
      </c>
      <c r="F517" s="23" t="s">
        <v>30</v>
      </c>
      <c r="G517" s="24"/>
      <c r="H517" s="25">
        <v>2400</v>
      </c>
      <c r="I517" s="24"/>
      <c r="J517" s="25" t="b">
        <v>0</v>
      </c>
      <c r="K517" s="19"/>
      <c r="L517" s="26"/>
      <c r="M517" s="27"/>
    </row>
    <row r="518" spans="2:39" s="13" customFormat="1" ht="15" customHeight="1">
      <c r="B518" s="21" t="s">
        <v>1022</v>
      </c>
      <c r="C518" s="1"/>
      <c r="D518" s="22" t="s">
        <v>1067</v>
      </c>
      <c r="E518" s="1" t="s">
        <v>1068</v>
      </c>
      <c r="F518" s="23" t="s">
        <v>14</v>
      </c>
      <c r="G518" s="24"/>
      <c r="H518" s="25">
        <v>2400</v>
      </c>
      <c r="I518" s="24"/>
      <c r="J518" s="25" t="b">
        <v>0</v>
      </c>
      <c r="K518" s="19"/>
      <c r="L518" s="26"/>
      <c r="M518" s="27"/>
    </row>
    <row r="519" spans="2:39" s="13" customFormat="1" ht="15" customHeight="1">
      <c r="B519" s="21" t="s">
        <v>1069</v>
      </c>
      <c r="C519" s="1"/>
      <c r="D519" s="22" t="s">
        <v>1070</v>
      </c>
      <c r="E519" s="1" t="s">
        <v>1071</v>
      </c>
      <c r="F519" s="23" t="s">
        <v>14</v>
      </c>
      <c r="G519" s="24"/>
      <c r="H519" s="25">
        <v>2422</v>
      </c>
      <c r="I519" s="24"/>
      <c r="J519" s="25" t="b">
        <v>0</v>
      </c>
      <c r="K519" s="19"/>
      <c r="L519" s="26"/>
      <c r="M519" s="27"/>
      <c r="AB519" s="13" t="str">
        <f t="array" ref="AB519">IFERROR(INDEX(B519:B533, SMALL(IF("V"=F519:F533, ROW(F519:F533)-MIN(ROW(F519:F533))+1, ""), ROW() -518 )), "")</f>
        <v>Wright State University</v>
      </c>
      <c r="AC519" s="13">
        <f t="array" ref="AC519">IFERROR(INDEX(C519:C533, SMALL(IF("V"=F519:F533, ROW(F519:F533)-MIN(ROW(F519:F533))+1, ""), ROW() -518 )), "")</f>
        <v>0</v>
      </c>
      <c r="AD519" s="13" t="str">
        <f t="array" ref="AD519">IFERROR(INDEX(D519:D533, SMALL(IF("V"=F519:F533, ROW(F519:F533)-MIN(ROW(F519:F533))+1, ""), ROW() -518 )), "")</f>
        <v>15-117693</v>
      </c>
      <c r="AE519" s="13" t="str">
        <f t="array" ref="AE519">IFERROR(INDEX(E519:E533, SMALL(IF("V"=F519:F533, ROW(F519:F533)-MIN(ROW(F519:F533))+1, ""), ROW() -518 )), "")</f>
        <v>Asante Barquet</v>
      </c>
      <c r="AF519" s="13" t="str">
        <f t="array" ref="AF519">IFERROR(INDEX(B519:B533, SMALL(IF(ISNUMBER(SEARCH("JV1",F519:F533)), ROW(F519:F533)-MIN(ROW(F519:F533))+1, ""), ROW() -518 )), "")</f>
        <v/>
      </c>
      <c r="AG519" s="13" t="str">
        <f t="array" ref="AG519">IFERROR(INDEX(C519:C533, SMALL(IF(ISNUMBER(SEARCH("JV1",F519:F533)), ROW(F519:F533)-MIN(ROW(F519:F533))+1, ""), ROW() -518 )), "")</f>
        <v/>
      </c>
      <c r="AH519" s="13" t="str">
        <f t="array" ref="AH519">IFERROR(INDEX(D519:D533, SMALL(IF(ISNUMBER(SEARCH("JV1",F519:F533)), ROW(F519:F533)-MIN(ROW(F519:F533))+1, ""), ROW() -518 )), "")</f>
        <v/>
      </c>
      <c r="AI519" s="13" t="str">
        <f t="array" ref="AI519">IFERROR(INDEX(E519:E533, SMALL(IF(ISNUMBER(SEARCH("JV1",F519:F533)), ROW(F519:F533)-MIN(ROW(F519:F533))+1, ""), ROW() -518 )), "")</f>
        <v/>
      </c>
      <c r="AJ519" s="13" t="str">
        <f t="array" ref="AJ519">IFERROR(INDEX(B519:B533, SMALL(IF(ISNUMBER(SEARCH("JV2",F519:F533)), ROW(F519:F533)-MIN(ROW(F519:F533))+1, ""), ROW() -518 )), "")</f>
        <v/>
      </c>
      <c r="AK519" s="13" t="str">
        <f t="array" ref="AK519">IFERROR(INDEX(C519:C533, SMALL(IF(ISNUMBER(SEARCH("JV2",F519:F533)), ROW(F519:F533)-MIN(ROW(F519:F533))+1, ""), ROW() -518 )), "")</f>
        <v/>
      </c>
      <c r="AL519" s="13" t="str">
        <f t="array" ref="AL519">IFERROR(INDEX(D519:D533, SMALL(IF(ISNUMBER(SEARCH("JV2",F519:F533)), ROW(F519:F533)-MIN(ROW(F519:F533))+1, ""), ROW() -518 )), "")</f>
        <v/>
      </c>
      <c r="AM519" s="13" t="str">
        <f t="array" ref="AM519">IFERROR(INDEX(E519:E533, SMALL(IF(ISNUMBER(SEARCH("JV2",F519:F533)), ROW(F519:F533)-MIN(ROW(F519:F533))+1, ""), ROW() -518 )), "")</f>
        <v/>
      </c>
    </row>
    <row r="520" spans="2:39" s="13" customFormat="1" ht="15" customHeight="1">
      <c r="B520" s="21" t="s">
        <v>1069</v>
      </c>
      <c r="C520" s="1"/>
      <c r="D520" s="22" t="s">
        <v>1072</v>
      </c>
      <c r="E520" s="1" t="s">
        <v>1073</v>
      </c>
      <c r="F520" s="23" t="s">
        <v>30</v>
      </c>
      <c r="G520" s="24"/>
      <c r="H520" s="25">
        <v>2422</v>
      </c>
      <c r="I520" s="24"/>
      <c r="J520" s="25" t="b">
        <v>0</v>
      </c>
      <c r="K520" s="19"/>
      <c r="L520" s="26"/>
      <c r="M520" s="27"/>
      <c r="AB520" s="13" t="str">
        <f t="array" ref="AB520">IFERROR(INDEX(B519:B533, SMALL(IF("V"=F519:F533, ROW(F519:F533)-MIN(ROW(F519:F533))+1, ""), ROW() -518 )), "")</f>
        <v>Wright State University</v>
      </c>
      <c r="AC520" s="13">
        <f t="array" ref="AC520">IFERROR(INDEX(C519:C533, SMALL(IF("V"=F519:F533, ROW(F519:F533)-MIN(ROW(F519:F533))+1, ""), ROW() -518 )), "")</f>
        <v>0</v>
      </c>
      <c r="AD520" s="13" t="str">
        <f t="array" ref="AD520">IFERROR(INDEX(D519:D533, SMALL(IF("V"=F519:F533, ROW(F519:F533)-MIN(ROW(F519:F533))+1, ""), ROW() -518 )), "")</f>
        <v>11-480702</v>
      </c>
      <c r="AE520" s="13" t="str">
        <f t="array" ref="AE520">IFERROR(INDEX(E519:E533, SMALL(IF("V"=F519:F533, ROW(F519:F533)-MIN(ROW(F519:F533))+1, ""), ROW() -518 )), "")</f>
        <v>Caden Graham</v>
      </c>
      <c r="AF520" s="13" t="str">
        <f t="array" ref="AF520">IFERROR(INDEX(B519:B533, SMALL(IF(ISNUMBER(SEARCH("JV1",F519:F533)), ROW(F519:F533)-MIN(ROW(F519:F533))+1, ""), ROW() -518 )), "")</f>
        <v/>
      </c>
      <c r="AG520" s="13" t="str">
        <f t="array" ref="AG520">IFERROR(INDEX(C519:C533, SMALL(IF(ISNUMBER(SEARCH("JV1",F519:F533)), ROW(F519:F533)-MIN(ROW(F519:F533))+1, ""), ROW() -518 )), "")</f>
        <v/>
      </c>
      <c r="AH520" s="13" t="str">
        <f t="array" ref="AH520">IFERROR(INDEX(D519:D533, SMALL(IF(ISNUMBER(SEARCH("JV1",F519:F533)), ROW(F519:F533)-MIN(ROW(F519:F533))+1, ""), ROW() -518 )), "")</f>
        <v/>
      </c>
      <c r="AI520" s="13" t="str">
        <f t="array" ref="AI520">IFERROR(INDEX(E519:E533, SMALL(IF(ISNUMBER(SEARCH("JV1",F519:F533)), ROW(F519:F533)-MIN(ROW(F519:F533))+1, ""), ROW() -518 )), "")</f>
        <v/>
      </c>
      <c r="AJ520" s="13" t="str">
        <f t="array" ref="AJ520">IFERROR(INDEX(B519:B533, SMALL(IF(ISNUMBER(SEARCH("JV2",F519:F533)), ROW(F519:F533)-MIN(ROW(F519:F533))+1, ""), ROW() -518 )), "")</f>
        <v/>
      </c>
      <c r="AK520" s="13" t="str">
        <f t="array" ref="AK520">IFERROR(INDEX(C519:C533, SMALL(IF(ISNUMBER(SEARCH("JV2",F519:F533)), ROW(F519:F533)-MIN(ROW(F519:F533))+1, ""), ROW() -518 )), "")</f>
        <v/>
      </c>
      <c r="AL520" s="13" t="str">
        <f t="array" ref="AL520">IFERROR(INDEX(D519:D533, SMALL(IF(ISNUMBER(SEARCH("JV2",F519:F533)), ROW(F519:F533)-MIN(ROW(F519:F533))+1, ""), ROW() -518 )), "")</f>
        <v/>
      </c>
      <c r="AM520" s="13" t="str">
        <f t="array" ref="AM520">IFERROR(INDEX(E519:E533, SMALL(IF(ISNUMBER(SEARCH("JV2",F519:F533)), ROW(F519:F533)-MIN(ROW(F519:F533))+1, ""), ROW() -518 )), "")</f>
        <v/>
      </c>
    </row>
    <row r="521" spans="2:39" s="13" customFormat="1" ht="15" customHeight="1">
      <c r="B521" s="21" t="s">
        <v>1069</v>
      </c>
      <c r="C521" s="1"/>
      <c r="D521" s="22" t="s">
        <v>1074</v>
      </c>
      <c r="E521" s="1" t="s">
        <v>1075</v>
      </c>
      <c r="F521" s="23" t="s">
        <v>30</v>
      </c>
      <c r="G521" s="24"/>
      <c r="H521" s="25">
        <v>2422</v>
      </c>
      <c r="I521" s="24"/>
      <c r="J521" s="25" t="b">
        <v>0</v>
      </c>
      <c r="K521" s="19"/>
      <c r="L521" s="26"/>
      <c r="M521" s="27"/>
      <c r="AB521" s="13" t="str">
        <f t="array" ref="AB521">IFERROR(INDEX(B519:B533, SMALL(IF("V"=F519:F533, ROW(F519:F533)-MIN(ROW(F519:F533))+1, ""), ROW() -518 )), "")</f>
        <v>Wright State University</v>
      </c>
      <c r="AC521" s="13">
        <f t="array" ref="AC521">IFERROR(INDEX(C519:C533, SMALL(IF("V"=F519:F533, ROW(F519:F533)-MIN(ROW(F519:F533))+1, ""), ROW() -518 )), "")</f>
        <v>0</v>
      </c>
      <c r="AD521" s="13" t="str">
        <f t="array" ref="AD521">IFERROR(INDEX(D519:D533, SMALL(IF("V"=F519:F533, ROW(F519:F533)-MIN(ROW(F519:F533))+1, ""), ROW() -518 )), "")</f>
        <v>19-3319</v>
      </c>
      <c r="AE521" s="13" t="str">
        <f t="array" ref="AE521">IFERROR(INDEX(E519:E533, SMALL(IF("V"=F519:F533, ROW(F519:F533)-MIN(ROW(F519:F533))+1, ""), ROW() -518 )), "")</f>
        <v>Elijah Martini</v>
      </c>
      <c r="AF521" s="13" t="str">
        <f t="array" ref="AF521">IFERROR(INDEX(B519:B533, SMALL(IF(ISNUMBER(SEARCH("JV1",F519:F533)), ROW(F519:F533)-MIN(ROW(F519:F533))+1, ""), ROW() -518 )), "")</f>
        <v/>
      </c>
      <c r="AG521" s="13" t="str">
        <f t="array" ref="AG521">IFERROR(INDEX(C519:C533, SMALL(IF(ISNUMBER(SEARCH("JV1",F519:F533)), ROW(F519:F533)-MIN(ROW(F519:F533))+1, ""), ROW() -518 )), "")</f>
        <v/>
      </c>
      <c r="AH521" s="13" t="str">
        <f t="array" ref="AH521">IFERROR(INDEX(D519:D533, SMALL(IF(ISNUMBER(SEARCH("JV1",F519:F533)), ROW(F519:F533)-MIN(ROW(F519:F533))+1, ""), ROW() -518 )), "")</f>
        <v/>
      </c>
      <c r="AI521" s="13" t="str">
        <f t="array" ref="AI521">IFERROR(INDEX(E519:E533, SMALL(IF(ISNUMBER(SEARCH("JV1",F519:F533)), ROW(F519:F533)-MIN(ROW(F519:F533))+1, ""), ROW() -518 )), "")</f>
        <v/>
      </c>
      <c r="AJ521" s="13" t="str">
        <f t="array" ref="AJ521">IFERROR(INDEX(B519:B533, SMALL(IF(ISNUMBER(SEARCH("JV2",F519:F533)), ROW(F519:F533)-MIN(ROW(F519:F533))+1, ""), ROW() -518 )), "")</f>
        <v/>
      </c>
      <c r="AK521" s="13" t="str">
        <f t="array" ref="AK521">IFERROR(INDEX(C519:C533, SMALL(IF(ISNUMBER(SEARCH("JV2",F519:F533)), ROW(F519:F533)-MIN(ROW(F519:F533))+1, ""), ROW() -518 )), "")</f>
        <v/>
      </c>
      <c r="AL521" s="13" t="str">
        <f t="array" ref="AL521">IFERROR(INDEX(D519:D533, SMALL(IF(ISNUMBER(SEARCH("JV2",F519:F533)), ROW(F519:F533)-MIN(ROW(F519:F533))+1, ""), ROW() -518 )), "")</f>
        <v/>
      </c>
      <c r="AM521" s="13" t="str">
        <f t="array" ref="AM521">IFERROR(INDEX(E519:E533, SMALL(IF(ISNUMBER(SEARCH("JV2",F519:F533)), ROW(F519:F533)-MIN(ROW(F519:F533))+1, ""), ROW() -518 )), "")</f>
        <v/>
      </c>
    </row>
    <row r="522" spans="2:39" s="13" customFormat="1" ht="15" customHeight="1">
      <c r="B522" s="21" t="s">
        <v>1069</v>
      </c>
      <c r="C522" s="1"/>
      <c r="D522" s="22" t="s">
        <v>1076</v>
      </c>
      <c r="E522" s="1" t="s">
        <v>1077</v>
      </c>
      <c r="F522" s="23" t="s">
        <v>14</v>
      </c>
      <c r="G522" s="24"/>
      <c r="H522" s="25">
        <v>2422</v>
      </c>
      <c r="I522" s="24"/>
      <c r="J522" s="25" t="b">
        <v>0</v>
      </c>
      <c r="K522" s="19"/>
      <c r="L522" s="26"/>
      <c r="M522" s="27"/>
      <c r="AB522" s="13" t="str">
        <f t="array" ref="AB522">IFERROR(INDEX(B519:B533, SMALL(IF("V"=F519:F533, ROW(F519:F533)-MIN(ROW(F519:F533))+1, ""), ROW() -518 )), "")</f>
        <v>Wright State University</v>
      </c>
      <c r="AC522" s="13">
        <f t="array" ref="AC522">IFERROR(INDEX(C519:C533, SMALL(IF("V"=F519:F533, ROW(F519:F533)-MIN(ROW(F519:F533))+1, ""), ROW() -518 )), "")</f>
        <v>0</v>
      </c>
      <c r="AD522" s="13" t="str">
        <f t="array" ref="AD522">IFERROR(INDEX(D519:D533, SMALL(IF("V"=F519:F533, ROW(F519:F533)-MIN(ROW(F519:F533))+1, ""), ROW() -518 )), "")</f>
        <v>20-47389</v>
      </c>
      <c r="AE522" s="13" t="str">
        <f t="array" ref="AE522">IFERROR(INDEX(E519:E533, SMALL(IF("V"=F519:F533, ROW(F519:F533)-MIN(ROW(F519:F533))+1, ""), ROW() -518 )), "")</f>
        <v>Lance Berard</v>
      </c>
      <c r="AF522" s="13" t="str">
        <f t="array" ref="AF522">IFERROR(INDEX(B519:B533, SMALL(IF(ISNUMBER(SEARCH("JV1",F519:F533)), ROW(F519:F533)-MIN(ROW(F519:F533))+1, ""), ROW() -518 )), "")</f>
        <v/>
      </c>
      <c r="AG522" s="13" t="str">
        <f t="array" ref="AG522">IFERROR(INDEX(C519:C533, SMALL(IF(ISNUMBER(SEARCH("JV1",F519:F533)), ROW(F519:F533)-MIN(ROW(F519:F533))+1, ""), ROW() -518 )), "")</f>
        <v/>
      </c>
      <c r="AH522" s="13" t="str">
        <f t="array" ref="AH522">IFERROR(INDEX(D519:D533, SMALL(IF(ISNUMBER(SEARCH("JV1",F519:F533)), ROW(F519:F533)-MIN(ROW(F519:F533))+1, ""), ROW() -518 )), "")</f>
        <v/>
      </c>
      <c r="AI522" s="13" t="str">
        <f t="array" ref="AI522">IFERROR(INDEX(E519:E533, SMALL(IF(ISNUMBER(SEARCH("JV1",F519:F533)), ROW(F519:F533)-MIN(ROW(F519:F533))+1, ""), ROW() -518 )), "")</f>
        <v/>
      </c>
      <c r="AJ522" s="13" t="str">
        <f t="array" ref="AJ522">IFERROR(INDEX(B519:B533, SMALL(IF(ISNUMBER(SEARCH("JV2",F519:F533)), ROW(F519:F533)-MIN(ROW(F519:F533))+1, ""), ROW() -518 )), "")</f>
        <v/>
      </c>
      <c r="AK522" s="13" t="str">
        <f t="array" ref="AK522">IFERROR(INDEX(C519:C533, SMALL(IF(ISNUMBER(SEARCH("JV2",F519:F533)), ROW(F519:F533)-MIN(ROW(F519:F533))+1, ""), ROW() -518 )), "")</f>
        <v/>
      </c>
      <c r="AL522" s="13" t="str">
        <f t="array" ref="AL522">IFERROR(INDEX(D519:D533, SMALL(IF(ISNUMBER(SEARCH("JV2",F519:F533)), ROW(F519:F533)-MIN(ROW(F519:F533))+1, ""), ROW() -518 )), "")</f>
        <v/>
      </c>
      <c r="AM522" s="13" t="str">
        <f t="array" ref="AM522">IFERROR(INDEX(E519:E533, SMALL(IF(ISNUMBER(SEARCH("JV2",F519:F533)), ROW(F519:F533)-MIN(ROW(F519:F533))+1, ""), ROW() -518 )), "")</f>
        <v/>
      </c>
    </row>
    <row r="523" spans="2:39" s="13" customFormat="1" ht="15" customHeight="1">
      <c r="B523" s="21" t="s">
        <v>1069</v>
      </c>
      <c r="C523" s="1"/>
      <c r="D523" s="22" t="s">
        <v>1078</v>
      </c>
      <c r="E523" s="1" t="s">
        <v>1079</v>
      </c>
      <c r="F523" s="23" t="s">
        <v>30</v>
      </c>
      <c r="G523" s="24"/>
      <c r="H523" s="25">
        <v>2422</v>
      </c>
      <c r="I523" s="24"/>
      <c r="J523" s="25" t="b">
        <v>0</v>
      </c>
      <c r="K523" s="19"/>
      <c r="L523" s="26"/>
      <c r="M523" s="27"/>
      <c r="AB523" s="13" t="str">
        <f t="array" ref="AB523">IFERROR(INDEX(B519:B533, SMALL(IF("V"=F519:F533, ROW(F519:F533)-MIN(ROW(F519:F533))+1, ""), ROW() -518 )), "")</f>
        <v>Wright State University</v>
      </c>
      <c r="AC523" s="13">
        <f t="array" ref="AC523">IFERROR(INDEX(C519:C533, SMALL(IF("V"=F519:F533, ROW(F519:F533)-MIN(ROW(F519:F533))+1, ""), ROW() -518 )), "")</f>
        <v>0</v>
      </c>
      <c r="AD523" s="13" t="str">
        <f t="array" ref="AD523">IFERROR(INDEX(D519:D533, SMALL(IF("V"=F519:F533, ROW(F519:F533)-MIN(ROW(F519:F533))+1, ""), ROW() -518 )), "")</f>
        <v>11-287475</v>
      </c>
      <c r="AE523" s="13" t="str">
        <f t="array" ref="AE523">IFERROR(INDEX(E519:E533, SMALL(IF("V"=F519:F533, ROW(F519:F533)-MIN(ROW(F519:F533))+1, ""), ROW() -518 )), "")</f>
        <v>Nathan Minzler</v>
      </c>
      <c r="AF523" s="13" t="str">
        <f t="array" ref="AF523">IFERROR(INDEX(B519:B533, SMALL(IF(ISNUMBER(SEARCH("JV1",F519:F533)), ROW(F519:F533)-MIN(ROW(F519:F533))+1, ""), ROW() -518 )), "")</f>
        <v/>
      </c>
      <c r="AG523" s="13" t="str">
        <f t="array" ref="AG523">IFERROR(INDEX(C519:C533, SMALL(IF(ISNUMBER(SEARCH("JV1",F519:F533)), ROW(F519:F533)-MIN(ROW(F519:F533))+1, ""), ROW() -518 )), "")</f>
        <v/>
      </c>
      <c r="AH523" s="13" t="str">
        <f t="array" ref="AH523">IFERROR(INDEX(D519:D533, SMALL(IF(ISNUMBER(SEARCH("JV1",F519:F533)), ROW(F519:F533)-MIN(ROW(F519:F533))+1, ""), ROW() -518 )), "")</f>
        <v/>
      </c>
      <c r="AI523" s="13" t="str">
        <f t="array" ref="AI523">IFERROR(INDEX(E519:E533, SMALL(IF(ISNUMBER(SEARCH("JV1",F519:F533)), ROW(F519:F533)-MIN(ROW(F519:F533))+1, ""), ROW() -518 )), "")</f>
        <v/>
      </c>
      <c r="AJ523" s="13" t="str">
        <f t="array" ref="AJ523">IFERROR(INDEX(B519:B533, SMALL(IF(ISNUMBER(SEARCH("JV2",F519:F533)), ROW(F519:F533)-MIN(ROW(F519:F533))+1, ""), ROW() -518 )), "")</f>
        <v/>
      </c>
      <c r="AK523" s="13" t="str">
        <f t="array" ref="AK523">IFERROR(INDEX(C519:C533, SMALL(IF(ISNUMBER(SEARCH("JV2",F519:F533)), ROW(F519:F533)-MIN(ROW(F519:F533))+1, ""), ROW() -518 )), "")</f>
        <v/>
      </c>
      <c r="AL523" s="13" t="str">
        <f t="array" ref="AL523">IFERROR(INDEX(D519:D533, SMALL(IF(ISNUMBER(SEARCH("JV2",F519:F533)), ROW(F519:F533)-MIN(ROW(F519:F533))+1, ""), ROW() -518 )), "")</f>
        <v/>
      </c>
      <c r="AM523" s="13" t="str">
        <f t="array" ref="AM523">IFERROR(INDEX(E519:E533, SMALL(IF(ISNUMBER(SEARCH("JV2",F519:F533)), ROW(F519:F533)-MIN(ROW(F519:F533))+1, ""), ROW() -518 )), "")</f>
        <v/>
      </c>
    </row>
    <row r="524" spans="2:39" s="13" customFormat="1" ht="15" customHeight="1">
      <c r="B524" s="21" t="s">
        <v>1069</v>
      </c>
      <c r="C524" s="1"/>
      <c r="D524" s="22" t="s">
        <v>1080</v>
      </c>
      <c r="E524" s="1" t="s">
        <v>1081</v>
      </c>
      <c r="F524" s="23" t="s">
        <v>14</v>
      </c>
      <c r="G524" s="24"/>
      <c r="H524" s="25">
        <v>2422</v>
      </c>
      <c r="I524" s="24"/>
      <c r="J524" s="25" t="b">
        <v>0</v>
      </c>
      <c r="K524" s="19"/>
      <c r="L524" s="26"/>
      <c r="M524" s="27"/>
      <c r="AB524" s="13" t="str">
        <f t="array" ref="AB524">IFERROR(INDEX(B519:B533, SMALL(IF("V"=F519:F533, ROW(F519:F533)-MIN(ROW(F519:F533))+1, ""), ROW() -518 )), "")</f>
        <v>Wright State University</v>
      </c>
      <c r="AC524" s="13">
        <f t="array" ref="AC524">IFERROR(INDEX(C519:C533, SMALL(IF("V"=F519:F533, ROW(F519:F533)-MIN(ROW(F519:F533))+1, ""), ROW() -518 )), "")</f>
        <v>0</v>
      </c>
      <c r="AD524" s="13" t="str">
        <f t="array" ref="AD524">IFERROR(INDEX(D519:D533, SMALL(IF("V"=F519:F533, ROW(F519:F533)-MIN(ROW(F519:F533))+1, ""), ROW() -518 )), "")</f>
        <v>18-7538</v>
      </c>
      <c r="AE524" s="13" t="str">
        <f t="array" ref="AE524">IFERROR(INDEX(E519:E533, SMALL(IF("V"=F519:F533, ROW(F519:F533)-MIN(ROW(F519:F533))+1, ""), ROW() -518 )), "")</f>
        <v>Ogden Nijakowski</v>
      </c>
      <c r="AF524" s="13" t="str">
        <f t="array" ref="AF524">IFERROR(INDEX(B519:B533, SMALL(IF(ISNUMBER(SEARCH("JV1",F519:F533)), ROW(F519:F533)-MIN(ROW(F519:F533))+1, ""), ROW() -518 )), "")</f>
        <v/>
      </c>
      <c r="AG524" s="13" t="str">
        <f t="array" ref="AG524">IFERROR(INDEX(C519:C533, SMALL(IF(ISNUMBER(SEARCH("JV1",F519:F533)), ROW(F519:F533)-MIN(ROW(F519:F533))+1, ""), ROW() -518 )), "")</f>
        <v/>
      </c>
      <c r="AH524" s="13" t="str">
        <f t="array" ref="AH524">IFERROR(INDEX(D519:D533, SMALL(IF(ISNUMBER(SEARCH("JV1",F519:F533)), ROW(F519:F533)-MIN(ROW(F519:F533))+1, ""), ROW() -518 )), "")</f>
        <v/>
      </c>
      <c r="AI524" s="13" t="str">
        <f t="array" ref="AI524">IFERROR(INDEX(E519:E533, SMALL(IF(ISNUMBER(SEARCH("JV1",F519:F533)), ROW(F519:F533)-MIN(ROW(F519:F533))+1, ""), ROW() -518 )), "")</f>
        <v/>
      </c>
      <c r="AJ524" s="13" t="str">
        <f t="array" ref="AJ524">IFERROR(INDEX(B519:B533, SMALL(IF(ISNUMBER(SEARCH("JV2",F519:F533)), ROW(F519:F533)-MIN(ROW(F519:F533))+1, ""), ROW() -518 )), "")</f>
        <v/>
      </c>
      <c r="AK524" s="13" t="str">
        <f t="array" ref="AK524">IFERROR(INDEX(C519:C533, SMALL(IF(ISNUMBER(SEARCH("JV2",F519:F533)), ROW(F519:F533)-MIN(ROW(F519:F533))+1, ""), ROW() -518 )), "")</f>
        <v/>
      </c>
      <c r="AL524" s="13" t="str">
        <f t="array" ref="AL524">IFERROR(INDEX(D519:D533, SMALL(IF(ISNUMBER(SEARCH("JV2",F519:F533)), ROW(F519:F533)-MIN(ROW(F519:F533))+1, ""), ROW() -518 )), "")</f>
        <v/>
      </c>
      <c r="AM524" s="13" t="str">
        <f t="array" ref="AM524">IFERROR(INDEX(E519:E533, SMALL(IF(ISNUMBER(SEARCH("JV2",F519:F533)), ROW(F519:F533)-MIN(ROW(F519:F533))+1, ""), ROW() -518 )), "")</f>
        <v/>
      </c>
    </row>
    <row r="525" spans="2:39" s="13" customFormat="1" ht="15" customHeight="1">
      <c r="B525" s="21" t="s">
        <v>1069</v>
      </c>
      <c r="C525" s="1"/>
      <c r="D525" s="22" t="s">
        <v>1082</v>
      </c>
      <c r="E525" s="1" t="s">
        <v>1083</v>
      </c>
      <c r="F525" s="23" t="s">
        <v>30</v>
      </c>
      <c r="G525" s="24"/>
      <c r="H525" s="25">
        <v>2422</v>
      </c>
      <c r="I525" s="24"/>
      <c r="J525" s="25" t="b">
        <v>0</v>
      </c>
      <c r="K525" s="19"/>
      <c r="L525" s="26"/>
      <c r="M525" s="27"/>
      <c r="AB525" s="13" t="str">
        <f t="array" ref="AB525">IFERROR(INDEX(B519:B533, SMALL(IF("V"=F519:F533, ROW(F519:F533)-MIN(ROW(F519:F533))+1, ""), ROW() -518 )), "")</f>
        <v>Wright State University</v>
      </c>
      <c r="AC525" s="13">
        <f t="array" ref="AC525">IFERROR(INDEX(C519:C533, SMALL(IF("V"=F519:F533, ROW(F519:F533)-MIN(ROW(F519:F533))+1, ""), ROW() -518 )), "")</f>
        <v>0</v>
      </c>
      <c r="AD525" s="13" t="str">
        <f t="array" ref="AD525">IFERROR(INDEX(D519:D533, SMALL(IF("V"=F519:F533, ROW(F519:F533)-MIN(ROW(F519:F533))+1, ""), ROW() -518 )), "")</f>
        <v>9440-71395</v>
      </c>
      <c r="AE525" s="13" t="str">
        <f t="array" ref="AE525">IFERROR(INDEX(E519:E533, SMALL(IF("V"=F519:F533, ROW(F519:F533)-MIN(ROW(F519:F533))+1, ""), ROW() -518 )), "")</f>
        <v>Tyler Stegemoller</v>
      </c>
      <c r="AF525" s="13" t="str">
        <f t="array" ref="AF525">IFERROR(INDEX(B519:B533, SMALL(IF(ISNUMBER(SEARCH("JV1",F519:F533)), ROW(F519:F533)-MIN(ROW(F519:F533))+1, ""), ROW() -518 )), "")</f>
        <v/>
      </c>
      <c r="AG525" s="13" t="str">
        <f t="array" ref="AG525">IFERROR(INDEX(C519:C533, SMALL(IF(ISNUMBER(SEARCH("JV1",F519:F533)), ROW(F519:F533)-MIN(ROW(F519:F533))+1, ""), ROW() -518 )), "")</f>
        <v/>
      </c>
      <c r="AH525" s="13" t="str">
        <f t="array" ref="AH525">IFERROR(INDEX(D519:D533, SMALL(IF(ISNUMBER(SEARCH("JV1",F519:F533)), ROW(F519:F533)-MIN(ROW(F519:F533))+1, ""), ROW() -518 )), "")</f>
        <v/>
      </c>
      <c r="AI525" s="13" t="str">
        <f t="array" ref="AI525">IFERROR(INDEX(E519:E533, SMALL(IF(ISNUMBER(SEARCH("JV1",F519:F533)), ROW(F519:F533)-MIN(ROW(F519:F533))+1, ""), ROW() -518 )), "")</f>
        <v/>
      </c>
      <c r="AJ525" s="13" t="str">
        <f t="array" ref="AJ525">IFERROR(INDEX(B519:B533, SMALL(IF(ISNUMBER(SEARCH("JV2",F519:F533)), ROW(F519:F533)-MIN(ROW(F519:F533))+1, ""), ROW() -518 )), "")</f>
        <v/>
      </c>
      <c r="AK525" s="13" t="str">
        <f t="array" ref="AK525">IFERROR(INDEX(C519:C533, SMALL(IF(ISNUMBER(SEARCH("JV2",F519:F533)), ROW(F519:F533)-MIN(ROW(F519:F533))+1, ""), ROW() -518 )), "")</f>
        <v/>
      </c>
      <c r="AL525" s="13" t="str">
        <f t="array" ref="AL525">IFERROR(INDEX(D519:D533, SMALL(IF(ISNUMBER(SEARCH("JV2",F519:F533)), ROW(F519:F533)-MIN(ROW(F519:F533))+1, ""), ROW() -518 )), "")</f>
        <v/>
      </c>
      <c r="AM525" s="13" t="str">
        <f t="array" ref="AM525">IFERROR(INDEX(E519:E533, SMALL(IF(ISNUMBER(SEARCH("JV2",F519:F533)), ROW(F519:F533)-MIN(ROW(F519:F533))+1, ""), ROW() -518 )), "")</f>
        <v/>
      </c>
    </row>
    <row r="526" spans="2:39" s="13" customFormat="1" ht="15" customHeight="1">
      <c r="B526" s="21" t="s">
        <v>1069</v>
      </c>
      <c r="C526" s="1"/>
      <c r="D526" s="22" t="s">
        <v>1084</v>
      </c>
      <c r="E526" s="1" t="s">
        <v>1085</v>
      </c>
      <c r="F526" s="23" t="s">
        <v>14</v>
      </c>
      <c r="G526" s="24"/>
      <c r="H526" s="25">
        <v>2422</v>
      </c>
      <c r="I526" s="24"/>
      <c r="J526" s="25" t="b">
        <v>0</v>
      </c>
      <c r="K526" s="19"/>
      <c r="L526" s="26"/>
      <c r="M526" s="27"/>
      <c r="AB526" s="13" t="str">
        <f t="array" ref="AB526">IFERROR(INDEX(B519:B533, SMALL(IF("V"=F519:F533, ROW(F519:F533)-MIN(ROW(F519:F533))+1, ""), ROW() -518 )), "")</f>
        <v>Wright State University</v>
      </c>
      <c r="AC526" s="13">
        <f t="array" ref="AC526">IFERROR(INDEX(C519:C533, SMALL(IF("V"=F519:F533, ROW(F519:F533)-MIN(ROW(F519:F533))+1, ""), ROW() -518 )), "")</f>
        <v>0</v>
      </c>
      <c r="AD526" s="13" t="str">
        <f t="array" ref="AD526">IFERROR(INDEX(D519:D533, SMALL(IF("V"=F519:F533, ROW(F519:F533)-MIN(ROW(F519:F533))+1, ""), ROW() -518 )), "")</f>
        <v>20-50327</v>
      </c>
      <c r="AE526" s="13" t="str">
        <f t="array" ref="AE526">IFERROR(INDEX(E519:E533, SMALL(IF("V"=F519:F533, ROW(F519:F533)-MIN(ROW(F519:F533))+1, ""), ROW() -518 )), "")</f>
        <v>Zachary Naumovski</v>
      </c>
      <c r="AF526" s="13" t="str">
        <f t="array" ref="AF526">IFERROR(INDEX(B519:B533, SMALL(IF(ISNUMBER(SEARCH("JV1",F519:F533)), ROW(F519:F533)-MIN(ROW(F519:F533))+1, ""), ROW() -518 )), "")</f>
        <v/>
      </c>
      <c r="AG526" s="13" t="str">
        <f t="array" ref="AG526">IFERROR(INDEX(C519:C533, SMALL(IF(ISNUMBER(SEARCH("JV1",F519:F533)), ROW(F519:F533)-MIN(ROW(F519:F533))+1, ""), ROW() -518 )), "")</f>
        <v/>
      </c>
      <c r="AH526" s="13" t="str">
        <f t="array" ref="AH526">IFERROR(INDEX(D519:D533, SMALL(IF(ISNUMBER(SEARCH("JV1",F519:F533)), ROW(F519:F533)-MIN(ROW(F519:F533))+1, ""), ROW() -518 )), "")</f>
        <v/>
      </c>
      <c r="AI526" s="13" t="str">
        <f t="array" ref="AI526">IFERROR(INDEX(E519:E533, SMALL(IF(ISNUMBER(SEARCH("JV1",F519:F533)), ROW(F519:F533)-MIN(ROW(F519:F533))+1, ""), ROW() -518 )), "")</f>
        <v/>
      </c>
      <c r="AJ526" s="13" t="str">
        <f t="array" ref="AJ526">IFERROR(INDEX(B519:B533, SMALL(IF(ISNUMBER(SEARCH("JV2",F519:F533)), ROW(F519:F533)-MIN(ROW(F519:F533))+1, ""), ROW() -518 )), "")</f>
        <v/>
      </c>
      <c r="AK526" s="13" t="str">
        <f t="array" ref="AK526">IFERROR(INDEX(C519:C533, SMALL(IF(ISNUMBER(SEARCH("JV2",F519:F533)), ROW(F519:F533)-MIN(ROW(F519:F533))+1, ""), ROW() -518 )), "")</f>
        <v/>
      </c>
      <c r="AL526" s="13" t="str">
        <f t="array" ref="AL526">IFERROR(INDEX(D519:D533, SMALL(IF(ISNUMBER(SEARCH("JV2",F519:F533)), ROW(F519:F533)-MIN(ROW(F519:F533))+1, ""), ROW() -518 )), "")</f>
        <v/>
      </c>
      <c r="AM526" s="13" t="str">
        <f t="array" ref="AM526">IFERROR(INDEX(E519:E533, SMALL(IF(ISNUMBER(SEARCH("JV2",F519:F533)), ROW(F519:F533)-MIN(ROW(F519:F533))+1, ""), ROW() -518 )), "")</f>
        <v/>
      </c>
    </row>
    <row r="527" spans="2:39" s="13" customFormat="1" ht="15" customHeight="1">
      <c r="B527" s="21" t="s">
        <v>1069</v>
      </c>
      <c r="C527" s="1"/>
      <c r="D527" s="22" t="s">
        <v>1086</v>
      </c>
      <c r="E527" s="1" t="s">
        <v>1087</v>
      </c>
      <c r="F527" s="23" t="s">
        <v>30</v>
      </c>
      <c r="G527" s="24"/>
      <c r="H527" s="25">
        <v>2422</v>
      </c>
      <c r="I527" s="24"/>
      <c r="J527" s="25" t="b">
        <v>0</v>
      </c>
      <c r="K527" s="19"/>
      <c r="L527" s="26"/>
      <c r="M527" s="27"/>
    </row>
    <row r="528" spans="2:39" s="13" customFormat="1" ht="15" customHeight="1">
      <c r="B528" s="21" t="s">
        <v>1069</v>
      </c>
      <c r="C528" s="1"/>
      <c r="D528" s="22" t="s">
        <v>1088</v>
      </c>
      <c r="E528" s="1" t="s">
        <v>1089</v>
      </c>
      <c r="F528" s="23" t="s">
        <v>30</v>
      </c>
      <c r="G528" s="24"/>
      <c r="H528" s="25">
        <v>2422</v>
      </c>
      <c r="I528" s="24"/>
      <c r="J528" s="25" t="b">
        <v>0</v>
      </c>
      <c r="K528" s="19"/>
      <c r="L528" s="26"/>
      <c r="M528" s="27"/>
    </row>
    <row r="529" spans="2:13" s="13" customFormat="1" ht="15" customHeight="1">
      <c r="B529" s="21" t="s">
        <v>1069</v>
      </c>
      <c r="C529" s="1"/>
      <c r="D529" s="22" t="s">
        <v>1090</v>
      </c>
      <c r="E529" s="1" t="s">
        <v>1091</v>
      </c>
      <c r="F529" s="23" t="s">
        <v>14</v>
      </c>
      <c r="G529" s="24"/>
      <c r="H529" s="25">
        <v>2422</v>
      </c>
      <c r="I529" s="24"/>
      <c r="J529" s="25" t="b">
        <v>0</v>
      </c>
      <c r="K529" s="19"/>
      <c r="L529" s="26"/>
      <c r="M529" s="27"/>
    </row>
    <row r="530" spans="2:13" s="13" customFormat="1" ht="15" customHeight="1">
      <c r="B530" s="21" t="s">
        <v>1069</v>
      </c>
      <c r="C530" s="1"/>
      <c r="D530" s="22" t="s">
        <v>1092</v>
      </c>
      <c r="E530" s="1" t="s">
        <v>1093</v>
      </c>
      <c r="F530" s="23" t="s">
        <v>14</v>
      </c>
      <c r="G530" s="24"/>
      <c r="H530" s="25">
        <v>2422</v>
      </c>
      <c r="I530" s="24"/>
      <c r="J530" s="25" t="b">
        <v>0</v>
      </c>
      <c r="K530" s="19"/>
      <c r="L530" s="26"/>
      <c r="M530" s="27"/>
    </row>
    <row r="531" spans="2:13" s="13" customFormat="1" ht="15" customHeight="1">
      <c r="B531" s="21" t="s">
        <v>1069</v>
      </c>
      <c r="C531" s="1"/>
      <c r="D531" s="22" t="s">
        <v>1094</v>
      </c>
      <c r="E531" s="1" t="s">
        <v>1095</v>
      </c>
      <c r="F531" s="23" t="s">
        <v>30</v>
      </c>
      <c r="G531" s="24"/>
      <c r="H531" s="25">
        <v>2422</v>
      </c>
      <c r="I531" s="24"/>
      <c r="J531" s="25" t="b">
        <v>0</v>
      </c>
      <c r="K531" s="19"/>
      <c r="L531" s="26"/>
      <c r="M531" s="27"/>
    </row>
    <row r="532" spans="2:13" s="13" customFormat="1" ht="15" customHeight="1">
      <c r="B532" s="21" t="s">
        <v>1069</v>
      </c>
      <c r="C532" s="1"/>
      <c r="D532" s="22" t="s">
        <v>1096</v>
      </c>
      <c r="E532" s="1" t="s">
        <v>1097</v>
      </c>
      <c r="F532" s="23" t="s">
        <v>14</v>
      </c>
      <c r="G532" s="24"/>
      <c r="H532" s="25">
        <v>2422</v>
      </c>
      <c r="I532" s="24"/>
      <c r="J532" s="25" t="b">
        <v>0</v>
      </c>
      <c r="K532" s="19"/>
      <c r="L532" s="26"/>
      <c r="M532" s="27"/>
    </row>
    <row r="533" spans="2:13" s="13" customFormat="1" ht="15" customHeight="1">
      <c r="B533" s="21" t="s">
        <v>1069</v>
      </c>
      <c r="C533" s="1"/>
      <c r="D533" s="22" t="s">
        <v>1098</v>
      </c>
      <c r="E533" s="1" t="s">
        <v>1099</v>
      </c>
      <c r="F533" s="23" t="s">
        <v>14</v>
      </c>
      <c r="G533" s="24"/>
      <c r="H533" s="25">
        <v>2422</v>
      </c>
      <c r="I533" s="24"/>
      <c r="J533" s="25" t="b">
        <v>0</v>
      </c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Normal="100" workbookViewId="0">
      <pane xSplit="6" ySplit="11" topLeftCell="L48" activePane="bottomRight" state="frozen"/>
      <selection pane="topRight" activeCell="G1" sqref="G1"/>
      <selection pane="bottomLeft" activeCell="A12" sqref="A12"/>
      <selection pane="bottomRight" activeCell="E46" sqref="E46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4" t="s">
        <v>1789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149999999999999" customHeight="1">
      <c r="AZ2" s="4" t="s">
        <v>1727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1728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A4" s="4" t="s">
        <v>1803</v>
      </c>
      <c r="BB4" s="92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1100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60" customFormat="1" ht="13.9" customHeight="1">
      <c r="B10" s="21"/>
      <c r="C10" s="21"/>
      <c r="D10" s="62"/>
      <c r="E10" s="62"/>
      <c r="F10" s="62"/>
      <c r="G10" s="70"/>
      <c r="H10" s="19" t="s">
        <v>1729</v>
      </c>
      <c r="I10" s="19" t="s">
        <v>1729</v>
      </c>
      <c r="J10" s="19" t="s">
        <v>1729</v>
      </c>
      <c r="K10" s="19" t="s">
        <v>1729</v>
      </c>
      <c r="L10" s="19" t="s">
        <v>1729</v>
      </c>
      <c r="M10" s="19" t="s">
        <v>1729</v>
      </c>
      <c r="N10" s="19" t="s">
        <v>1729</v>
      </c>
      <c r="O10" s="19" t="s">
        <v>1729</v>
      </c>
      <c r="P10" s="19" t="s">
        <v>1729</v>
      </c>
      <c r="Q10" s="19" t="s">
        <v>1729</v>
      </c>
      <c r="R10" s="19" t="s">
        <v>1729</v>
      </c>
      <c r="S10" s="19" t="s">
        <v>1729</v>
      </c>
      <c r="T10" s="19" t="s">
        <v>1729</v>
      </c>
      <c r="U10" s="19" t="s">
        <v>1729</v>
      </c>
      <c r="V10" s="19" t="s">
        <v>1729</v>
      </c>
      <c r="W10" s="19" t="s">
        <v>1729</v>
      </c>
      <c r="X10" s="19" t="s">
        <v>30</v>
      </c>
      <c r="Y10" s="19" t="s">
        <v>1730</v>
      </c>
      <c r="Z10" s="19" t="s">
        <v>1731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" customHeight="1">
      <c r="B11" s="19" t="s">
        <v>1732</v>
      </c>
      <c r="C11" s="19" t="s">
        <v>24</v>
      </c>
      <c r="D11" s="19" t="s">
        <v>25</v>
      </c>
      <c r="E11" s="19" t="s">
        <v>1733</v>
      </c>
      <c r="F11" s="19" t="s">
        <v>1790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1735</v>
      </c>
      <c r="Y11" s="19" t="s">
        <v>1733</v>
      </c>
      <c r="Z11" s="19" t="s">
        <v>1736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4" t="str">
        <f>Roster_Selection_Women!AF11&amp;" " &amp; "JV1 "</f>
        <v xml:space="preserve">Calumet College Of St. Joseph JV1 </v>
      </c>
      <c r="C12" s="64" t="str">
        <f>Roster_Selection_Women!AH11</f>
        <v>11-328022</v>
      </c>
      <c r="D12" s="64" t="str">
        <f>Roster_Selection_Women!AI11</f>
        <v>Alyssa Olson</v>
      </c>
      <c r="E12" s="65" t="s">
        <v>2197</v>
      </c>
      <c r="F12" s="1" t="str">
        <f>IF(ISERROR(Individual_Scores_Women_JV!E12), " ", IF(Individual_Scores_Women_JV!E12 = "Yes", "Yes", "  "))</f>
        <v>Yes</v>
      </c>
      <c r="G12" s="24" t="s">
        <v>1730</v>
      </c>
      <c r="H12" s="44">
        <v>190</v>
      </c>
      <c r="I12" s="44">
        <v>190</v>
      </c>
      <c r="J12" s="44">
        <v>202</v>
      </c>
      <c r="K12" s="44">
        <v>212</v>
      </c>
      <c r="L12" s="44">
        <v>159</v>
      </c>
      <c r="M12" s="44">
        <v>160</v>
      </c>
      <c r="N12" s="44">
        <v>149</v>
      </c>
      <c r="O12" s="44">
        <v>177</v>
      </c>
      <c r="P12" s="44">
        <v>192</v>
      </c>
      <c r="Q12" s="44">
        <v>204</v>
      </c>
      <c r="R12" s="44">
        <v>164</v>
      </c>
      <c r="S12" s="44">
        <v>209</v>
      </c>
      <c r="T12" s="44">
        <v>165</v>
      </c>
      <c r="U12" s="44">
        <v>185</v>
      </c>
      <c r="V12" s="44">
        <v>204</v>
      </c>
      <c r="W12" s="44">
        <v>186</v>
      </c>
      <c r="X12" s="19">
        <f>SUM(H12:W12)</f>
        <v>2948</v>
      </c>
      <c r="Y12" s="19">
        <f>COUNTIF(H12:W12, "&gt;0" )</f>
        <v>16</v>
      </c>
      <c r="Z12" s="19">
        <f>X12/Y12</f>
        <v>184.25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64" t="str">
        <f>Roster_Selection_Women!AF12&amp;" " &amp; "JV1 "</f>
        <v xml:space="preserve">Calumet College Of St. Joseph JV1 </v>
      </c>
      <c r="C13" s="64" t="str">
        <f>Roster_Selection_Women!AH12</f>
        <v>23-5986</v>
      </c>
      <c r="D13" s="64" t="str">
        <f>Roster_Selection_Women!AI12</f>
        <v>Graci Keeton</v>
      </c>
      <c r="E13" s="65" t="s">
        <v>2197</v>
      </c>
      <c r="F13" s="1" t="str">
        <f>IF(ISERROR(Individual_Scores_Women_JV!E13), " ", IF(Individual_Scores_Women_JV!E13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64" t="str">
        <f>Roster_Selection_Women!AF13&amp;" " &amp; "JV1 "</f>
        <v xml:space="preserve">Calumet College Of St. Joseph JV1 </v>
      </c>
      <c r="C14" s="64" t="str">
        <f>Roster_Selection_Women!AH13</f>
        <v>23-5991</v>
      </c>
      <c r="D14" s="64" t="str">
        <f>Roster_Selection_Women!AI13</f>
        <v>Jada Watkins</v>
      </c>
      <c r="E14" s="65" t="s">
        <v>2197</v>
      </c>
      <c r="F14" s="1" t="str">
        <f>IF(ISERROR(Individual_Scores_Women_JV!E14), " ", IF(Individual_Scores_Women_JV!E14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64" t="str">
        <f>Roster_Selection_Women!AF14&amp;" " &amp; "JV1 "</f>
        <v xml:space="preserve">Calumet College Of St. Joseph JV1 </v>
      </c>
      <c r="C15" s="64" t="str">
        <f>Roster_Selection_Women!AH14</f>
        <v>11-705940</v>
      </c>
      <c r="D15" s="64" t="str">
        <f>Roster_Selection_Women!AI14</f>
        <v>Law'ren Betterson</v>
      </c>
      <c r="E15" s="65" t="s">
        <v>2197</v>
      </c>
      <c r="F15" s="1" t="str">
        <f>IF(ISERROR(Individual_Scores_Women_JV!E15), " ", IF(Individual_Scores_Women_JV!E15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64" t="str">
        <f>Roster_Selection_Women!AF15&amp;" " &amp; "JV1 "</f>
        <v xml:space="preserve">Calumet College Of St. Joseph JV1 </v>
      </c>
      <c r="C16" s="64" t="str">
        <f>Roster_Selection_Women!AH15</f>
        <v>11-78723</v>
      </c>
      <c r="D16" s="64" t="str">
        <f>Roster_Selection_Women!AI15</f>
        <v>Margaux Fortney</v>
      </c>
      <c r="E16" s="65" t="s">
        <v>2197</v>
      </c>
      <c r="F16" s="1" t="str">
        <f>IF(ISERROR(Individual_Scores_Women_JV!E16), " ", IF(Individual_Scores_Women_JV!E16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64" t="str">
        <f>Roster_Selection_Women!AF16&amp;" " &amp; "JV1 "</f>
        <v xml:space="preserve">Calumet College Of St. Joseph JV1 </v>
      </c>
      <c r="C17" s="64" t="str">
        <f>Roster_Selection_Women!AH16</f>
        <v>19-20304</v>
      </c>
      <c r="D17" s="64" t="str">
        <f>Roster_Selection_Women!AI16</f>
        <v>Samantha Smolen</v>
      </c>
      <c r="E17" s="65" t="s">
        <v>2197</v>
      </c>
      <c r="F17" s="1" t="str">
        <f>IF(ISERROR(Individual_Scores_Women_JV!E17), " ", IF(Individual_Scores_Women_JV!E17 = "Yes", "Yes", "  "))</f>
        <v>Yes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64" t="str">
        <f>Roster_Selection_Women!AF17&amp;" " &amp; "JV1 "</f>
        <v xml:space="preserve"> JV1 </v>
      </c>
      <c r="C18" s="64" t="str">
        <f>Roster_Selection_Women!AH17</f>
        <v/>
      </c>
      <c r="D18" s="64" t="str">
        <f>Roster_Selection_Women!AI17</f>
        <v/>
      </c>
      <c r="E18" s="65"/>
      <c r="F18" s="1" t="str">
        <f>IF(ISERROR(Individual_Scores_Women_JV!E18), " ", IF(Individual_Scores_Women_JV!E18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64" t="str">
        <f>Roster_Selection_Women!AF18&amp;" " &amp; "JV1 "</f>
        <v xml:space="preserve"> JV1 </v>
      </c>
      <c r="C19" s="64" t="str">
        <f>Roster_Selection_Women!AH18</f>
        <v/>
      </c>
      <c r="D19" s="64" t="str">
        <f>Roster_Selection_Women!AI18</f>
        <v/>
      </c>
      <c r="E19" s="65"/>
      <c r="F19" s="1" t="str">
        <f>IF(ISERROR(Individual_Scores_Women_JV!E19), " ", IF(Individual_Scores_Women_JV!E19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64" t="s">
        <v>1792</v>
      </c>
      <c r="C20" s="66" t="str">
        <f>Individual_Scores_Women_JV!C20</f>
        <v/>
      </c>
      <c r="D20" s="67" t="str">
        <f>Individual_Scores_Women_JV!D20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64" t="s">
        <v>1792</v>
      </c>
      <c r="C21" s="66" t="str">
        <f>Individual_Scores_Women_JV!C21</f>
        <v/>
      </c>
      <c r="D21" s="67" t="str">
        <f>Individual_Scores_Women_JV!D21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64" t="s">
        <v>1792</v>
      </c>
      <c r="C22" s="66" t="str">
        <f>Individual_Scores_Women_JV!C22</f>
        <v/>
      </c>
      <c r="D22" s="67" t="str">
        <f>Individual_Scores_Women_JV!D22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64" t="str">
        <f>Roster_Selection_Women!AF144&amp;" " &amp; "JV1 "</f>
        <v xml:space="preserve">Marian University (IN) JV1 </v>
      </c>
      <c r="C25" s="64" t="str">
        <f>Roster_Selection_Women!AH144</f>
        <v>7914-51333</v>
      </c>
      <c r="D25" s="64" t="str">
        <f>Roster_Selection_Women!AI144</f>
        <v>Christine Torpy</v>
      </c>
      <c r="E25" s="65" t="s">
        <v>2197</v>
      </c>
      <c r="F25" s="1" t="str">
        <f>IF(ISERROR(Individual_Scores_Women_JV!E25), " ", IF(Individual_Scores_Women_JV!E25 = "Yes", "Yes", "  "))</f>
        <v>Yes</v>
      </c>
      <c r="G25" s="24" t="s">
        <v>1730</v>
      </c>
      <c r="H25" s="44">
        <v>152</v>
      </c>
      <c r="I25" s="44">
        <v>115</v>
      </c>
      <c r="J25" s="44">
        <v>130</v>
      </c>
      <c r="K25" s="44">
        <v>128</v>
      </c>
      <c r="L25" s="44">
        <v>134</v>
      </c>
      <c r="M25" s="44">
        <v>134</v>
      </c>
      <c r="N25" s="44">
        <v>153</v>
      </c>
      <c r="O25" s="44">
        <v>167</v>
      </c>
      <c r="P25" s="44">
        <v>134</v>
      </c>
      <c r="Q25" s="44">
        <v>143</v>
      </c>
      <c r="R25" s="44">
        <v>144</v>
      </c>
      <c r="S25" s="44">
        <v>140</v>
      </c>
      <c r="T25" s="44">
        <v>124</v>
      </c>
      <c r="U25" s="44">
        <v>185</v>
      </c>
      <c r="V25" s="44">
        <v>135</v>
      </c>
      <c r="W25" s="44">
        <v>132</v>
      </c>
      <c r="X25" s="19">
        <f>SUM(H25:W25)</f>
        <v>2250</v>
      </c>
      <c r="Y25" s="19">
        <f>COUNTIF(H25:W25, "&gt;0" )</f>
        <v>16</v>
      </c>
      <c r="Z25" s="19">
        <f>X25/Y25</f>
        <v>140.625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64" t="str">
        <f>Roster_Selection_Women!AF145&amp;" " &amp; "JV1 "</f>
        <v xml:space="preserve">Marian University (IN) JV1 </v>
      </c>
      <c r="C26" s="64" t="str">
        <f>Roster_Selection_Women!AH145</f>
        <v>11-245686</v>
      </c>
      <c r="D26" s="64" t="str">
        <f>Roster_Selection_Women!AI145</f>
        <v>Hailey Johnson</v>
      </c>
      <c r="E26" s="65" t="s">
        <v>2197</v>
      </c>
      <c r="F26" s="1" t="str">
        <f>IF(ISERROR(Individual_Scores_Women_JV!E26), " ", IF(Individual_Scores_Women_JV!E26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64" t="str">
        <f>Roster_Selection_Women!AF146&amp;" " &amp; "JV1 "</f>
        <v xml:space="preserve">Marian University (IN) JV1 </v>
      </c>
      <c r="C27" s="64" t="str">
        <f>Roster_Selection_Women!AH146</f>
        <v>23-19867</v>
      </c>
      <c r="D27" s="64" t="str">
        <f>Roster_Selection_Women!AI146</f>
        <v>Jade Munroe</v>
      </c>
      <c r="E27" s="65" t="s">
        <v>2197</v>
      </c>
      <c r="F27" s="1" t="str">
        <f>IF(ISERROR(Individual_Scores_Women_JV!E27), " ", IF(Individual_Scores_Women_JV!E27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64" t="str">
        <f>Roster_Selection_Women!AF147&amp;" " &amp; "JV1 "</f>
        <v xml:space="preserve">Marian University (IN) JV1 </v>
      </c>
      <c r="C28" s="64" t="str">
        <f>Roster_Selection_Women!AH147</f>
        <v>23-3128</v>
      </c>
      <c r="D28" s="64" t="str">
        <f>Roster_Selection_Women!AI147</f>
        <v>Joy Dolack</v>
      </c>
      <c r="E28" s="65" t="s">
        <v>2197</v>
      </c>
      <c r="F28" s="1" t="str">
        <f>IF(ISERROR(Individual_Scores_Women_JV!E28), " ", IF(Individual_Scores_Women_JV!E28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64" t="str">
        <f>Roster_Selection_Women!AF148&amp;" " &amp; "JV1 "</f>
        <v xml:space="preserve">Marian University (IN) JV1 </v>
      </c>
      <c r="C29" s="64" t="str">
        <f>Roster_Selection_Women!AH148</f>
        <v>15-186590</v>
      </c>
      <c r="D29" s="64" t="str">
        <f>Roster_Selection_Women!AI148</f>
        <v>Maris Hunt</v>
      </c>
      <c r="E29" s="65" t="s">
        <v>2197</v>
      </c>
      <c r="F29" s="1" t="str">
        <f>IF(ISERROR(Individual_Scores_Women_JV!E29), " ", IF(Individual_Scores_Women_JV!E29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64" t="str">
        <f>Roster_Selection_Women!AF149&amp;" " &amp; "JV1 "</f>
        <v xml:space="preserve">Marian University (IN) JV1 </v>
      </c>
      <c r="C30" s="64" t="str">
        <f>Roster_Selection_Women!AH149</f>
        <v>11-237161</v>
      </c>
      <c r="D30" s="64" t="str">
        <f>Roster_Selection_Women!AI149</f>
        <v>Sydney Anderson</v>
      </c>
      <c r="E30" s="65" t="s">
        <v>2197</v>
      </c>
      <c r="F30" s="1" t="str">
        <f>IF(ISERROR(Individual_Scores_Women_JV!E30), " ", IF(Individual_Scores_Women_JV!E30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64" t="str">
        <f>Roster_Selection_Women!AF150&amp;" " &amp; "JV1 "</f>
        <v xml:space="preserve"> JV1 </v>
      </c>
      <c r="C31" s="64" t="str">
        <f>Roster_Selection_Women!AH150</f>
        <v/>
      </c>
      <c r="D31" s="64" t="str">
        <f>Roster_Selection_Women!AI150</f>
        <v/>
      </c>
      <c r="E31" s="65"/>
      <c r="F31" s="1" t="str">
        <f>IF(ISERROR(Individual_Scores_Women_JV!E31), " ", IF(Individual_Scores_Women_JV!E31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64" t="str">
        <f>Roster_Selection_Women!AF151&amp;" " &amp; "JV1 "</f>
        <v xml:space="preserve"> JV1 </v>
      </c>
      <c r="C32" s="64" t="str">
        <f>Roster_Selection_Women!AH151</f>
        <v/>
      </c>
      <c r="D32" s="64" t="str">
        <f>Roster_Selection_Women!AI151</f>
        <v/>
      </c>
      <c r="E32" s="65"/>
      <c r="F32" s="1" t="str">
        <f>IF(ISERROR(Individual_Scores_Women_JV!E32), " ", IF(Individual_Scores_Women_JV!E32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64" t="s">
        <v>1794</v>
      </c>
      <c r="C33" s="66" t="str">
        <f>Individual_Scores_Women_JV!C33</f>
        <v/>
      </c>
      <c r="D33" s="67" t="str">
        <f>Individual_Scores_Women_JV!D33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64" t="s">
        <v>1794</v>
      </c>
      <c r="C34" s="66" t="str">
        <f>Individual_Scores_Women_JV!C34</f>
        <v/>
      </c>
      <c r="D34" s="67" t="str">
        <f>Individual_Scores_Women_JV!D34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64" t="s">
        <v>1794</v>
      </c>
      <c r="C35" s="66" t="str">
        <f>Individual_Scores_Women_JV!C35</f>
        <v/>
      </c>
      <c r="D35" s="67" t="str">
        <f>Individual_Scores_Women_JV!D35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64" t="str">
        <f>Roster_Selection_Women!AF208&amp;" " &amp; "JV1 "</f>
        <v xml:space="preserve">Saint Xavier University JV1 </v>
      </c>
      <c r="C38" s="64" t="str">
        <f>Roster_Selection_Women!AH208</f>
        <v>23-1014</v>
      </c>
      <c r="D38" s="64" t="str">
        <f>Roster_Selection_Women!AI208</f>
        <v>Abigail Garfio</v>
      </c>
      <c r="E38" s="65" t="s">
        <v>2197</v>
      </c>
      <c r="F38" s="1" t="str">
        <f>IF(ISERROR(Individual_Scores_Women_JV!E38), " ", IF(Individual_Scores_Women_JV!E38 = "Yes", "Yes", "  "))</f>
        <v>Yes</v>
      </c>
      <c r="G38" s="24" t="s">
        <v>1730</v>
      </c>
      <c r="H38" s="44">
        <v>165</v>
      </c>
      <c r="I38" s="44">
        <v>180</v>
      </c>
      <c r="J38" s="44">
        <v>131</v>
      </c>
      <c r="K38" s="44">
        <v>176</v>
      </c>
      <c r="L38" s="44">
        <v>156</v>
      </c>
      <c r="M38" s="44">
        <v>192</v>
      </c>
      <c r="N38" s="44">
        <v>160</v>
      </c>
      <c r="O38" s="44">
        <v>233</v>
      </c>
      <c r="P38" s="44">
        <v>190</v>
      </c>
      <c r="Q38" s="44">
        <v>165</v>
      </c>
      <c r="R38" s="44">
        <v>145</v>
      </c>
      <c r="S38" s="44">
        <v>160</v>
      </c>
      <c r="T38" s="44">
        <v>202</v>
      </c>
      <c r="U38" s="44">
        <v>172</v>
      </c>
      <c r="V38" s="44">
        <v>168</v>
      </c>
      <c r="W38" s="44">
        <v>153</v>
      </c>
      <c r="X38" s="19">
        <f>SUM(H38:W38)</f>
        <v>2748</v>
      </c>
      <c r="Y38" s="19">
        <f>COUNTIF(H38:W38, "&gt;0" )</f>
        <v>16</v>
      </c>
      <c r="Z38" s="19">
        <f>X38/Y38</f>
        <v>171.75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64" t="str">
        <f>Roster_Selection_Women!AF209&amp;" " &amp; "JV1 "</f>
        <v xml:space="preserve">Saint Xavier University JV1 </v>
      </c>
      <c r="C39" s="64" t="str">
        <f>Roster_Selection_Women!AH209</f>
        <v>21-2211</v>
      </c>
      <c r="D39" s="64" t="str">
        <f>Roster_Selection_Women!AI209</f>
        <v>Cassidy Dawson</v>
      </c>
      <c r="E39" s="65" t="s">
        <v>2197</v>
      </c>
      <c r="F39" s="1" t="str">
        <f>IF(ISERROR(Individual_Scores_Women_JV!E39), " ", IF(Individual_Scores_Women_JV!E39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64" t="str">
        <f>Roster_Selection_Women!AF210&amp;" " &amp; "JV1 "</f>
        <v xml:space="preserve">Saint Xavier University JV1 </v>
      </c>
      <c r="C40" s="64" t="str">
        <f>Roster_Selection_Women!AH210</f>
        <v>22-3036</v>
      </c>
      <c r="D40" s="64" t="str">
        <f>Roster_Selection_Women!AI210</f>
        <v>Emma Zalud</v>
      </c>
      <c r="E40" s="65" t="s">
        <v>2197</v>
      </c>
      <c r="F40" s="1" t="str">
        <f>IF(ISERROR(Individual_Scores_Women_JV!E40), " ", IF(Individual_Scores_Women_JV!E40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64" t="str">
        <f>Roster_Selection_Women!AF211&amp;" " &amp; "JV1 "</f>
        <v xml:space="preserve">Saint Xavier University JV1 </v>
      </c>
      <c r="C41" s="64" t="str">
        <f>Roster_Selection_Women!AH211</f>
        <v>19-76701</v>
      </c>
      <c r="D41" s="64" t="str">
        <f>Roster_Selection_Women!AI211</f>
        <v>Heather Stembel</v>
      </c>
      <c r="E41" s="65" t="s">
        <v>2197</v>
      </c>
      <c r="F41" s="1" t="str">
        <f>IF(ISERROR(Individual_Scores_Women_JV!E41), " ", IF(Individual_Scores_Women_JV!E41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64" t="str">
        <f>Roster_Selection_Women!AF212&amp;" " &amp; "JV1 "</f>
        <v xml:space="preserve">Saint Xavier University JV1 </v>
      </c>
      <c r="C42" s="64" t="str">
        <f>Roster_Selection_Women!AH212</f>
        <v>23-1013</v>
      </c>
      <c r="D42" s="64" t="str">
        <f>Roster_Selection_Women!AI212</f>
        <v>Sara Flynn</v>
      </c>
      <c r="E42" s="65" t="s">
        <v>2197</v>
      </c>
      <c r="F42" s="1" t="str">
        <f>IF(ISERROR(Individual_Scores_Women_JV!E42), " ", IF(Individual_Scores_Women_JV!E42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64" t="str">
        <f>Roster_Selection_Women!AF213&amp;" " &amp; "JV1 "</f>
        <v xml:space="preserve">Saint Xavier University JV1 </v>
      </c>
      <c r="C43" s="64" t="str">
        <f>Roster_Selection_Women!AH213</f>
        <v>22-3037</v>
      </c>
      <c r="D43" s="64" t="str">
        <f>Roster_Selection_Women!AI213</f>
        <v>Yajaira Ortiz</v>
      </c>
      <c r="E43" s="65" t="s">
        <v>2197</v>
      </c>
      <c r="F43" s="1" t="str">
        <f>IF(ISERROR(Individual_Scores_Women_JV!E43), " ", IF(Individual_Scores_Women_JV!E43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64" t="str">
        <f>Roster_Selection_Women!AF214&amp;" " &amp; "JV1 "</f>
        <v xml:space="preserve">Saint Xavier University JV1 </v>
      </c>
      <c r="C44" s="64" t="str">
        <f>Roster_Selection_Women!AH214</f>
        <v>21-2210</v>
      </c>
      <c r="D44" s="64" t="str">
        <f>Roster_Selection_Women!AI214</f>
        <v>Yarah Damra</v>
      </c>
      <c r="E44" s="65" t="s">
        <v>2197</v>
      </c>
      <c r="F44" s="1" t="str">
        <f>IF(ISERROR(Individual_Scores_Women_JV!E44), " ", IF(Individual_Scores_Women_JV!E44 = "Yes", "Yes", "  "))</f>
        <v>Yes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64" t="str">
        <f>Roster_Selection_Women!AF215&amp;" " &amp; "JV1 "</f>
        <v xml:space="preserve">Saint Xavier University JV1 </v>
      </c>
      <c r="C45" s="64" t="str">
        <f>Roster_Selection_Women!AH215</f>
        <v>23-1012</v>
      </c>
      <c r="D45" s="64" t="str">
        <f>Roster_Selection_Women!AI215</f>
        <v>Zenaba Alassani</v>
      </c>
      <c r="E45" s="65" t="s">
        <v>2197</v>
      </c>
      <c r="F45" s="1" t="str">
        <f>IF(ISERROR(Individual_Scores_Women_JV!E45), " ", IF(Individual_Scores_Women_JV!E45 = "Yes", "Yes", "  "))</f>
        <v>Yes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64" t="s">
        <v>1798</v>
      </c>
      <c r="C46" s="66" t="str">
        <f>Individual_Scores_Women_JV!C46</f>
        <v/>
      </c>
      <c r="D46" s="67" t="str">
        <f>Individual_Scores_Women_JV!D46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64" t="s">
        <v>1798</v>
      </c>
      <c r="C47" s="66" t="str">
        <f>Individual_Scores_Women_JV!C47</f>
        <v/>
      </c>
      <c r="D47" s="67" t="str">
        <f>Individual_Scores_Women_JV!D47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64" t="s">
        <v>1798</v>
      </c>
      <c r="C48" s="66" t="str">
        <f>Individual_Scores_Women_JV!C48</f>
        <v/>
      </c>
      <c r="D48" s="67" t="str">
        <f>Individual_Scores_Women_JV!D48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64" t="str">
        <f>Roster_Selection_Women!AF235&amp;" " &amp; "JV1 "</f>
        <v xml:space="preserve">St. Francis (IL) ,University Of JV1 </v>
      </c>
      <c r="C51" s="64" t="str">
        <f>Roster_Selection_Women!AH235</f>
        <v>20-51047</v>
      </c>
      <c r="D51" s="64" t="str">
        <f>Roster_Selection_Women!AI235</f>
        <v>Alayna Morrill</v>
      </c>
      <c r="E51" s="65" t="s">
        <v>2197</v>
      </c>
      <c r="F51" s="1" t="str">
        <f>IF(ISERROR(Individual_Scores_Women_JV!E51), " ", IF(Individual_Scores_Women_JV!E51 = "Yes", "Yes", "  "))</f>
        <v xml:space="preserve">  </v>
      </c>
      <c r="G51" s="24" t="s">
        <v>1730</v>
      </c>
      <c r="H51" s="44">
        <v>200</v>
      </c>
      <c r="I51" s="44">
        <v>193</v>
      </c>
      <c r="J51" s="44">
        <v>213</v>
      </c>
      <c r="K51" s="44">
        <v>209</v>
      </c>
      <c r="L51" s="44">
        <v>188</v>
      </c>
      <c r="M51" s="44">
        <v>202</v>
      </c>
      <c r="N51" s="44">
        <v>194</v>
      </c>
      <c r="O51" s="44">
        <v>238</v>
      </c>
      <c r="P51" s="44">
        <v>167</v>
      </c>
      <c r="Q51" s="44">
        <v>223</v>
      </c>
      <c r="R51" s="44">
        <v>210</v>
      </c>
      <c r="S51" s="44">
        <v>238</v>
      </c>
      <c r="T51" s="44">
        <v>215</v>
      </c>
      <c r="U51" s="44">
        <v>189</v>
      </c>
      <c r="V51" s="44">
        <v>230</v>
      </c>
      <c r="W51" s="44">
        <v>180</v>
      </c>
      <c r="X51" s="19">
        <f>SUM(H51:W51)</f>
        <v>3289</v>
      </c>
      <c r="Y51" s="19">
        <f>COUNTIF(H51:W51, "&gt;0" )</f>
        <v>16</v>
      </c>
      <c r="Z51" s="19">
        <f>X51/Y51</f>
        <v>205.5625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64" t="str">
        <f>Roster_Selection_Women!AF236&amp;" " &amp; "JV1 "</f>
        <v xml:space="preserve">St. Francis (IL) ,University Of JV1 </v>
      </c>
      <c r="C52" s="64" t="str">
        <f>Roster_Selection_Women!AH236</f>
        <v>16-163437</v>
      </c>
      <c r="D52" s="64" t="str">
        <f>Roster_Selection_Women!AI236</f>
        <v>Chloe Greep</v>
      </c>
      <c r="E52" s="65" t="s">
        <v>2197</v>
      </c>
      <c r="F52" s="1" t="str">
        <f>IF(ISERROR(Individual_Scores_Women_JV!E52), " ", IF(Individual_Scores_Women_JV!E52 = "Yes", "Yes", "  "))</f>
        <v>Yes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64" t="str">
        <f>Roster_Selection_Women!AF237&amp;" " &amp; "JV1 "</f>
        <v xml:space="preserve">St. Francis (IL) ,University Of JV1 </v>
      </c>
      <c r="C53" s="64" t="str">
        <f>Roster_Selection_Women!AH237</f>
        <v>17-24925</v>
      </c>
      <c r="D53" s="64" t="str">
        <f>Roster_Selection_Women!AI237</f>
        <v>Elizabeth Mansmith</v>
      </c>
      <c r="E53" s="65" t="s">
        <v>2197</v>
      </c>
      <c r="F53" s="1" t="str">
        <f>IF(ISERROR(Individual_Scores_Women_JV!E53), " ", IF(Individual_Scores_Women_JV!E53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64" t="str">
        <f>Roster_Selection_Women!AF238&amp;" " &amp; "JV1 "</f>
        <v xml:space="preserve">St. Francis (IL) ,University Of JV1 </v>
      </c>
      <c r="C54" s="64" t="str">
        <f>Roster_Selection_Women!AH238</f>
        <v>21-307</v>
      </c>
      <c r="D54" s="64" t="str">
        <f>Roster_Selection_Women!AI238</f>
        <v>Idalia Hernandez</v>
      </c>
      <c r="E54" s="65" t="s">
        <v>2197</v>
      </c>
      <c r="F54" s="1" t="str">
        <f>IF(ISERROR(Individual_Scores_Women_JV!E54), " ", IF(Individual_Scores_Women_JV!E54 = "Yes", "Yes", "  "))</f>
        <v>Yes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64" t="str">
        <f>Roster_Selection_Women!AF239&amp;" " &amp; "JV1 "</f>
        <v xml:space="preserve">St. Francis (IL) ,University Of JV1 </v>
      </c>
      <c r="C55" s="64" t="str">
        <f>Roster_Selection_Women!AH239</f>
        <v>19-86140</v>
      </c>
      <c r="D55" s="64" t="str">
        <f>Roster_Selection_Women!AI239</f>
        <v>Kahlen Ranson</v>
      </c>
      <c r="E55" s="65" t="s">
        <v>2197</v>
      </c>
      <c r="F55" s="1" t="str">
        <f>IF(ISERROR(Individual_Scores_Women_JV!E55), " ", IF(Individual_Scores_Women_JV!E55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64" t="str">
        <f>Roster_Selection_Women!AF240&amp;" " &amp; "JV1 "</f>
        <v xml:space="preserve">St. Francis (IL) ,University Of JV1 </v>
      </c>
      <c r="C56" s="64" t="str">
        <f>Roster_Selection_Women!AH240</f>
        <v>20-57157</v>
      </c>
      <c r="D56" s="64" t="str">
        <f>Roster_Selection_Women!AI240</f>
        <v>Kaitlyn Thompson</v>
      </c>
      <c r="E56" s="65" t="s">
        <v>2197</v>
      </c>
      <c r="F56" s="1" t="str">
        <f>IF(ISERROR(Individual_Scores_Women_JV!E56), " ", IF(Individual_Scores_Women_JV!E56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64" t="str">
        <f>Roster_Selection_Women!AF241&amp;" " &amp; "JV1 "</f>
        <v xml:space="preserve">St. Francis (IL) ,University Of JV1 </v>
      </c>
      <c r="C57" s="64" t="str">
        <f>Roster_Selection_Women!AH241</f>
        <v>11-238107</v>
      </c>
      <c r="D57" s="64" t="str">
        <f>Roster_Selection_Women!AI241</f>
        <v>Katelynn Statz</v>
      </c>
      <c r="E57" s="65" t="s">
        <v>2197</v>
      </c>
      <c r="F57" s="1" t="str">
        <f>IF(ISERROR(Individual_Scores_Women_JV!E57), " ", IF(Individual_Scores_Women_JV!E57 = "Yes", "Yes", "  "))</f>
        <v>Yes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64" t="str">
        <f>Roster_Selection_Women!AF242&amp;" " &amp; "JV1 "</f>
        <v xml:space="preserve">St. Francis (IL) ,University Of JV1 </v>
      </c>
      <c r="C58" s="64" t="str">
        <f>Roster_Selection_Women!AH242</f>
        <v>11-279303</v>
      </c>
      <c r="D58" s="64" t="str">
        <f>Roster_Selection_Women!AI242</f>
        <v>Leigha Henkel</v>
      </c>
      <c r="E58" s="65" t="s">
        <v>2197</v>
      </c>
      <c r="F58" s="1" t="str">
        <f>IF(ISERROR(Individual_Scores_Women_JV!E58), " ", IF(Individual_Scores_Women_JV!E58 = "Yes", "Yes", "  "))</f>
        <v>Yes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64" t="s">
        <v>1799</v>
      </c>
      <c r="C59" s="66" t="str">
        <f>Individual_Scores_Women_JV!C59</f>
        <v/>
      </c>
      <c r="D59" s="67" t="str">
        <f>Individual_Scores_Women_JV!D59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64" t="s">
        <v>1799</v>
      </c>
      <c r="C60" s="66" t="str">
        <f>Individual_Scores_Women_JV!C60</f>
        <v/>
      </c>
      <c r="D60" s="67" t="str">
        <f>Individual_Scores_Women_JV!D60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64" t="s">
        <v>1799</v>
      </c>
      <c r="C61" s="66" t="str">
        <f>Individual_Scores_Women_JV!C61</f>
        <v/>
      </c>
      <c r="D61" s="67" t="str">
        <f>Individual_Scores_Women_JV!D61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64" t="str">
        <f>Roster_Selection_Women!AF268&amp;" " &amp; "JV1 "</f>
        <v xml:space="preserve">Thomas More University JV1 </v>
      </c>
      <c r="C64" s="64" t="str">
        <f>Roster_Selection_Women!AH268</f>
        <v>23-10540</v>
      </c>
      <c r="D64" s="64" t="str">
        <f>Roster_Selection_Women!AI268</f>
        <v>Alexis O'Daniel</v>
      </c>
      <c r="E64" s="65" t="s">
        <v>2197</v>
      </c>
      <c r="F64" s="1" t="str">
        <f>IF(ISERROR(Individual_Scores_Women_JV!E64), " ", IF(Individual_Scores_Women_JV!E64 = "Yes", "Yes", "  "))</f>
        <v>Yes</v>
      </c>
      <c r="G64" s="24" t="s">
        <v>1730</v>
      </c>
      <c r="H64" s="44">
        <v>118</v>
      </c>
      <c r="I64" s="44">
        <v>121</v>
      </c>
      <c r="J64" s="44">
        <v>144</v>
      </c>
      <c r="K64" s="44">
        <v>137</v>
      </c>
      <c r="L64" s="44">
        <v>151</v>
      </c>
      <c r="M64" s="44">
        <v>125</v>
      </c>
      <c r="N64" s="44">
        <v>143</v>
      </c>
      <c r="O64" s="44">
        <v>124</v>
      </c>
      <c r="P64" s="44">
        <v>151</v>
      </c>
      <c r="Q64" s="44">
        <v>106</v>
      </c>
      <c r="R64" s="44">
        <v>114</v>
      </c>
      <c r="S64" s="44">
        <v>154</v>
      </c>
      <c r="T64" s="44">
        <v>129</v>
      </c>
      <c r="U64" s="44">
        <v>186</v>
      </c>
      <c r="V64" s="44">
        <v>114</v>
      </c>
      <c r="W64" s="44">
        <v>127</v>
      </c>
      <c r="X64" s="19">
        <f>SUM(H64:W64)</f>
        <v>2144</v>
      </c>
      <c r="Y64" s="19">
        <f>COUNTIF(H64:W64, "&gt;0" )</f>
        <v>16</v>
      </c>
      <c r="Z64" s="19">
        <f>X64/Y64</f>
        <v>134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64" t="str">
        <f>Roster_Selection_Women!AF269&amp;" " &amp; "JV1 "</f>
        <v xml:space="preserve">Thomas More University JV1 </v>
      </c>
      <c r="C65" s="64" t="str">
        <f>Roster_Selection_Women!AH269</f>
        <v>23-10912</v>
      </c>
      <c r="D65" s="64" t="str">
        <f>Roster_Selection_Women!AI269</f>
        <v>Emili Riffe</v>
      </c>
      <c r="E65" s="65" t="s">
        <v>2197</v>
      </c>
      <c r="F65" s="1" t="str">
        <f>IF(ISERROR(Individual_Scores_Women_JV!E65), " ", IF(Individual_Scores_Women_JV!E65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64" t="str">
        <f>Roster_Selection_Women!AF270&amp;" " &amp; "JV1 "</f>
        <v xml:space="preserve">Thomas More University JV1 </v>
      </c>
      <c r="C66" s="64" t="str">
        <f>Roster_Selection_Women!AH270</f>
        <v>21-431</v>
      </c>
      <c r="D66" s="64" t="str">
        <f>Roster_Selection_Women!AI270</f>
        <v>Hannah Campbell</v>
      </c>
      <c r="E66" s="65" t="s">
        <v>2197</v>
      </c>
      <c r="F66" s="1" t="str">
        <f>IF(ISERROR(Individual_Scores_Women_JV!E66), " ", IF(Individual_Scores_Women_JV!E66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64" t="str">
        <f>Roster_Selection_Women!AF271&amp;" " &amp; "JV1 "</f>
        <v xml:space="preserve">Thomas More University JV1 </v>
      </c>
      <c r="C67" s="64" t="str">
        <f>Roster_Selection_Women!AH271</f>
        <v>23-10525</v>
      </c>
      <c r="D67" s="64" t="str">
        <f>Roster_Selection_Women!AI271</f>
        <v>Kaitlyn Bishop</v>
      </c>
      <c r="E67" s="65" t="s">
        <v>2197</v>
      </c>
      <c r="F67" s="1" t="str">
        <f>IF(ISERROR(Individual_Scores_Women_JV!E67), " ", IF(Individual_Scores_Women_JV!E67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64" t="str">
        <f>Roster_Selection_Women!AF272&amp;" " &amp; "JV1 "</f>
        <v xml:space="preserve">Thomas More University JV1 </v>
      </c>
      <c r="C68" s="64" t="str">
        <f>Roster_Selection_Women!AH272</f>
        <v>21-88491</v>
      </c>
      <c r="D68" s="64" t="str">
        <f>Roster_Selection_Women!AI272</f>
        <v>Mary Mounts</v>
      </c>
      <c r="E68" s="65" t="s">
        <v>2197</v>
      </c>
      <c r="F68" s="1" t="str">
        <f>IF(ISERROR(Individual_Scores_Women_JV!E68), " ", IF(Individual_Scores_Women_JV!E68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64" t="str">
        <f>Roster_Selection_Women!AF273&amp;" " &amp; "JV1 "</f>
        <v xml:space="preserve"> JV1 </v>
      </c>
      <c r="C69" s="64" t="str">
        <f>Roster_Selection_Women!AH273</f>
        <v/>
      </c>
      <c r="D69" s="64" t="str">
        <f>Roster_Selection_Women!AI273</f>
        <v/>
      </c>
      <c r="E69" s="65"/>
      <c r="F69" s="1" t="str">
        <f>IF(ISERROR(Individual_Scores_Women_JV!E69), " ", IF(Individual_Scores_Women_JV!E69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64" t="str">
        <f>Roster_Selection_Women!AF274&amp;" " &amp; "JV1 "</f>
        <v xml:space="preserve"> JV1 </v>
      </c>
      <c r="C70" s="64" t="str">
        <f>Roster_Selection_Women!AH274</f>
        <v/>
      </c>
      <c r="D70" s="64" t="str">
        <f>Roster_Selection_Women!AI274</f>
        <v/>
      </c>
      <c r="E70" s="65"/>
      <c r="F70" s="1" t="str">
        <f>IF(ISERROR(Individual_Scores_Women_JV!E70), " ", IF(Individual_Scores_Women_JV!E70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64" t="str">
        <f>Roster_Selection_Women!AF275&amp;" " &amp; "JV1 "</f>
        <v xml:space="preserve"> JV1 </v>
      </c>
      <c r="C71" s="64" t="str">
        <f>Roster_Selection_Women!AH275</f>
        <v/>
      </c>
      <c r="D71" s="64" t="str">
        <f>Roster_Selection_Women!AI275</f>
        <v/>
      </c>
      <c r="E71" s="65"/>
      <c r="F71" s="1" t="str">
        <f>IF(ISERROR(Individual_Scores_Women_JV!E71), " ", IF(Individual_Scores_Women_JV!E71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64" t="s">
        <v>1801</v>
      </c>
      <c r="C72" s="66" t="str">
        <f>Individual_Scores_Women_JV!C72</f>
        <v/>
      </c>
      <c r="D72" s="67" t="str">
        <f>Individual_Scores_Women_JV!D72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64" t="s">
        <v>1801</v>
      </c>
      <c r="C73" s="66" t="str">
        <f>Individual_Scores_Women_JV!C73</f>
        <v/>
      </c>
      <c r="D73" s="67" t="str">
        <f>Individual_Scores_Women_JV!D73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64" t="s">
        <v>1801</v>
      </c>
      <c r="C74" s="66" t="str">
        <f>Individual_Scores_Women_JV!C74</f>
        <v/>
      </c>
      <c r="D74" s="67" t="str">
        <f>Individual_Scores_Women_JV!D74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64" t="s">
        <v>30</v>
      </c>
      <c r="C77" s="64" t="s">
        <v>30</v>
      </c>
      <c r="D77" s="64" t="s">
        <v>30</v>
      </c>
      <c r="E77" s="68"/>
      <c r="G77" s="24" t="s">
        <v>30</v>
      </c>
      <c r="H77" s="24" t="s">
        <v>30</v>
      </c>
      <c r="I77" s="24" t="s">
        <v>30</v>
      </c>
      <c r="J77" s="24" t="s">
        <v>30</v>
      </c>
      <c r="K77" s="24" t="s">
        <v>30</v>
      </c>
      <c r="L77" s="24" t="s">
        <v>30</v>
      </c>
      <c r="M77" s="24" t="s">
        <v>30</v>
      </c>
      <c r="N77" s="24" t="s">
        <v>30</v>
      </c>
      <c r="O77" s="24" t="s">
        <v>30</v>
      </c>
      <c r="P77" s="24" t="s">
        <v>30</v>
      </c>
      <c r="Q77" s="24" t="s">
        <v>30</v>
      </c>
      <c r="R77" s="24" t="s">
        <v>30</v>
      </c>
      <c r="S77" s="24" t="s">
        <v>30</v>
      </c>
      <c r="T77" s="24" t="s">
        <v>30</v>
      </c>
      <c r="U77" s="24" t="s">
        <v>30</v>
      </c>
      <c r="V77" s="24" t="s">
        <v>30</v>
      </c>
      <c r="W77" s="24" t="s">
        <v>30</v>
      </c>
      <c r="X77" s="24" t="s">
        <v>30</v>
      </c>
      <c r="Y77" s="24" t="s">
        <v>30</v>
      </c>
      <c r="Z77" s="24" t="s">
        <v>30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1770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64" t="s">
        <v>30</v>
      </c>
      <c r="C78" s="64" t="s">
        <v>30</v>
      </c>
      <c r="D78" s="64" t="s">
        <v>30</v>
      </c>
      <c r="E78" s="68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64" t="s">
        <v>30</v>
      </c>
      <c r="C79" s="64" t="s">
        <v>30</v>
      </c>
      <c r="D79" s="64" t="s">
        <v>30</v>
      </c>
      <c r="E79" s="68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64" t="s">
        <v>30</v>
      </c>
      <c r="C80" s="64" t="s">
        <v>30</v>
      </c>
      <c r="D80" s="64" t="s">
        <v>30</v>
      </c>
      <c r="E80" s="68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64" t="s">
        <v>30</v>
      </c>
      <c r="C81" s="64" t="s">
        <v>30</v>
      </c>
      <c r="D81" s="64" t="s">
        <v>30</v>
      </c>
      <c r="E81" s="68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64" t="s">
        <v>30</v>
      </c>
      <c r="C82" s="64" t="s">
        <v>30</v>
      </c>
      <c r="D82" s="64" t="s">
        <v>30</v>
      </c>
      <c r="E82" s="68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64" t="s">
        <v>30</v>
      </c>
      <c r="C83" s="64" t="s">
        <v>30</v>
      </c>
      <c r="D83" s="64" t="s">
        <v>30</v>
      </c>
      <c r="E83" s="68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64" t="s">
        <v>30</v>
      </c>
      <c r="C84" s="64" t="s">
        <v>30</v>
      </c>
      <c r="D84" s="64" t="s">
        <v>30</v>
      </c>
      <c r="E84" s="68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64" t="s">
        <v>30</v>
      </c>
      <c r="C85" s="64" t="s">
        <v>30</v>
      </c>
      <c r="D85" s="64" t="s">
        <v>30</v>
      </c>
      <c r="E85" s="68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64" t="s">
        <v>30</v>
      </c>
      <c r="C86" s="64" t="s">
        <v>30</v>
      </c>
      <c r="D86" s="64" t="s">
        <v>30</v>
      </c>
      <c r="E86" s="68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64" t="s">
        <v>30</v>
      </c>
      <c r="C87" s="64" t="s">
        <v>30</v>
      </c>
      <c r="D87" s="64" t="s">
        <v>30</v>
      </c>
      <c r="E87" s="68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64" t="s">
        <v>30</v>
      </c>
      <c r="C90" s="64" t="s">
        <v>30</v>
      </c>
      <c r="D90" s="64" t="s">
        <v>30</v>
      </c>
      <c r="E90" s="68"/>
      <c r="G90" s="24" t="s">
        <v>30</v>
      </c>
      <c r="H90" s="24" t="s">
        <v>30</v>
      </c>
      <c r="I90" s="24" t="s">
        <v>30</v>
      </c>
      <c r="J90" s="24" t="s">
        <v>30</v>
      </c>
      <c r="K90" s="24" t="s">
        <v>30</v>
      </c>
      <c r="L90" s="24" t="s">
        <v>30</v>
      </c>
      <c r="M90" s="24" t="s">
        <v>30</v>
      </c>
      <c r="N90" s="24" t="s">
        <v>30</v>
      </c>
      <c r="O90" s="24" t="s">
        <v>30</v>
      </c>
      <c r="P90" s="24" t="s">
        <v>30</v>
      </c>
      <c r="Q90" s="24" t="s">
        <v>30</v>
      </c>
      <c r="R90" s="24" t="s">
        <v>30</v>
      </c>
      <c r="S90" s="24" t="s">
        <v>30</v>
      </c>
      <c r="T90" s="24" t="s">
        <v>30</v>
      </c>
      <c r="U90" s="24" t="s">
        <v>30</v>
      </c>
      <c r="V90" s="24" t="s">
        <v>30</v>
      </c>
      <c r="W90" s="24" t="s">
        <v>30</v>
      </c>
      <c r="X90" s="24" t="s">
        <v>30</v>
      </c>
      <c r="Y90" s="24" t="s">
        <v>30</v>
      </c>
      <c r="Z90" s="24" t="s">
        <v>30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64" t="s">
        <v>30</v>
      </c>
      <c r="C91" s="64" t="s">
        <v>30</v>
      </c>
      <c r="D91" s="64" t="s">
        <v>30</v>
      </c>
      <c r="E91" s="68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64" t="s">
        <v>30</v>
      </c>
      <c r="C92" s="64" t="s">
        <v>30</v>
      </c>
      <c r="D92" s="64" t="s">
        <v>30</v>
      </c>
      <c r="E92" s="68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64" t="s">
        <v>30</v>
      </c>
      <c r="C93" s="64" t="s">
        <v>30</v>
      </c>
      <c r="D93" s="64" t="s">
        <v>30</v>
      </c>
      <c r="E93" s="68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64" t="s">
        <v>30</v>
      </c>
      <c r="C94" s="64" t="s">
        <v>30</v>
      </c>
      <c r="D94" s="64" t="s">
        <v>30</v>
      </c>
      <c r="E94" s="68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64" t="s">
        <v>30</v>
      </c>
      <c r="C95" s="64" t="s">
        <v>30</v>
      </c>
      <c r="D95" s="64" t="s">
        <v>30</v>
      </c>
      <c r="E95" s="68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64" t="s">
        <v>30</v>
      </c>
      <c r="C96" s="64" t="s">
        <v>30</v>
      </c>
      <c r="D96" s="64" t="s">
        <v>30</v>
      </c>
      <c r="E96" s="68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64" t="s">
        <v>30</v>
      </c>
      <c r="C97" s="64" t="s">
        <v>30</v>
      </c>
      <c r="D97" s="64" t="s">
        <v>30</v>
      </c>
      <c r="E97" s="68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64" t="s">
        <v>30</v>
      </c>
      <c r="C98" s="64" t="s">
        <v>30</v>
      </c>
      <c r="D98" s="64" t="s">
        <v>30</v>
      </c>
      <c r="E98" s="68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64" t="s">
        <v>30</v>
      </c>
      <c r="C99" s="64" t="s">
        <v>30</v>
      </c>
      <c r="D99" s="64" t="s">
        <v>30</v>
      </c>
      <c r="E99" s="68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64" t="s">
        <v>30</v>
      </c>
      <c r="C100" s="64" t="s">
        <v>30</v>
      </c>
      <c r="D100" s="64" t="s">
        <v>30</v>
      </c>
      <c r="E100" s="68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64" t="s">
        <v>30</v>
      </c>
      <c r="C103" s="64" t="s">
        <v>30</v>
      </c>
      <c r="D103" s="64" t="s">
        <v>30</v>
      </c>
      <c r="E103" s="68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64" t="s">
        <v>30</v>
      </c>
      <c r="C104" s="64" t="s">
        <v>30</v>
      </c>
      <c r="D104" s="64" t="s">
        <v>30</v>
      </c>
      <c r="E104" s="68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64" t="s">
        <v>30</v>
      </c>
      <c r="C105" s="64" t="s">
        <v>30</v>
      </c>
      <c r="D105" s="64" t="s">
        <v>30</v>
      </c>
      <c r="E105" s="68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64" t="s">
        <v>30</v>
      </c>
      <c r="C106" s="64" t="s">
        <v>30</v>
      </c>
      <c r="D106" s="64" t="s">
        <v>30</v>
      </c>
      <c r="E106" s="68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64" t="s">
        <v>30</v>
      </c>
      <c r="C107" s="64" t="s">
        <v>30</v>
      </c>
      <c r="D107" s="64" t="s">
        <v>30</v>
      </c>
      <c r="E107" s="68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64" t="s">
        <v>30</v>
      </c>
      <c r="C108" s="64" t="s">
        <v>30</v>
      </c>
      <c r="D108" s="64" t="s">
        <v>30</v>
      </c>
      <c r="E108" s="68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64" t="s">
        <v>30</v>
      </c>
      <c r="C109" s="64" t="s">
        <v>30</v>
      </c>
      <c r="D109" s="64" t="s">
        <v>30</v>
      </c>
      <c r="E109" s="68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64" t="s">
        <v>30</v>
      </c>
      <c r="C110" s="64" t="s">
        <v>30</v>
      </c>
      <c r="D110" s="64" t="s">
        <v>30</v>
      </c>
      <c r="E110" s="68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64" t="s">
        <v>30</v>
      </c>
      <c r="C111" s="64" t="s">
        <v>30</v>
      </c>
      <c r="D111" s="64" t="s">
        <v>30</v>
      </c>
      <c r="E111" s="68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64" t="s">
        <v>30</v>
      </c>
      <c r="C112" s="64" t="s">
        <v>30</v>
      </c>
      <c r="D112" s="64" t="s">
        <v>30</v>
      </c>
      <c r="E112" s="68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64" t="s">
        <v>30</v>
      </c>
      <c r="C113" s="64" t="s">
        <v>30</v>
      </c>
      <c r="D113" s="64" t="s">
        <v>30</v>
      </c>
      <c r="E113" s="68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64" t="s">
        <v>30</v>
      </c>
      <c r="C116" s="64" t="s">
        <v>30</v>
      </c>
      <c r="D116" s="64" t="s">
        <v>30</v>
      </c>
      <c r="E116" s="68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64" t="s">
        <v>30</v>
      </c>
      <c r="C117" s="64" t="s">
        <v>30</v>
      </c>
      <c r="D117" s="64" t="s">
        <v>30</v>
      </c>
      <c r="E117" s="68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64" t="s">
        <v>30</v>
      </c>
      <c r="C118" s="64" t="s">
        <v>30</v>
      </c>
      <c r="D118" s="64" t="s">
        <v>30</v>
      </c>
      <c r="E118" s="68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64" t="s">
        <v>30</v>
      </c>
      <c r="C119" s="64" t="s">
        <v>30</v>
      </c>
      <c r="D119" s="64" t="s">
        <v>30</v>
      </c>
      <c r="E119" s="68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64" t="s">
        <v>30</v>
      </c>
      <c r="C120" s="64" t="s">
        <v>30</v>
      </c>
      <c r="D120" s="64" t="s">
        <v>30</v>
      </c>
      <c r="E120" s="68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64" t="s">
        <v>30</v>
      </c>
      <c r="C121" s="64" t="s">
        <v>30</v>
      </c>
      <c r="D121" s="64" t="s">
        <v>30</v>
      </c>
      <c r="E121" s="68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64" t="s">
        <v>30</v>
      </c>
      <c r="C122" s="64" t="s">
        <v>30</v>
      </c>
      <c r="D122" s="64" t="s">
        <v>30</v>
      </c>
      <c r="E122" s="68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64" t="s">
        <v>30</v>
      </c>
      <c r="C123" s="64" t="s">
        <v>30</v>
      </c>
      <c r="D123" s="64" t="s">
        <v>30</v>
      </c>
      <c r="E123" s="68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64" t="s">
        <v>30</v>
      </c>
      <c r="C124" s="64" t="s">
        <v>30</v>
      </c>
      <c r="D124" s="64" t="s">
        <v>30</v>
      </c>
      <c r="E124" s="68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64" t="s">
        <v>30</v>
      </c>
      <c r="C125" s="64" t="s">
        <v>30</v>
      </c>
      <c r="D125" s="64" t="s">
        <v>30</v>
      </c>
      <c r="E125" s="68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64" t="s">
        <v>30</v>
      </c>
      <c r="C126" s="64" t="s">
        <v>30</v>
      </c>
      <c r="D126" s="64" t="s">
        <v>30</v>
      </c>
      <c r="E126" s="68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64" t="s">
        <v>30</v>
      </c>
      <c r="C129" s="64" t="s">
        <v>30</v>
      </c>
      <c r="D129" s="64" t="s">
        <v>30</v>
      </c>
      <c r="E129" s="68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64" t="s">
        <v>30</v>
      </c>
      <c r="C130" s="64" t="s">
        <v>30</v>
      </c>
      <c r="D130" s="64" t="s">
        <v>30</v>
      </c>
      <c r="E130" s="68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64" t="s">
        <v>30</v>
      </c>
      <c r="C131" s="64" t="s">
        <v>30</v>
      </c>
      <c r="D131" s="64" t="s">
        <v>30</v>
      </c>
      <c r="E131" s="68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64" t="s">
        <v>30</v>
      </c>
      <c r="C132" s="64" t="s">
        <v>30</v>
      </c>
      <c r="D132" s="64" t="s">
        <v>30</v>
      </c>
      <c r="E132" s="68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64" t="s">
        <v>30</v>
      </c>
      <c r="C133" s="64" t="s">
        <v>30</v>
      </c>
      <c r="D133" s="64" t="s">
        <v>30</v>
      </c>
      <c r="E133" s="68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64" t="s">
        <v>30</v>
      </c>
      <c r="C134" s="64" t="s">
        <v>30</v>
      </c>
      <c r="D134" s="64" t="s">
        <v>30</v>
      </c>
      <c r="E134" s="68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64" t="s">
        <v>30</v>
      </c>
      <c r="C135" s="64" t="s">
        <v>30</v>
      </c>
      <c r="D135" s="64" t="s">
        <v>30</v>
      </c>
      <c r="E135" s="68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64" t="s">
        <v>30</v>
      </c>
      <c r="C136" s="64" t="s">
        <v>30</v>
      </c>
      <c r="D136" s="64" t="s">
        <v>30</v>
      </c>
      <c r="E136" s="68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64" t="s">
        <v>30</v>
      </c>
      <c r="C137" s="64" t="s">
        <v>30</v>
      </c>
      <c r="D137" s="64" t="s">
        <v>30</v>
      </c>
      <c r="E137" s="68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64" t="s">
        <v>30</v>
      </c>
      <c r="C138" s="64" t="s">
        <v>30</v>
      </c>
      <c r="D138" s="64" t="s">
        <v>30</v>
      </c>
      <c r="E138" s="68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64" t="s">
        <v>30</v>
      </c>
      <c r="C139" s="64" t="s">
        <v>30</v>
      </c>
      <c r="D139" s="64" t="s">
        <v>30</v>
      </c>
      <c r="E139" s="68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64" t="s">
        <v>30</v>
      </c>
      <c r="C142" s="64" t="s">
        <v>30</v>
      </c>
      <c r="D142" s="64" t="s">
        <v>30</v>
      </c>
      <c r="E142" s="68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64" t="s">
        <v>30</v>
      </c>
      <c r="C143" s="64" t="s">
        <v>30</v>
      </c>
      <c r="D143" s="64" t="s">
        <v>30</v>
      </c>
      <c r="E143" s="68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64" t="s">
        <v>30</v>
      </c>
      <c r="C144" s="64" t="s">
        <v>30</v>
      </c>
      <c r="D144" s="64" t="s">
        <v>30</v>
      </c>
      <c r="E144" s="68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64" t="s">
        <v>30</v>
      </c>
      <c r="C145" s="64" t="s">
        <v>30</v>
      </c>
      <c r="D145" s="64" t="s">
        <v>30</v>
      </c>
      <c r="E145" s="68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64" t="s">
        <v>30</v>
      </c>
      <c r="C146" s="64" t="s">
        <v>30</v>
      </c>
      <c r="D146" s="64" t="s">
        <v>30</v>
      </c>
      <c r="E146" s="68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64" t="s">
        <v>30</v>
      </c>
      <c r="C147" s="64" t="s">
        <v>30</v>
      </c>
      <c r="D147" s="64" t="s">
        <v>30</v>
      </c>
      <c r="E147" s="68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64" t="s">
        <v>30</v>
      </c>
      <c r="C148" s="64" t="s">
        <v>30</v>
      </c>
      <c r="D148" s="64" t="s">
        <v>30</v>
      </c>
      <c r="E148" s="68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64" t="s">
        <v>30</v>
      </c>
      <c r="C149" s="64" t="s">
        <v>30</v>
      </c>
      <c r="D149" s="64" t="s">
        <v>30</v>
      </c>
      <c r="E149" s="68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64" t="s">
        <v>30</v>
      </c>
      <c r="C150" s="64" t="s">
        <v>30</v>
      </c>
      <c r="D150" s="64" t="s">
        <v>30</v>
      </c>
      <c r="E150" s="68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64" t="s">
        <v>30</v>
      </c>
      <c r="C151" s="64" t="s">
        <v>30</v>
      </c>
      <c r="D151" s="64" t="s">
        <v>30</v>
      </c>
      <c r="E151" s="68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64" t="s">
        <v>30</v>
      </c>
      <c r="C152" s="64" t="s">
        <v>30</v>
      </c>
      <c r="D152" s="64" t="s">
        <v>30</v>
      </c>
      <c r="E152" s="68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64" t="s">
        <v>30</v>
      </c>
      <c r="C155" s="64" t="s">
        <v>30</v>
      </c>
      <c r="D155" s="64" t="s">
        <v>30</v>
      </c>
      <c r="E155" s="68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64" t="s">
        <v>30</v>
      </c>
      <c r="C156" s="64" t="s">
        <v>30</v>
      </c>
      <c r="D156" s="64" t="s">
        <v>30</v>
      </c>
      <c r="E156" s="68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64" t="s">
        <v>30</v>
      </c>
      <c r="C157" s="64" t="s">
        <v>30</v>
      </c>
      <c r="D157" s="64" t="s">
        <v>30</v>
      </c>
      <c r="E157" s="68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64" t="s">
        <v>30</v>
      </c>
      <c r="C158" s="64" t="s">
        <v>30</v>
      </c>
      <c r="D158" s="64" t="s">
        <v>30</v>
      </c>
      <c r="E158" s="68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64" t="s">
        <v>30</v>
      </c>
      <c r="C159" s="64" t="s">
        <v>30</v>
      </c>
      <c r="D159" s="64" t="s">
        <v>30</v>
      </c>
      <c r="E159" s="68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64" t="s">
        <v>30</v>
      </c>
      <c r="C160" s="64" t="s">
        <v>30</v>
      </c>
      <c r="D160" s="64" t="s">
        <v>30</v>
      </c>
      <c r="E160" s="68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64" t="s">
        <v>30</v>
      </c>
      <c r="C161" s="64" t="s">
        <v>30</v>
      </c>
      <c r="D161" s="64" t="s">
        <v>30</v>
      </c>
      <c r="E161" s="68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64" t="s">
        <v>30</v>
      </c>
      <c r="C162" s="64" t="s">
        <v>30</v>
      </c>
      <c r="D162" s="64" t="s">
        <v>30</v>
      </c>
      <c r="E162" s="68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64" t="s">
        <v>30</v>
      </c>
      <c r="C163" s="64" t="s">
        <v>30</v>
      </c>
      <c r="D163" s="64" t="s">
        <v>30</v>
      </c>
      <c r="E163" s="68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64" t="s">
        <v>30</v>
      </c>
      <c r="C164" s="64" t="s">
        <v>30</v>
      </c>
      <c r="D164" s="64" t="s">
        <v>30</v>
      </c>
      <c r="E164" s="68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64" t="s">
        <v>30</v>
      </c>
      <c r="C165" s="64" t="s">
        <v>30</v>
      </c>
      <c r="D165" s="64" t="s">
        <v>30</v>
      </c>
      <c r="E165" s="68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64" t="s">
        <v>30</v>
      </c>
      <c r="C168" s="64" t="s">
        <v>30</v>
      </c>
      <c r="D168" s="64" t="s">
        <v>30</v>
      </c>
      <c r="E168" s="68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64" t="s">
        <v>30</v>
      </c>
      <c r="C169" s="64" t="s">
        <v>30</v>
      </c>
      <c r="D169" s="64" t="s">
        <v>30</v>
      </c>
      <c r="E169" s="68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64" t="s">
        <v>30</v>
      </c>
      <c r="C170" s="64" t="s">
        <v>30</v>
      </c>
      <c r="D170" s="64" t="s">
        <v>30</v>
      </c>
      <c r="E170" s="68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64" t="s">
        <v>30</v>
      </c>
      <c r="C171" s="64" t="s">
        <v>30</v>
      </c>
      <c r="D171" s="64" t="s">
        <v>30</v>
      </c>
      <c r="E171" s="68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64" t="s">
        <v>30</v>
      </c>
      <c r="C172" s="64" t="s">
        <v>30</v>
      </c>
      <c r="D172" s="64" t="s">
        <v>30</v>
      </c>
      <c r="E172" s="68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64" t="s">
        <v>30</v>
      </c>
      <c r="C173" s="64" t="s">
        <v>30</v>
      </c>
      <c r="D173" s="64" t="s">
        <v>30</v>
      </c>
      <c r="E173" s="68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64" t="s">
        <v>30</v>
      </c>
      <c r="C174" s="64" t="s">
        <v>30</v>
      </c>
      <c r="D174" s="64" t="s">
        <v>30</v>
      </c>
      <c r="E174" s="68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64" t="s">
        <v>30</v>
      </c>
      <c r="C175" s="64" t="s">
        <v>30</v>
      </c>
      <c r="D175" s="64" t="s">
        <v>30</v>
      </c>
      <c r="E175" s="68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64" t="s">
        <v>30</v>
      </c>
      <c r="C176" s="64" t="s">
        <v>30</v>
      </c>
      <c r="D176" s="64" t="s">
        <v>30</v>
      </c>
      <c r="E176" s="68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64" t="s">
        <v>30</v>
      </c>
      <c r="C177" s="64" t="s">
        <v>30</v>
      </c>
      <c r="D177" s="64" t="s">
        <v>30</v>
      </c>
      <c r="E177" s="68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64" t="s">
        <v>30</v>
      </c>
      <c r="C178" s="64" t="s">
        <v>30</v>
      </c>
      <c r="D178" s="64" t="s">
        <v>30</v>
      </c>
      <c r="E178" s="68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64" t="s">
        <v>30</v>
      </c>
      <c r="C181" s="64" t="s">
        <v>30</v>
      </c>
      <c r="D181" s="64" t="s">
        <v>30</v>
      </c>
      <c r="E181" s="68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64" t="s">
        <v>30</v>
      </c>
      <c r="C182" s="64" t="s">
        <v>30</v>
      </c>
      <c r="D182" s="64" t="s">
        <v>30</v>
      </c>
      <c r="E182" s="68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64" t="s">
        <v>30</v>
      </c>
      <c r="C183" s="64" t="s">
        <v>30</v>
      </c>
      <c r="D183" s="64" t="s">
        <v>30</v>
      </c>
      <c r="E183" s="68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64" t="s">
        <v>30</v>
      </c>
      <c r="C184" s="64" t="s">
        <v>30</v>
      </c>
      <c r="D184" s="64" t="s">
        <v>30</v>
      </c>
      <c r="E184" s="68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64" t="s">
        <v>30</v>
      </c>
      <c r="C185" s="64" t="s">
        <v>30</v>
      </c>
      <c r="D185" s="64" t="s">
        <v>30</v>
      </c>
      <c r="E185" s="68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64" t="s">
        <v>30</v>
      </c>
      <c r="C186" s="64" t="s">
        <v>30</v>
      </c>
      <c r="D186" s="64" t="s">
        <v>30</v>
      </c>
      <c r="E186" s="68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64" t="s">
        <v>30</v>
      </c>
      <c r="C187" s="64" t="s">
        <v>30</v>
      </c>
      <c r="D187" s="64" t="s">
        <v>30</v>
      </c>
      <c r="E187" s="68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64" t="s">
        <v>30</v>
      </c>
      <c r="C188" s="64" t="s">
        <v>30</v>
      </c>
      <c r="D188" s="64" t="s">
        <v>30</v>
      </c>
      <c r="E188" s="68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64" t="s">
        <v>30</v>
      </c>
      <c r="C189" s="64" t="s">
        <v>30</v>
      </c>
      <c r="D189" s="64" t="s">
        <v>30</v>
      </c>
      <c r="E189" s="68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64" t="s">
        <v>30</v>
      </c>
      <c r="C190" s="64" t="s">
        <v>30</v>
      </c>
      <c r="D190" s="64" t="s">
        <v>30</v>
      </c>
      <c r="E190" s="68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64" t="s">
        <v>30</v>
      </c>
      <c r="C191" s="64" t="s">
        <v>30</v>
      </c>
      <c r="D191" s="64" t="s">
        <v>30</v>
      </c>
      <c r="E191" s="68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" customHeight="1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" customHeight="1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" customHeight="1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" customHeight="1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" customHeight="1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" customHeight="1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" customHeight="1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" customHeight="1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" customHeight="1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" customHeight="1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" customHeight="1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" customHeight="1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" customHeight="1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" customHeight="1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" customHeight="1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" customHeight="1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" customHeight="1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" customHeight="1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" customHeight="1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" customHeight="1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" customHeight="1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" customHeight="1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" customHeight="1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" customHeight="1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" customHeight="1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" customHeight="1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" customHeight="1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" customHeight="1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" customHeight="1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" customHeight="1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" customHeight="1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" customHeight="1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" customHeight="1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" customHeight="1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" customHeight="1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" customHeight="1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" customHeight="1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" customHeight="1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" customHeight="1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" customHeight="1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" customHeight="1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" customHeight="1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" customHeight="1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" customHeight="1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" customHeight="1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" customHeight="1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" customHeight="1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" customHeight="1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" customHeight="1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" customHeight="1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" customHeight="1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" customHeight="1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" customHeight="1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" customHeight="1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" customHeight="1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" customHeight="1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" customHeight="1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" customHeight="1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" customHeight="1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" customHeight="1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" customHeight="1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" customHeight="1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" customHeight="1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" customHeight="1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" customHeight="1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" customHeight="1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" customHeight="1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" customHeight="1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" customHeight="1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" customHeight="1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" customHeight="1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" customHeight="1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" customHeight="1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" customHeight="1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" customHeight="1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" customHeight="1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" customHeight="1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" customHeight="1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" customHeight="1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" customHeight="1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" customHeight="1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" customHeight="1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" customHeight="1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" customHeight="1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" customHeight="1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" customHeight="1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" customHeight="1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" customHeight="1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" customHeight="1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" customHeight="1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" customHeight="1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" customHeight="1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" customHeight="1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" customHeight="1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" customHeight="1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" customHeight="1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" customHeight="1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" customHeight="1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" customHeight="1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" customHeight="1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" customHeight="1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" customHeight="1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" customHeight="1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" customHeight="1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" customHeight="1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" customHeight="1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" customHeight="1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" customHeight="1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" customHeight="1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" customHeight="1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" customHeight="1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" customHeight="1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" customHeight="1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" customHeight="1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" customHeight="1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" customHeight="1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" customHeight="1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" customHeight="1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" customHeight="1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" customHeight="1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" customHeight="1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" customHeight="1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" customHeight="1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" customHeight="1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" customHeight="1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" customHeight="1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" customHeight="1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" customHeight="1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" customHeight="1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" customHeight="1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" customHeight="1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" customHeight="1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" customHeight="1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" customHeight="1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" customHeight="1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" customHeight="1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" customHeight="1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" customHeight="1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" customHeight="1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" customHeight="1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" customHeight="1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" customHeight="1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" customHeight="1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" customHeight="1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" customHeight="1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" customHeight="1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" customHeight="1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" customHeight="1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" customHeight="1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" customHeight="1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" customHeight="1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" customHeight="1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" customHeight="1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" customHeight="1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" customHeight="1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" customHeight="1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" customHeight="1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" customHeight="1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" customHeight="1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" customHeight="1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" customHeight="1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" customHeight="1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" customHeight="1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" customHeight="1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" customHeight="1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" customHeight="1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" customHeight="1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" customHeight="1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" customHeight="1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" customHeight="1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" customHeight="1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" customHeight="1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" customHeight="1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" customHeight="1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" customHeight="1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" customHeight="1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" customHeight="1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" customHeight="1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" customHeight="1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" customHeight="1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" customHeight="1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" customHeight="1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" customHeight="1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" customHeight="1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" customHeight="1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" customHeight="1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" customHeight="1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" customHeight="1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" customHeight="1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" customHeight="1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" customHeight="1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" customHeight="1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" customHeight="1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" customHeight="1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" customHeight="1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" customHeight="1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" customHeight="1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" customHeight="1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" customHeight="1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" customHeight="1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" customHeight="1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" customHeight="1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" customHeight="1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" customHeight="1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" customHeight="1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" customHeight="1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" customHeight="1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" customHeight="1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" customHeight="1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" customHeight="1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" customHeight="1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" customHeight="1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" customHeight="1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" customHeight="1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" customHeight="1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" customHeight="1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" customHeight="1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" customHeight="1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" customHeight="1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" customHeight="1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" customHeight="1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" customHeight="1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" customHeight="1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" customHeight="1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" customHeight="1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" customHeight="1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" customHeight="1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" customHeight="1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" customHeight="1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" customHeight="1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" customHeight="1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" customHeight="1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" customHeight="1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" customHeight="1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" customHeight="1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" customHeight="1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" customHeight="1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" customHeight="1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" customHeight="1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" customHeight="1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" customHeight="1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" customHeight="1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" customHeight="1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" customHeight="1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" customHeight="1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" customHeight="1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" customHeight="1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" customHeight="1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" customHeight="1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" customHeight="1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" customHeight="1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" customHeight="1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" customHeight="1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" customHeight="1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" customHeight="1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" customHeight="1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" customHeight="1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" customHeight="1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" customHeight="1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" customHeight="1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" customHeight="1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" customHeight="1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" customHeight="1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" customHeight="1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" customHeight="1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" customHeight="1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" customHeight="1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" customHeight="1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" customHeight="1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" customHeight="1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" customHeight="1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" customHeight="1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" customHeight="1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" customHeight="1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" customHeight="1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" customHeight="1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" customHeight="1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" customHeight="1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" customHeight="1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" customHeight="1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" customHeight="1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" customHeight="1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" customHeight="1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" customHeight="1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" customHeight="1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" customHeight="1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" customHeight="1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" customHeight="1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" customHeight="1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" customHeight="1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" customHeight="1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" customHeight="1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" customHeight="1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" customHeight="1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" customHeight="1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" customHeight="1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" customHeight="1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" customHeight="1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" customHeight="1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" customHeight="1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" customHeight="1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" customHeight="1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" customHeight="1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" customHeight="1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" customHeight="1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" customHeight="1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" customHeight="1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" customHeight="1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" customHeight="1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" customHeight="1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" customHeight="1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" customHeight="1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" customHeight="1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" customHeight="1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" customHeight="1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" customHeight="1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" customHeight="1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" customHeight="1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" customHeight="1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" customHeight="1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" customHeight="1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" customHeight="1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" customHeight="1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" customHeight="1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" customHeight="1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" customHeight="1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" customHeight="1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" customHeight="1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" customHeight="1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" customHeight="1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" customHeight="1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" customHeight="1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" customHeight="1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" customHeight="1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" customHeight="1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" customHeight="1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" customHeight="1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" customHeight="1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" customHeight="1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" customHeight="1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" customHeight="1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" customHeight="1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" customHeight="1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" customHeight="1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" customHeight="1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" customHeight="1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" customHeight="1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" customHeight="1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" customHeight="1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" customHeight="1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" customHeight="1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" customHeight="1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" customHeight="1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" customHeight="1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" customHeight="1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" customHeight="1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" customHeight="1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" customHeight="1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" customHeight="1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" customHeight="1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" customHeight="1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" customHeight="1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" customHeight="1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" customHeight="1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" customHeight="1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" customHeight="1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" customHeight="1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" customHeight="1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" customHeight="1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" customHeight="1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" customHeight="1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" customHeight="1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" customHeight="1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" customHeight="1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" customHeight="1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" customHeight="1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" customHeight="1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" customHeight="1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" customHeight="1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" customHeight="1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" customHeight="1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" customHeight="1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" customHeight="1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" customHeight="1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" customHeight="1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" customHeight="1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" customHeight="1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" customHeight="1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" customHeight="1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" customHeight="1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" customHeight="1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" customHeight="1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" customHeight="1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" customHeight="1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" customHeight="1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" customHeight="1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" customHeight="1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" customHeight="1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" customHeight="1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" customHeight="1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" customHeight="1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" customHeight="1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" customHeight="1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" customHeight="1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" customHeight="1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" customHeight="1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" customHeight="1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" customHeight="1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" customHeight="1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" customHeight="1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" customHeight="1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" customHeight="1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" customHeight="1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" customHeight="1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" customHeight="1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" customHeight="1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" customHeight="1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" customHeight="1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" customHeight="1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" customHeight="1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" customHeight="1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" customHeight="1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" customHeight="1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" customHeight="1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" customHeight="1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" customHeight="1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" customHeight="1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" customHeight="1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" customHeight="1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" customHeight="1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" customHeight="1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" customHeight="1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" customHeight="1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" customHeight="1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" customHeight="1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" customHeight="1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" customHeight="1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" customHeight="1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" customHeight="1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" customHeight="1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" customHeight="1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" customHeight="1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" customHeight="1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" customHeight="1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" customHeight="1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" customHeight="1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" customHeight="1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" customHeight="1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" customHeight="1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" customHeight="1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" customHeight="1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" customHeight="1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" customHeight="1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" customHeight="1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" customHeight="1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" customHeight="1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" customHeight="1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" customHeight="1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" customHeight="1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" customHeight="1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" customHeight="1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" customHeight="1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" customHeight="1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" customHeight="1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" customHeight="1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" customHeight="1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" customHeight="1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" customHeight="1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" customHeight="1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" customHeight="1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" customHeight="1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" customHeight="1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" customHeight="1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" customHeight="1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" customHeight="1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" customHeight="1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" customHeight="1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" customHeight="1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" customHeight="1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" customHeight="1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" customHeight="1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" customHeight="1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" customHeight="1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" customHeight="1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" customHeight="1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" customHeight="1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" customHeight="1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" customHeight="1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" customHeight="1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" customHeight="1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" customHeight="1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" customHeight="1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" customHeight="1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" customHeight="1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" customHeight="1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" customHeight="1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" customHeight="1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" customHeight="1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" customHeight="1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" customHeight="1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" customHeight="1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" customHeight="1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" customHeight="1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" customHeight="1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" customHeight="1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" customHeight="1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" customHeight="1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" customHeight="1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" customHeight="1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" customHeight="1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" customHeight="1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" customHeight="1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" customHeight="1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" customHeight="1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" customHeight="1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" customHeight="1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" customHeight="1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" customHeight="1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" customHeight="1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" customHeight="1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" customHeight="1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" customHeight="1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" customHeight="1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" customHeight="1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" customHeight="1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" customHeight="1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" customHeight="1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" customHeight="1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" customHeight="1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" customHeight="1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" customHeight="1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" customHeight="1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" customHeight="1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" customHeight="1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" customHeight="1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" customHeight="1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" customHeight="1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" customHeight="1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" customHeight="1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" customHeight="1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" customHeight="1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" customHeight="1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" customHeight="1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" customHeight="1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" customHeight="1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" customHeight="1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" customHeight="1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" customHeight="1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" customHeight="1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" customHeight="1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" customHeight="1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" customHeight="1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" customHeight="1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" customHeight="1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" customHeight="1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" customHeight="1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" customHeight="1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" customHeight="1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" customHeight="1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" customHeight="1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" customHeight="1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" customHeight="1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" customHeight="1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" customHeight="1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" customHeight="1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" customHeight="1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" customHeight="1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" customHeight="1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" customHeight="1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" customHeight="1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" customHeight="1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" customHeight="1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" customHeight="1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" customHeight="1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" customHeight="1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" customHeight="1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" customHeight="1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" customHeight="1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" customHeight="1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" customHeight="1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" customHeight="1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" customHeight="1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" customHeight="1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" customHeight="1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" customHeight="1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" customHeight="1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" customHeight="1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" customHeight="1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" customHeight="1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" customHeight="1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" customHeight="1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" customHeight="1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" customHeight="1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" customHeight="1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" customHeight="1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" customHeight="1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" customHeight="1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" customHeight="1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" customHeight="1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" customHeight="1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" customHeight="1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" customHeight="1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" customHeight="1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" customHeight="1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" customHeight="1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" customHeight="1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" customHeight="1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" customHeight="1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" customHeight="1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" customHeight="1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" customHeight="1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" customHeight="1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" customHeight="1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" customHeight="1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" customHeight="1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" customHeight="1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" customHeight="1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" customHeight="1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" customHeight="1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" customHeight="1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" customHeight="1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" customHeight="1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" customHeight="1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" customHeight="1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" customHeight="1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" customHeight="1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" customHeight="1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" customHeight="1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" customHeight="1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" customHeight="1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" customHeight="1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" customHeight="1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" customHeight="1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" customHeight="1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" customHeight="1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" customHeight="1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" customHeight="1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" customHeight="1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" customHeight="1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" customHeight="1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" customHeight="1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" customHeight="1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" customHeight="1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" customHeight="1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" customHeight="1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" customHeight="1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" customHeight="1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" customHeight="1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" customHeight="1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" customHeight="1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" customHeight="1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" customHeight="1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" customHeight="1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" customHeight="1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" customHeight="1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" customHeight="1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" customHeight="1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" customHeight="1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" customHeight="1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" customHeight="1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" customHeight="1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" customHeight="1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" customHeight="1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" customHeight="1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" customHeight="1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" customHeight="1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" customHeight="1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" customHeight="1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" customHeight="1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" customHeight="1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" customHeight="1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" customHeight="1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" customHeight="1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" customHeight="1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" customHeight="1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" customHeight="1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" customHeight="1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" customHeight="1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" customHeight="1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" customHeight="1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" customHeight="1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" customHeight="1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" customHeight="1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" customHeight="1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" customHeight="1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" customHeight="1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" customHeight="1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" customHeight="1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" customHeight="1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" customHeight="1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" customHeight="1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" customHeight="1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" customHeight="1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" customHeight="1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" customHeight="1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" customHeight="1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" customHeight="1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" customHeight="1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" customHeight="1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" customHeight="1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" customHeight="1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" customHeight="1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" customHeight="1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" customHeight="1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" customHeight="1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" customHeight="1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" customHeight="1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" customHeight="1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" customHeight="1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" customHeight="1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" customHeight="1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" customHeight="1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" customHeight="1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" customHeight="1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" customHeight="1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" customHeight="1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" customHeight="1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" customHeight="1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" customHeight="1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" customHeight="1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" customHeight="1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" customHeight="1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" customHeight="1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" customHeight="1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" customHeight="1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" customHeight="1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" customHeight="1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" customHeight="1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" customHeight="1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" customHeight="1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" customHeight="1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" customHeight="1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" customHeight="1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" customHeight="1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" customHeight="1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" customHeight="1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" customHeight="1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" customHeight="1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" customHeight="1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" customHeight="1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" customHeight="1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" customHeight="1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" customHeight="1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" customHeight="1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" customHeight="1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" customHeight="1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" customHeight="1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" customHeight="1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" customHeight="1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" customHeight="1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" customHeight="1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" customHeight="1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" customHeight="1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" customHeight="1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" customHeight="1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" customHeight="1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" customHeight="1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" customHeight="1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" customHeight="1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" customHeight="1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" customHeight="1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" customHeight="1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" customHeight="1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" customHeight="1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" customHeight="1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" customHeight="1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" customHeight="1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" customHeight="1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" customHeight="1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" customHeight="1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" customHeight="1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" customHeight="1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" customHeight="1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" customHeight="1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" customHeight="1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" customHeight="1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" customHeight="1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" customHeight="1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" customHeight="1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" customHeight="1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" customHeight="1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" customHeight="1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" customHeight="1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" customHeight="1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" customHeight="1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" customHeight="1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" customHeight="1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" customHeight="1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" customHeight="1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" customHeight="1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" customHeight="1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" customHeight="1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" customHeight="1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" customHeight="1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" customHeight="1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" customHeight="1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" customHeight="1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" customHeight="1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" customHeight="1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" customHeight="1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" customHeight="1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" customHeight="1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" customHeight="1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" customHeight="1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" customHeight="1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" customHeight="1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" customHeight="1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" customHeight="1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" customHeight="1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" customHeight="1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" customHeight="1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" customHeight="1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" customHeight="1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" customHeight="1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" customHeight="1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" customHeight="1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" customHeight="1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" customHeight="1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" customHeight="1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" customHeight="1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" customHeight="1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" customHeight="1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" customHeight="1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" customHeight="1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" customHeight="1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" customHeight="1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" customHeight="1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" customHeight="1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" customHeight="1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" customHeight="1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" customHeight="1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" customHeight="1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" customHeight="1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" customHeight="1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" customHeight="1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" customHeight="1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" customHeight="1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" customHeight="1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" customHeight="1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" customHeight="1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" customHeight="1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" customHeight="1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" customHeight="1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" customHeight="1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" customHeight="1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" customHeight="1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" customHeight="1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" customHeight="1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" customHeight="1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" customHeight="1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" customHeight="1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" customHeight="1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" customHeight="1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" customHeight="1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" customHeight="1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" customHeight="1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" customHeight="1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" customHeight="1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" customHeight="1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" customHeight="1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" customHeight="1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" customHeight="1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" customHeight="1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" customHeight="1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" customHeight="1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" customHeight="1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" customHeight="1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" customHeight="1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" customHeight="1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" customHeight="1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" customHeight="1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" customHeight="1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" customHeight="1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" customHeight="1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" customHeight="1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" customHeight="1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" customHeight="1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" customHeight="1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" customHeight="1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" customHeight="1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" customHeight="1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" customHeight="1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" customHeight="1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" customHeight="1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" customHeight="1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" customHeight="1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" customHeight="1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" customHeight="1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" customHeight="1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" customHeight="1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" customHeight="1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" customHeight="1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" customHeight="1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" customHeight="1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" customHeight="1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" customHeight="1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" customHeight="1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" customHeight="1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" customHeight="1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" customHeight="1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" customHeight="1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" customHeight="1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" customHeight="1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" customHeight="1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" customHeight="1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" customHeight="1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" customHeight="1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" customHeight="1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" customHeight="1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" customHeight="1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" customHeight="1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" customHeight="1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" customHeight="1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" customHeight="1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" customHeight="1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" customHeight="1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" customHeight="1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" customHeight="1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" customHeight="1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" customHeight="1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" customHeight="1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" customHeight="1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" customHeight="1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" customHeight="1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" customHeight="1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" customHeight="1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" customHeight="1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" customHeight="1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" customHeight="1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" customHeight="1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" customHeight="1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" customHeight="1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" customHeight="1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" customHeight="1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" customHeight="1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" customHeight="1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" customHeight="1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" customHeight="1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" customHeight="1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" customHeight="1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" customHeight="1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" customHeight="1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" customHeight="1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" customHeight="1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" customHeight="1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" customHeight="1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" customHeight="1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" customHeight="1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" customHeight="1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" customHeight="1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" customHeight="1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" customHeight="1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" customHeight="1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" customHeight="1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" customHeight="1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" customHeight="1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" customHeight="1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" customHeight="1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" customHeight="1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" customHeight="1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" customHeight="1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" customHeight="1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" customHeight="1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" customHeight="1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" customHeight="1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" customHeight="1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" customHeight="1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" customHeight="1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" customHeight="1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" customHeight="1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" customHeight="1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" customHeight="1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" customHeight="1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" customHeight="1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" customHeight="1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" customHeight="1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" customHeight="1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" customHeight="1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" customHeight="1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" customHeight="1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" customHeight="1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" customHeight="1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" customHeight="1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" customHeight="1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" customHeight="1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" customHeight="1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" customHeight="1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" customHeight="1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" customHeight="1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" customHeight="1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" customHeight="1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" customHeight="1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" customHeight="1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" customHeight="1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" customHeight="1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" customHeight="1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" customHeight="1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" customHeight="1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" customHeight="1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" customHeight="1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" customHeight="1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" customHeight="1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" customHeight="1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" customHeight="1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" customHeight="1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" customHeight="1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" customHeight="1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" customHeight="1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" customHeight="1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" customHeight="1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" customHeight="1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" customHeight="1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" customHeight="1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" customHeight="1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" customHeight="1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" customHeight="1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" customHeight="1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" customHeight="1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" customHeight="1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" customHeight="1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" customHeight="1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" customHeight="1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" customHeight="1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" customHeight="1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" customHeight="1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" customHeight="1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" customHeight="1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" customHeight="1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" customHeight="1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" customHeight="1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" customHeight="1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" customHeight="1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" customHeight="1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" customHeight="1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" customHeight="1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" customHeight="1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" customHeight="1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" customHeight="1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" customHeight="1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" customHeight="1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" customHeight="1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" customHeight="1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" customHeight="1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" customHeight="1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" customHeight="1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" customHeight="1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" customHeight="1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" customHeight="1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" customHeight="1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" customHeight="1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" customHeight="1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" customHeight="1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" customHeight="1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" customHeight="1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" customHeight="1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" customHeight="1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" customHeight="1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" customHeight="1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" customHeight="1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" customHeight="1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" customHeight="1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" customHeight="1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" customHeight="1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" customHeight="1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" customHeight="1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" customHeight="1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" customHeight="1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" customHeight="1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" customHeight="1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" customHeight="1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" customHeight="1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" customHeight="1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" customHeight="1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" customHeight="1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" customHeight="1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" customHeight="1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" customHeight="1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" customHeight="1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" customHeight="1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" customHeight="1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" customHeight="1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" customHeight="1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" customHeight="1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" customHeight="1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" customHeight="1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" customHeight="1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" customHeight="1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" customHeight="1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" customHeight="1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" customHeight="1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" customHeight="1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" customHeight="1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" customHeight="1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" customHeight="1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" customHeight="1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" customHeight="1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" customHeight="1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" customHeight="1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" customHeight="1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" customHeight="1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" customHeight="1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" customHeight="1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" customHeight="1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" customHeight="1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" customHeight="1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" customHeight="1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" customHeight="1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" customHeight="1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" customHeight="1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" customHeight="1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" customHeight="1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" customHeight="1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" customHeight="1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" customHeight="1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" customHeight="1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" customHeight="1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" customHeight="1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" customHeight="1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" customHeight="1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" customHeight="1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" customHeight="1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" customHeight="1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" customHeight="1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" customHeight="1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" customHeight="1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" customHeight="1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" customHeight="1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" customHeight="1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" customHeight="1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" customHeight="1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" customHeight="1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" customHeight="1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" customHeight="1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" customHeight="1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" customHeight="1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" customHeight="1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" customHeight="1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" customHeight="1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" customHeight="1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" customHeight="1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" customHeight="1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" customHeight="1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" customHeight="1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" customHeight="1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" customHeight="1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" customHeight="1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" customHeight="1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" customHeight="1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" customHeight="1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" customHeight="1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" customHeight="1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" customHeight="1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" customHeight="1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" customHeight="1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" customHeight="1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" customHeight="1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" customHeight="1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" customHeight="1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" customHeight="1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" customHeight="1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" customHeight="1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" customHeight="1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" customHeight="1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" customHeight="1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" customHeight="1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" customHeight="1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" customHeight="1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" customHeight="1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" customHeight="1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" customHeight="1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" customHeight="1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" customHeight="1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" customHeight="1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" customHeight="1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" customHeight="1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" customHeight="1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" customHeight="1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" customHeight="1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" customHeight="1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" customHeight="1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" customHeight="1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" customHeight="1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" customHeight="1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" customHeight="1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" customHeight="1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" customHeight="1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" customHeight="1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" customHeight="1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" customHeight="1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" customHeight="1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" customHeight="1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" customHeight="1">
      <c r="E1493" s="68"/>
    </row>
    <row r="1494" spans="2:5" s="1" customFormat="1" ht="13.9" customHeight="1">
      <c r="E1494" s="68"/>
    </row>
    <row r="1495" spans="2:5" s="1" customFormat="1" ht="13.9" customHeight="1">
      <c r="E1495" s="68"/>
    </row>
    <row r="1496" spans="2:5" s="1" customFormat="1" ht="13.9" customHeight="1">
      <c r="E1496" s="68"/>
    </row>
    <row r="1497" spans="2:5" s="1" customFormat="1" ht="13.9" customHeight="1">
      <c r="E1497" s="68"/>
    </row>
    <row r="1498" spans="2:5" s="1" customFormat="1" ht="13.9" customHeight="1">
      <c r="E1498" s="68"/>
    </row>
    <row r="1499" spans="2:5" s="1" customFormat="1" ht="13.9" customHeight="1">
      <c r="E1499" s="68"/>
    </row>
    <row r="1500" spans="2:5" s="1" customFormat="1" ht="13.9" customHeight="1">
      <c r="E1500" s="68"/>
    </row>
    <row r="1501" spans="2:5" s="1" customFormat="1" ht="13.9" customHeight="1">
      <c r="E1501" s="68"/>
    </row>
    <row r="1502" spans="2:5" s="1" customFormat="1" ht="13.9" customHeight="1">
      <c r="E1502" s="68"/>
    </row>
    <row r="1503" spans="2:5" s="1" customFormat="1" ht="13.9" customHeight="1">
      <c r="E1503" s="68"/>
    </row>
    <row r="1504" spans="2:5" s="1" customFormat="1" ht="13.9" customHeight="1">
      <c r="E1504" s="68"/>
    </row>
    <row r="1505" spans="5:5" s="1" customFormat="1" ht="13.9" customHeight="1">
      <c r="E1505" s="68"/>
    </row>
    <row r="1506" spans="5:5" s="1" customFormat="1" ht="13.9" customHeight="1">
      <c r="E1506" s="68"/>
    </row>
    <row r="1507" spans="5:5" s="1" customFormat="1" ht="13.9" customHeight="1">
      <c r="E1507" s="68"/>
    </row>
    <row r="1508" spans="5:5" s="1" customFormat="1" ht="13.9" customHeight="1">
      <c r="E1508" s="68"/>
    </row>
    <row r="1509" spans="5:5" s="1" customFormat="1" ht="13.9" customHeight="1">
      <c r="E1509" s="68"/>
    </row>
    <row r="1510" spans="5:5" s="1" customFormat="1" ht="13.9" customHeight="1">
      <c r="E1510" s="68"/>
    </row>
    <row r="1511" spans="5:5" s="1" customFormat="1" ht="13.9" customHeight="1">
      <c r="E1511" s="68"/>
    </row>
    <row r="1512" spans="5:5" s="1" customFormat="1" ht="13.9" customHeight="1">
      <c r="E1512" s="68"/>
    </row>
    <row r="1513" spans="5:5" s="1" customFormat="1" ht="13.9" customHeight="1">
      <c r="E1513" s="68"/>
    </row>
    <row r="1514" spans="5:5" s="1" customFormat="1" ht="13.9" customHeight="1">
      <c r="E1514" s="68"/>
    </row>
    <row r="1515" spans="5:5" s="1" customFormat="1" ht="13.9" customHeight="1">
      <c r="E1515" s="68"/>
    </row>
    <row r="1516" spans="5:5" s="1" customFormat="1" ht="13.9" customHeight="1">
      <c r="E1516" s="68"/>
    </row>
    <row r="1517" spans="5:5" s="1" customFormat="1" ht="13.9" customHeight="1">
      <c r="E1517" s="68"/>
    </row>
    <row r="1518" spans="5:5" s="1" customFormat="1" ht="13.9" customHeight="1">
      <c r="E1518" s="68"/>
    </row>
    <row r="1519" spans="5:5" s="1" customFormat="1" ht="13.9" customHeight="1">
      <c r="E1519" s="68"/>
    </row>
    <row r="1520" spans="5:5" s="1" customFormat="1" ht="13.9" customHeight="1">
      <c r="E1520" s="68"/>
    </row>
    <row r="1521" spans="5:5" s="1" customFormat="1" ht="13.9" customHeight="1">
      <c r="E1521" s="68"/>
    </row>
    <row r="1522" spans="5:5" s="1" customFormat="1" ht="13.9" customHeight="1">
      <c r="E1522" s="68"/>
    </row>
    <row r="1523" spans="5:5" s="1" customFormat="1" ht="13.9" customHeight="1">
      <c r="E1523" s="68"/>
    </row>
    <row r="1524" spans="5:5" s="1" customFormat="1" ht="13.9" customHeight="1">
      <c r="E1524" s="68"/>
    </row>
    <row r="1525" spans="5:5" s="1" customFormat="1" ht="13.9" customHeight="1">
      <c r="E1525" s="68"/>
    </row>
    <row r="1526" spans="5:5" s="1" customFormat="1" ht="13.9" customHeight="1">
      <c r="E1526" s="68"/>
    </row>
    <row r="1527" spans="5:5" s="1" customFormat="1" ht="13.9" customHeight="1">
      <c r="E1527" s="68"/>
    </row>
    <row r="1528" spans="5:5" s="1" customFormat="1" ht="13.9" customHeight="1">
      <c r="E1528" s="68"/>
    </row>
    <row r="1529" spans="5:5" s="1" customFormat="1" ht="13.9" customHeight="1">
      <c r="E1529" s="68"/>
    </row>
    <row r="1530" spans="5:5" s="1" customFormat="1" ht="13.9" customHeight="1">
      <c r="E1530" s="68"/>
    </row>
    <row r="1531" spans="5:5" s="1" customFormat="1" ht="13.9" customHeight="1">
      <c r="E1531" s="68"/>
    </row>
    <row r="1532" spans="5:5" s="1" customFormat="1" ht="13.9" customHeight="1">
      <c r="E1532" s="68"/>
    </row>
    <row r="1533" spans="5:5" s="1" customFormat="1" ht="13.9" customHeight="1">
      <c r="E1533" s="68"/>
    </row>
    <row r="1534" spans="5:5" s="1" customFormat="1" ht="13.9" customHeight="1">
      <c r="E1534" s="68"/>
    </row>
    <row r="1535" spans="5:5" s="1" customFormat="1" ht="13.9" customHeight="1">
      <c r="E1535" s="68"/>
    </row>
    <row r="1536" spans="5:5" s="1" customFormat="1" ht="13.9" customHeight="1">
      <c r="E1536" s="68"/>
    </row>
    <row r="1537" spans="5:5" s="1" customFormat="1" ht="13.9" customHeight="1">
      <c r="E1537" s="68"/>
    </row>
    <row r="1538" spans="5:5" s="1" customFormat="1" ht="13.9" customHeight="1">
      <c r="E1538" s="68"/>
    </row>
    <row r="1539" spans="5:5" s="1" customFormat="1" ht="13.9" customHeight="1">
      <c r="E1539" s="68"/>
    </row>
    <row r="1540" spans="5:5" s="1" customFormat="1" ht="13.9" customHeight="1">
      <c r="E1540" s="68"/>
    </row>
    <row r="1541" spans="5:5" s="1" customFormat="1" ht="13.9" customHeight="1">
      <c r="E1541" s="68"/>
    </row>
    <row r="1542" spans="5:5" s="1" customFormat="1" ht="13.9" customHeight="1">
      <c r="E1542" s="68"/>
    </row>
    <row r="1543" spans="5:5" s="1" customFormat="1" ht="13.9" customHeight="1">
      <c r="E1543" s="68"/>
    </row>
    <row r="1544" spans="5:5" s="1" customFormat="1" ht="13.9" customHeight="1">
      <c r="E1544" s="68"/>
    </row>
    <row r="1545" spans="5:5" s="1" customFormat="1" ht="13.9" customHeight="1">
      <c r="E1545" s="68"/>
    </row>
    <row r="1546" spans="5:5" s="1" customFormat="1" ht="13.9" customHeight="1">
      <c r="E1546" s="68"/>
    </row>
    <row r="1547" spans="5:5" s="1" customFormat="1" ht="13.9" customHeight="1">
      <c r="E1547" s="68"/>
    </row>
    <row r="1548" spans="5:5" s="1" customFormat="1" ht="13.9" customHeight="1">
      <c r="E1548" s="68"/>
    </row>
    <row r="1549" spans="5:5" s="1" customFormat="1" ht="13.9" customHeight="1">
      <c r="E1549" s="68"/>
    </row>
    <row r="1550" spans="5:5" s="1" customFormat="1" ht="13.9" customHeight="1">
      <c r="E1550" s="68"/>
    </row>
    <row r="1551" spans="5:5" s="1" customFormat="1" ht="13.9" customHeight="1">
      <c r="E1551" s="68"/>
    </row>
    <row r="1552" spans="5:5" s="1" customFormat="1" ht="13.9" customHeight="1">
      <c r="E1552" s="68"/>
    </row>
    <row r="1553" spans="5:5" s="1" customFormat="1" ht="13.9" customHeight="1">
      <c r="E1553" s="68"/>
    </row>
    <row r="1554" spans="5:5" s="1" customFormat="1" ht="13.9" customHeight="1">
      <c r="E1554" s="68"/>
    </row>
    <row r="1555" spans="5:5" s="1" customFormat="1" ht="13.9" customHeight="1">
      <c r="E1555" s="68"/>
    </row>
    <row r="1556" spans="5:5" s="1" customFormat="1" ht="13.9" customHeight="1">
      <c r="E1556" s="68"/>
    </row>
    <row r="1557" spans="5:5" s="1" customFormat="1" ht="13.9" customHeight="1">
      <c r="E1557" s="68"/>
    </row>
    <row r="1558" spans="5:5" s="1" customFormat="1" ht="13.9" customHeight="1">
      <c r="E1558" s="68"/>
    </row>
    <row r="1559" spans="5:5" s="1" customFormat="1" ht="13.9" customHeight="1">
      <c r="E1559" s="68"/>
    </row>
    <row r="1560" spans="5:5" s="1" customFormat="1" ht="13.9" customHeight="1">
      <c r="E1560" s="68"/>
    </row>
    <row r="1561" spans="5:5" s="1" customFormat="1" ht="13.9" customHeight="1">
      <c r="E1561" s="68"/>
    </row>
    <row r="1562" spans="5:5" s="1" customFormat="1" ht="13.9" customHeight="1">
      <c r="E1562" s="68"/>
    </row>
    <row r="1563" spans="5:5" s="1" customFormat="1" ht="13.9" customHeight="1">
      <c r="E1563" s="68"/>
    </row>
    <row r="1564" spans="5:5" s="1" customFormat="1" ht="13.9" customHeight="1">
      <c r="E1564" s="68"/>
    </row>
    <row r="1565" spans="5:5" s="1" customFormat="1" ht="13.9" customHeight="1">
      <c r="E1565" s="68"/>
    </row>
    <row r="1566" spans="5:5" s="1" customFormat="1" ht="13.9" customHeight="1">
      <c r="E1566" s="68"/>
    </row>
    <row r="1567" spans="5:5" s="1" customFormat="1" ht="13.9" customHeight="1">
      <c r="E1567" s="68"/>
    </row>
    <row r="1568" spans="5:5" s="1" customFormat="1" ht="13.9" customHeight="1">
      <c r="E1568" s="68"/>
    </row>
    <row r="1569" spans="5:5" s="1" customFormat="1" ht="13.9" customHeight="1">
      <c r="E1569" s="68"/>
    </row>
    <row r="1570" spans="5:5" s="1" customFormat="1" ht="13.9" customHeight="1">
      <c r="E1570" s="68"/>
    </row>
    <row r="1571" spans="5:5" s="1" customFormat="1" ht="13.9" customHeight="1">
      <c r="E1571" s="68"/>
    </row>
    <row r="1572" spans="5:5" s="1" customFormat="1" ht="13.9" customHeight="1">
      <c r="E1572" s="68"/>
    </row>
    <row r="1573" spans="5:5" s="1" customFormat="1" ht="13.9" customHeight="1">
      <c r="E1573" s="68"/>
    </row>
    <row r="1574" spans="5:5" s="1" customFormat="1" ht="13.9" customHeight="1">
      <c r="E1574" s="68"/>
    </row>
    <row r="1575" spans="5:5" s="1" customFormat="1" ht="13.9" customHeight="1">
      <c r="E1575" s="68"/>
    </row>
    <row r="1576" spans="5:5" s="1" customFormat="1" ht="13.9" customHeight="1">
      <c r="E1576" s="68"/>
    </row>
    <row r="1577" spans="5:5" s="1" customFormat="1" ht="13.9" customHeight="1">
      <c r="E1577" s="68"/>
    </row>
    <row r="1578" spans="5:5" s="1" customFormat="1" ht="13.9" customHeight="1">
      <c r="E1578" s="68"/>
    </row>
    <row r="1579" spans="5:5" s="1" customFormat="1" ht="13.9" customHeight="1">
      <c r="E1579" s="68"/>
    </row>
    <row r="1580" spans="5:5" s="1" customFormat="1" ht="13.9" customHeight="1">
      <c r="E1580" s="68"/>
    </row>
    <row r="1581" spans="5:5" s="1" customFormat="1" ht="13.9" customHeight="1">
      <c r="E1581" s="68"/>
    </row>
    <row r="1582" spans="5:5" s="1" customFormat="1" ht="13.9" customHeight="1">
      <c r="E1582" s="68"/>
    </row>
    <row r="1583" spans="5:5" s="1" customFormat="1" ht="13.9" customHeight="1">
      <c r="E1583" s="68"/>
    </row>
    <row r="1584" spans="5:5" s="1" customFormat="1" ht="13.9" customHeight="1">
      <c r="E1584" s="68"/>
    </row>
    <row r="1585" spans="5:5" s="1" customFormat="1" ht="13.9" customHeight="1">
      <c r="E1585" s="68"/>
    </row>
    <row r="1586" spans="5:5" s="1" customFormat="1" ht="13.9" customHeight="1">
      <c r="E1586" s="68"/>
    </row>
    <row r="1587" spans="5:5" s="1" customFormat="1" ht="13.9" customHeight="1">
      <c r="E1587" s="68"/>
    </row>
    <row r="1588" spans="5:5" s="1" customFormat="1" ht="13.9" customHeight="1">
      <c r="E1588" s="68"/>
    </row>
    <row r="1589" spans="5:5" s="1" customFormat="1" ht="13.9" customHeight="1">
      <c r="E1589" s="68"/>
    </row>
    <row r="1590" spans="5:5" s="1" customFormat="1" ht="13.9" customHeight="1">
      <c r="E1590" s="68"/>
    </row>
    <row r="1591" spans="5:5" s="1" customFormat="1" ht="13.9" customHeight="1">
      <c r="E1591" s="68"/>
    </row>
    <row r="1592" spans="5:5" s="1" customFormat="1" ht="13.9" customHeight="1">
      <c r="E1592" s="68"/>
    </row>
    <row r="1593" spans="5:5" s="1" customFormat="1" ht="13.9" customHeight="1">
      <c r="E1593" s="68"/>
    </row>
    <row r="1594" spans="5:5" s="1" customFormat="1" ht="13.9" customHeight="1">
      <c r="E1594" s="68"/>
    </row>
    <row r="1595" spans="5:5" s="1" customFormat="1" ht="13.9" customHeight="1">
      <c r="E1595" s="68"/>
    </row>
    <row r="1596" spans="5:5" s="1" customFormat="1" ht="13.9" customHeight="1">
      <c r="E1596" s="68"/>
    </row>
    <row r="1597" spans="5:5" s="1" customFormat="1" ht="13.9" customHeight="1">
      <c r="E1597" s="68"/>
    </row>
    <row r="1598" spans="5:5" s="1" customFormat="1" ht="13.9" customHeight="1">
      <c r="E1598" s="68"/>
    </row>
    <row r="1599" spans="5:5" s="1" customFormat="1" ht="13.9" customHeight="1">
      <c r="E1599" s="68"/>
    </row>
    <row r="1600" spans="5:5" s="1" customFormat="1" ht="13.9" customHeight="1">
      <c r="E1600" s="68"/>
    </row>
    <row r="1601" spans="5:5" s="1" customFormat="1" ht="13.9" customHeight="1">
      <c r="E1601" s="68"/>
    </row>
    <row r="1602" spans="5:5" s="1" customFormat="1" ht="13.9" customHeight="1">
      <c r="E1602" s="68"/>
    </row>
    <row r="1603" spans="5:5" s="1" customFormat="1" ht="13.9" customHeight="1">
      <c r="E1603" s="68"/>
    </row>
    <row r="1604" spans="5:5" s="1" customFormat="1" ht="13.9" customHeight="1">
      <c r="E1604" s="68"/>
    </row>
    <row r="1605" spans="5:5" s="1" customFormat="1" ht="13.9" customHeight="1">
      <c r="E1605" s="68"/>
    </row>
    <row r="1606" spans="5:5" s="1" customFormat="1" ht="13.9" customHeight="1">
      <c r="E1606" s="68"/>
    </row>
    <row r="1607" spans="5:5" s="1" customFormat="1" ht="13.9" customHeight="1">
      <c r="E1607" s="68"/>
    </row>
    <row r="1608" spans="5:5" s="1" customFormat="1" ht="13.9" customHeight="1">
      <c r="E1608" s="68"/>
    </row>
    <row r="1609" spans="5:5" s="1" customFormat="1" ht="13.9" customHeight="1">
      <c r="E1609" s="68"/>
    </row>
    <row r="1610" spans="5:5" s="1" customFormat="1" ht="13.9" customHeight="1">
      <c r="E1610" s="68"/>
    </row>
    <row r="1611" spans="5:5" s="1" customFormat="1" ht="13.9" customHeight="1">
      <c r="E1611" s="68"/>
    </row>
    <row r="1612" spans="5:5" s="1" customFormat="1" ht="13.9" customHeight="1">
      <c r="E1612" s="68"/>
    </row>
    <row r="1613" spans="5:5" s="1" customFormat="1" ht="13.9" customHeight="1">
      <c r="E1613" s="68"/>
    </row>
    <row r="1614" spans="5:5" s="1" customFormat="1" ht="13.9" customHeight="1">
      <c r="E1614" s="68"/>
    </row>
    <row r="1615" spans="5:5" s="1" customFormat="1" ht="13.9" customHeight="1">
      <c r="E1615" s="68"/>
    </row>
    <row r="1616" spans="5:5" s="1" customFormat="1" ht="13.9" customHeight="1">
      <c r="E1616" s="68"/>
    </row>
    <row r="1617" spans="5:5" s="1" customFormat="1" ht="13.9" customHeight="1">
      <c r="E1617" s="68"/>
    </row>
    <row r="1618" spans="5:5" s="1" customFormat="1" ht="13.9" customHeight="1">
      <c r="E1618" s="68"/>
    </row>
    <row r="1619" spans="5:5" s="1" customFormat="1" ht="13.9" customHeight="1">
      <c r="E1619" s="68"/>
    </row>
    <row r="1620" spans="5:5" s="1" customFormat="1" ht="13.9" customHeight="1">
      <c r="E1620" s="68"/>
    </row>
    <row r="1621" spans="5:5" s="1" customFormat="1" ht="13.9" customHeight="1">
      <c r="E1621" s="68"/>
    </row>
    <row r="1622" spans="5:5" s="1" customFormat="1" ht="13.9" customHeight="1">
      <c r="E1622" s="68"/>
    </row>
    <row r="1623" spans="5:5" s="1" customFormat="1" ht="13.9" customHeight="1">
      <c r="E1623" s="68"/>
    </row>
    <row r="1624" spans="5:5" s="1" customFormat="1" ht="13.9" customHeight="1">
      <c r="E1624" s="68"/>
    </row>
    <row r="1625" spans="5:5" s="1" customFormat="1" ht="13.9" customHeight="1">
      <c r="E1625" s="68"/>
    </row>
    <row r="1626" spans="5:5" s="1" customFormat="1" ht="13.9" customHeight="1">
      <c r="E1626" s="68"/>
    </row>
    <row r="1627" spans="5:5" s="1" customFormat="1" ht="13.9" customHeight="1">
      <c r="E1627" s="68"/>
    </row>
    <row r="1628" spans="5:5" s="1" customFormat="1" ht="13.9" customHeight="1">
      <c r="E1628" s="68"/>
    </row>
    <row r="1629" spans="5:5" s="1" customFormat="1" ht="13.9" customHeight="1">
      <c r="E1629" s="68"/>
    </row>
    <row r="1630" spans="5:5" s="1" customFormat="1" ht="13.9" customHeight="1">
      <c r="E1630" s="68"/>
    </row>
    <row r="1631" spans="5:5" s="1" customFormat="1" ht="13.9" customHeight="1">
      <c r="E1631" s="68"/>
    </row>
    <row r="1632" spans="5:5" s="1" customFormat="1" ht="13.9" customHeight="1">
      <c r="E1632" s="68"/>
    </row>
    <row r="1633" spans="5:5" s="1" customFormat="1" ht="13.9" customHeight="1">
      <c r="E1633" s="68"/>
    </row>
    <row r="1634" spans="5:5" s="1" customFormat="1" ht="13.9" customHeight="1">
      <c r="E1634" s="68"/>
    </row>
    <row r="1635" spans="5:5" s="1" customFormat="1" ht="13.9" customHeight="1">
      <c r="E1635" s="68"/>
    </row>
    <row r="1636" spans="5:5" s="1" customFormat="1" ht="13.9" customHeight="1">
      <c r="E1636" s="68"/>
    </row>
    <row r="1637" spans="5:5" s="1" customFormat="1" ht="13.9" customHeight="1">
      <c r="E1637" s="68"/>
    </row>
    <row r="1638" spans="5:5" s="1" customFormat="1" ht="13.9" customHeight="1">
      <c r="E1638" s="68"/>
    </row>
    <row r="1639" spans="5:5" s="1" customFormat="1" ht="13.9" customHeight="1">
      <c r="E1639" s="68"/>
    </row>
    <row r="1640" spans="5:5" s="1" customFormat="1" ht="13.9" customHeight="1">
      <c r="E1640" s="68"/>
    </row>
    <row r="1641" spans="5:5" s="1" customFormat="1" ht="13.9" customHeight="1">
      <c r="E1641" s="68"/>
    </row>
    <row r="1642" spans="5:5" s="1" customFormat="1" ht="13.9" customHeight="1">
      <c r="E1642" s="68"/>
    </row>
    <row r="1643" spans="5:5" s="1" customFormat="1" ht="13.9" customHeight="1">
      <c r="E1643" s="68"/>
    </row>
    <row r="1644" spans="5:5" s="1" customFormat="1" ht="13.9" customHeight="1">
      <c r="E1644" s="68"/>
    </row>
    <row r="1645" spans="5:5" s="1" customFormat="1" ht="13.9" customHeight="1">
      <c r="E1645" s="68"/>
    </row>
    <row r="1646" spans="5:5" s="1" customFormat="1" ht="13.9" customHeight="1">
      <c r="E1646" s="68"/>
    </row>
    <row r="1647" spans="5:5" s="1" customFormat="1" ht="13.9" customHeight="1">
      <c r="E1647" s="68"/>
    </row>
    <row r="1648" spans="5:5" s="1" customFormat="1" ht="13.9" customHeight="1">
      <c r="E1648" s="68"/>
    </row>
    <row r="1649" spans="5:5" s="1" customFormat="1" ht="13.9" customHeight="1">
      <c r="E1649" s="68"/>
    </row>
    <row r="1650" spans="5:5" s="1" customFormat="1" ht="13.9" customHeight="1">
      <c r="E1650" s="68"/>
    </row>
    <row r="1651" spans="5:5" s="1" customFormat="1" ht="13.9" customHeight="1">
      <c r="E1651" s="68"/>
    </row>
    <row r="1652" spans="5:5" s="1" customFormat="1" ht="13.9" customHeight="1">
      <c r="E1652" s="68"/>
    </row>
    <row r="1653" spans="5:5" s="1" customFormat="1" ht="13.9" customHeight="1">
      <c r="E1653" s="68"/>
    </row>
    <row r="1654" spans="5:5" s="1" customFormat="1" ht="13.9" customHeight="1">
      <c r="E1654" s="68"/>
    </row>
    <row r="1655" spans="5:5" s="1" customFormat="1" ht="13.9" customHeight="1">
      <c r="E1655" s="68"/>
    </row>
    <row r="1656" spans="5:5" s="1" customFormat="1" ht="13.9" customHeight="1">
      <c r="E1656" s="68"/>
    </row>
    <row r="1657" spans="5:5" s="1" customFormat="1" ht="13.9" customHeight="1">
      <c r="E1657" s="68"/>
    </row>
    <row r="1658" spans="5:5" s="1" customFormat="1" ht="13.9" customHeight="1">
      <c r="E1658" s="68"/>
    </row>
    <row r="1659" spans="5:5" s="1" customFormat="1" ht="13.9" customHeight="1">
      <c r="E1659" s="68"/>
    </row>
    <row r="1660" spans="5:5" s="1" customFormat="1" ht="13.9" customHeight="1">
      <c r="E1660" s="68"/>
    </row>
    <row r="1661" spans="5:5" s="1" customFormat="1" ht="13.9" customHeight="1">
      <c r="E1661" s="68"/>
    </row>
    <row r="1662" spans="5:5" s="1" customFormat="1" ht="13.9" customHeight="1">
      <c r="E1662" s="68"/>
    </row>
    <row r="1663" spans="5:5" s="1" customFormat="1" ht="13.9" customHeight="1">
      <c r="E1663" s="68"/>
    </row>
    <row r="1664" spans="5:5" s="1" customFormat="1" ht="13.9" customHeight="1">
      <c r="E1664" s="68"/>
    </row>
    <row r="1665" spans="5:5" s="1" customFormat="1" ht="13.9" customHeight="1">
      <c r="E1665" s="68"/>
    </row>
    <row r="1666" spans="5:5" s="1" customFormat="1" ht="13.9" customHeight="1">
      <c r="E1666" s="68"/>
    </row>
    <row r="1667" spans="5:5" s="1" customFormat="1" ht="13.9" customHeight="1">
      <c r="E1667" s="68"/>
    </row>
    <row r="1668" spans="5:5" s="1" customFormat="1" ht="13.9" customHeight="1">
      <c r="E1668" s="68"/>
    </row>
    <row r="1669" spans="5:5" s="1" customFormat="1" ht="13.9" customHeight="1">
      <c r="E1669" s="68"/>
    </row>
    <row r="1670" spans="5:5" s="1" customFormat="1" ht="13.9" customHeight="1">
      <c r="E1670" s="68"/>
    </row>
    <row r="1671" spans="5:5" s="1" customFormat="1" ht="13.9" customHeight="1">
      <c r="E1671" s="68"/>
    </row>
    <row r="1672" spans="5:5" s="1" customFormat="1" ht="13.9" customHeight="1">
      <c r="E1672" s="68"/>
    </row>
    <row r="1673" spans="5:5" s="1" customFormat="1" ht="13.9" customHeight="1">
      <c r="E1673" s="68"/>
    </row>
    <row r="1674" spans="5:5" s="1" customFormat="1" ht="13.9" customHeight="1">
      <c r="E1674" s="68"/>
    </row>
    <row r="1675" spans="5:5" s="1" customFormat="1" ht="13.9" customHeight="1">
      <c r="E1675" s="68"/>
    </row>
    <row r="1676" spans="5:5" s="1" customFormat="1" ht="13.9" customHeight="1">
      <c r="E1676" s="68"/>
    </row>
    <row r="1677" spans="5:5" s="1" customFormat="1" ht="13.9" customHeight="1">
      <c r="E1677" s="68"/>
    </row>
    <row r="1678" spans="5:5" s="1" customFormat="1" ht="13.9" customHeight="1">
      <c r="E1678" s="68"/>
    </row>
    <row r="1679" spans="5:5" s="1" customFormat="1" ht="13.9" customHeight="1">
      <c r="E1679" s="68"/>
    </row>
    <row r="1680" spans="5:5" s="1" customFormat="1" ht="13.9" customHeight="1">
      <c r="E1680" s="68"/>
    </row>
    <row r="1681" spans="5:5" s="1" customFormat="1" ht="13.9" customHeight="1">
      <c r="E1681" s="68"/>
    </row>
    <row r="1682" spans="5:5" s="1" customFormat="1" ht="13.9" customHeight="1">
      <c r="E1682" s="68"/>
    </row>
    <row r="1683" spans="5:5" s="1" customFormat="1" ht="13.9" customHeight="1">
      <c r="E1683" s="68"/>
    </row>
    <row r="1684" spans="5:5" s="1" customFormat="1" ht="13.9" customHeight="1">
      <c r="E1684" s="68"/>
    </row>
    <row r="1685" spans="5:5" s="1" customFormat="1" ht="13.9" customHeight="1">
      <c r="E1685" s="68"/>
    </row>
    <row r="1686" spans="5:5" s="1" customFormat="1" ht="13.9" customHeight="1">
      <c r="E1686" s="68"/>
    </row>
    <row r="1687" spans="5:5" s="1" customFormat="1" ht="13.9" customHeight="1">
      <c r="E1687" s="68"/>
    </row>
    <row r="1688" spans="5:5" s="1" customFormat="1" ht="13.9" customHeight="1">
      <c r="E1688" s="68"/>
    </row>
    <row r="1689" spans="5:5" s="1" customFormat="1" ht="13.9" customHeight="1">
      <c r="E1689" s="68"/>
    </row>
    <row r="1690" spans="5:5" s="1" customFormat="1" ht="13.9" customHeight="1">
      <c r="E1690" s="68"/>
    </row>
    <row r="1691" spans="5:5" s="1" customFormat="1" ht="13.9" customHeight="1">
      <c r="E1691" s="68"/>
    </row>
    <row r="1692" spans="5:5" s="1" customFormat="1" ht="13.9" customHeight="1">
      <c r="E1692" s="68"/>
    </row>
    <row r="1693" spans="5:5" s="1" customFormat="1" ht="13.9" customHeight="1">
      <c r="E1693" s="68"/>
    </row>
    <row r="1694" spans="5:5" s="1" customFormat="1" ht="13.9" customHeight="1">
      <c r="E1694" s="68"/>
    </row>
    <row r="1695" spans="5:5" s="1" customFormat="1" ht="13.9" customHeight="1">
      <c r="E1695" s="68"/>
    </row>
    <row r="1696" spans="5:5" s="1" customFormat="1" ht="13.9" customHeight="1">
      <c r="E1696" s="68"/>
    </row>
    <row r="1697" spans="5:5" s="1" customFormat="1" ht="13.9" customHeight="1">
      <c r="E1697" s="68"/>
    </row>
    <row r="1698" spans="5:5" s="1" customFormat="1" ht="13.9" customHeight="1">
      <c r="E1698" s="68"/>
    </row>
    <row r="1699" spans="5:5" s="1" customFormat="1" ht="13.9" customHeight="1">
      <c r="E1699" s="68"/>
    </row>
    <row r="1700" spans="5:5" s="1" customFormat="1" ht="13.9" customHeight="1">
      <c r="E1700" s="68"/>
    </row>
    <row r="1701" spans="5:5" s="1" customFormat="1" ht="13.9" customHeight="1">
      <c r="E1701" s="68"/>
    </row>
    <row r="1702" spans="5:5" s="1" customFormat="1" ht="13.9" customHeight="1">
      <c r="E1702" s="68"/>
    </row>
    <row r="1703" spans="5:5" s="1" customFormat="1" ht="13.9" customHeight="1">
      <c r="E1703" s="68"/>
    </row>
    <row r="1704" spans="5:5" s="1" customFormat="1" ht="13.9" customHeight="1">
      <c r="E1704" s="68"/>
    </row>
    <row r="1705" spans="5:5" s="1" customFormat="1" ht="13.9" customHeight="1">
      <c r="E1705" s="68"/>
    </row>
    <row r="1706" spans="5:5" s="1" customFormat="1" ht="13.9" customHeight="1">
      <c r="E1706" s="68"/>
    </row>
    <row r="1707" spans="5:5" s="1" customFormat="1" ht="13.9" customHeight="1">
      <c r="E1707" s="68"/>
    </row>
    <row r="1708" spans="5:5" s="1" customFormat="1" ht="13.9" customHeight="1">
      <c r="E1708" s="68"/>
    </row>
    <row r="1709" spans="5:5" s="1" customFormat="1" ht="13.9" customHeight="1">
      <c r="E1709" s="68"/>
    </row>
    <row r="1710" spans="5:5" s="1" customFormat="1" ht="13.9" customHeight="1">
      <c r="E1710" s="68"/>
    </row>
    <row r="1711" spans="5:5" s="1" customFormat="1" ht="13.9" customHeight="1">
      <c r="E1711" s="68"/>
    </row>
    <row r="1712" spans="5:5" s="1" customFormat="1" ht="13.9" customHeight="1">
      <c r="E1712" s="68"/>
    </row>
    <row r="1713" spans="5:5" s="1" customFormat="1" ht="13.9" customHeight="1">
      <c r="E1713" s="68"/>
    </row>
    <row r="1714" spans="5:5" s="1" customFormat="1" ht="13.9" customHeight="1">
      <c r="E1714" s="68"/>
    </row>
    <row r="1715" spans="5:5" s="1" customFormat="1" ht="13.9" customHeight="1">
      <c r="E1715" s="68"/>
    </row>
    <row r="1716" spans="5:5" s="1" customFormat="1" ht="13.9" customHeight="1">
      <c r="E1716" s="68"/>
    </row>
    <row r="1717" spans="5:5" s="1" customFormat="1" ht="13.9" customHeight="1">
      <c r="E1717" s="68"/>
    </row>
    <row r="1718" spans="5:5" s="1" customFormat="1" ht="13.9" customHeight="1">
      <c r="E1718" s="68"/>
    </row>
    <row r="1719" spans="5:5" s="1" customFormat="1" ht="13.9" customHeight="1">
      <c r="E1719" s="68"/>
    </row>
    <row r="1720" spans="5:5" s="1" customFormat="1" ht="13.9" customHeight="1">
      <c r="E1720" s="68"/>
    </row>
    <row r="1721" spans="5:5" s="1" customFormat="1" ht="13.9" customHeight="1">
      <c r="E1721" s="68"/>
    </row>
    <row r="1722" spans="5:5" s="1" customFormat="1" ht="13.9" customHeight="1">
      <c r="E1722" s="68"/>
    </row>
    <row r="1723" spans="5:5" s="1" customFormat="1" ht="13.9" customHeight="1">
      <c r="E1723" s="68"/>
    </row>
    <row r="1724" spans="5:5" s="1" customFormat="1" ht="13.9" customHeight="1">
      <c r="E1724" s="68"/>
    </row>
    <row r="1725" spans="5:5" s="1" customFormat="1" ht="13.9" customHeight="1">
      <c r="E1725" s="68"/>
    </row>
    <row r="1726" spans="5:5" s="1" customFormat="1" ht="13.9" customHeight="1">
      <c r="E1726" s="68"/>
    </row>
    <row r="1727" spans="5:5" s="1" customFormat="1" ht="13.9" customHeight="1">
      <c r="E1727" s="68"/>
    </row>
    <row r="1728" spans="5:5" s="1" customFormat="1" ht="13.9" customHeight="1">
      <c r="E1728" s="68"/>
    </row>
    <row r="1729" spans="5:5" s="1" customFormat="1" ht="13.9" customHeight="1">
      <c r="E1729" s="68"/>
    </row>
    <row r="1730" spans="5:5" s="1" customFormat="1" ht="13.9" customHeight="1">
      <c r="E1730" s="68"/>
    </row>
    <row r="1731" spans="5:5" s="1" customFormat="1" ht="13.9" customHeight="1">
      <c r="E1731" s="68"/>
    </row>
    <row r="1732" spans="5:5" s="1" customFormat="1" ht="13.9" customHeight="1">
      <c r="E1732" s="68"/>
    </row>
    <row r="1733" spans="5:5" s="1" customFormat="1" ht="13.9" customHeight="1">
      <c r="E1733" s="68"/>
    </row>
    <row r="1734" spans="5:5" s="1" customFormat="1" ht="13.9" customHeight="1">
      <c r="E1734" s="68"/>
    </row>
    <row r="1735" spans="5:5" s="1" customFormat="1" ht="13.9" customHeight="1">
      <c r="E1735" s="68"/>
    </row>
    <row r="1736" spans="5:5" s="1" customFormat="1" ht="13.9" customHeight="1">
      <c r="E1736" s="68"/>
    </row>
    <row r="1737" spans="5:5" s="1" customFormat="1" ht="13.9" customHeight="1">
      <c r="E1737" s="68"/>
    </row>
    <row r="1738" spans="5:5" s="1" customFormat="1" ht="13.9" customHeight="1">
      <c r="E1738" s="68"/>
    </row>
    <row r="1739" spans="5:5" s="1" customFormat="1" ht="13.9" customHeight="1">
      <c r="E1739" s="68"/>
    </row>
    <row r="1740" spans="5:5" s="1" customFormat="1" ht="13.9" customHeight="1">
      <c r="E1740" s="68"/>
    </row>
    <row r="1741" spans="5:5" s="1" customFormat="1" ht="13.9" customHeight="1">
      <c r="E1741" s="68"/>
    </row>
    <row r="1742" spans="5:5" s="1" customFormat="1" ht="13.9" customHeight="1">
      <c r="E1742" s="68"/>
    </row>
    <row r="1743" spans="5:5" s="1" customFormat="1" ht="13.9" customHeight="1">
      <c r="E1743" s="68"/>
    </row>
    <row r="1744" spans="5:5" s="1" customFormat="1" ht="13.9" customHeight="1">
      <c r="E1744" s="68"/>
    </row>
    <row r="1745" spans="5:5" s="1" customFormat="1" ht="13.9" customHeight="1">
      <c r="E1745" s="68"/>
    </row>
    <row r="1746" spans="5:5" s="1" customFormat="1" ht="13.9" customHeight="1">
      <c r="E1746" s="68"/>
    </row>
    <row r="1747" spans="5:5" s="1" customFormat="1" ht="13.9" customHeight="1">
      <c r="E1747" s="68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W12 H64:W64 H51:W51 H38:W38 H25:W25" xr:uid="{00000000-0002-0000-09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zoomScale="85" zoomScaleNormal="85" workbookViewId="0">
      <pane xSplit="2" ySplit="11" topLeftCell="D54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4" t="s">
        <v>1804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1805</v>
      </c>
    </row>
    <row r="2" spans="1:143" s="4" customFormat="1" ht="15" customHeight="1">
      <c r="AZ2" s="13" t="s">
        <v>1806</v>
      </c>
    </row>
    <row r="3" spans="1:143" s="4" customFormat="1" ht="15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1807</v>
      </c>
    </row>
    <row r="4" spans="1:143" s="4" customFormat="1" ht="15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5" customHeight="1">
      <c r="C5" s="9"/>
      <c r="F5" s="9"/>
      <c r="G5" s="9"/>
      <c r="I5" s="10"/>
      <c r="J5" s="10"/>
      <c r="K5" s="12"/>
      <c r="L5" s="12"/>
    </row>
    <row r="6" spans="1:143" s="4" customFormat="1" ht="15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>
      <c r="B8" s="8" t="s">
        <v>19</v>
      </c>
      <c r="C8" s="16"/>
      <c r="D8" s="71"/>
      <c r="E8" s="14" t="s">
        <v>1808</v>
      </c>
    </row>
    <row r="9" spans="1:143" s="4" customFormat="1" ht="15" customHeight="1">
      <c r="B9" s="8"/>
      <c r="C9" s="16"/>
      <c r="D9" s="16"/>
      <c r="E9" s="8"/>
      <c r="F9" s="15"/>
      <c r="G9" s="15"/>
      <c r="H9" s="72"/>
      <c r="I9" s="15"/>
      <c r="J9" s="15"/>
      <c r="K9" s="15"/>
      <c r="M9" s="10"/>
      <c r="N9" s="10"/>
      <c r="O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9" customFormat="1" ht="15" customHeight="1">
      <c r="A10" s="74"/>
      <c r="B10" s="70"/>
      <c r="C10" s="70"/>
      <c r="D10" s="19" t="s">
        <v>1732</v>
      </c>
      <c r="E10" s="19" t="s">
        <v>1732</v>
      </c>
      <c r="F10" s="19" t="s">
        <v>1732</v>
      </c>
      <c r="G10" s="19" t="s">
        <v>1732</v>
      </c>
      <c r="H10" s="19" t="s">
        <v>1732</v>
      </c>
      <c r="I10" s="19" t="s">
        <v>1732</v>
      </c>
      <c r="J10" s="19" t="s">
        <v>1732</v>
      </c>
      <c r="K10" s="19" t="s">
        <v>1809</v>
      </c>
      <c r="L10" s="19" t="s">
        <v>1809</v>
      </c>
      <c r="M10" s="19" t="s">
        <v>1809</v>
      </c>
      <c r="N10" s="19" t="s">
        <v>1809</v>
      </c>
      <c r="O10" s="19" t="s">
        <v>1809</v>
      </c>
      <c r="P10" s="19" t="s">
        <v>1809</v>
      </c>
      <c r="Q10" s="19" t="s">
        <v>1809</v>
      </c>
      <c r="R10" s="19" t="s">
        <v>1809</v>
      </c>
      <c r="S10" s="19" t="s">
        <v>1809</v>
      </c>
      <c r="T10" s="19" t="s">
        <v>1809</v>
      </c>
      <c r="U10" s="19" t="s">
        <v>1809</v>
      </c>
      <c r="V10" s="19" t="s">
        <v>1809</v>
      </c>
      <c r="W10" s="19" t="s">
        <v>1809</v>
      </c>
      <c r="X10" s="19" t="s">
        <v>1809</v>
      </c>
      <c r="Y10" s="19" t="s">
        <v>1809</v>
      </c>
      <c r="Z10" s="19" t="s">
        <v>1809</v>
      </c>
      <c r="AA10" s="19" t="s">
        <v>1809</v>
      </c>
      <c r="AB10" s="19" t="s">
        <v>1810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9" customFormat="1" ht="13.9" customHeight="1">
      <c r="A11" s="19" t="s">
        <v>1811</v>
      </c>
      <c r="B11" s="19" t="s">
        <v>1732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1735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1735</v>
      </c>
      <c r="AB11" s="19" t="s">
        <v>1735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RANK(AB12,$AB$12:$AB$44)</f>
        <v>1</v>
      </c>
      <c r="B12" s="1" t="s">
        <v>1754</v>
      </c>
      <c r="C12" s="13"/>
      <c r="D12" s="50">
        <f>Individual_Scores_Men_Var!G244</f>
        <v>1010</v>
      </c>
      <c r="E12" s="50">
        <f>Individual_Scores_Men_Var!H244</f>
        <v>1176</v>
      </c>
      <c r="F12" s="50">
        <f>Individual_Scores_Men_Var!I244</f>
        <v>1110</v>
      </c>
      <c r="G12" s="50">
        <f>Individual_Scores_Men_Var!J244</f>
        <v>1187</v>
      </c>
      <c r="H12" s="50">
        <f>Individual_Scores_Men_Var!K244</f>
        <v>1064</v>
      </c>
      <c r="I12" s="50">
        <f>Individual_Scores_Men_Var!L244</f>
        <v>988</v>
      </c>
      <c r="J12" s="30">
        <f t="shared" ref="J12:J43" si="0">SUM(D12:I12)</f>
        <v>6535</v>
      </c>
      <c r="K12" s="50">
        <f>Baker_Scores_Men_Var!H233</f>
        <v>151</v>
      </c>
      <c r="L12" s="50">
        <f>Baker_Scores_Men_Var!I233</f>
        <v>190</v>
      </c>
      <c r="M12" s="50">
        <f>Baker_Scores_Men_Var!J233</f>
        <v>156</v>
      </c>
      <c r="N12" s="50">
        <f>Baker_Scores_Men_Var!K233</f>
        <v>214</v>
      </c>
      <c r="O12" s="50">
        <f>Baker_Scores_Men_Var!L233</f>
        <v>209</v>
      </c>
      <c r="P12" s="50">
        <f>Baker_Scores_Men_Var!M233</f>
        <v>208</v>
      </c>
      <c r="Q12" s="50">
        <f>Baker_Scores_Men_Var!N233</f>
        <v>211</v>
      </c>
      <c r="R12" s="50">
        <f>Baker_Scores_Men_Var!O233</f>
        <v>217</v>
      </c>
      <c r="S12" s="50">
        <f>Baker_Scores_Men_Var!P233</f>
        <v>194</v>
      </c>
      <c r="T12" s="50">
        <f>Baker_Scores_Men_Var!Q233</f>
        <v>181</v>
      </c>
      <c r="U12" s="50">
        <f>Baker_Scores_Men_Var!R233</f>
        <v>244</v>
      </c>
      <c r="V12" s="50">
        <f>Baker_Scores_Men_Var!S233</f>
        <v>254</v>
      </c>
      <c r="W12" s="50">
        <f>Baker_Scores_Men_Var!T233</f>
        <v>257</v>
      </c>
      <c r="X12" s="50">
        <f>Baker_Scores_Men_Var!U233</f>
        <v>258</v>
      </c>
      <c r="Y12" s="50">
        <f>Baker_Scores_Men_Var!V233</f>
        <v>190</v>
      </c>
      <c r="Z12" s="50">
        <f>Baker_Scores_Men_Var!W233</f>
        <v>226</v>
      </c>
      <c r="AA12" s="30">
        <f t="shared" ref="AA12:AA43" si="1">SUM(K12:Z12)</f>
        <v>3360</v>
      </c>
      <c r="AB12" s="30">
        <f t="shared" ref="AB12:AB43" si="2">J12+AA12</f>
        <v>9895</v>
      </c>
    </row>
    <row r="13" spans="1:143" s="1" customFormat="1" ht="13.9" customHeight="1">
      <c r="A13" s="13">
        <f t="array" ref="A13">RANK(AB13,$AB$12:$AB$44)</f>
        <v>2</v>
      </c>
      <c r="B13" s="1" t="s">
        <v>1757</v>
      </c>
      <c r="C13" s="13"/>
      <c r="D13" s="50">
        <f>Individual_Scores_Men_Var!G283</f>
        <v>1067</v>
      </c>
      <c r="E13" s="50">
        <f>Individual_Scores_Men_Var!H283</f>
        <v>1023</v>
      </c>
      <c r="F13" s="50">
        <f>Individual_Scores_Men_Var!I283</f>
        <v>1108</v>
      </c>
      <c r="G13" s="50">
        <f>Individual_Scores_Men_Var!J283</f>
        <v>1056</v>
      </c>
      <c r="H13" s="50">
        <f>Individual_Scores_Men_Var!K283</f>
        <v>1082</v>
      </c>
      <c r="I13" s="50">
        <f>Individual_Scores_Men_Var!L283</f>
        <v>1066</v>
      </c>
      <c r="J13" s="30">
        <f t="shared" si="0"/>
        <v>6402</v>
      </c>
      <c r="K13" s="50">
        <f>Baker_Scores_Men_Var!H272</f>
        <v>246</v>
      </c>
      <c r="L13" s="50">
        <f>Baker_Scores_Men_Var!I272</f>
        <v>230</v>
      </c>
      <c r="M13" s="50">
        <f>Baker_Scores_Men_Var!J272</f>
        <v>182</v>
      </c>
      <c r="N13" s="50">
        <f>Baker_Scores_Men_Var!K272</f>
        <v>186</v>
      </c>
      <c r="O13" s="50">
        <f>Baker_Scores_Men_Var!L272</f>
        <v>246</v>
      </c>
      <c r="P13" s="50">
        <f>Baker_Scores_Men_Var!M272</f>
        <v>191</v>
      </c>
      <c r="Q13" s="50">
        <f>Baker_Scores_Men_Var!N272</f>
        <v>215</v>
      </c>
      <c r="R13" s="50">
        <f>Baker_Scores_Men_Var!O272</f>
        <v>197</v>
      </c>
      <c r="S13" s="50">
        <f>Baker_Scores_Men_Var!P272</f>
        <v>181</v>
      </c>
      <c r="T13" s="50">
        <f>Baker_Scores_Men_Var!Q272</f>
        <v>184</v>
      </c>
      <c r="U13" s="50">
        <f>Baker_Scores_Men_Var!R272</f>
        <v>269</v>
      </c>
      <c r="V13" s="50">
        <f>Baker_Scores_Men_Var!S272</f>
        <v>240</v>
      </c>
      <c r="W13" s="50">
        <f>Baker_Scores_Men_Var!T272</f>
        <v>215</v>
      </c>
      <c r="X13" s="50">
        <f>Baker_Scores_Men_Var!U272</f>
        <v>183</v>
      </c>
      <c r="Y13" s="50">
        <f>Baker_Scores_Men_Var!V272</f>
        <v>237</v>
      </c>
      <c r="Z13" s="50">
        <f>Baker_Scores_Men_Var!W272</f>
        <v>223</v>
      </c>
      <c r="AA13" s="30">
        <f t="shared" si="1"/>
        <v>3425</v>
      </c>
      <c r="AB13" s="30">
        <f t="shared" si="2"/>
        <v>9827</v>
      </c>
    </row>
    <row r="14" spans="1:143" s="1" customFormat="1" ht="13.9" customHeight="1">
      <c r="A14" s="13">
        <f t="array" ref="A14">RANK(AB14,$AB$12:$AB$44)</f>
        <v>3</v>
      </c>
      <c r="B14" s="64" t="s">
        <v>1738</v>
      </c>
      <c r="C14" s="64"/>
      <c r="D14" s="24">
        <f>Individual_Scores_Men_Var!G36</f>
        <v>1103</v>
      </c>
      <c r="E14" s="24">
        <f>Individual_Scores_Men_Var!H36</f>
        <v>1174</v>
      </c>
      <c r="F14" s="24">
        <f>Individual_Scores_Men_Var!I36</f>
        <v>1068</v>
      </c>
      <c r="G14" s="24">
        <f>Individual_Scores_Men_Var!J36</f>
        <v>1065</v>
      </c>
      <c r="H14" s="24">
        <f>Individual_Scores_Men_Var!K36</f>
        <v>1042</v>
      </c>
      <c r="I14" s="24">
        <f>Individual_Scores_Men_Var!L36</f>
        <v>1004</v>
      </c>
      <c r="J14" s="19">
        <f t="shared" si="0"/>
        <v>6456</v>
      </c>
      <c r="K14" s="24">
        <f>Baker_Scores_Men_Var!H25</f>
        <v>176</v>
      </c>
      <c r="L14" s="24">
        <f>Baker_Scores_Men_Var!I25</f>
        <v>204</v>
      </c>
      <c r="M14" s="24">
        <f>Baker_Scores_Men_Var!J25</f>
        <v>197</v>
      </c>
      <c r="N14" s="24">
        <f>Baker_Scores_Men_Var!K25</f>
        <v>278</v>
      </c>
      <c r="O14" s="24">
        <f>Baker_Scores_Men_Var!L25</f>
        <v>210</v>
      </c>
      <c r="P14" s="50">
        <f>Baker_Scores_Men_Var!M25</f>
        <v>176</v>
      </c>
      <c r="Q14" s="24">
        <f>Baker_Scores_Men_Var!N25</f>
        <v>175</v>
      </c>
      <c r="R14" s="24">
        <f>Baker_Scores_Men_Var!O25</f>
        <v>198</v>
      </c>
      <c r="S14" s="50">
        <f>Baker_Scores_Men_Var!P25</f>
        <v>278</v>
      </c>
      <c r="T14" s="50">
        <f>Baker_Scores_Men_Var!Q25</f>
        <v>232</v>
      </c>
      <c r="U14" s="50">
        <f>Baker_Scores_Men_Var!R25</f>
        <v>183</v>
      </c>
      <c r="V14" s="50">
        <f>Baker_Scores_Men_Var!S25</f>
        <v>205</v>
      </c>
      <c r="W14" s="50">
        <f>Baker_Scores_Men_Var!T25</f>
        <v>188</v>
      </c>
      <c r="X14" s="50">
        <f>Baker_Scores_Men_Var!U25</f>
        <v>223</v>
      </c>
      <c r="Y14" s="50">
        <f>Baker_Scores_Men_Var!V25</f>
        <v>195</v>
      </c>
      <c r="Z14" s="50">
        <f>Baker_Scores_Men_Var!W25</f>
        <v>198</v>
      </c>
      <c r="AA14" s="30">
        <f t="shared" si="1"/>
        <v>3316</v>
      </c>
      <c r="AB14" s="30">
        <f t="shared" si="2"/>
        <v>9772</v>
      </c>
    </row>
    <row r="15" spans="1:143" s="1" customFormat="1" ht="13.9" customHeight="1">
      <c r="A15" s="13">
        <f t="array" ref="A15">RANK(AB15,$AB$12:$AB$44)</f>
        <v>4</v>
      </c>
      <c r="B15" s="64" t="s">
        <v>1742</v>
      </c>
      <c r="C15" s="64"/>
      <c r="D15" s="24">
        <f>Individual_Scores_Men_Var!G88</f>
        <v>957</v>
      </c>
      <c r="E15" s="24">
        <f>Individual_Scores_Men_Var!H88</f>
        <v>1223</v>
      </c>
      <c r="F15" s="24">
        <f>Individual_Scores_Men_Var!I88</f>
        <v>1038</v>
      </c>
      <c r="G15" s="24">
        <f>Individual_Scores_Men_Var!J88</f>
        <v>976</v>
      </c>
      <c r="H15" s="24">
        <f>Individual_Scores_Men_Var!K88</f>
        <v>1118</v>
      </c>
      <c r="I15" s="24">
        <f>Individual_Scores_Men_Var!L88</f>
        <v>1074</v>
      </c>
      <c r="J15" s="19">
        <f t="shared" si="0"/>
        <v>6386</v>
      </c>
      <c r="K15" s="24">
        <f>Baker_Scores_Men_Var!H77</f>
        <v>251</v>
      </c>
      <c r="L15" s="24">
        <f>Baker_Scores_Men_Var!I77</f>
        <v>259</v>
      </c>
      <c r="M15" s="24">
        <f>Baker_Scores_Men_Var!J77</f>
        <v>199</v>
      </c>
      <c r="N15" s="24">
        <f>Baker_Scores_Men_Var!K77</f>
        <v>210</v>
      </c>
      <c r="O15" s="24">
        <f>Baker_Scores_Men_Var!L77</f>
        <v>243</v>
      </c>
      <c r="P15" s="50">
        <f>Baker_Scores_Men_Var!M77</f>
        <v>223</v>
      </c>
      <c r="Q15" s="24">
        <f>Baker_Scores_Men_Var!N77</f>
        <v>161</v>
      </c>
      <c r="R15" s="24">
        <f>Baker_Scores_Men_Var!O77</f>
        <v>207</v>
      </c>
      <c r="S15" s="50">
        <f>Baker_Scores_Men_Var!P77</f>
        <v>183</v>
      </c>
      <c r="T15" s="50">
        <f>Baker_Scores_Men_Var!Q77</f>
        <v>195</v>
      </c>
      <c r="U15" s="50">
        <f>Baker_Scores_Men_Var!R77</f>
        <v>206</v>
      </c>
      <c r="V15" s="50">
        <f>Baker_Scores_Men_Var!S77</f>
        <v>195</v>
      </c>
      <c r="W15" s="50">
        <f>Baker_Scores_Men_Var!T77</f>
        <v>214</v>
      </c>
      <c r="X15" s="50">
        <f>Baker_Scores_Men_Var!U77</f>
        <v>197</v>
      </c>
      <c r="Y15" s="50">
        <f>Baker_Scores_Men_Var!V77</f>
        <v>216</v>
      </c>
      <c r="Z15" s="50">
        <f>Baker_Scores_Men_Var!W77</f>
        <v>192</v>
      </c>
      <c r="AA15" s="30">
        <f t="shared" si="1"/>
        <v>3351</v>
      </c>
      <c r="AB15" s="30">
        <f t="shared" si="2"/>
        <v>9737</v>
      </c>
    </row>
    <row r="16" spans="1:143" s="1" customFormat="1" ht="13.9" customHeight="1">
      <c r="A16" s="13">
        <f t="array" ref="A16">RANK(AB16,$AB$12:$AB$44)</f>
        <v>5</v>
      </c>
      <c r="B16" s="1" t="s">
        <v>1767</v>
      </c>
      <c r="C16" s="13"/>
      <c r="D16" s="50">
        <f>Individual_Scores_Men_Var!G413</f>
        <v>1151</v>
      </c>
      <c r="E16" s="50">
        <f>Individual_Scores_Men_Var!H413</f>
        <v>993</v>
      </c>
      <c r="F16" s="50">
        <f>Individual_Scores_Men_Var!I413</f>
        <v>1086</v>
      </c>
      <c r="G16" s="50">
        <f>Individual_Scores_Men_Var!J413</f>
        <v>1005</v>
      </c>
      <c r="H16" s="50">
        <f>Individual_Scores_Men_Var!K413</f>
        <v>1087</v>
      </c>
      <c r="I16" s="50">
        <f>Individual_Scores_Men_Var!L413</f>
        <v>1045</v>
      </c>
      <c r="J16" s="30">
        <f t="shared" si="0"/>
        <v>6367</v>
      </c>
      <c r="K16" s="50">
        <f>Baker_Scores_Men_Var!H402</f>
        <v>228</v>
      </c>
      <c r="L16" s="50">
        <f>Baker_Scores_Men_Var!I402</f>
        <v>188</v>
      </c>
      <c r="M16" s="50">
        <f>Baker_Scores_Men_Var!J402</f>
        <v>213</v>
      </c>
      <c r="N16" s="50">
        <f>Baker_Scores_Men_Var!K402</f>
        <v>224</v>
      </c>
      <c r="O16" s="50">
        <f>Baker_Scores_Men_Var!L402</f>
        <v>200</v>
      </c>
      <c r="P16" s="50">
        <f>Baker_Scores_Men_Var!M402</f>
        <v>204</v>
      </c>
      <c r="Q16" s="50">
        <f>Baker_Scores_Men_Var!N402</f>
        <v>202</v>
      </c>
      <c r="R16" s="50">
        <f>Baker_Scores_Men_Var!O402</f>
        <v>227</v>
      </c>
      <c r="S16" s="50">
        <f>Baker_Scores_Men_Var!P402</f>
        <v>203</v>
      </c>
      <c r="T16" s="50">
        <f>Baker_Scores_Men_Var!Q402</f>
        <v>161</v>
      </c>
      <c r="U16" s="50">
        <f>Baker_Scores_Men_Var!R402</f>
        <v>242</v>
      </c>
      <c r="V16" s="50">
        <f>Baker_Scores_Men_Var!S402</f>
        <v>249</v>
      </c>
      <c r="W16" s="50">
        <f>Baker_Scores_Men_Var!T402</f>
        <v>200</v>
      </c>
      <c r="X16" s="50">
        <f>Baker_Scores_Men_Var!U402</f>
        <v>217</v>
      </c>
      <c r="Y16" s="50">
        <f>Baker_Scores_Men_Var!V402</f>
        <v>184</v>
      </c>
      <c r="Z16" s="50">
        <f>Baker_Scores_Men_Var!W402</f>
        <v>186</v>
      </c>
      <c r="AA16" s="30">
        <f t="shared" si="1"/>
        <v>3328</v>
      </c>
      <c r="AB16" s="30">
        <f t="shared" si="2"/>
        <v>9695</v>
      </c>
    </row>
    <row r="17" spans="1:143" s="1" customFormat="1" ht="13.9" customHeight="1">
      <c r="A17" s="13">
        <f t="array" ref="A17">RANK(AB17,$AB$12:$AB$44)</f>
        <v>6</v>
      </c>
      <c r="B17" s="64" t="s">
        <v>1745</v>
      </c>
      <c r="C17" s="21"/>
      <c r="D17" s="24">
        <f>Individual_Scores_Men_Var!G127</f>
        <v>1155</v>
      </c>
      <c r="E17" s="24">
        <f>Individual_Scores_Men_Var!H127</f>
        <v>955</v>
      </c>
      <c r="F17" s="24">
        <f>Individual_Scores_Men_Var!I127</f>
        <v>1079</v>
      </c>
      <c r="G17" s="24">
        <f>Individual_Scores_Men_Var!J127</f>
        <v>974</v>
      </c>
      <c r="H17" s="24">
        <f>Individual_Scores_Men_Var!K127</f>
        <v>941</v>
      </c>
      <c r="I17" s="24">
        <f>Individual_Scores_Men_Var!L127</f>
        <v>996</v>
      </c>
      <c r="J17" s="19">
        <f t="shared" si="0"/>
        <v>6100</v>
      </c>
      <c r="K17" s="24">
        <f>Baker_Scores_Men_Var!H116</f>
        <v>223</v>
      </c>
      <c r="L17" s="24">
        <f>Baker_Scores_Men_Var!I116</f>
        <v>245</v>
      </c>
      <c r="M17" s="24">
        <f>Baker_Scores_Men_Var!J116</f>
        <v>208</v>
      </c>
      <c r="N17" s="24">
        <f>Baker_Scores_Men_Var!K116</f>
        <v>221</v>
      </c>
      <c r="O17" s="24">
        <f>Baker_Scores_Men_Var!L116</f>
        <v>199</v>
      </c>
      <c r="P17" s="24">
        <f>Baker_Scores_Men_Var!M116</f>
        <v>234</v>
      </c>
      <c r="Q17" s="24">
        <f>Baker_Scores_Men_Var!N116</f>
        <v>203</v>
      </c>
      <c r="R17" s="24">
        <f>Baker_Scores_Men_Var!O116</f>
        <v>231</v>
      </c>
      <c r="S17" s="24">
        <f>Baker_Scores_Men_Var!P116</f>
        <v>269</v>
      </c>
      <c r="T17" s="24">
        <f>Baker_Scores_Men_Var!Q116</f>
        <v>277</v>
      </c>
      <c r="U17" s="24">
        <f>Baker_Scores_Men_Var!R116</f>
        <v>211</v>
      </c>
      <c r="V17" s="24">
        <f>Baker_Scores_Men_Var!S116</f>
        <v>222</v>
      </c>
      <c r="W17" s="24">
        <f>Baker_Scores_Men_Var!T116</f>
        <v>195</v>
      </c>
      <c r="X17" s="24">
        <f>Baker_Scores_Men_Var!U116</f>
        <v>201</v>
      </c>
      <c r="Y17" s="24">
        <f>Baker_Scores_Men_Var!V116</f>
        <v>234</v>
      </c>
      <c r="Z17" s="24">
        <f>Baker_Scores_Men_Var!W116</f>
        <v>214</v>
      </c>
      <c r="AA17" s="19">
        <f t="shared" si="1"/>
        <v>3587</v>
      </c>
      <c r="AB17" s="19">
        <f t="shared" si="2"/>
        <v>9687</v>
      </c>
    </row>
    <row r="18" spans="1:143" s="1" customFormat="1" ht="13.9" customHeight="1">
      <c r="A18" s="13">
        <f t="array" ref="A18">RANK(AB18,$AB$12:$AB$44)</f>
        <v>7</v>
      </c>
      <c r="B18" s="64" t="s">
        <v>1737</v>
      </c>
      <c r="C18" s="64"/>
      <c r="D18" s="24">
        <f>Individual_Scores_Men_Var!G23</f>
        <v>1036</v>
      </c>
      <c r="E18" s="24">
        <f>Individual_Scores_Men_Var!H23</f>
        <v>1057</v>
      </c>
      <c r="F18" s="24">
        <f>Individual_Scores_Men_Var!I23</f>
        <v>1178</v>
      </c>
      <c r="G18" s="24">
        <f>Individual_Scores_Men_Var!J23</f>
        <v>1064</v>
      </c>
      <c r="H18" s="24">
        <f>Individual_Scores_Men_Var!K23</f>
        <v>1085</v>
      </c>
      <c r="I18" s="24">
        <f>Individual_Scores_Men_Var!L23</f>
        <v>990</v>
      </c>
      <c r="J18" s="19">
        <f t="shared" si="0"/>
        <v>6410</v>
      </c>
      <c r="K18" s="24">
        <f>Baker_Scores_Men_Var!H12</f>
        <v>239</v>
      </c>
      <c r="L18" s="24">
        <f>Baker_Scores_Men_Var!I12</f>
        <v>220</v>
      </c>
      <c r="M18" s="24">
        <f>Baker_Scores_Men_Var!J12</f>
        <v>268</v>
      </c>
      <c r="N18" s="24">
        <f>Baker_Scores_Men_Var!K12</f>
        <v>230</v>
      </c>
      <c r="O18" s="24">
        <f>Baker_Scores_Men_Var!L12</f>
        <v>207</v>
      </c>
      <c r="P18" s="50">
        <f>Baker_Scores_Men_Var!M12</f>
        <v>149</v>
      </c>
      <c r="Q18" s="24">
        <f>Baker_Scores_Men_Var!N12</f>
        <v>213</v>
      </c>
      <c r="R18" s="24">
        <f>Baker_Scores_Men_Var!O12</f>
        <v>167</v>
      </c>
      <c r="S18" s="50">
        <f>Baker_Scores_Men_Var!P12</f>
        <v>193</v>
      </c>
      <c r="T18" s="50">
        <f>Baker_Scores_Men_Var!Q12</f>
        <v>169</v>
      </c>
      <c r="U18" s="50">
        <f>Baker_Scores_Men_Var!R12</f>
        <v>169</v>
      </c>
      <c r="V18" s="50">
        <f>Baker_Scores_Men_Var!S12</f>
        <v>201</v>
      </c>
      <c r="W18" s="50">
        <f>Baker_Scores_Men_Var!T12</f>
        <v>170</v>
      </c>
      <c r="X18" s="50">
        <f>Baker_Scores_Men_Var!U12</f>
        <v>193</v>
      </c>
      <c r="Y18" s="50">
        <f>Baker_Scores_Men_Var!V12</f>
        <v>253</v>
      </c>
      <c r="Z18" s="50">
        <f>Baker_Scores_Men_Var!W12</f>
        <v>218</v>
      </c>
      <c r="AA18" s="30">
        <f t="shared" si="1"/>
        <v>3259</v>
      </c>
      <c r="AB18" s="30">
        <f t="shared" si="2"/>
        <v>9669</v>
      </c>
    </row>
    <row r="19" spans="1:143" s="1" customFormat="1" ht="13.9" customHeight="1">
      <c r="A19" s="13">
        <f t="array" ref="A19">RANK(AB19,$AB$12:$AB$44)</f>
        <v>8</v>
      </c>
      <c r="B19" s="1" t="s">
        <v>1759</v>
      </c>
      <c r="C19" s="13"/>
      <c r="D19" s="50">
        <f>Individual_Scores_Men_Var!G309</f>
        <v>1091</v>
      </c>
      <c r="E19" s="50">
        <f>Individual_Scores_Men_Var!H309</f>
        <v>1068</v>
      </c>
      <c r="F19" s="50">
        <f>Individual_Scores_Men_Var!I309</f>
        <v>1008</v>
      </c>
      <c r="G19" s="50">
        <f>Individual_Scores_Men_Var!J309</f>
        <v>996</v>
      </c>
      <c r="H19" s="50">
        <f>Individual_Scores_Men_Var!K309</f>
        <v>1048</v>
      </c>
      <c r="I19" s="50">
        <f>Individual_Scores_Men_Var!L309</f>
        <v>999</v>
      </c>
      <c r="J19" s="30">
        <f t="shared" si="0"/>
        <v>6210</v>
      </c>
      <c r="K19" s="50">
        <f>Baker_Scores_Men_Var!H298</f>
        <v>243</v>
      </c>
      <c r="L19" s="50">
        <f>Baker_Scores_Men_Var!I298</f>
        <v>243</v>
      </c>
      <c r="M19" s="50">
        <f>Baker_Scores_Men_Var!J298</f>
        <v>191</v>
      </c>
      <c r="N19" s="50">
        <f>Baker_Scores_Men_Var!K298</f>
        <v>182</v>
      </c>
      <c r="O19" s="50">
        <f>Baker_Scores_Men_Var!L298</f>
        <v>177</v>
      </c>
      <c r="P19" s="50">
        <f>Baker_Scores_Men_Var!M298</f>
        <v>175</v>
      </c>
      <c r="Q19" s="50">
        <f>Baker_Scores_Men_Var!N298</f>
        <v>214</v>
      </c>
      <c r="R19" s="50">
        <f>Baker_Scores_Men_Var!O298</f>
        <v>243</v>
      </c>
      <c r="S19" s="50">
        <f>Baker_Scores_Men_Var!P298</f>
        <v>217</v>
      </c>
      <c r="T19" s="50">
        <f>Baker_Scores_Men_Var!Q298</f>
        <v>206</v>
      </c>
      <c r="U19" s="50">
        <f>Baker_Scores_Men_Var!R298</f>
        <v>257</v>
      </c>
      <c r="V19" s="50">
        <f>Baker_Scores_Men_Var!S298</f>
        <v>215</v>
      </c>
      <c r="W19" s="50">
        <f>Baker_Scores_Men_Var!T298</f>
        <v>192</v>
      </c>
      <c r="X19" s="50">
        <f>Baker_Scores_Men_Var!U298</f>
        <v>195</v>
      </c>
      <c r="Y19" s="50">
        <f>Baker_Scores_Men_Var!V298</f>
        <v>196</v>
      </c>
      <c r="Z19" s="50">
        <f>Baker_Scores_Men_Var!W298</f>
        <v>202</v>
      </c>
      <c r="AA19" s="30">
        <f t="shared" si="1"/>
        <v>3348</v>
      </c>
      <c r="AB19" s="30">
        <f t="shared" si="2"/>
        <v>9558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RANK(AB20,$AB$12:$AB$44)</f>
        <v>9</v>
      </c>
      <c r="B20" s="1" t="s">
        <v>1751</v>
      </c>
      <c r="C20" s="13"/>
      <c r="D20" s="50">
        <f>Individual_Scores_Men_Var!G205</f>
        <v>1091</v>
      </c>
      <c r="E20" s="50">
        <f>Individual_Scores_Men_Var!H205</f>
        <v>1072</v>
      </c>
      <c r="F20" s="50">
        <f>Individual_Scores_Men_Var!I205</f>
        <v>1022</v>
      </c>
      <c r="G20" s="50">
        <f>Individual_Scores_Men_Var!J205</f>
        <v>1033</v>
      </c>
      <c r="H20" s="50">
        <f>Individual_Scores_Men_Var!K205</f>
        <v>1095</v>
      </c>
      <c r="I20" s="50">
        <f>Individual_Scores_Men_Var!L205</f>
        <v>1030</v>
      </c>
      <c r="J20" s="30">
        <f t="shared" si="0"/>
        <v>6343</v>
      </c>
      <c r="K20" s="50">
        <f>Baker_Scores_Men_Var!H194</f>
        <v>190</v>
      </c>
      <c r="L20" s="50">
        <f>Baker_Scores_Men_Var!I194</f>
        <v>166</v>
      </c>
      <c r="M20" s="50">
        <f>Baker_Scores_Men_Var!J194</f>
        <v>203</v>
      </c>
      <c r="N20" s="50">
        <f>Baker_Scores_Men_Var!K194</f>
        <v>145</v>
      </c>
      <c r="O20" s="50">
        <f>Baker_Scores_Men_Var!L194</f>
        <v>160</v>
      </c>
      <c r="P20" s="50">
        <f>Baker_Scores_Men_Var!M194</f>
        <v>227</v>
      </c>
      <c r="Q20" s="50">
        <f>Baker_Scores_Men_Var!N194</f>
        <v>190</v>
      </c>
      <c r="R20" s="50">
        <f>Baker_Scores_Men_Var!O194</f>
        <v>223</v>
      </c>
      <c r="S20" s="50">
        <f>Baker_Scores_Men_Var!P194</f>
        <v>187</v>
      </c>
      <c r="T20" s="50">
        <f>Baker_Scores_Men_Var!Q194</f>
        <v>257</v>
      </c>
      <c r="U20" s="50">
        <f>Baker_Scores_Men_Var!R194</f>
        <v>212</v>
      </c>
      <c r="V20" s="50">
        <f>Baker_Scores_Men_Var!S194</f>
        <v>267</v>
      </c>
      <c r="W20" s="50">
        <f>Baker_Scores_Men_Var!T194</f>
        <v>169</v>
      </c>
      <c r="X20" s="50">
        <f>Baker_Scores_Men_Var!U194</f>
        <v>167</v>
      </c>
      <c r="Y20" s="50">
        <f>Baker_Scores_Men_Var!V194</f>
        <v>191</v>
      </c>
      <c r="Z20" s="50">
        <f>Baker_Scores_Men_Var!W194</f>
        <v>211</v>
      </c>
      <c r="AA20" s="30">
        <f t="shared" si="1"/>
        <v>3165</v>
      </c>
      <c r="AB20" s="30">
        <f t="shared" si="2"/>
        <v>9508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RANK(AB21,$AB$12:$AB$44)</f>
        <v>10</v>
      </c>
      <c r="B21" s="1" t="s">
        <v>1752</v>
      </c>
      <c r="C21" s="13"/>
      <c r="D21" s="50">
        <f>Individual_Scores_Men_Var!G218</f>
        <v>1066</v>
      </c>
      <c r="E21" s="50">
        <f>Individual_Scores_Men_Var!H218</f>
        <v>1051</v>
      </c>
      <c r="F21" s="50">
        <f>Individual_Scores_Men_Var!I218</f>
        <v>1067</v>
      </c>
      <c r="G21" s="50">
        <f>Individual_Scores_Men_Var!J218</f>
        <v>942</v>
      </c>
      <c r="H21" s="50">
        <f>Individual_Scores_Men_Var!K218</f>
        <v>1026</v>
      </c>
      <c r="I21" s="50">
        <f>Individual_Scores_Men_Var!L218</f>
        <v>1041</v>
      </c>
      <c r="J21" s="30">
        <f t="shared" si="0"/>
        <v>6193</v>
      </c>
      <c r="K21" s="50">
        <f>Baker_Scores_Men_Var!H207</f>
        <v>179</v>
      </c>
      <c r="L21" s="50">
        <f>Baker_Scores_Men_Var!I207</f>
        <v>227</v>
      </c>
      <c r="M21" s="50">
        <f>Baker_Scores_Men_Var!J207</f>
        <v>189</v>
      </c>
      <c r="N21" s="50">
        <f>Baker_Scores_Men_Var!K207</f>
        <v>193</v>
      </c>
      <c r="O21" s="50">
        <f>Baker_Scores_Men_Var!L207</f>
        <v>248</v>
      </c>
      <c r="P21" s="50">
        <f>Baker_Scores_Men_Var!M207</f>
        <v>258</v>
      </c>
      <c r="Q21" s="50">
        <f>Baker_Scores_Men_Var!N207</f>
        <v>226</v>
      </c>
      <c r="R21" s="50">
        <f>Baker_Scores_Men_Var!O207</f>
        <v>191</v>
      </c>
      <c r="S21" s="50">
        <f>Baker_Scores_Men_Var!P207</f>
        <v>166</v>
      </c>
      <c r="T21" s="50">
        <f>Baker_Scores_Men_Var!Q207</f>
        <v>180</v>
      </c>
      <c r="U21" s="50">
        <f>Baker_Scores_Men_Var!R207</f>
        <v>235</v>
      </c>
      <c r="V21" s="50">
        <f>Baker_Scores_Men_Var!S207</f>
        <v>246</v>
      </c>
      <c r="W21" s="50">
        <f>Baker_Scores_Men_Var!T207</f>
        <v>203</v>
      </c>
      <c r="X21" s="50">
        <f>Baker_Scores_Men_Var!U207</f>
        <v>206</v>
      </c>
      <c r="Y21" s="50">
        <f>Baker_Scores_Men_Var!V207</f>
        <v>161</v>
      </c>
      <c r="Z21" s="50">
        <f>Baker_Scores_Men_Var!W207</f>
        <v>180</v>
      </c>
      <c r="AA21" s="30">
        <f t="shared" si="1"/>
        <v>3288</v>
      </c>
      <c r="AB21" s="30">
        <f t="shared" si="2"/>
        <v>9481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RANK(AB22,$AB$12:$AB$44)</f>
        <v>11</v>
      </c>
      <c r="B22" s="1" t="s">
        <v>1750</v>
      </c>
      <c r="C22" s="13"/>
      <c r="D22" s="50">
        <f>Individual_Scores_Men_Var!G192</f>
        <v>976</v>
      </c>
      <c r="E22" s="50">
        <f>Individual_Scores_Men_Var!H192</f>
        <v>982</v>
      </c>
      <c r="F22" s="50">
        <f>Individual_Scores_Men_Var!I192</f>
        <v>1061</v>
      </c>
      <c r="G22" s="50">
        <f>Individual_Scores_Men_Var!J192</f>
        <v>917</v>
      </c>
      <c r="H22" s="50">
        <f>Individual_Scores_Men_Var!K192</f>
        <v>952</v>
      </c>
      <c r="I22" s="50">
        <f>Individual_Scores_Men_Var!L192</f>
        <v>1047</v>
      </c>
      <c r="J22" s="30">
        <f t="shared" si="0"/>
        <v>5935</v>
      </c>
      <c r="K22" s="50">
        <f>Baker_Scores_Men_Var!H181</f>
        <v>188</v>
      </c>
      <c r="L22" s="50">
        <f>Baker_Scores_Men_Var!I181</f>
        <v>214</v>
      </c>
      <c r="M22" s="50">
        <f>Baker_Scores_Men_Var!J181</f>
        <v>236</v>
      </c>
      <c r="N22" s="50">
        <f>Baker_Scores_Men_Var!K181</f>
        <v>234</v>
      </c>
      <c r="O22" s="50">
        <f>Baker_Scores_Men_Var!L181</f>
        <v>238</v>
      </c>
      <c r="P22" s="50">
        <f>Baker_Scores_Men_Var!M181</f>
        <v>203</v>
      </c>
      <c r="Q22" s="50">
        <f>Baker_Scores_Men_Var!N181</f>
        <v>231</v>
      </c>
      <c r="R22" s="50">
        <f>Baker_Scores_Men_Var!O181</f>
        <v>236</v>
      </c>
      <c r="S22" s="50">
        <f>Baker_Scores_Men_Var!P181</f>
        <v>205</v>
      </c>
      <c r="T22" s="50">
        <f>Baker_Scores_Men_Var!Q181</f>
        <v>194</v>
      </c>
      <c r="U22" s="50">
        <f>Baker_Scores_Men_Var!R181</f>
        <v>215</v>
      </c>
      <c r="V22" s="50">
        <f>Baker_Scores_Men_Var!S181</f>
        <v>278</v>
      </c>
      <c r="W22" s="50">
        <f>Baker_Scores_Men_Var!T181</f>
        <v>239</v>
      </c>
      <c r="X22" s="50">
        <f>Baker_Scores_Men_Var!U181</f>
        <v>256</v>
      </c>
      <c r="Y22" s="50">
        <f>Baker_Scores_Men_Var!V181</f>
        <v>176</v>
      </c>
      <c r="Z22" s="50">
        <f>Baker_Scores_Men_Var!W181</f>
        <v>176</v>
      </c>
      <c r="AA22" s="30">
        <f t="shared" si="1"/>
        <v>3519</v>
      </c>
      <c r="AB22" s="30">
        <f t="shared" si="2"/>
        <v>9454</v>
      </c>
    </row>
    <row r="23" spans="1:143" s="1" customFormat="1" ht="13.9" customHeight="1">
      <c r="A23" s="13">
        <f t="array" ref="A23">RANK(AB23,$AB$12:$AB$44)</f>
        <v>12</v>
      </c>
      <c r="B23" s="1" t="s">
        <v>1760</v>
      </c>
      <c r="C23" s="13"/>
      <c r="D23" s="50">
        <f>Individual_Scores_Men_Var!G322</f>
        <v>1003</v>
      </c>
      <c r="E23" s="50">
        <f>Individual_Scores_Men_Var!H322</f>
        <v>1098</v>
      </c>
      <c r="F23" s="50">
        <f>Individual_Scores_Men_Var!I322</f>
        <v>1056</v>
      </c>
      <c r="G23" s="50">
        <f>Individual_Scores_Men_Var!J322</f>
        <v>1098</v>
      </c>
      <c r="H23" s="50">
        <f>Individual_Scores_Men_Var!K322</f>
        <v>1018</v>
      </c>
      <c r="I23" s="50">
        <f>Individual_Scores_Men_Var!L322</f>
        <v>1067</v>
      </c>
      <c r="J23" s="30">
        <f t="shared" si="0"/>
        <v>6340</v>
      </c>
      <c r="K23" s="50">
        <f>Baker_Scores_Men_Var!H311</f>
        <v>201</v>
      </c>
      <c r="L23" s="50">
        <f>Baker_Scores_Men_Var!I311</f>
        <v>233</v>
      </c>
      <c r="M23" s="50">
        <f>Baker_Scores_Men_Var!J311</f>
        <v>156</v>
      </c>
      <c r="N23" s="50">
        <f>Baker_Scores_Men_Var!K311</f>
        <v>178</v>
      </c>
      <c r="O23" s="50">
        <f>Baker_Scores_Men_Var!L311</f>
        <v>201</v>
      </c>
      <c r="P23" s="50">
        <f>Baker_Scores_Men_Var!M311</f>
        <v>225</v>
      </c>
      <c r="Q23" s="50">
        <f>Baker_Scores_Men_Var!N311</f>
        <v>198</v>
      </c>
      <c r="R23" s="50">
        <f>Baker_Scores_Men_Var!O311</f>
        <v>203</v>
      </c>
      <c r="S23" s="50">
        <f>Baker_Scores_Men_Var!P311</f>
        <v>186</v>
      </c>
      <c r="T23" s="50">
        <f>Baker_Scores_Men_Var!Q311</f>
        <v>162</v>
      </c>
      <c r="U23" s="50">
        <f>Baker_Scores_Men_Var!R311</f>
        <v>186</v>
      </c>
      <c r="V23" s="50">
        <f>Baker_Scores_Men_Var!S311</f>
        <v>214</v>
      </c>
      <c r="W23" s="50">
        <f>Baker_Scores_Men_Var!T311</f>
        <v>160</v>
      </c>
      <c r="X23" s="50">
        <f>Baker_Scores_Men_Var!U311</f>
        <v>224</v>
      </c>
      <c r="Y23" s="50">
        <f>Baker_Scores_Men_Var!V311</f>
        <v>200</v>
      </c>
      <c r="Z23" s="50">
        <f>Baker_Scores_Men_Var!W311</f>
        <v>183</v>
      </c>
      <c r="AA23" s="30">
        <f t="shared" si="1"/>
        <v>3110</v>
      </c>
      <c r="AB23" s="30">
        <f t="shared" si="2"/>
        <v>9450</v>
      </c>
    </row>
    <row r="24" spans="1:143" s="1" customFormat="1" ht="13.9" customHeight="1">
      <c r="A24" s="13">
        <f t="array" ref="A24">RANK(AB24,$AB$12:$AB$44)</f>
        <v>13</v>
      </c>
      <c r="B24" s="1" t="s">
        <v>1741</v>
      </c>
      <c r="D24" s="24">
        <f>Individual_Scores_Men_Var!G75</f>
        <v>1019</v>
      </c>
      <c r="E24" s="24">
        <f>Individual_Scores_Men_Var!H75</f>
        <v>982</v>
      </c>
      <c r="F24" s="24">
        <f>Individual_Scores_Men_Var!I75</f>
        <v>1030</v>
      </c>
      <c r="G24" s="24">
        <f>Individual_Scores_Men_Var!J75</f>
        <v>1007</v>
      </c>
      <c r="H24" s="24">
        <f>Individual_Scores_Men_Var!K75</f>
        <v>1007</v>
      </c>
      <c r="I24" s="24">
        <f>Individual_Scores_Men_Var!L75</f>
        <v>1080</v>
      </c>
      <c r="J24" s="19">
        <f t="shared" si="0"/>
        <v>6125</v>
      </c>
      <c r="K24" s="24">
        <f>Baker_Scores_Men_Var!H64</f>
        <v>174</v>
      </c>
      <c r="L24" s="24">
        <f>Baker_Scores_Men_Var!I64</f>
        <v>257</v>
      </c>
      <c r="M24" s="24">
        <f>Baker_Scores_Men_Var!J64</f>
        <v>167</v>
      </c>
      <c r="N24" s="24">
        <f>Baker_Scores_Men_Var!K64</f>
        <v>182</v>
      </c>
      <c r="O24" s="24">
        <f>Baker_Scores_Men_Var!L64</f>
        <v>236</v>
      </c>
      <c r="P24" s="50">
        <f>Baker_Scores_Men_Var!M64</f>
        <v>186</v>
      </c>
      <c r="Q24" s="24">
        <f>Baker_Scores_Men_Var!N64</f>
        <v>170</v>
      </c>
      <c r="R24" s="24">
        <f>Baker_Scores_Men_Var!O64</f>
        <v>209</v>
      </c>
      <c r="S24" s="50">
        <f>Baker_Scores_Men_Var!P64</f>
        <v>248</v>
      </c>
      <c r="T24" s="50">
        <f>Baker_Scores_Men_Var!Q64</f>
        <v>246</v>
      </c>
      <c r="U24" s="50">
        <f>Baker_Scores_Men_Var!R64</f>
        <v>215</v>
      </c>
      <c r="V24" s="50">
        <f>Baker_Scores_Men_Var!S64</f>
        <v>229</v>
      </c>
      <c r="W24" s="50">
        <f>Baker_Scores_Men_Var!T64</f>
        <v>222</v>
      </c>
      <c r="X24" s="50">
        <f>Baker_Scores_Men_Var!U64</f>
        <v>162</v>
      </c>
      <c r="Y24" s="50">
        <f>Baker_Scores_Men_Var!V64</f>
        <v>173</v>
      </c>
      <c r="Z24" s="50">
        <f>Baker_Scores_Men_Var!W64</f>
        <v>247</v>
      </c>
      <c r="AA24" s="30">
        <f t="shared" si="1"/>
        <v>3323</v>
      </c>
      <c r="AB24" s="30">
        <f t="shared" si="2"/>
        <v>9448</v>
      </c>
    </row>
    <row r="25" spans="1:143" s="1" customFormat="1" ht="13.9" customHeight="1">
      <c r="A25" s="13">
        <f t="array" ref="A25">RANK(AB25,$AB$12:$AB$44)</f>
        <v>14</v>
      </c>
      <c r="B25" s="1" t="s">
        <v>1763</v>
      </c>
      <c r="C25" s="13"/>
      <c r="D25" s="50">
        <f>Individual_Scores_Men_Var!G361</f>
        <v>943</v>
      </c>
      <c r="E25" s="50">
        <f>Individual_Scores_Men_Var!H361</f>
        <v>1003</v>
      </c>
      <c r="F25" s="50">
        <f>Individual_Scores_Men_Var!I361</f>
        <v>980</v>
      </c>
      <c r="G25" s="50">
        <f>Individual_Scores_Men_Var!J361</f>
        <v>1003</v>
      </c>
      <c r="H25" s="50">
        <f>Individual_Scores_Men_Var!K361</f>
        <v>920</v>
      </c>
      <c r="I25" s="50">
        <f>Individual_Scores_Men_Var!L361</f>
        <v>1053</v>
      </c>
      <c r="J25" s="30">
        <f t="shared" si="0"/>
        <v>5902</v>
      </c>
      <c r="K25" s="50">
        <f>Baker_Scores_Men_Var!H350</f>
        <v>209</v>
      </c>
      <c r="L25" s="50">
        <f>Baker_Scores_Men_Var!I350</f>
        <v>148</v>
      </c>
      <c r="M25" s="50">
        <f>Baker_Scores_Men_Var!J350</f>
        <v>257</v>
      </c>
      <c r="N25" s="50">
        <f>Baker_Scores_Men_Var!K350</f>
        <v>247</v>
      </c>
      <c r="O25" s="50">
        <f>Baker_Scores_Men_Var!L350</f>
        <v>223</v>
      </c>
      <c r="P25" s="50">
        <f>Baker_Scores_Men_Var!M350</f>
        <v>202</v>
      </c>
      <c r="Q25" s="50">
        <f>Baker_Scores_Men_Var!N350</f>
        <v>211</v>
      </c>
      <c r="R25" s="50">
        <f>Baker_Scores_Men_Var!O350</f>
        <v>196</v>
      </c>
      <c r="S25" s="50">
        <f>Baker_Scores_Men_Var!P350</f>
        <v>184</v>
      </c>
      <c r="T25" s="50">
        <f>Baker_Scores_Men_Var!Q350</f>
        <v>217</v>
      </c>
      <c r="U25" s="50">
        <f>Baker_Scores_Men_Var!R350</f>
        <v>233</v>
      </c>
      <c r="V25" s="50">
        <f>Baker_Scores_Men_Var!S350</f>
        <v>199</v>
      </c>
      <c r="W25" s="50">
        <f>Baker_Scores_Men_Var!T350</f>
        <v>237</v>
      </c>
      <c r="X25" s="50">
        <f>Baker_Scores_Men_Var!U350</f>
        <v>190</v>
      </c>
      <c r="Y25" s="50">
        <f>Baker_Scores_Men_Var!V350</f>
        <v>208</v>
      </c>
      <c r="Z25" s="50">
        <f>Baker_Scores_Men_Var!W350</f>
        <v>166</v>
      </c>
      <c r="AA25" s="30">
        <f t="shared" si="1"/>
        <v>3327</v>
      </c>
      <c r="AB25" s="30">
        <f t="shared" si="2"/>
        <v>9229</v>
      </c>
    </row>
    <row r="26" spans="1:143" s="1" customFormat="1" ht="13.9" customHeight="1">
      <c r="A26" s="13">
        <f t="array" ref="A26">RANK(AB26,$AB$12:$AB$44)</f>
        <v>15</v>
      </c>
      <c r="B26" s="1" t="s">
        <v>1748</v>
      </c>
      <c r="C26" s="13"/>
      <c r="D26" s="50">
        <f>Individual_Scores_Men_Var!G166</f>
        <v>1019</v>
      </c>
      <c r="E26" s="50">
        <f>Individual_Scores_Men_Var!H166</f>
        <v>960</v>
      </c>
      <c r="F26" s="50">
        <f>Individual_Scores_Men_Var!I166</f>
        <v>928</v>
      </c>
      <c r="G26" s="50">
        <f>Individual_Scores_Men_Var!J166</f>
        <v>1017</v>
      </c>
      <c r="H26" s="50">
        <f>Individual_Scores_Men_Var!K166</f>
        <v>1026</v>
      </c>
      <c r="I26" s="50">
        <f>Individual_Scores_Men_Var!L166</f>
        <v>925</v>
      </c>
      <c r="J26" s="30">
        <f t="shared" si="0"/>
        <v>5875</v>
      </c>
      <c r="K26" s="50">
        <f>Baker_Scores_Men_Var!H155</f>
        <v>229</v>
      </c>
      <c r="L26" s="50">
        <f>Baker_Scores_Men_Var!I155</f>
        <v>200</v>
      </c>
      <c r="M26" s="50">
        <f>Baker_Scores_Men_Var!J155</f>
        <v>181</v>
      </c>
      <c r="N26" s="50">
        <f>Baker_Scores_Men_Var!K155</f>
        <v>170</v>
      </c>
      <c r="O26" s="50">
        <f>Baker_Scores_Men_Var!L155</f>
        <v>221</v>
      </c>
      <c r="P26" s="50">
        <f>Baker_Scores_Men_Var!M155</f>
        <v>204</v>
      </c>
      <c r="Q26" s="50">
        <f>Baker_Scores_Men_Var!N155</f>
        <v>184</v>
      </c>
      <c r="R26" s="50">
        <f>Baker_Scores_Men_Var!O155</f>
        <v>195</v>
      </c>
      <c r="S26" s="50">
        <f>Baker_Scores_Men_Var!P155</f>
        <v>246</v>
      </c>
      <c r="T26" s="50">
        <f>Baker_Scores_Men_Var!Q155</f>
        <v>208</v>
      </c>
      <c r="U26" s="50">
        <f>Baker_Scores_Men_Var!R155</f>
        <v>192</v>
      </c>
      <c r="V26" s="50">
        <f>Baker_Scores_Men_Var!S155</f>
        <v>233</v>
      </c>
      <c r="W26" s="50">
        <f>Baker_Scores_Men_Var!T155</f>
        <v>214</v>
      </c>
      <c r="X26" s="50">
        <f>Baker_Scores_Men_Var!U155</f>
        <v>203</v>
      </c>
      <c r="Y26" s="50">
        <f>Baker_Scores_Men_Var!V155</f>
        <v>229</v>
      </c>
      <c r="Z26" s="50">
        <f>Baker_Scores_Men_Var!W155</f>
        <v>215</v>
      </c>
      <c r="AA26" s="30">
        <f t="shared" si="1"/>
        <v>3324</v>
      </c>
      <c r="AB26" s="30">
        <f t="shared" si="2"/>
        <v>9199</v>
      </c>
    </row>
    <row r="27" spans="1:143" s="1" customFormat="1" ht="13.9" customHeight="1">
      <c r="A27" s="13">
        <f t="array" ref="A27">RANK(AB27,$AB$12:$AB$44)</f>
        <v>16</v>
      </c>
      <c r="B27" s="1" t="s">
        <v>1768</v>
      </c>
      <c r="C27" s="13"/>
      <c r="D27" s="50">
        <f>Individual_Scores_Men_Var!G426</f>
        <v>1174</v>
      </c>
      <c r="E27" s="50">
        <f>Individual_Scores_Men_Var!H426</f>
        <v>934</v>
      </c>
      <c r="F27" s="50">
        <f>Individual_Scores_Men_Var!I426</f>
        <v>864</v>
      </c>
      <c r="G27" s="50">
        <f>Individual_Scores_Men_Var!J426</f>
        <v>1064</v>
      </c>
      <c r="H27" s="50">
        <f>Individual_Scores_Men_Var!K426</f>
        <v>927</v>
      </c>
      <c r="I27" s="50">
        <f>Individual_Scores_Men_Var!L426</f>
        <v>944</v>
      </c>
      <c r="J27" s="30">
        <f t="shared" si="0"/>
        <v>5907</v>
      </c>
      <c r="K27" s="50">
        <f>Baker_Scores_Men_Var!H415</f>
        <v>222</v>
      </c>
      <c r="L27" s="50">
        <f>Baker_Scores_Men_Var!I415</f>
        <v>248</v>
      </c>
      <c r="M27" s="50">
        <f>Baker_Scores_Men_Var!J415</f>
        <v>180</v>
      </c>
      <c r="N27" s="50">
        <f>Baker_Scores_Men_Var!K415</f>
        <v>198</v>
      </c>
      <c r="O27" s="50">
        <f>Baker_Scores_Men_Var!L415</f>
        <v>233</v>
      </c>
      <c r="P27" s="50">
        <f>Baker_Scores_Men_Var!M415</f>
        <v>209</v>
      </c>
      <c r="Q27" s="50">
        <f>Baker_Scores_Men_Var!N415</f>
        <v>279</v>
      </c>
      <c r="R27" s="50">
        <f>Baker_Scores_Men_Var!O415</f>
        <v>191</v>
      </c>
      <c r="S27" s="50">
        <f>Baker_Scores_Men_Var!P415</f>
        <v>169</v>
      </c>
      <c r="T27" s="50">
        <f>Baker_Scores_Men_Var!Q415</f>
        <v>158</v>
      </c>
      <c r="U27" s="50">
        <f>Baker_Scores_Men_Var!R415</f>
        <v>215</v>
      </c>
      <c r="V27" s="50">
        <f>Baker_Scores_Men_Var!S415</f>
        <v>160</v>
      </c>
      <c r="W27" s="50">
        <f>Baker_Scores_Men_Var!T415</f>
        <v>213</v>
      </c>
      <c r="X27" s="50">
        <f>Baker_Scores_Men_Var!U415</f>
        <v>169</v>
      </c>
      <c r="Y27" s="50">
        <f>Baker_Scores_Men_Var!V415</f>
        <v>202</v>
      </c>
      <c r="Z27" s="50">
        <f>Baker_Scores_Men_Var!W415</f>
        <v>221</v>
      </c>
      <c r="AA27" s="30">
        <f t="shared" si="1"/>
        <v>3267</v>
      </c>
      <c r="AB27" s="30">
        <f t="shared" si="2"/>
        <v>9174</v>
      </c>
    </row>
    <row r="28" spans="1:143" s="1" customFormat="1" ht="13.9" customHeight="1">
      <c r="A28" s="13">
        <f t="array" ref="A28">RANK(AB28,$AB$12:$AB$44)</f>
        <v>17</v>
      </c>
      <c r="B28" s="1" t="s">
        <v>1762</v>
      </c>
      <c r="C28" s="13"/>
      <c r="D28" s="50">
        <f>Individual_Scores_Men_Var!G348</f>
        <v>1015</v>
      </c>
      <c r="E28" s="50">
        <f>Individual_Scores_Men_Var!H348</f>
        <v>976</v>
      </c>
      <c r="F28" s="50">
        <f>Individual_Scores_Men_Var!I348</f>
        <v>1030</v>
      </c>
      <c r="G28" s="50">
        <f>Individual_Scores_Men_Var!J348</f>
        <v>1021</v>
      </c>
      <c r="H28" s="50">
        <f>Individual_Scores_Men_Var!K348</f>
        <v>948</v>
      </c>
      <c r="I28" s="50">
        <f>Individual_Scores_Men_Var!L348</f>
        <v>926</v>
      </c>
      <c r="J28" s="30">
        <f t="shared" si="0"/>
        <v>5916</v>
      </c>
      <c r="K28" s="50">
        <f>Baker_Scores_Men_Var!H337</f>
        <v>179</v>
      </c>
      <c r="L28" s="50">
        <f>Baker_Scores_Men_Var!I337</f>
        <v>203</v>
      </c>
      <c r="M28" s="50">
        <f>Baker_Scores_Men_Var!J337</f>
        <v>205</v>
      </c>
      <c r="N28" s="50">
        <f>Baker_Scores_Men_Var!K337</f>
        <v>243</v>
      </c>
      <c r="O28" s="50">
        <f>Baker_Scores_Men_Var!L337</f>
        <v>184</v>
      </c>
      <c r="P28" s="50">
        <f>Baker_Scores_Men_Var!M337</f>
        <v>167</v>
      </c>
      <c r="Q28" s="50">
        <f>Baker_Scores_Men_Var!N337</f>
        <v>256</v>
      </c>
      <c r="R28" s="50">
        <f>Baker_Scores_Men_Var!O337</f>
        <v>194</v>
      </c>
      <c r="S28" s="50">
        <f>Baker_Scores_Men_Var!P337</f>
        <v>164</v>
      </c>
      <c r="T28" s="50">
        <f>Baker_Scores_Men_Var!Q337</f>
        <v>226</v>
      </c>
      <c r="U28" s="50">
        <f>Baker_Scores_Men_Var!R337</f>
        <v>238</v>
      </c>
      <c r="V28" s="50">
        <f>Baker_Scores_Men_Var!S337</f>
        <v>151</v>
      </c>
      <c r="W28" s="50">
        <f>Baker_Scores_Men_Var!T337</f>
        <v>191</v>
      </c>
      <c r="X28" s="50">
        <f>Baker_Scores_Men_Var!U337</f>
        <v>194</v>
      </c>
      <c r="Y28" s="50">
        <f>Baker_Scores_Men_Var!V337</f>
        <v>186</v>
      </c>
      <c r="Z28" s="50">
        <f>Baker_Scores_Men_Var!W337</f>
        <v>173</v>
      </c>
      <c r="AA28" s="30">
        <f t="shared" si="1"/>
        <v>3154</v>
      </c>
      <c r="AB28" s="30">
        <f t="shared" si="2"/>
        <v>9070</v>
      </c>
    </row>
    <row r="29" spans="1:143" s="1" customFormat="1" ht="13.9" customHeight="1">
      <c r="A29" s="13">
        <f t="array" ref="A29">RANK(AB29,$AB$12:$AB$44)</f>
        <v>18</v>
      </c>
      <c r="B29" s="64" t="s">
        <v>1739</v>
      </c>
      <c r="C29" s="64"/>
      <c r="D29" s="24">
        <f>Individual_Scores_Men_Var!G49</f>
        <v>943</v>
      </c>
      <c r="E29" s="24">
        <f>Individual_Scores_Men_Var!H49</f>
        <v>1019</v>
      </c>
      <c r="F29" s="24">
        <f>Individual_Scores_Men_Var!I49</f>
        <v>993</v>
      </c>
      <c r="G29" s="24">
        <f>Individual_Scores_Men_Var!J49</f>
        <v>988</v>
      </c>
      <c r="H29" s="24">
        <f>Individual_Scores_Men_Var!K49</f>
        <v>947</v>
      </c>
      <c r="I29" s="24">
        <f>Individual_Scores_Men_Var!L49</f>
        <v>938</v>
      </c>
      <c r="J29" s="19">
        <f t="shared" si="0"/>
        <v>5828</v>
      </c>
      <c r="K29" s="24">
        <f>Baker_Scores_Men_Var!H38</f>
        <v>194</v>
      </c>
      <c r="L29" s="24">
        <f>Baker_Scores_Men_Var!I38</f>
        <v>212</v>
      </c>
      <c r="M29" s="24">
        <f>Baker_Scores_Men_Var!J38</f>
        <v>259</v>
      </c>
      <c r="N29" s="24">
        <f>Baker_Scores_Men_Var!K38</f>
        <v>155</v>
      </c>
      <c r="O29" s="24">
        <f>Baker_Scores_Men_Var!L38</f>
        <v>209</v>
      </c>
      <c r="P29" s="50">
        <f>Baker_Scores_Men_Var!M38</f>
        <v>247</v>
      </c>
      <c r="Q29" s="24">
        <f>Baker_Scores_Men_Var!N38</f>
        <v>172</v>
      </c>
      <c r="R29" s="24">
        <f>Baker_Scores_Men_Var!O38</f>
        <v>184</v>
      </c>
      <c r="S29" s="50">
        <f>Baker_Scores_Men_Var!P38</f>
        <v>193</v>
      </c>
      <c r="T29" s="50">
        <f>Baker_Scores_Men_Var!Q38</f>
        <v>227</v>
      </c>
      <c r="U29" s="50">
        <f>Baker_Scores_Men_Var!R38</f>
        <v>198</v>
      </c>
      <c r="V29" s="50">
        <f>Baker_Scores_Men_Var!S38</f>
        <v>185</v>
      </c>
      <c r="W29" s="50">
        <f>Baker_Scores_Men_Var!T38</f>
        <v>165</v>
      </c>
      <c r="X29" s="50">
        <f>Baker_Scores_Men_Var!U38</f>
        <v>213</v>
      </c>
      <c r="Y29" s="50">
        <f>Baker_Scores_Men_Var!V38</f>
        <v>194</v>
      </c>
      <c r="Z29" s="50">
        <f>Baker_Scores_Men_Var!W38</f>
        <v>213</v>
      </c>
      <c r="AA29" s="30">
        <f t="shared" si="1"/>
        <v>3220</v>
      </c>
      <c r="AB29" s="30">
        <f t="shared" si="2"/>
        <v>9048</v>
      </c>
    </row>
    <row r="30" spans="1:143" s="1" customFormat="1" ht="13.9" customHeight="1">
      <c r="A30" s="13">
        <f t="array" ref="A30">RANK(AB30,$AB$12:$AB$44)</f>
        <v>19</v>
      </c>
      <c r="B30" s="1" t="s">
        <v>1755</v>
      </c>
      <c r="C30" s="13"/>
      <c r="D30" s="50">
        <f>Individual_Scores_Men_Var!G257</f>
        <v>1015</v>
      </c>
      <c r="E30" s="50">
        <f>Individual_Scores_Men_Var!H257</f>
        <v>1043</v>
      </c>
      <c r="F30" s="50">
        <f>Individual_Scores_Men_Var!I257</f>
        <v>980</v>
      </c>
      <c r="G30" s="50">
        <f>Individual_Scores_Men_Var!J257</f>
        <v>897</v>
      </c>
      <c r="H30" s="50">
        <f>Individual_Scores_Men_Var!K257</f>
        <v>916</v>
      </c>
      <c r="I30" s="50">
        <f>Individual_Scores_Men_Var!L257</f>
        <v>988</v>
      </c>
      <c r="J30" s="30">
        <f t="shared" si="0"/>
        <v>5839</v>
      </c>
      <c r="K30" s="50">
        <f>Baker_Scores_Men_Var!H246</f>
        <v>193</v>
      </c>
      <c r="L30" s="50">
        <f>Baker_Scores_Men_Var!I246</f>
        <v>176</v>
      </c>
      <c r="M30" s="50">
        <f>Baker_Scores_Men_Var!J246</f>
        <v>168</v>
      </c>
      <c r="N30" s="50">
        <f>Baker_Scores_Men_Var!K246</f>
        <v>189</v>
      </c>
      <c r="O30" s="50">
        <f>Baker_Scores_Men_Var!L246</f>
        <v>231</v>
      </c>
      <c r="P30" s="50">
        <f>Baker_Scores_Men_Var!M246</f>
        <v>188</v>
      </c>
      <c r="Q30" s="50">
        <f>Baker_Scores_Men_Var!N246</f>
        <v>215</v>
      </c>
      <c r="R30" s="50">
        <f>Baker_Scores_Men_Var!O246</f>
        <v>214</v>
      </c>
      <c r="S30" s="50">
        <f>Baker_Scores_Men_Var!P246</f>
        <v>190</v>
      </c>
      <c r="T30" s="50">
        <f>Baker_Scores_Men_Var!Q246</f>
        <v>187</v>
      </c>
      <c r="U30" s="50">
        <f>Baker_Scores_Men_Var!R246</f>
        <v>233</v>
      </c>
      <c r="V30" s="50">
        <f>Baker_Scores_Men_Var!S246</f>
        <v>183</v>
      </c>
      <c r="W30" s="50">
        <f>Baker_Scores_Men_Var!T246</f>
        <v>181</v>
      </c>
      <c r="X30" s="50">
        <f>Baker_Scores_Men_Var!U246</f>
        <v>255</v>
      </c>
      <c r="Y30" s="50">
        <f>Baker_Scores_Men_Var!V246</f>
        <v>255</v>
      </c>
      <c r="Z30" s="50">
        <f>Baker_Scores_Men_Var!W246</f>
        <v>148</v>
      </c>
      <c r="AA30" s="30">
        <f t="shared" si="1"/>
        <v>3206</v>
      </c>
      <c r="AB30" s="30">
        <f t="shared" si="2"/>
        <v>9045</v>
      </c>
    </row>
    <row r="31" spans="1:143" s="1" customFormat="1" ht="13.9" customHeight="1">
      <c r="A31" s="13">
        <f t="array" ref="A31">RANK(AB31,$AB$12:$AB$44)</f>
        <v>20</v>
      </c>
      <c r="B31" s="1" t="s">
        <v>1761</v>
      </c>
      <c r="C31" s="13"/>
      <c r="D31" s="50">
        <f>Individual_Scores_Men_Var!G335</f>
        <v>990</v>
      </c>
      <c r="E31" s="50">
        <f>Individual_Scores_Men_Var!H335</f>
        <v>1080</v>
      </c>
      <c r="F31" s="50">
        <f>Individual_Scores_Men_Var!I335</f>
        <v>1044</v>
      </c>
      <c r="G31" s="50">
        <f>Individual_Scores_Men_Var!J335</f>
        <v>904</v>
      </c>
      <c r="H31" s="50">
        <f>Individual_Scores_Men_Var!K335</f>
        <v>924</v>
      </c>
      <c r="I31" s="50">
        <f>Individual_Scores_Men_Var!L335</f>
        <v>973</v>
      </c>
      <c r="J31" s="30">
        <f t="shared" si="0"/>
        <v>5915</v>
      </c>
      <c r="K31" s="50">
        <f>Baker_Scores_Men_Var!H324</f>
        <v>227</v>
      </c>
      <c r="L31" s="50">
        <f>Baker_Scores_Men_Var!I324</f>
        <v>216</v>
      </c>
      <c r="M31" s="50">
        <f>Baker_Scores_Men_Var!J324</f>
        <v>127</v>
      </c>
      <c r="N31" s="50">
        <f>Baker_Scores_Men_Var!K324</f>
        <v>209</v>
      </c>
      <c r="O31" s="50">
        <f>Baker_Scores_Men_Var!L324</f>
        <v>192</v>
      </c>
      <c r="P31" s="50">
        <f>Baker_Scores_Men_Var!M324</f>
        <v>178</v>
      </c>
      <c r="Q31" s="50">
        <f>Baker_Scores_Men_Var!N324</f>
        <v>186</v>
      </c>
      <c r="R31" s="50">
        <f>Baker_Scores_Men_Var!O324</f>
        <v>162</v>
      </c>
      <c r="S31" s="50">
        <f>Baker_Scores_Men_Var!P324</f>
        <v>213</v>
      </c>
      <c r="T31" s="50">
        <f>Baker_Scores_Men_Var!Q324</f>
        <v>181</v>
      </c>
      <c r="U31" s="50">
        <f>Baker_Scores_Men_Var!R324</f>
        <v>224</v>
      </c>
      <c r="V31" s="50">
        <f>Baker_Scores_Men_Var!S324</f>
        <v>181</v>
      </c>
      <c r="W31" s="50">
        <f>Baker_Scores_Men_Var!T324</f>
        <v>213</v>
      </c>
      <c r="X31" s="50">
        <f>Baker_Scores_Men_Var!U324</f>
        <v>192</v>
      </c>
      <c r="Y31" s="50">
        <f>Baker_Scores_Men_Var!V324</f>
        <v>202</v>
      </c>
      <c r="Z31" s="50">
        <f>Baker_Scores_Men_Var!W324</f>
        <v>209</v>
      </c>
      <c r="AA31" s="30">
        <f t="shared" si="1"/>
        <v>3112</v>
      </c>
      <c r="AB31" s="30">
        <f t="shared" si="2"/>
        <v>9027</v>
      </c>
    </row>
    <row r="32" spans="1:143" s="1" customFormat="1" ht="13.9" customHeight="1">
      <c r="A32" s="13">
        <f t="array" ref="A32">RANK(AB32,$AB$12:$AB$44)</f>
        <v>21</v>
      </c>
      <c r="B32" s="1" t="s">
        <v>1764</v>
      </c>
      <c r="C32" s="13"/>
      <c r="D32" s="50">
        <f>Individual_Scores_Men_Var!G374</f>
        <v>898</v>
      </c>
      <c r="E32" s="50">
        <f>Individual_Scores_Men_Var!H374</f>
        <v>919</v>
      </c>
      <c r="F32" s="50">
        <f>Individual_Scores_Men_Var!I374</f>
        <v>908</v>
      </c>
      <c r="G32" s="50">
        <f>Individual_Scores_Men_Var!J374</f>
        <v>1010</v>
      </c>
      <c r="H32" s="50">
        <f>Individual_Scores_Men_Var!K374</f>
        <v>926</v>
      </c>
      <c r="I32" s="50">
        <f>Individual_Scores_Men_Var!L374</f>
        <v>1087</v>
      </c>
      <c r="J32" s="30">
        <f t="shared" si="0"/>
        <v>5748</v>
      </c>
      <c r="K32" s="50">
        <f>Baker_Scores_Men_Var!H363</f>
        <v>213</v>
      </c>
      <c r="L32" s="50">
        <f>Baker_Scores_Men_Var!I363</f>
        <v>246</v>
      </c>
      <c r="M32" s="50">
        <f>Baker_Scores_Men_Var!J363</f>
        <v>242</v>
      </c>
      <c r="N32" s="50">
        <f>Baker_Scores_Men_Var!K363</f>
        <v>236</v>
      </c>
      <c r="O32" s="50">
        <f>Baker_Scores_Men_Var!L363</f>
        <v>228</v>
      </c>
      <c r="P32" s="50">
        <f>Baker_Scores_Men_Var!M363</f>
        <v>184</v>
      </c>
      <c r="Q32" s="50">
        <f>Baker_Scores_Men_Var!N363</f>
        <v>158</v>
      </c>
      <c r="R32" s="50">
        <f>Baker_Scores_Men_Var!O363</f>
        <v>236</v>
      </c>
      <c r="S32" s="50">
        <f>Baker_Scores_Men_Var!P363</f>
        <v>171</v>
      </c>
      <c r="T32" s="50">
        <f>Baker_Scores_Men_Var!Q363</f>
        <v>181</v>
      </c>
      <c r="U32" s="50">
        <f>Baker_Scores_Men_Var!R363</f>
        <v>183</v>
      </c>
      <c r="V32" s="50">
        <f>Baker_Scores_Men_Var!S363</f>
        <v>188</v>
      </c>
      <c r="W32" s="50">
        <f>Baker_Scores_Men_Var!T363</f>
        <v>190</v>
      </c>
      <c r="X32" s="50">
        <f>Baker_Scores_Men_Var!U363</f>
        <v>194</v>
      </c>
      <c r="Y32" s="50">
        <f>Baker_Scores_Men_Var!V363</f>
        <v>154</v>
      </c>
      <c r="Z32" s="50">
        <f>Baker_Scores_Men_Var!W363</f>
        <v>157</v>
      </c>
      <c r="AA32" s="30">
        <f t="shared" si="1"/>
        <v>3161</v>
      </c>
      <c r="AB32" s="30">
        <f t="shared" si="2"/>
        <v>8909</v>
      </c>
    </row>
    <row r="33" spans="1:28" s="1" customFormat="1" ht="13.9" customHeight="1">
      <c r="A33" s="13">
        <f t="array" ref="A33">RANK(AB33,$AB$12:$AB$44)</f>
        <v>22</v>
      </c>
      <c r="B33" s="1" t="s">
        <v>1766</v>
      </c>
      <c r="C33" s="13"/>
      <c r="D33" s="50">
        <f>Individual_Scores_Men_Var!G400</f>
        <v>962</v>
      </c>
      <c r="E33" s="50">
        <f>Individual_Scores_Men_Var!H400</f>
        <v>926</v>
      </c>
      <c r="F33" s="50">
        <f>Individual_Scores_Men_Var!I400</f>
        <v>913</v>
      </c>
      <c r="G33" s="50">
        <f>Individual_Scores_Men_Var!J400</f>
        <v>1035</v>
      </c>
      <c r="H33" s="50">
        <f>Individual_Scores_Men_Var!K400</f>
        <v>960</v>
      </c>
      <c r="I33" s="50">
        <f>Individual_Scores_Men_Var!L400</f>
        <v>848</v>
      </c>
      <c r="J33" s="30">
        <f t="shared" si="0"/>
        <v>5644</v>
      </c>
      <c r="K33" s="50">
        <f>Baker_Scores_Men_Var!H389</f>
        <v>155</v>
      </c>
      <c r="L33" s="50">
        <f>Baker_Scores_Men_Var!I389</f>
        <v>245</v>
      </c>
      <c r="M33" s="50">
        <f>Baker_Scores_Men_Var!J389</f>
        <v>207</v>
      </c>
      <c r="N33" s="50">
        <f>Baker_Scores_Men_Var!K389</f>
        <v>180</v>
      </c>
      <c r="O33" s="50">
        <f>Baker_Scores_Men_Var!L389</f>
        <v>212</v>
      </c>
      <c r="P33" s="50">
        <f>Baker_Scores_Men_Var!M389</f>
        <v>219</v>
      </c>
      <c r="Q33" s="50">
        <f>Baker_Scores_Men_Var!N389</f>
        <v>181</v>
      </c>
      <c r="R33" s="50">
        <f>Baker_Scores_Men_Var!O389</f>
        <v>279</v>
      </c>
      <c r="S33" s="50">
        <f>Baker_Scores_Men_Var!P389</f>
        <v>169</v>
      </c>
      <c r="T33" s="50">
        <f>Baker_Scores_Men_Var!Q389</f>
        <v>161</v>
      </c>
      <c r="U33" s="50">
        <f>Baker_Scores_Men_Var!R389</f>
        <v>192</v>
      </c>
      <c r="V33" s="50">
        <f>Baker_Scores_Men_Var!S389</f>
        <v>224</v>
      </c>
      <c r="W33" s="50">
        <f>Baker_Scores_Men_Var!T389</f>
        <v>234</v>
      </c>
      <c r="X33" s="50">
        <f>Baker_Scores_Men_Var!U389</f>
        <v>214</v>
      </c>
      <c r="Y33" s="50">
        <f>Baker_Scores_Men_Var!V389</f>
        <v>196</v>
      </c>
      <c r="Z33" s="50">
        <f>Baker_Scores_Men_Var!W389</f>
        <v>170</v>
      </c>
      <c r="AA33" s="30">
        <f t="shared" si="1"/>
        <v>3238</v>
      </c>
      <c r="AB33" s="30">
        <f t="shared" si="2"/>
        <v>8882</v>
      </c>
    </row>
    <row r="34" spans="1:28" s="1" customFormat="1" ht="13.9" customHeight="1">
      <c r="A34" s="13">
        <f t="array" ref="A34">RANK(AB34,$AB$12:$AB$44)</f>
        <v>23</v>
      </c>
      <c r="B34" s="1" t="s">
        <v>1765</v>
      </c>
      <c r="C34" s="13"/>
      <c r="D34" s="50">
        <f>Individual_Scores_Men_Var!G387</f>
        <v>921</v>
      </c>
      <c r="E34" s="50">
        <f>Individual_Scores_Men_Var!H387</f>
        <v>1002</v>
      </c>
      <c r="F34" s="50">
        <f>Individual_Scores_Men_Var!I387</f>
        <v>867</v>
      </c>
      <c r="G34" s="50">
        <f>Individual_Scores_Men_Var!J387</f>
        <v>1042</v>
      </c>
      <c r="H34" s="50">
        <f>Individual_Scores_Men_Var!K387</f>
        <v>1026</v>
      </c>
      <c r="I34" s="50">
        <f>Individual_Scores_Men_Var!L387</f>
        <v>855</v>
      </c>
      <c r="J34" s="30">
        <f t="shared" si="0"/>
        <v>5713</v>
      </c>
      <c r="K34" s="50">
        <f>Baker_Scores_Men_Var!H376</f>
        <v>197</v>
      </c>
      <c r="L34" s="50">
        <f>Baker_Scores_Men_Var!I376</f>
        <v>223</v>
      </c>
      <c r="M34" s="50">
        <f>Baker_Scores_Men_Var!J376</f>
        <v>177</v>
      </c>
      <c r="N34" s="50">
        <f>Baker_Scores_Men_Var!K376</f>
        <v>199</v>
      </c>
      <c r="O34" s="50">
        <f>Baker_Scores_Men_Var!L376</f>
        <v>232</v>
      </c>
      <c r="P34" s="50">
        <f>Baker_Scores_Men_Var!M376</f>
        <v>262</v>
      </c>
      <c r="Q34" s="50">
        <f>Baker_Scores_Men_Var!N376</f>
        <v>168</v>
      </c>
      <c r="R34" s="50">
        <f>Baker_Scores_Men_Var!O376</f>
        <v>204</v>
      </c>
      <c r="S34" s="50">
        <f>Baker_Scores_Men_Var!P376</f>
        <v>179</v>
      </c>
      <c r="T34" s="50">
        <f>Baker_Scores_Men_Var!Q376</f>
        <v>144</v>
      </c>
      <c r="U34" s="50">
        <f>Baker_Scores_Men_Var!R376</f>
        <v>187</v>
      </c>
      <c r="V34" s="50">
        <f>Baker_Scores_Men_Var!S376</f>
        <v>223</v>
      </c>
      <c r="W34" s="50">
        <f>Baker_Scores_Men_Var!T376</f>
        <v>165</v>
      </c>
      <c r="X34" s="50">
        <f>Baker_Scores_Men_Var!U376</f>
        <v>224</v>
      </c>
      <c r="Y34" s="50">
        <f>Baker_Scores_Men_Var!V376</f>
        <v>187</v>
      </c>
      <c r="Z34" s="50">
        <f>Baker_Scores_Men_Var!W376</f>
        <v>175</v>
      </c>
      <c r="AA34" s="30">
        <f t="shared" si="1"/>
        <v>3146</v>
      </c>
      <c r="AB34" s="30">
        <f t="shared" si="2"/>
        <v>8859</v>
      </c>
    </row>
    <row r="35" spans="1:28" s="1" customFormat="1" ht="13.9" customHeight="1">
      <c r="A35" s="13">
        <f t="array" ref="A35">RANK(AB35,$AB$12:$AB$44)</f>
        <v>24</v>
      </c>
      <c r="B35" s="1" t="s">
        <v>1753</v>
      </c>
      <c r="C35" s="13"/>
      <c r="D35" s="50">
        <f>Individual_Scores_Men_Var!G231</f>
        <v>825</v>
      </c>
      <c r="E35" s="50">
        <f>Individual_Scores_Men_Var!H231</f>
        <v>1071</v>
      </c>
      <c r="F35" s="50">
        <f>Individual_Scores_Men_Var!I231</f>
        <v>983</v>
      </c>
      <c r="G35" s="50">
        <f>Individual_Scores_Men_Var!J231</f>
        <v>997</v>
      </c>
      <c r="H35" s="50">
        <f>Individual_Scores_Men_Var!K231</f>
        <v>921</v>
      </c>
      <c r="I35" s="50">
        <f>Individual_Scores_Men_Var!L231</f>
        <v>868</v>
      </c>
      <c r="J35" s="30">
        <f t="shared" si="0"/>
        <v>5665</v>
      </c>
      <c r="K35" s="50">
        <f>Baker_Scores_Men_Var!H220</f>
        <v>237</v>
      </c>
      <c r="L35" s="50">
        <f>Baker_Scores_Men_Var!I220</f>
        <v>174</v>
      </c>
      <c r="M35" s="50">
        <f>Baker_Scores_Men_Var!J220</f>
        <v>209</v>
      </c>
      <c r="N35" s="50">
        <f>Baker_Scores_Men_Var!K220</f>
        <v>204</v>
      </c>
      <c r="O35" s="50">
        <f>Baker_Scores_Men_Var!L220</f>
        <v>174</v>
      </c>
      <c r="P35" s="50">
        <f>Baker_Scores_Men_Var!M220</f>
        <v>148</v>
      </c>
      <c r="Q35" s="50">
        <f>Baker_Scores_Men_Var!N220</f>
        <v>212</v>
      </c>
      <c r="R35" s="50">
        <f>Baker_Scores_Men_Var!O220</f>
        <v>213</v>
      </c>
      <c r="S35" s="50">
        <f>Baker_Scores_Men_Var!P220</f>
        <v>188</v>
      </c>
      <c r="T35" s="50">
        <f>Baker_Scores_Men_Var!Q220</f>
        <v>201</v>
      </c>
      <c r="U35" s="50">
        <f>Baker_Scores_Men_Var!R220</f>
        <v>170</v>
      </c>
      <c r="V35" s="50">
        <f>Baker_Scores_Men_Var!S220</f>
        <v>203</v>
      </c>
      <c r="W35" s="50">
        <f>Baker_Scores_Men_Var!T220</f>
        <v>284</v>
      </c>
      <c r="X35" s="50">
        <f>Baker_Scores_Men_Var!U220</f>
        <v>158</v>
      </c>
      <c r="Y35" s="50">
        <f>Baker_Scores_Men_Var!V220</f>
        <v>220</v>
      </c>
      <c r="Z35" s="50">
        <f>Baker_Scores_Men_Var!W220</f>
        <v>180</v>
      </c>
      <c r="AA35" s="30">
        <f t="shared" si="1"/>
        <v>3175</v>
      </c>
      <c r="AB35" s="30">
        <f t="shared" si="2"/>
        <v>8840</v>
      </c>
    </row>
    <row r="36" spans="1:28" s="1" customFormat="1" ht="13.9" customHeight="1">
      <c r="A36" s="13">
        <f t="array" ref="A36">RANK(AB36,$AB$12:$AB$44)</f>
        <v>25</v>
      </c>
      <c r="B36" s="64" t="s">
        <v>1746</v>
      </c>
      <c r="C36" s="21"/>
      <c r="D36" s="24">
        <f>Individual_Scores_Men_Var!G140</f>
        <v>954</v>
      </c>
      <c r="E36" s="24">
        <f>Individual_Scores_Men_Var!H140</f>
        <v>932</v>
      </c>
      <c r="F36" s="24">
        <f>Individual_Scores_Men_Var!I140</f>
        <v>974</v>
      </c>
      <c r="G36" s="24">
        <f>Individual_Scores_Men_Var!J140</f>
        <v>917</v>
      </c>
      <c r="H36" s="24">
        <f>Individual_Scores_Men_Var!K140</f>
        <v>999</v>
      </c>
      <c r="I36" s="24">
        <f>Individual_Scores_Men_Var!L140</f>
        <v>955</v>
      </c>
      <c r="J36" s="19">
        <f t="shared" si="0"/>
        <v>5731</v>
      </c>
      <c r="K36" s="24">
        <f>Baker_Scores_Men_Var!H129</f>
        <v>172</v>
      </c>
      <c r="L36" s="24">
        <f>Baker_Scores_Men_Var!I129</f>
        <v>213</v>
      </c>
      <c r="M36" s="24">
        <f>Baker_Scores_Men_Var!J129</f>
        <v>181</v>
      </c>
      <c r="N36" s="24">
        <f>Baker_Scores_Men_Var!K129</f>
        <v>236</v>
      </c>
      <c r="O36" s="24">
        <f>Baker_Scores_Men_Var!L129</f>
        <v>182</v>
      </c>
      <c r="P36" s="24">
        <f>Baker_Scores_Men_Var!M129</f>
        <v>191</v>
      </c>
      <c r="Q36" s="24">
        <f>Baker_Scores_Men_Var!N129</f>
        <v>150</v>
      </c>
      <c r="R36" s="24">
        <f>Baker_Scores_Men_Var!O129</f>
        <v>185</v>
      </c>
      <c r="S36" s="24">
        <f>Baker_Scores_Men_Var!P129</f>
        <v>189</v>
      </c>
      <c r="T36" s="24">
        <f>Baker_Scores_Men_Var!Q129</f>
        <v>188</v>
      </c>
      <c r="U36" s="24">
        <f>Baker_Scores_Men_Var!R129</f>
        <v>247</v>
      </c>
      <c r="V36" s="24">
        <f>Baker_Scores_Men_Var!S129</f>
        <v>208</v>
      </c>
      <c r="W36" s="24">
        <f>Baker_Scores_Men_Var!T129</f>
        <v>202</v>
      </c>
      <c r="X36" s="24">
        <f>Baker_Scores_Men_Var!U129</f>
        <v>153</v>
      </c>
      <c r="Y36" s="24">
        <f>Baker_Scores_Men_Var!V129</f>
        <v>137</v>
      </c>
      <c r="Z36" s="24">
        <f>Baker_Scores_Men_Var!W129</f>
        <v>234</v>
      </c>
      <c r="AA36" s="19">
        <f t="shared" si="1"/>
        <v>3068</v>
      </c>
      <c r="AB36" s="19">
        <f t="shared" si="2"/>
        <v>8799</v>
      </c>
    </row>
    <row r="37" spans="1:28" s="1" customFormat="1" ht="13.9" customHeight="1">
      <c r="A37" s="13">
        <f t="array" ref="A37">RANK(AB37,$AB$12:$AB$44)</f>
        <v>26</v>
      </c>
      <c r="B37" s="1" t="s">
        <v>1756</v>
      </c>
      <c r="C37" s="13"/>
      <c r="D37" s="50">
        <f>Individual_Scores_Men_Var!G270</f>
        <v>1016</v>
      </c>
      <c r="E37" s="50">
        <f>Individual_Scores_Men_Var!H270</f>
        <v>988</v>
      </c>
      <c r="F37" s="50">
        <f>Individual_Scores_Men_Var!I270</f>
        <v>1007</v>
      </c>
      <c r="G37" s="50">
        <f>Individual_Scores_Men_Var!J270</f>
        <v>1013</v>
      </c>
      <c r="H37" s="50">
        <f>Individual_Scores_Men_Var!K270</f>
        <v>982</v>
      </c>
      <c r="I37" s="50">
        <f>Individual_Scores_Men_Var!L270</f>
        <v>875</v>
      </c>
      <c r="J37" s="30">
        <f t="shared" si="0"/>
        <v>5881</v>
      </c>
      <c r="K37" s="50">
        <f>Baker_Scores_Men_Var!H259</f>
        <v>212</v>
      </c>
      <c r="L37" s="50">
        <f>Baker_Scores_Men_Var!I259</f>
        <v>136</v>
      </c>
      <c r="M37" s="50">
        <f>Baker_Scores_Men_Var!J259</f>
        <v>163</v>
      </c>
      <c r="N37" s="50">
        <f>Baker_Scores_Men_Var!K259</f>
        <v>191</v>
      </c>
      <c r="O37" s="50">
        <f>Baker_Scores_Men_Var!L259</f>
        <v>158</v>
      </c>
      <c r="P37" s="50">
        <f>Baker_Scores_Men_Var!M259</f>
        <v>192</v>
      </c>
      <c r="Q37" s="50">
        <f>Baker_Scores_Men_Var!N259</f>
        <v>161</v>
      </c>
      <c r="R37" s="50">
        <f>Baker_Scores_Men_Var!O259</f>
        <v>173</v>
      </c>
      <c r="S37" s="50">
        <f>Baker_Scores_Men_Var!P259</f>
        <v>156</v>
      </c>
      <c r="T37" s="50">
        <f>Baker_Scores_Men_Var!Q259</f>
        <v>221</v>
      </c>
      <c r="U37" s="50">
        <f>Baker_Scores_Men_Var!R259</f>
        <v>153</v>
      </c>
      <c r="V37" s="50">
        <f>Baker_Scores_Men_Var!S259</f>
        <v>178</v>
      </c>
      <c r="W37" s="50">
        <f>Baker_Scores_Men_Var!T259</f>
        <v>188</v>
      </c>
      <c r="X37" s="50">
        <f>Baker_Scores_Men_Var!U259</f>
        <v>220</v>
      </c>
      <c r="Y37" s="50">
        <f>Baker_Scores_Men_Var!V259</f>
        <v>169</v>
      </c>
      <c r="Z37" s="50">
        <f>Baker_Scores_Men_Var!W259</f>
        <v>161</v>
      </c>
      <c r="AA37" s="30">
        <f t="shared" si="1"/>
        <v>2832</v>
      </c>
      <c r="AB37" s="30">
        <f t="shared" si="2"/>
        <v>8713</v>
      </c>
    </row>
    <row r="38" spans="1:28" s="1" customFormat="1" ht="13.9" customHeight="1">
      <c r="A38" s="13">
        <f t="array" ref="A38">RANK(AB38,$AB$12:$AB$44)</f>
        <v>26</v>
      </c>
      <c r="B38" s="1" t="s">
        <v>1747</v>
      </c>
      <c r="C38" s="75"/>
      <c r="D38" s="50">
        <f>Individual_Scores_Men_Var!G153</f>
        <v>840</v>
      </c>
      <c r="E38" s="50">
        <f>Individual_Scores_Men_Var!H153</f>
        <v>938</v>
      </c>
      <c r="F38" s="50">
        <f>Individual_Scores_Men_Var!I153</f>
        <v>889</v>
      </c>
      <c r="G38" s="50">
        <f>Individual_Scores_Men_Var!J153</f>
        <v>1029</v>
      </c>
      <c r="H38" s="50">
        <f>Individual_Scores_Men_Var!K153</f>
        <v>947</v>
      </c>
      <c r="I38" s="50">
        <f>Individual_Scores_Men_Var!L153</f>
        <v>903</v>
      </c>
      <c r="J38" s="30">
        <f t="shared" si="0"/>
        <v>5546</v>
      </c>
      <c r="K38" s="50">
        <f>Baker_Scores_Men_Var!H142</f>
        <v>151</v>
      </c>
      <c r="L38" s="50">
        <f>Baker_Scores_Men_Var!I142</f>
        <v>243</v>
      </c>
      <c r="M38" s="50">
        <f>Baker_Scores_Men_Var!J142</f>
        <v>201</v>
      </c>
      <c r="N38" s="50">
        <f>Baker_Scores_Men_Var!K142</f>
        <v>221</v>
      </c>
      <c r="O38" s="50">
        <f>Baker_Scores_Men_Var!L142</f>
        <v>213</v>
      </c>
      <c r="P38" s="50">
        <f>Baker_Scores_Men_Var!M142</f>
        <v>213</v>
      </c>
      <c r="Q38" s="50">
        <f>Baker_Scores_Men_Var!N142</f>
        <v>171</v>
      </c>
      <c r="R38" s="50">
        <f>Baker_Scores_Men_Var!O142</f>
        <v>206</v>
      </c>
      <c r="S38" s="50">
        <f>Baker_Scores_Men_Var!P142</f>
        <v>179</v>
      </c>
      <c r="T38" s="50">
        <f>Baker_Scores_Men_Var!Q142</f>
        <v>173</v>
      </c>
      <c r="U38" s="50">
        <f>Baker_Scores_Men_Var!R142</f>
        <v>183</v>
      </c>
      <c r="V38" s="50">
        <f>Baker_Scores_Men_Var!S142</f>
        <v>189</v>
      </c>
      <c r="W38" s="50">
        <f>Baker_Scores_Men_Var!T142</f>
        <v>198</v>
      </c>
      <c r="X38" s="50">
        <f>Baker_Scores_Men_Var!U142</f>
        <v>214</v>
      </c>
      <c r="Y38" s="50">
        <f>Baker_Scores_Men_Var!V142</f>
        <v>181</v>
      </c>
      <c r="Z38" s="50">
        <f>Baker_Scores_Men_Var!W142</f>
        <v>231</v>
      </c>
      <c r="AA38" s="30">
        <f t="shared" si="1"/>
        <v>3167</v>
      </c>
      <c r="AB38" s="30">
        <f t="shared" si="2"/>
        <v>8713</v>
      </c>
    </row>
    <row r="39" spans="1:28" s="1" customFormat="1" ht="13.9" customHeight="1">
      <c r="A39" s="13">
        <f t="array" ref="A39">RANK(AB39,$AB$12:$AB$44)</f>
        <v>28</v>
      </c>
      <c r="B39" s="1" t="s">
        <v>1758</v>
      </c>
      <c r="C39" s="13"/>
      <c r="D39" s="50">
        <f>Individual_Scores_Men_Var!G296</f>
        <v>1014</v>
      </c>
      <c r="E39" s="50">
        <f>Individual_Scores_Men_Var!H296</f>
        <v>802</v>
      </c>
      <c r="F39" s="50">
        <f>Individual_Scores_Men_Var!I296</f>
        <v>896</v>
      </c>
      <c r="G39" s="50">
        <f>Individual_Scores_Men_Var!J296</f>
        <v>945</v>
      </c>
      <c r="H39" s="50">
        <f>Individual_Scores_Men_Var!K296</f>
        <v>957</v>
      </c>
      <c r="I39" s="50">
        <f>Individual_Scores_Men_Var!L296</f>
        <v>979</v>
      </c>
      <c r="J39" s="30">
        <f t="shared" si="0"/>
        <v>5593</v>
      </c>
      <c r="K39" s="50">
        <f>Baker_Scores_Men_Var!H285</f>
        <v>175</v>
      </c>
      <c r="L39" s="50">
        <f>Baker_Scores_Men_Var!I285</f>
        <v>184</v>
      </c>
      <c r="M39" s="50">
        <f>Baker_Scores_Men_Var!J285</f>
        <v>168</v>
      </c>
      <c r="N39" s="50">
        <f>Baker_Scores_Men_Var!K285</f>
        <v>253</v>
      </c>
      <c r="O39" s="50">
        <f>Baker_Scores_Men_Var!L285</f>
        <v>147</v>
      </c>
      <c r="P39" s="50">
        <f>Baker_Scores_Men_Var!M285</f>
        <v>185</v>
      </c>
      <c r="Q39" s="50">
        <f>Baker_Scores_Men_Var!N285</f>
        <v>160</v>
      </c>
      <c r="R39" s="50">
        <f>Baker_Scores_Men_Var!O285</f>
        <v>193</v>
      </c>
      <c r="S39" s="50">
        <f>Baker_Scores_Men_Var!P285</f>
        <v>192</v>
      </c>
      <c r="T39" s="50">
        <f>Baker_Scores_Men_Var!Q285</f>
        <v>204</v>
      </c>
      <c r="U39" s="50">
        <f>Baker_Scores_Men_Var!R285</f>
        <v>170</v>
      </c>
      <c r="V39" s="50">
        <f>Baker_Scores_Men_Var!S285</f>
        <v>173</v>
      </c>
      <c r="W39" s="50">
        <f>Baker_Scores_Men_Var!T285</f>
        <v>182</v>
      </c>
      <c r="X39" s="50">
        <f>Baker_Scores_Men_Var!U285</f>
        <v>213</v>
      </c>
      <c r="Y39" s="50">
        <f>Baker_Scores_Men_Var!V285</f>
        <v>181</v>
      </c>
      <c r="Z39" s="50">
        <f>Baker_Scores_Men_Var!W285</f>
        <v>199</v>
      </c>
      <c r="AA39" s="30">
        <f t="shared" si="1"/>
        <v>2979</v>
      </c>
      <c r="AB39" s="30">
        <f t="shared" si="2"/>
        <v>8572</v>
      </c>
    </row>
    <row r="40" spans="1:28" s="1" customFormat="1" ht="13.9" customHeight="1">
      <c r="A40" s="13">
        <f t="array" ref="A40">RANK(AB40,$AB$12:$AB$44)</f>
        <v>29</v>
      </c>
      <c r="B40" s="64" t="s">
        <v>1743</v>
      </c>
      <c r="C40" s="64"/>
      <c r="D40" s="24">
        <f>Individual_Scores_Men_Var!G101</f>
        <v>894</v>
      </c>
      <c r="E40" s="50">
        <f>Individual_Scores_Men_Var!H101</f>
        <v>875</v>
      </c>
      <c r="F40" s="50">
        <f>Individual_Scores_Men_Var!I101</f>
        <v>842</v>
      </c>
      <c r="G40" s="50">
        <f>Individual_Scores_Men_Var!J101</f>
        <v>838</v>
      </c>
      <c r="H40" s="50">
        <f>Individual_Scores_Men_Var!K101</f>
        <v>879</v>
      </c>
      <c r="I40" s="50">
        <f>Individual_Scores_Men_Var!L101</f>
        <v>881</v>
      </c>
      <c r="J40" s="30">
        <f t="shared" si="0"/>
        <v>5209</v>
      </c>
      <c r="K40" s="50">
        <f>Baker_Scores_Men_Var!H90</f>
        <v>162</v>
      </c>
      <c r="L40" s="50">
        <f>Baker_Scores_Men_Var!I90</f>
        <v>230</v>
      </c>
      <c r="M40" s="50">
        <f>Baker_Scores_Men_Var!J90</f>
        <v>193</v>
      </c>
      <c r="N40" s="50">
        <f>Baker_Scores_Men_Var!K90</f>
        <v>198</v>
      </c>
      <c r="O40" s="50">
        <f>Baker_Scores_Men_Var!L90</f>
        <v>215</v>
      </c>
      <c r="P40" s="50">
        <f>Baker_Scores_Men_Var!M90</f>
        <v>227</v>
      </c>
      <c r="Q40" s="50">
        <f>Baker_Scores_Men_Var!N90</f>
        <v>233</v>
      </c>
      <c r="R40" s="50">
        <f>Baker_Scores_Men_Var!O90</f>
        <v>225</v>
      </c>
      <c r="S40" s="50">
        <f>Baker_Scores_Men_Var!P90</f>
        <v>238</v>
      </c>
      <c r="T40" s="50">
        <f>Baker_Scores_Men_Var!Q90</f>
        <v>197</v>
      </c>
      <c r="U40" s="50">
        <f>Baker_Scores_Men_Var!R90</f>
        <v>160</v>
      </c>
      <c r="V40" s="50">
        <f>Baker_Scores_Men_Var!S90</f>
        <v>173</v>
      </c>
      <c r="W40" s="50">
        <f>Baker_Scores_Men_Var!T90</f>
        <v>202</v>
      </c>
      <c r="X40" s="50">
        <f>Baker_Scores_Men_Var!U90</f>
        <v>223</v>
      </c>
      <c r="Y40" s="50">
        <f>Baker_Scores_Men_Var!V90</f>
        <v>225</v>
      </c>
      <c r="Z40" s="50">
        <f>Baker_Scores_Men_Var!W90</f>
        <v>188</v>
      </c>
      <c r="AA40" s="30">
        <f t="shared" si="1"/>
        <v>3289</v>
      </c>
      <c r="AB40" s="30">
        <f t="shared" si="2"/>
        <v>8498</v>
      </c>
    </row>
    <row r="41" spans="1:28" s="1" customFormat="1" ht="13.9" customHeight="1">
      <c r="A41" s="13">
        <f t="array" ref="A41">RANK(AB41,$AB$12:$AB$44)</f>
        <v>30</v>
      </c>
      <c r="B41" s="64" t="s">
        <v>1740</v>
      </c>
      <c r="C41" s="64"/>
      <c r="D41" s="24">
        <f>Individual_Scores_Men_Var!G62</f>
        <v>848</v>
      </c>
      <c r="E41" s="24">
        <f>Individual_Scores_Men_Var!H62</f>
        <v>860</v>
      </c>
      <c r="F41" s="24">
        <f>Individual_Scores_Men_Var!I62</f>
        <v>913</v>
      </c>
      <c r="G41" s="24">
        <f>Individual_Scores_Men_Var!J62</f>
        <v>979</v>
      </c>
      <c r="H41" s="24">
        <f>Individual_Scores_Men_Var!K62</f>
        <v>910</v>
      </c>
      <c r="I41" s="24">
        <f>Individual_Scores_Men_Var!L62</f>
        <v>806</v>
      </c>
      <c r="J41" s="19">
        <f t="shared" si="0"/>
        <v>5316</v>
      </c>
      <c r="K41" s="24">
        <f>Baker_Scores_Men_Var!H51</f>
        <v>213</v>
      </c>
      <c r="L41" s="24">
        <f>Baker_Scores_Men_Var!I51</f>
        <v>193</v>
      </c>
      <c r="M41" s="24">
        <f>Baker_Scores_Men_Var!J51</f>
        <v>171</v>
      </c>
      <c r="N41" s="24">
        <f>Baker_Scores_Men_Var!K51</f>
        <v>178</v>
      </c>
      <c r="O41" s="24">
        <f>Baker_Scores_Men_Var!L51</f>
        <v>150</v>
      </c>
      <c r="P41" s="50">
        <f>Baker_Scores_Men_Var!M51</f>
        <v>191</v>
      </c>
      <c r="Q41" s="24">
        <f>Baker_Scores_Men_Var!N51</f>
        <v>179</v>
      </c>
      <c r="R41" s="24">
        <f>Baker_Scores_Men_Var!O51</f>
        <v>178</v>
      </c>
      <c r="S41" s="50">
        <f>Baker_Scores_Men_Var!P51</f>
        <v>185</v>
      </c>
      <c r="T41" s="50">
        <f>Baker_Scores_Men_Var!Q51</f>
        <v>168</v>
      </c>
      <c r="U41" s="50">
        <f>Baker_Scores_Men_Var!R51</f>
        <v>234</v>
      </c>
      <c r="V41" s="50">
        <f>Baker_Scores_Men_Var!S51</f>
        <v>199</v>
      </c>
      <c r="W41" s="50">
        <f>Baker_Scores_Men_Var!T51</f>
        <v>191</v>
      </c>
      <c r="X41" s="50">
        <f>Baker_Scores_Men_Var!U51</f>
        <v>174</v>
      </c>
      <c r="Y41" s="50">
        <f>Baker_Scores_Men_Var!V51</f>
        <v>175</v>
      </c>
      <c r="Z41" s="50">
        <f>Baker_Scores_Men_Var!W51</f>
        <v>232</v>
      </c>
      <c r="AA41" s="30">
        <f t="shared" si="1"/>
        <v>3011</v>
      </c>
      <c r="AB41" s="30">
        <f t="shared" si="2"/>
        <v>8327</v>
      </c>
    </row>
    <row r="42" spans="1:28" s="1" customFormat="1" ht="13.9" customHeight="1">
      <c r="A42" s="13">
        <f t="array" ref="A42">RANK(AB42,$AB$12:$AB$44)</f>
        <v>31</v>
      </c>
      <c r="B42" s="1" t="s">
        <v>1749</v>
      </c>
      <c r="C42" s="13"/>
      <c r="D42" s="50">
        <f>Individual_Scores_Men_Var!G179</f>
        <v>798</v>
      </c>
      <c r="E42" s="50">
        <f>Individual_Scores_Men_Var!H179</f>
        <v>822</v>
      </c>
      <c r="F42" s="50">
        <f>Individual_Scores_Men_Var!I179</f>
        <v>811</v>
      </c>
      <c r="G42" s="50">
        <f>Individual_Scores_Men_Var!J179</f>
        <v>912</v>
      </c>
      <c r="H42" s="50">
        <f>Individual_Scores_Men_Var!K179</f>
        <v>896</v>
      </c>
      <c r="I42" s="50">
        <f>Individual_Scores_Men_Var!L179</f>
        <v>924</v>
      </c>
      <c r="J42" s="30">
        <f t="shared" si="0"/>
        <v>5163</v>
      </c>
      <c r="K42" s="50">
        <f>Baker_Scores_Men_Var!H168</f>
        <v>253</v>
      </c>
      <c r="L42" s="50">
        <f>Baker_Scores_Men_Var!I168</f>
        <v>171</v>
      </c>
      <c r="M42" s="50">
        <f>Baker_Scores_Men_Var!J168</f>
        <v>166</v>
      </c>
      <c r="N42" s="50">
        <f>Baker_Scores_Men_Var!K168</f>
        <v>154</v>
      </c>
      <c r="O42" s="50">
        <f>Baker_Scores_Men_Var!L168</f>
        <v>223</v>
      </c>
      <c r="P42" s="50">
        <f>Baker_Scores_Men_Var!M168</f>
        <v>158</v>
      </c>
      <c r="Q42" s="50">
        <f>Baker_Scores_Men_Var!N168</f>
        <v>172</v>
      </c>
      <c r="R42" s="50">
        <f>Baker_Scores_Men_Var!O168</f>
        <v>193</v>
      </c>
      <c r="S42" s="50">
        <f>Baker_Scores_Men_Var!P168</f>
        <v>161</v>
      </c>
      <c r="T42" s="50">
        <f>Baker_Scores_Men_Var!Q168</f>
        <v>179</v>
      </c>
      <c r="U42" s="50">
        <f>Baker_Scores_Men_Var!R168</f>
        <v>125</v>
      </c>
      <c r="V42" s="50">
        <f>Baker_Scores_Men_Var!S168</f>
        <v>152</v>
      </c>
      <c r="W42" s="50">
        <f>Baker_Scores_Men_Var!T168</f>
        <v>177</v>
      </c>
      <c r="X42" s="50">
        <f>Baker_Scores_Men_Var!U168</f>
        <v>186</v>
      </c>
      <c r="Y42" s="50">
        <f>Baker_Scores_Men_Var!V168</f>
        <v>160</v>
      </c>
      <c r="Z42" s="50">
        <f>Baker_Scores_Men_Var!W168</f>
        <v>157</v>
      </c>
      <c r="AA42" s="30">
        <f t="shared" si="1"/>
        <v>2787</v>
      </c>
      <c r="AB42" s="30">
        <f t="shared" si="2"/>
        <v>7950</v>
      </c>
    </row>
    <row r="43" spans="1:28" s="1" customFormat="1" ht="13.9" customHeight="1">
      <c r="A43" s="13">
        <f t="array" ref="A43">RANK(AB43,$AB$12:$AB$44)</f>
        <v>32</v>
      </c>
      <c r="B43" s="21" t="s">
        <v>1744</v>
      </c>
      <c r="C43" s="21"/>
      <c r="D43" s="24">
        <f>Individual_Scores_Men_Var!G114</f>
        <v>713</v>
      </c>
      <c r="E43" s="24">
        <f>Individual_Scores_Men_Var!H114</f>
        <v>799</v>
      </c>
      <c r="F43" s="24">
        <f>Individual_Scores_Men_Var!I114</f>
        <v>744</v>
      </c>
      <c r="G43" s="24">
        <f>Individual_Scores_Men_Var!J114</f>
        <v>854</v>
      </c>
      <c r="H43" s="24">
        <f>Individual_Scores_Men_Var!K114</f>
        <v>858</v>
      </c>
      <c r="I43" s="24">
        <f>Individual_Scores_Men_Var!L114</f>
        <v>872</v>
      </c>
      <c r="J43" s="19">
        <f t="shared" si="0"/>
        <v>4840</v>
      </c>
      <c r="K43" s="24">
        <f>Baker_Scores_Men_Var!H103</f>
        <v>169</v>
      </c>
      <c r="L43" s="24">
        <f>Baker_Scores_Men_Var!I103</f>
        <v>170</v>
      </c>
      <c r="M43" s="24">
        <f>Baker_Scores_Men_Var!J103</f>
        <v>179</v>
      </c>
      <c r="N43" s="24">
        <f>Baker_Scores_Men_Var!K103</f>
        <v>172</v>
      </c>
      <c r="O43" s="24">
        <f>Baker_Scores_Men_Var!L103</f>
        <v>174</v>
      </c>
      <c r="P43" s="24">
        <f>Baker_Scores_Men_Var!M103</f>
        <v>162</v>
      </c>
      <c r="Q43" s="24">
        <f>Baker_Scores_Men_Var!N103</f>
        <v>153</v>
      </c>
      <c r="R43" s="24">
        <f>Baker_Scores_Men_Var!O103</f>
        <v>128</v>
      </c>
      <c r="S43" s="24">
        <f>Baker_Scores_Men_Var!P103</f>
        <v>173</v>
      </c>
      <c r="T43" s="24">
        <f>Baker_Scores_Men_Var!Q103</f>
        <v>209</v>
      </c>
      <c r="U43" s="24">
        <f>Baker_Scores_Men_Var!R103</f>
        <v>165</v>
      </c>
      <c r="V43" s="24">
        <f>Baker_Scores_Men_Var!S103</f>
        <v>147</v>
      </c>
      <c r="W43" s="24">
        <f>Baker_Scores_Men_Var!T103</f>
        <v>152</v>
      </c>
      <c r="X43" s="24">
        <f>Baker_Scores_Men_Var!U103</f>
        <v>166</v>
      </c>
      <c r="Y43" s="24">
        <f>Baker_Scores_Men_Var!V103</f>
        <v>161</v>
      </c>
      <c r="Z43" s="24">
        <f>Baker_Scores_Men_Var!W103</f>
        <v>183</v>
      </c>
      <c r="AA43" s="19">
        <f t="shared" si="1"/>
        <v>2663</v>
      </c>
      <c r="AB43" s="19">
        <f t="shared" si="2"/>
        <v>7503</v>
      </c>
    </row>
    <row r="44" spans="1:28" s="1" customFormat="1" ht="13.9" customHeight="1"/>
    <row r="45" spans="1:28" s="1" customFormat="1" ht="13.9" customHeight="1">
      <c r="B45" s="33" t="s">
        <v>1812</v>
      </c>
      <c r="D45" s="76">
        <f t="shared" ref="D45:AB45" si="3">SUM(D12:D43)</f>
        <v>31507</v>
      </c>
      <c r="E45" s="76">
        <f t="shared" si="3"/>
        <v>31803</v>
      </c>
      <c r="F45" s="76">
        <f t="shared" si="3"/>
        <v>31477</v>
      </c>
      <c r="G45" s="76">
        <f t="shared" si="3"/>
        <v>31785</v>
      </c>
      <c r="H45" s="76">
        <f t="shared" si="3"/>
        <v>31434</v>
      </c>
      <c r="I45" s="76">
        <f t="shared" si="3"/>
        <v>31027</v>
      </c>
      <c r="J45" s="77">
        <f t="shared" si="3"/>
        <v>189033</v>
      </c>
      <c r="K45" s="76">
        <f t="shared" si="3"/>
        <v>6451</v>
      </c>
      <c r="L45" s="76">
        <f t="shared" si="3"/>
        <v>6707</v>
      </c>
      <c r="M45" s="76">
        <f t="shared" si="3"/>
        <v>6199</v>
      </c>
      <c r="N45" s="76">
        <f t="shared" si="3"/>
        <v>6510</v>
      </c>
      <c r="O45" s="76">
        <f t="shared" si="3"/>
        <v>6575</v>
      </c>
      <c r="P45" s="76">
        <f t="shared" si="3"/>
        <v>6386</v>
      </c>
      <c r="Q45" s="76">
        <f t="shared" si="3"/>
        <v>6210</v>
      </c>
      <c r="R45" s="76">
        <f t="shared" si="3"/>
        <v>6498</v>
      </c>
      <c r="S45" s="76">
        <f t="shared" si="3"/>
        <v>6249</v>
      </c>
      <c r="T45" s="76">
        <f t="shared" si="3"/>
        <v>6274</v>
      </c>
      <c r="U45" s="76">
        <f t="shared" si="3"/>
        <v>6546</v>
      </c>
      <c r="V45" s="76">
        <f t="shared" si="3"/>
        <v>6564</v>
      </c>
      <c r="W45" s="76">
        <f t="shared" si="3"/>
        <v>6403</v>
      </c>
      <c r="X45" s="76">
        <f t="shared" si="3"/>
        <v>6437</v>
      </c>
      <c r="Y45" s="76">
        <f t="shared" si="3"/>
        <v>6228</v>
      </c>
      <c r="Z45" s="76">
        <f t="shared" si="3"/>
        <v>6268</v>
      </c>
      <c r="AA45" s="77">
        <f t="shared" si="3"/>
        <v>102505</v>
      </c>
      <c r="AB45" s="77">
        <f t="shared" si="3"/>
        <v>291538</v>
      </c>
    </row>
    <row r="46" spans="1:28" s="1" customFormat="1" ht="13.9" customHeight="1">
      <c r="B46" s="33" t="s">
        <v>1813</v>
      </c>
      <c r="D46" s="76">
        <f t="shared" ref="D46:AA46" si="4">(D45/32)</f>
        <v>984.59375</v>
      </c>
      <c r="E46" s="76">
        <f t="shared" si="4"/>
        <v>993.84375</v>
      </c>
      <c r="F46" s="76">
        <f t="shared" si="4"/>
        <v>983.65625</v>
      </c>
      <c r="G46" s="76">
        <f t="shared" si="4"/>
        <v>993.28125</v>
      </c>
      <c r="H46" s="76">
        <f t="shared" si="4"/>
        <v>982.3125</v>
      </c>
      <c r="I46" s="76">
        <f t="shared" si="4"/>
        <v>969.59375</v>
      </c>
      <c r="J46" s="77">
        <f t="shared" si="4"/>
        <v>5907.28125</v>
      </c>
      <c r="K46" s="76">
        <f t="shared" si="4"/>
        <v>201.59375</v>
      </c>
      <c r="L46" s="76">
        <f t="shared" si="4"/>
        <v>209.59375</v>
      </c>
      <c r="M46" s="76">
        <f t="shared" si="4"/>
        <v>193.71875</v>
      </c>
      <c r="N46" s="76">
        <f t="shared" si="4"/>
        <v>203.4375</v>
      </c>
      <c r="O46" s="76">
        <f t="shared" si="4"/>
        <v>205.46875</v>
      </c>
      <c r="P46" s="76">
        <f t="shared" si="4"/>
        <v>199.5625</v>
      </c>
      <c r="Q46" s="76">
        <f t="shared" si="4"/>
        <v>194.0625</v>
      </c>
      <c r="R46" s="76">
        <f t="shared" si="4"/>
        <v>203.0625</v>
      </c>
      <c r="S46" s="76">
        <f t="shared" si="4"/>
        <v>195.28125</v>
      </c>
      <c r="T46" s="76">
        <f t="shared" si="4"/>
        <v>196.0625</v>
      </c>
      <c r="U46" s="76">
        <f t="shared" si="4"/>
        <v>204.5625</v>
      </c>
      <c r="V46" s="76">
        <f t="shared" si="4"/>
        <v>205.125</v>
      </c>
      <c r="W46" s="76">
        <f t="shared" si="4"/>
        <v>200.09375</v>
      </c>
      <c r="X46" s="76">
        <f t="shared" si="4"/>
        <v>201.15625</v>
      </c>
      <c r="Y46" s="76">
        <f t="shared" si="4"/>
        <v>194.625</v>
      </c>
      <c r="Z46" s="76">
        <f t="shared" si="4"/>
        <v>195.875</v>
      </c>
      <c r="AA46" s="77">
        <f t="shared" si="4"/>
        <v>3203.28125</v>
      </c>
    </row>
    <row r="47" spans="1:28" s="1" customFormat="1" ht="13.9" customHeight="1">
      <c r="B47" s="33" t="s">
        <v>1814</v>
      </c>
      <c r="D47" s="76">
        <f t="shared" ref="D47:J47" si="5">IF(D54 = 0, 0,D45/D54)</f>
        <v>196.91874999999999</v>
      </c>
      <c r="E47" s="76">
        <f t="shared" si="5"/>
        <v>198.76875000000001</v>
      </c>
      <c r="F47" s="76">
        <f t="shared" si="5"/>
        <v>196.73124999999999</v>
      </c>
      <c r="G47" s="76">
        <f t="shared" si="5"/>
        <v>198.65625</v>
      </c>
      <c r="H47" s="76">
        <f t="shared" si="5"/>
        <v>196.46250000000001</v>
      </c>
      <c r="I47" s="76">
        <f t="shared" si="5"/>
        <v>193.91874999999999</v>
      </c>
      <c r="J47" s="77">
        <f t="shared" si="5"/>
        <v>196.90937500000001</v>
      </c>
    </row>
    <row r="48" spans="1:28" s="1" customFormat="1" ht="13.9" customHeight="1"/>
    <row r="49" spans="1:10" s="1" customFormat="1" ht="13.9" customHeight="1"/>
    <row r="50" spans="1:10" s="1" customFormat="1" ht="13.9" customHeight="1"/>
    <row r="51" spans="1:10" s="1" customFormat="1" ht="13.9" customHeight="1"/>
    <row r="52" spans="1:10" s="1" customFormat="1" ht="13.9" customHeight="1"/>
    <row r="53" spans="1:10" s="1" customFormat="1" ht="13.9" customHeight="1"/>
    <row r="54" spans="1:10" s="1" customFormat="1" ht="13.9" customHeight="1">
      <c r="D54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"&gt;0")+COUNTIF(Individual_Scores_Men_Var!G233:G243, "&gt;0")+COUNTIF(Individual_Scores_Men_Var!G246:G256, "&gt;0")+COUNTIF(Individual_Scores_Men_Var!G259:G269, "&gt;0")+COUNTIF(Individual_Scores_Men_Var!G272:G282, "&gt;0")+COUNTIF(Individual_Scores_Men_Var!G285:G295, "&gt;0")+COUNTIF(Individual_Scores_Men_Var!G298:G308, "&gt;0")+COUNTIF(Individual_Scores_Men_Var!G311:G321, "&gt;0")+COUNTIF(Individual_Scores_Men_Var!G324:G334, "&gt;0")+COUNTIF(Individual_Scores_Men_Var!G337:G347, "&gt;0")+COUNTIF(Individual_Scores_Men_Var!G350:G360, "&gt;0")+COUNTIF(Individual_Scores_Men_Var!G363:G373, "&gt;0")+COUNTIF(Individual_Scores_Men_Var!G376:G386, "&gt;0")+COUNTIF(Individual_Scores_Men_Var!G389:G399, "&gt;0")+COUNTIF(Individual_Scores_Men_Var!G402:G412, "&gt;0")+COUNTIF(Individual_Scores_Men_Var!G415:G425, "&gt;0")</f>
        <v>160</v>
      </c>
      <c r="E54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"&gt;0")+COUNTIF(Individual_Scores_Men_Var!H233:H243, "&gt;0")+COUNTIF(Individual_Scores_Men_Var!H246:H256, "&gt;0")+COUNTIF(Individual_Scores_Men_Var!H259:H269, "&gt;0")+COUNTIF(Individual_Scores_Men_Var!H272:H282, "&gt;0")+COUNTIF(Individual_Scores_Men_Var!H285:H295, "&gt;0")+COUNTIF(Individual_Scores_Men_Var!H298:H308, "&gt;0")+COUNTIF(Individual_Scores_Men_Var!H311:H321, "&gt;0")+COUNTIF(Individual_Scores_Men_Var!H324:H334, "&gt;0")+COUNTIF(Individual_Scores_Men_Var!H337:H347, "&gt;0")+COUNTIF(Individual_Scores_Men_Var!H350:H360, "&gt;0")+COUNTIF(Individual_Scores_Men_Var!H363:H373, "&gt;0")+COUNTIF(Individual_Scores_Men_Var!H376:H386, "&gt;0")+COUNTIF(Individual_Scores_Men_Var!H389:H399, "&gt;0")+COUNTIF(Individual_Scores_Men_Var!H402:H412, "&gt;0")+COUNTIF(Individual_Scores_Men_Var!H415:H425, "&gt;0")</f>
        <v>160</v>
      </c>
      <c r="F54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"&gt;0")+COUNTIF(Individual_Scores_Men_Var!I233:I243, "&gt;0")+COUNTIF(Individual_Scores_Men_Var!I246:I256, "&gt;0")+COUNTIF(Individual_Scores_Men_Var!I259:I269, "&gt;0")+COUNTIF(Individual_Scores_Men_Var!I272:I282, "&gt;0")+COUNTIF(Individual_Scores_Men_Var!I285:I295, "&gt;0")+COUNTIF(Individual_Scores_Men_Var!I298:I308, "&gt;0")+COUNTIF(Individual_Scores_Men_Var!I311:I321, "&gt;0")+COUNTIF(Individual_Scores_Men_Var!I324:I334, "&gt;0")+COUNTIF(Individual_Scores_Men_Var!I337:I347, "&gt;0")+COUNTIF(Individual_Scores_Men_Var!I350:I360, "&gt;0")+COUNTIF(Individual_Scores_Men_Var!I363:I373, "&gt;0")+COUNTIF(Individual_Scores_Men_Var!I376:I386, "&gt;0")+COUNTIF(Individual_Scores_Men_Var!I389:I399, "&gt;0")+COUNTIF(Individual_Scores_Men_Var!I402:I412, "&gt;0")+COUNTIF(Individual_Scores_Men_Var!I415:I425, "&gt;0")</f>
        <v>160</v>
      </c>
      <c r="G54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"&gt;0")+COUNTIF(Individual_Scores_Men_Var!J233:J243, "&gt;0")+COUNTIF(Individual_Scores_Men_Var!J246:J256, "&gt;0")+COUNTIF(Individual_Scores_Men_Var!J259:J269, "&gt;0")+COUNTIF(Individual_Scores_Men_Var!J272:J282, "&gt;0")+COUNTIF(Individual_Scores_Men_Var!J285:J295, "&gt;0")+COUNTIF(Individual_Scores_Men_Var!J298:J308, "&gt;0")+COUNTIF(Individual_Scores_Men_Var!J311:J321, "&gt;0")+COUNTIF(Individual_Scores_Men_Var!J324:J334, "&gt;0")+COUNTIF(Individual_Scores_Men_Var!J337:J347, "&gt;0")+COUNTIF(Individual_Scores_Men_Var!J350:J360, "&gt;0")+COUNTIF(Individual_Scores_Men_Var!J363:J373, "&gt;0")+COUNTIF(Individual_Scores_Men_Var!J376:J386, "&gt;0")+COUNTIF(Individual_Scores_Men_Var!J389:J399, "&gt;0")+COUNTIF(Individual_Scores_Men_Var!J402:J412, "&gt;0")+COUNTIF(Individual_Scores_Men_Var!J415:J425, "&gt;0")</f>
        <v>160</v>
      </c>
      <c r="H54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"&gt;0")+COUNTIF(Individual_Scores_Men_Var!K207:K217, "&gt;0")+COUNTIF(Individual_Scores_Men_Var!K220:K230, "&gt;0")+COUNTIF(Individual_Scores_Men_Var!K233:K243, "&gt;0")+COUNTIF(Individual_Scores_Men_Var!K246:K256, "&gt;0")+COUNTIF(Individual_Scores_Men_Var!K259:K269, "&gt;0")+COUNTIF(Individual_Scores_Men_Var!K272:K282, "&gt;0")+COUNTIF(Individual_Scores_Men_Var!K285:K295, "&gt;0")+COUNTIF(Individual_Scores_Men_Var!K298:K308, "&gt;0")+COUNTIF(Individual_Scores_Men_Var!K311:K321, "&gt;0")+COUNTIF(Individual_Scores_Men_Var!K324:K334, "&gt;0")+COUNTIF(Individual_Scores_Men_Var!K337:K347, "&gt;0")+COUNTIF(Individual_Scores_Men_Var!K350:K360, "&gt;0")+COUNTIF(Individual_Scores_Men_Var!K363:K373, "&gt;0")+COUNTIF(Individual_Scores_Men_Var!K376:K386, "&gt;0")+COUNTIF(Individual_Scores_Men_Var!K389:K399, "&gt;0")+COUNTIF(Individual_Scores_Men_Var!K402:K412, "&gt;0")+COUNTIF(Individual_Scores_Men_Var!K415:K425, "&gt;0")</f>
        <v>160</v>
      </c>
      <c r="I54" s="2">
        <f>COUNTIF(Individual_Scores_Men_Var!L12:L22, "&gt;0")+COUNTIF(Individual_Scores_Men_Var!L25:L35, "&gt;0")+COUNTIF(Individual_Scores_Men_Var!L38:L48, "&gt;0")+COUNTIF(Individual_Scores_Men_Var!L51:L61, "&gt;0")+COUNTIF(Individual_Scores_Men_Var!L64:L74, "&gt;0")+COUNTIF(Individual_Scores_Men_Var!L77:L87, "&gt;0")+COUNTIF(Individual_Scores_Men_Var!L90:L100, "&gt;0")+COUNTIF(Individual_Scores_Men_Var!L103:L113, "&gt;0")+COUNTIF(Individual_Scores_Men_Var!L116:L126, "&gt;0")+COUNTIF(Individual_Scores_Men_Var!L129:L139, "&gt;0")+COUNTIF(Individual_Scores_Men_Var!L142:L152, "&gt;0")+COUNTIF(Individual_Scores_Men_Var!L155:L165, "&gt;0")+COUNTIF(Individual_Scores_Men_Var!L168:L178, "&gt;0")+COUNTIF(Individual_Scores_Men_Var!L181:L191, "&gt;0")+COUNTIF(Individual_Scores_Men_Var!L194:L204, "&gt;0")+COUNTIF(Individual_Scores_Men_Var!L207:L217, "&gt;0")+COUNTIF(Individual_Scores_Men_Var!L220:L230, "&gt;0")+COUNTIF(Individual_Scores_Men_Var!L233:L243, "&gt;0")+COUNTIF(Individual_Scores_Men_Var!L246:L256, "&gt;0")+COUNTIF(Individual_Scores_Men_Var!L259:L269, "&gt;0")+COUNTIF(Individual_Scores_Men_Var!L272:L282, "&gt;0")+COUNTIF(Individual_Scores_Men_Var!L285:L295, "&gt;0")+COUNTIF(Individual_Scores_Men_Var!L298:L308, "&gt;0")+COUNTIF(Individual_Scores_Men_Var!L311:L321, "&gt;0")+COUNTIF(Individual_Scores_Men_Var!L324:L334, "&gt;0")+COUNTIF(Individual_Scores_Men_Var!L337:L347, "&gt;0")+COUNTIF(Individual_Scores_Men_Var!L350:L360, "&gt;0")+COUNTIF(Individual_Scores_Men_Var!L363:L373, "&gt;0")+COUNTIF(Individual_Scores_Men_Var!L376:L386, "&gt;0")+COUNTIF(Individual_Scores_Men_Var!L389:L399, "&gt;0")+COUNTIF(Individual_Scores_Men_Var!L402:L412, "&gt;0")+COUNTIF(Individual_Scores_Men_Var!L415:L425, "&gt;0")</f>
        <v>160</v>
      </c>
      <c r="J54" s="2">
        <f>SUM(D54:I54)</f>
        <v>960</v>
      </c>
    </row>
    <row r="55" spans="1:10" s="1" customFormat="1" ht="13.9" customHeight="1">
      <c r="A55" s="30"/>
      <c r="B55" s="30" t="s">
        <v>1815</v>
      </c>
      <c r="C55" s="30"/>
      <c r="D55" s="30"/>
    </row>
    <row r="56" spans="1:10" s="1" customFormat="1" ht="13.9" customHeight="1">
      <c r="A56" s="30"/>
      <c r="B56" s="30" t="s">
        <v>1</v>
      </c>
      <c r="C56" s="30"/>
      <c r="D56" s="30"/>
    </row>
    <row r="57" spans="1:10" s="1" customFormat="1" ht="13.9" customHeight="1">
      <c r="A57" s="30"/>
      <c r="B57" s="30" t="s">
        <v>1816</v>
      </c>
      <c r="C57" s="30"/>
      <c r="D57" s="30"/>
    </row>
    <row r="58" spans="1:10" s="1" customFormat="1" ht="13.9" customHeight="1">
      <c r="A58" s="30"/>
      <c r="B58" s="30"/>
      <c r="C58" s="30"/>
      <c r="D58" s="30" t="s">
        <v>1810</v>
      </c>
    </row>
    <row r="59" spans="1:10" s="1" customFormat="1" ht="13.9" customHeight="1">
      <c r="A59" s="78" t="s">
        <v>1811</v>
      </c>
      <c r="B59" s="78" t="s">
        <v>1732</v>
      </c>
      <c r="C59" s="78"/>
      <c r="D59" s="78" t="s">
        <v>1735</v>
      </c>
    </row>
    <row r="60" spans="1:10" s="1" customFormat="1" ht="13.9" customHeight="1">
      <c r="A60" s="13">
        <f t="shared" ref="A60:B91" si="6">A12</f>
        <v>1</v>
      </c>
      <c r="B60" s="13" t="str">
        <f t="shared" si="6"/>
        <v>Purdue University V</v>
      </c>
      <c r="D60" s="13">
        <f t="shared" ref="D60:D91" si="7">AB12</f>
        <v>9895</v>
      </c>
    </row>
    <row r="61" spans="1:10" s="1" customFormat="1" ht="13.9" customHeight="1">
      <c r="A61" s="13">
        <f t="shared" si="6"/>
        <v>2</v>
      </c>
      <c r="B61" s="13" t="str">
        <f t="shared" si="6"/>
        <v>Saint Xavier University V</v>
      </c>
      <c r="D61" s="13">
        <f t="shared" si="7"/>
        <v>9827</v>
      </c>
    </row>
    <row r="62" spans="1:10" s="1" customFormat="1" ht="13.9" customHeight="1">
      <c r="A62" s="13">
        <f t="shared" si="6"/>
        <v>3</v>
      </c>
      <c r="B62" s="13" t="str">
        <f t="shared" si="6"/>
        <v>Calumet College Of St. Joseph V</v>
      </c>
      <c r="D62" s="13">
        <f t="shared" si="7"/>
        <v>9772</v>
      </c>
    </row>
    <row r="63" spans="1:10" s="1" customFormat="1" ht="13.9" customHeight="1">
      <c r="A63" s="13">
        <f t="shared" si="6"/>
        <v>4</v>
      </c>
      <c r="B63" s="13" t="str">
        <f t="shared" si="6"/>
        <v>Davenport University V</v>
      </c>
      <c r="D63" s="13">
        <f t="shared" si="7"/>
        <v>9737</v>
      </c>
    </row>
    <row r="64" spans="1:10" s="1" customFormat="1" ht="13.9" customHeight="1">
      <c r="A64" s="13">
        <f t="shared" si="6"/>
        <v>5</v>
      </c>
      <c r="B64" s="13" t="str">
        <f t="shared" si="6"/>
        <v>Wisc.-Whitewater V</v>
      </c>
      <c r="D64" s="13">
        <f t="shared" si="7"/>
        <v>9695</v>
      </c>
    </row>
    <row r="65" spans="1:4" s="1" customFormat="1" ht="13.9" customHeight="1">
      <c r="A65" s="13">
        <f t="shared" si="6"/>
        <v>6</v>
      </c>
      <c r="B65" s="13" t="str">
        <f t="shared" si="6"/>
        <v>Indiana Institute Of Technology V</v>
      </c>
      <c r="D65" s="13">
        <f t="shared" si="7"/>
        <v>9687</v>
      </c>
    </row>
    <row r="66" spans="1:4" s="1" customFormat="1" ht="13.9" customHeight="1">
      <c r="A66" s="13">
        <f t="shared" si="6"/>
        <v>7</v>
      </c>
      <c r="B66" s="13" t="str">
        <f t="shared" si="6"/>
        <v>Belmont Abbey College V</v>
      </c>
      <c r="D66" s="13">
        <f t="shared" si="7"/>
        <v>9669</v>
      </c>
    </row>
    <row r="67" spans="1:4" s="1" customFormat="1" ht="13.9" customHeight="1">
      <c r="A67" s="13">
        <f t="shared" si="6"/>
        <v>8</v>
      </c>
      <c r="B67" s="13" t="str">
        <f t="shared" si="6"/>
        <v>St. Francis (IL) ,University Of V</v>
      </c>
      <c r="D67" s="13">
        <f t="shared" si="7"/>
        <v>9558</v>
      </c>
    </row>
    <row r="68" spans="1:4" s="1" customFormat="1" ht="13.9" customHeight="1">
      <c r="A68" s="13">
        <f t="shared" si="6"/>
        <v>9</v>
      </c>
      <c r="B68" s="13" t="str">
        <f t="shared" si="6"/>
        <v>McKendree University V</v>
      </c>
      <c r="D68" s="13">
        <f t="shared" si="7"/>
        <v>9508</v>
      </c>
    </row>
    <row r="69" spans="1:4" s="1" customFormat="1" ht="13.9" customHeight="1">
      <c r="A69" s="13">
        <f t="shared" si="6"/>
        <v>10</v>
      </c>
      <c r="B69" s="13" t="str">
        <f t="shared" si="6"/>
        <v>Midway University V</v>
      </c>
      <c r="D69" s="13">
        <f t="shared" si="7"/>
        <v>9481</v>
      </c>
    </row>
    <row r="70" spans="1:4" s="1" customFormat="1" ht="13.9" customHeight="1">
      <c r="A70" s="13">
        <f t="shared" si="6"/>
        <v>11</v>
      </c>
      <c r="B70" s="13" t="str">
        <f t="shared" si="6"/>
        <v>Marian University (IN) V</v>
      </c>
      <c r="D70" s="13">
        <f t="shared" si="7"/>
        <v>9454</v>
      </c>
    </row>
    <row r="71" spans="1:4" s="1" customFormat="1" ht="13.9" customHeight="1">
      <c r="A71" s="13">
        <f t="shared" si="6"/>
        <v>12</v>
      </c>
      <c r="B71" s="13" t="str">
        <f t="shared" si="6"/>
        <v>Tennessee Wesleyan University V</v>
      </c>
      <c r="D71" s="13">
        <f t="shared" si="7"/>
        <v>9450</v>
      </c>
    </row>
    <row r="72" spans="1:4" s="1" customFormat="1" ht="13.9" customHeight="1">
      <c r="A72" s="13">
        <f t="shared" si="6"/>
        <v>13</v>
      </c>
      <c r="B72" s="13" t="str">
        <f t="shared" si="6"/>
        <v>Concordia University V</v>
      </c>
      <c r="D72" s="13">
        <f t="shared" si="7"/>
        <v>9448</v>
      </c>
    </row>
    <row r="73" spans="1:4" s="1" customFormat="1" ht="13.9" customHeight="1">
      <c r="A73" s="13">
        <f t="shared" si="6"/>
        <v>14</v>
      </c>
      <c r="B73" s="13" t="str">
        <f t="shared" si="6"/>
        <v>Trine University V</v>
      </c>
      <c r="D73" s="13">
        <f t="shared" si="7"/>
        <v>9229</v>
      </c>
    </row>
    <row r="74" spans="1:4" s="1" customFormat="1" ht="13.9" customHeight="1">
      <c r="A74" s="13">
        <f t="shared" si="6"/>
        <v>15</v>
      </c>
      <c r="B74" s="13" t="str">
        <f t="shared" si="6"/>
        <v>Judson University V</v>
      </c>
      <c r="D74" s="13">
        <f t="shared" si="7"/>
        <v>9199</v>
      </c>
    </row>
    <row r="75" spans="1:4" s="1" customFormat="1" ht="13.9" customHeight="1">
      <c r="A75" s="13">
        <f t="shared" si="6"/>
        <v>16</v>
      </c>
      <c r="B75" s="13" t="str">
        <f t="shared" si="6"/>
        <v>Wright State University V</v>
      </c>
      <c r="D75" s="13">
        <f t="shared" si="7"/>
        <v>9174</v>
      </c>
    </row>
    <row r="76" spans="1:4" s="1" customFormat="1" ht="13.9" customHeight="1">
      <c r="A76" s="13">
        <f t="shared" si="6"/>
        <v>17</v>
      </c>
      <c r="B76" s="13" t="str">
        <f t="shared" si="6"/>
        <v>Toledo ,University Of V</v>
      </c>
      <c r="D76" s="13">
        <f t="shared" si="7"/>
        <v>9070</v>
      </c>
    </row>
    <row r="77" spans="1:4" s="1" customFormat="1" ht="13.9" customHeight="1">
      <c r="A77" s="13">
        <f t="shared" si="6"/>
        <v>18</v>
      </c>
      <c r="B77" s="13" t="str">
        <f t="shared" si="6"/>
        <v>Campbellsville University V</v>
      </c>
      <c r="D77" s="13">
        <f t="shared" si="7"/>
        <v>9048</v>
      </c>
    </row>
    <row r="78" spans="1:4" s="1" customFormat="1" ht="13.9" customHeight="1">
      <c r="A78" s="13">
        <f t="shared" si="6"/>
        <v>19</v>
      </c>
      <c r="B78" s="13" t="str">
        <f t="shared" si="6"/>
        <v>Rochester University V</v>
      </c>
      <c r="D78" s="13">
        <f t="shared" si="7"/>
        <v>9045</v>
      </c>
    </row>
    <row r="79" spans="1:4" s="1" customFormat="1" ht="13.9" customHeight="1">
      <c r="A79" s="13">
        <f t="shared" si="6"/>
        <v>20</v>
      </c>
      <c r="B79" s="13" t="str">
        <f t="shared" si="6"/>
        <v>Thomas More University V</v>
      </c>
      <c r="D79" s="13">
        <f t="shared" si="7"/>
        <v>9027</v>
      </c>
    </row>
    <row r="80" spans="1:4" s="1" customFormat="1" ht="13.9" customHeight="1">
      <c r="A80" s="13">
        <f t="shared" si="6"/>
        <v>21</v>
      </c>
      <c r="B80" s="13" t="str">
        <f t="shared" si="6"/>
        <v>Union College V</v>
      </c>
      <c r="D80" s="13">
        <f t="shared" si="7"/>
        <v>8909</v>
      </c>
    </row>
    <row r="81" spans="1:4" s="1" customFormat="1" ht="13.9" customHeight="1">
      <c r="A81" s="13">
        <f t="shared" si="6"/>
        <v>22</v>
      </c>
      <c r="B81" s="13" t="str">
        <f t="shared" si="6"/>
        <v>William Woods University V</v>
      </c>
      <c r="D81" s="13">
        <f t="shared" si="7"/>
        <v>8882</v>
      </c>
    </row>
    <row r="82" spans="1:4" s="1" customFormat="1" ht="13.9" customHeight="1">
      <c r="A82" s="13">
        <f t="shared" si="6"/>
        <v>23</v>
      </c>
      <c r="B82" s="13" t="str">
        <f t="shared" si="6"/>
        <v>Vincennes University V</v>
      </c>
      <c r="D82" s="13">
        <f t="shared" si="7"/>
        <v>8859</v>
      </c>
    </row>
    <row r="83" spans="1:4" s="1" customFormat="1" ht="13.9" customHeight="1">
      <c r="A83" s="13">
        <f t="shared" si="6"/>
        <v>24</v>
      </c>
      <c r="B83" s="13" t="str">
        <f t="shared" si="6"/>
        <v>Notre Dame College V</v>
      </c>
      <c r="D83" s="13">
        <f t="shared" si="7"/>
        <v>8840</v>
      </c>
    </row>
    <row r="84" spans="1:4" s="1" customFormat="1" ht="13.9" customHeight="1">
      <c r="A84" s="13">
        <f t="shared" si="6"/>
        <v>25</v>
      </c>
      <c r="B84" s="13" t="str">
        <f t="shared" si="6"/>
        <v>Indianapolis ,University Of V</v>
      </c>
      <c r="D84" s="13">
        <f t="shared" si="7"/>
        <v>8799</v>
      </c>
    </row>
    <row r="85" spans="1:4" s="1" customFormat="1" ht="13.9" customHeight="1">
      <c r="A85" s="13">
        <f t="shared" si="6"/>
        <v>26</v>
      </c>
      <c r="B85" s="13" t="str">
        <f t="shared" si="6"/>
        <v>Roosevelt University V</v>
      </c>
      <c r="D85" s="13">
        <f t="shared" si="7"/>
        <v>8713</v>
      </c>
    </row>
    <row r="86" spans="1:4" s="1" customFormat="1" ht="13.9" customHeight="1">
      <c r="A86" s="13">
        <f t="shared" si="6"/>
        <v>26</v>
      </c>
      <c r="B86" s="13" t="str">
        <f t="shared" si="6"/>
        <v>Joliet Junior College V</v>
      </c>
      <c r="D86" s="13">
        <f t="shared" si="7"/>
        <v>8713</v>
      </c>
    </row>
    <row r="87" spans="1:4" s="1" customFormat="1" ht="13.9" customHeight="1">
      <c r="A87" s="13">
        <f t="shared" si="6"/>
        <v>28</v>
      </c>
      <c r="B87" s="13" t="str">
        <f t="shared" si="6"/>
        <v>Southeastern Illinois College V</v>
      </c>
      <c r="D87" s="13">
        <f t="shared" si="7"/>
        <v>8572</v>
      </c>
    </row>
    <row r="88" spans="1:4" s="1" customFormat="1" ht="13.9" customHeight="1">
      <c r="A88" s="13">
        <f t="shared" si="6"/>
        <v>29</v>
      </c>
      <c r="B88" s="13" t="str">
        <f t="shared" si="6"/>
        <v>Grace College V</v>
      </c>
      <c r="D88" s="13">
        <f t="shared" si="7"/>
        <v>8498</v>
      </c>
    </row>
    <row r="89" spans="1:4" s="1" customFormat="1" ht="13.9" customHeight="1">
      <c r="A89" s="13">
        <f t="shared" si="6"/>
        <v>30</v>
      </c>
      <c r="B89" s="13" t="str">
        <f t="shared" si="6"/>
        <v>Cleary University V</v>
      </c>
      <c r="D89" s="13">
        <f t="shared" si="7"/>
        <v>8327</v>
      </c>
    </row>
    <row r="90" spans="1:4" s="1" customFormat="1" ht="13.9" customHeight="1">
      <c r="A90" s="13">
        <f t="shared" si="6"/>
        <v>31</v>
      </c>
      <c r="B90" s="13" t="str">
        <f t="shared" si="6"/>
        <v>Lewis University V</v>
      </c>
      <c r="D90" s="13">
        <f t="shared" si="7"/>
        <v>7950</v>
      </c>
    </row>
    <row r="91" spans="1:4" s="1" customFormat="1" ht="13.9" customHeight="1">
      <c r="A91" s="13">
        <f t="shared" si="6"/>
        <v>32</v>
      </c>
      <c r="B91" s="13" t="str">
        <f t="shared" si="6"/>
        <v>Illinois State University V</v>
      </c>
      <c r="D91" s="13">
        <f t="shared" si="7"/>
        <v>7503</v>
      </c>
    </row>
    <row r="92" spans="1:4" s="1" customFormat="1" ht="13.9" customHeight="1"/>
    <row r="93" spans="1:4" s="1" customFormat="1" ht="13.9" customHeight="1"/>
    <row r="94" spans="1:4" s="1" customFormat="1" ht="13.9" customHeight="1"/>
    <row r="95" spans="1:4" s="1" customFormat="1" ht="13.9" customHeight="1"/>
    <row r="96" spans="1:4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ZgyP6wg1BGF/njSOE0/hO8Vy39wdQoerDpfd9WOyr01oDJOxk02A485D2Ks/SYVU+EoBA0rwUMHUf3ZitV+VXQ==" saltValue="9gST9j2hayj0sbkoSiDi7w==" spinCount="100000" sheet="1" objects="1" scenarios="1"/>
  <sortState xmlns:xlrd2="http://schemas.microsoft.com/office/spreadsheetml/2017/richdata2" ref="A12:AB43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Normal="100" workbookViewId="0">
      <pane xSplit="2" ySplit="11" topLeftCell="C33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4" t="s">
        <v>1804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1817</v>
      </c>
    </row>
    <row r="2" spans="1:143" s="52" customFormat="1" ht="15" customHeight="1">
      <c r="AZ2" s="13" t="s">
        <v>1818</v>
      </c>
    </row>
    <row r="3" spans="1:143" s="52" customFormat="1" ht="15" customHeight="1">
      <c r="B3" s="8" t="s">
        <v>1</v>
      </c>
      <c r="C3" s="9"/>
      <c r="D3" s="8" t="s">
        <v>13</v>
      </c>
      <c r="F3" s="9"/>
      <c r="G3" s="9"/>
      <c r="I3" s="53"/>
      <c r="J3" s="53"/>
      <c r="K3" s="54"/>
      <c r="L3" s="54"/>
      <c r="AZ3" s="13" t="s">
        <v>1819</v>
      </c>
    </row>
    <row r="4" spans="1:143" s="52" customFormat="1" ht="15" customHeight="1">
      <c r="B4" s="8" t="s">
        <v>2</v>
      </c>
      <c r="C4" s="8" t="s">
        <v>3</v>
      </c>
      <c r="D4" s="8" t="s">
        <v>16</v>
      </c>
      <c r="I4" s="53"/>
      <c r="J4" s="53"/>
      <c r="K4" s="54"/>
      <c r="L4" s="54"/>
      <c r="BB4" s="93" t="s">
        <v>10</v>
      </c>
    </row>
    <row r="5" spans="1:143" s="52" customFormat="1" ht="15" customHeight="1">
      <c r="C5" s="8"/>
      <c r="F5" s="9"/>
      <c r="G5" s="9"/>
      <c r="I5" s="53"/>
      <c r="J5" s="53"/>
      <c r="K5" s="54"/>
      <c r="L5" s="54"/>
    </row>
    <row r="6" spans="1:143" s="52" customFormat="1" ht="15" customHeight="1">
      <c r="C6" s="9"/>
      <c r="D6" s="9"/>
      <c r="F6" s="9"/>
      <c r="G6" s="9"/>
      <c r="I6" s="55"/>
      <c r="J6" s="53"/>
      <c r="K6" s="54"/>
      <c r="L6" s="54"/>
    </row>
    <row r="7" spans="1:143" s="52" customFormat="1" ht="15" customHeight="1">
      <c r="B7" s="56"/>
      <c r="C7" s="56"/>
      <c r="D7" s="56"/>
      <c r="H7" s="54"/>
      <c r="I7" s="54"/>
      <c r="J7" s="54"/>
      <c r="K7" s="54"/>
      <c r="L7" s="54"/>
    </row>
    <row r="8" spans="1:143" s="52" customFormat="1" ht="15" customHeight="1">
      <c r="B8" s="8" t="s">
        <v>19</v>
      </c>
      <c r="C8" s="16"/>
      <c r="D8" s="79"/>
      <c r="E8" s="14" t="s">
        <v>1808</v>
      </c>
    </row>
    <row r="9" spans="1:143" s="52" customFormat="1" ht="15" customHeight="1">
      <c r="B9" s="8"/>
      <c r="C9" s="16"/>
      <c r="D9" s="56"/>
      <c r="E9" s="80"/>
      <c r="F9" s="57"/>
      <c r="G9" s="57"/>
      <c r="H9" s="81"/>
      <c r="I9" s="57"/>
      <c r="J9" s="57"/>
      <c r="K9" s="57"/>
      <c r="M9" s="53"/>
      <c r="N9" s="53"/>
      <c r="O9" s="82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143" s="83" customFormat="1" ht="15" customHeight="1">
      <c r="A10" s="74"/>
      <c r="B10" s="70"/>
      <c r="C10" s="70"/>
      <c r="D10" s="19" t="s">
        <v>1732</v>
      </c>
      <c r="E10" s="19" t="s">
        <v>1732</v>
      </c>
      <c r="F10" s="19" t="s">
        <v>1732</v>
      </c>
      <c r="G10" s="19" t="s">
        <v>1732</v>
      </c>
      <c r="H10" s="19" t="s">
        <v>1732</v>
      </c>
      <c r="I10" s="19" t="s">
        <v>1732</v>
      </c>
      <c r="J10" s="19" t="s">
        <v>1732</v>
      </c>
      <c r="K10" s="19" t="s">
        <v>1809</v>
      </c>
      <c r="L10" s="19" t="s">
        <v>1809</v>
      </c>
      <c r="M10" s="19" t="s">
        <v>1809</v>
      </c>
      <c r="N10" s="19" t="s">
        <v>1809</v>
      </c>
      <c r="O10" s="19" t="s">
        <v>1809</v>
      </c>
      <c r="P10" s="19" t="s">
        <v>1809</v>
      </c>
      <c r="Q10" s="19" t="s">
        <v>1809</v>
      </c>
      <c r="R10" s="19" t="s">
        <v>1809</v>
      </c>
      <c r="S10" s="19" t="s">
        <v>1809</v>
      </c>
      <c r="T10" s="19" t="s">
        <v>1809</v>
      </c>
      <c r="U10" s="19" t="s">
        <v>1809</v>
      </c>
      <c r="V10" s="19" t="s">
        <v>1809</v>
      </c>
      <c r="W10" s="19" t="s">
        <v>1809</v>
      </c>
      <c r="X10" s="19" t="s">
        <v>1809</v>
      </c>
      <c r="Y10" s="19" t="s">
        <v>1809</v>
      </c>
      <c r="Z10" s="19" t="s">
        <v>1809</v>
      </c>
      <c r="AA10" s="19" t="s">
        <v>1809</v>
      </c>
      <c r="AB10" s="19" t="s">
        <v>1810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</row>
    <row r="11" spans="1:143" s="83" customFormat="1" ht="15" customHeight="1">
      <c r="A11" s="19" t="s">
        <v>1811</v>
      </c>
      <c r="B11" s="19" t="s">
        <v>1732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1735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1735</v>
      </c>
      <c r="AB11" s="19" t="s">
        <v>1735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</row>
    <row r="12" spans="1:143" s="1" customFormat="1" ht="13.9" customHeight="1">
      <c r="A12" s="13">
        <f t="array" ref="A12">RANK(AB12,$AB$12:$AB$26)</f>
        <v>1</v>
      </c>
      <c r="B12" s="64" t="s">
        <v>1777</v>
      </c>
      <c r="C12" s="64"/>
      <c r="D12" s="24">
        <f>Individual_Scores_Men_JV!G88</f>
        <v>1106</v>
      </c>
      <c r="E12" s="24">
        <f>Individual_Scores_Men_JV!H88</f>
        <v>1148</v>
      </c>
      <c r="F12" s="24">
        <f>Individual_Scores_Men_JV!I88</f>
        <v>1016</v>
      </c>
      <c r="G12" s="24">
        <f>Individual_Scores_Men_JV!J88</f>
        <v>966</v>
      </c>
      <c r="H12" s="24">
        <f>Individual_Scores_Men_JV!K88</f>
        <v>1011</v>
      </c>
      <c r="I12" s="24">
        <f>Individual_Scores_Men_JV!L88</f>
        <v>990</v>
      </c>
      <c r="J12" s="19">
        <f t="shared" ref="J12:J25" si="0">SUM(D12:I12)</f>
        <v>6237</v>
      </c>
      <c r="K12" s="24">
        <f>Baker_Scores_Men_JV!H77</f>
        <v>223</v>
      </c>
      <c r="L12" s="24">
        <f>Baker_Scores_Men_JV!I77</f>
        <v>239</v>
      </c>
      <c r="M12" s="24">
        <f>Baker_Scores_Men_JV!J77</f>
        <v>185</v>
      </c>
      <c r="N12" s="24">
        <f>Baker_Scores_Men_JV!K77</f>
        <v>203</v>
      </c>
      <c r="O12" s="24">
        <f>Baker_Scores_Men_JV!L77</f>
        <v>215</v>
      </c>
      <c r="P12" s="50">
        <f>Baker_Scores_Men_JV!M77</f>
        <v>191</v>
      </c>
      <c r="Q12" s="24">
        <f>Baker_Scores_Men_JV!N77</f>
        <v>256</v>
      </c>
      <c r="R12" s="24">
        <f>Baker_Scores_Men_JV!O77</f>
        <v>175</v>
      </c>
      <c r="S12" s="50">
        <f>Baker_Scores_Men_JV!P77</f>
        <v>257</v>
      </c>
      <c r="T12" s="50">
        <f>Baker_Scores_Men_JV!Q77</f>
        <v>229</v>
      </c>
      <c r="U12" s="50">
        <f>Baker_Scores_Men_JV!R77</f>
        <v>183</v>
      </c>
      <c r="V12" s="50">
        <f>Baker_Scores_Men_JV!S77</f>
        <v>255</v>
      </c>
      <c r="W12" s="50">
        <f>Baker_Scores_Men_JV!T77</f>
        <v>165</v>
      </c>
      <c r="X12" s="50">
        <f>Baker_Scores_Men_JV!U77</f>
        <v>213</v>
      </c>
      <c r="Y12" s="50">
        <f>Baker_Scores_Men_JV!V77</f>
        <v>197</v>
      </c>
      <c r="Z12" s="50">
        <f>Baker_Scores_Men_JV!W77</f>
        <v>213</v>
      </c>
      <c r="AA12" s="30">
        <f t="shared" ref="AA12:AA25" si="1">SUM(K12:Z12)</f>
        <v>3399</v>
      </c>
      <c r="AB12" s="30">
        <f t="shared" ref="AB12:AB25" si="2">J12+AA12</f>
        <v>9636</v>
      </c>
    </row>
    <row r="13" spans="1:143" s="1" customFormat="1" ht="13.9" customHeight="1">
      <c r="A13" s="13">
        <f t="array" ref="A13">RANK(AB13,$AB$12:$AB$26)</f>
        <v>2</v>
      </c>
      <c r="B13" s="1" t="s">
        <v>1782</v>
      </c>
      <c r="C13" s="75"/>
      <c r="D13" s="50">
        <f>Individual_Scores_Men_JV!G153</f>
        <v>949</v>
      </c>
      <c r="E13" s="50">
        <f>Individual_Scores_Men_JV!H153</f>
        <v>1127</v>
      </c>
      <c r="F13" s="50">
        <f>Individual_Scores_Men_JV!I153</f>
        <v>1054</v>
      </c>
      <c r="G13" s="50">
        <f>Individual_Scores_Men_JV!J153</f>
        <v>1093</v>
      </c>
      <c r="H13" s="50">
        <f>Individual_Scores_Men_JV!K153</f>
        <v>1088</v>
      </c>
      <c r="I13" s="50">
        <f>Individual_Scores_Men_JV!L153</f>
        <v>997</v>
      </c>
      <c r="J13" s="30">
        <f t="shared" si="0"/>
        <v>6308</v>
      </c>
      <c r="K13" s="50">
        <f>Baker_Scores_Men_JV!H142</f>
        <v>220</v>
      </c>
      <c r="L13" s="50">
        <f>Baker_Scores_Men_JV!I142</f>
        <v>238</v>
      </c>
      <c r="M13" s="50">
        <f>Baker_Scores_Men_JV!J142</f>
        <v>266</v>
      </c>
      <c r="N13" s="50">
        <f>Baker_Scores_Men_JV!K142</f>
        <v>215</v>
      </c>
      <c r="O13" s="50">
        <f>Baker_Scores_Men_JV!L142</f>
        <v>141</v>
      </c>
      <c r="P13" s="50">
        <f>Baker_Scores_Men_JV!M142</f>
        <v>160</v>
      </c>
      <c r="Q13" s="50">
        <f>Baker_Scores_Men_JV!N142</f>
        <v>225</v>
      </c>
      <c r="R13" s="50">
        <f>Baker_Scores_Men_JV!O142</f>
        <v>184</v>
      </c>
      <c r="S13" s="50">
        <f>Baker_Scores_Men_JV!P142</f>
        <v>211</v>
      </c>
      <c r="T13" s="50">
        <f>Baker_Scores_Men_JV!Q142</f>
        <v>182</v>
      </c>
      <c r="U13" s="50">
        <f>Baker_Scores_Men_JV!R142</f>
        <v>192</v>
      </c>
      <c r="V13" s="50">
        <f>Baker_Scores_Men_JV!S142</f>
        <v>199</v>
      </c>
      <c r="W13" s="50">
        <f>Baker_Scores_Men_JV!T142</f>
        <v>234</v>
      </c>
      <c r="X13" s="50">
        <f>Baker_Scores_Men_JV!U142</f>
        <v>182</v>
      </c>
      <c r="Y13" s="50">
        <f>Baker_Scores_Men_JV!V142</f>
        <v>194</v>
      </c>
      <c r="Z13" s="50">
        <f>Baker_Scores_Men_JV!W142</f>
        <v>169</v>
      </c>
      <c r="AA13" s="30">
        <f t="shared" si="1"/>
        <v>3212</v>
      </c>
      <c r="AB13" s="30">
        <f t="shared" si="2"/>
        <v>9520</v>
      </c>
    </row>
    <row r="14" spans="1:143" s="1" customFormat="1" ht="13.9" customHeight="1">
      <c r="A14" s="13">
        <f t="array" ref="A14">RANK(AB14,$AB$12:$AB$26)</f>
        <v>3</v>
      </c>
      <c r="B14" s="64" t="s">
        <v>1778</v>
      </c>
      <c r="C14" s="64"/>
      <c r="D14" s="24">
        <f>Individual_Scores_Men_JV!G101</f>
        <v>945</v>
      </c>
      <c r="E14" s="50">
        <f>Individual_Scores_Men_JV!H101</f>
        <v>984</v>
      </c>
      <c r="F14" s="50">
        <f>Individual_Scores_Men_JV!I101</f>
        <v>931</v>
      </c>
      <c r="G14" s="50">
        <f>Individual_Scores_Men_JV!J101</f>
        <v>976</v>
      </c>
      <c r="H14" s="50">
        <f>Individual_Scores_Men_JV!K101</f>
        <v>1001</v>
      </c>
      <c r="I14" s="50">
        <f>Individual_Scores_Men_JV!L101</f>
        <v>1071</v>
      </c>
      <c r="J14" s="30">
        <f t="shared" si="0"/>
        <v>5908</v>
      </c>
      <c r="K14" s="50">
        <f>Baker_Scores_Men_JV!H90</f>
        <v>223</v>
      </c>
      <c r="L14" s="50">
        <f>Baker_Scores_Men_JV!I90</f>
        <v>217</v>
      </c>
      <c r="M14" s="50">
        <f>Baker_Scores_Men_JV!J90</f>
        <v>225</v>
      </c>
      <c r="N14" s="50">
        <f>Baker_Scores_Men_JV!K90</f>
        <v>227</v>
      </c>
      <c r="O14" s="50">
        <f>Baker_Scores_Men_JV!L90</f>
        <v>228</v>
      </c>
      <c r="P14" s="50">
        <f>Baker_Scores_Men_JV!M90</f>
        <v>195</v>
      </c>
      <c r="Q14" s="50">
        <f>Baker_Scores_Men_JV!N90</f>
        <v>243</v>
      </c>
      <c r="R14" s="50">
        <f>Baker_Scores_Men_JV!O90</f>
        <v>257</v>
      </c>
      <c r="S14" s="50">
        <f>Baker_Scores_Men_JV!P90</f>
        <v>212</v>
      </c>
      <c r="T14" s="50">
        <f>Baker_Scores_Men_JV!Q90</f>
        <v>234</v>
      </c>
      <c r="U14" s="50">
        <f>Baker_Scores_Men_JV!R90</f>
        <v>188</v>
      </c>
      <c r="V14" s="50">
        <f>Baker_Scores_Men_JV!S90</f>
        <v>214</v>
      </c>
      <c r="W14" s="50">
        <f>Baker_Scores_Men_JV!T90</f>
        <v>163</v>
      </c>
      <c r="X14" s="50">
        <f>Baker_Scores_Men_JV!U90</f>
        <v>184</v>
      </c>
      <c r="Y14" s="50">
        <f>Baker_Scores_Men_JV!V90</f>
        <v>247</v>
      </c>
      <c r="Z14" s="50">
        <f>Baker_Scores_Men_JV!W90</f>
        <v>164</v>
      </c>
      <c r="AA14" s="30">
        <f t="shared" si="1"/>
        <v>3421</v>
      </c>
      <c r="AB14" s="30">
        <f t="shared" si="2"/>
        <v>9329</v>
      </c>
    </row>
    <row r="15" spans="1:143" s="1" customFormat="1" ht="13.9" customHeight="1">
      <c r="A15" s="13">
        <f t="array" ref="A15">RANK(AB15,$AB$12:$AB$26)</f>
        <v>4</v>
      </c>
      <c r="B15" s="64" t="s">
        <v>1772</v>
      </c>
      <c r="C15" s="64"/>
      <c r="D15" s="24">
        <f>Individual_Scores_Men_JV!G23</f>
        <v>1055</v>
      </c>
      <c r="E15" s="24">
        <f>Individual_Scores_Men_JV!H23</f>
        <v>1097</v>
      </c>
      <c r="F15" s="24">
        <f>Individual_Scores_Men_JV!I23</f>
        <v>965</v>
      </c>
      <c r="G15" s="24">
        <f>Individual_Scores_Men_JV!J23</f>
        <v>932</v>
      </c>
      <c r="H15" s="24">
        <f>Individual_Scores_Men_JV!K23</f>
        <v>1016</v>
      </c>
      <c r="I15" s="24">
        <f>Individual_Scores_Men_JV!L23</f>
        <v>952</v>
      </c>
      <c r="J15" s="19">
        <f t="shared" si="0"/>
        <v>6017</v>
      </c>
      <c r="K15" s="24">
        <f>Baker_Scores_Men_JV!H12</f>
        <v>192</v>
      </c>
      <c r="L15" s="24">
        <f>Baker_Scores_Men_JV!I12</f>
        <v>169</v>
      </c>
      <c r="M15" s="24">
        <f>Baker_Scores_Men_JV!J12</f>
        <v>235</v>
      </c>
      <c r="N15" s="24">
        <f>Baker_Scores_Men_JV!K12</f>
        <v>238</v>
      </c>
      <c r="O15" s="24">
        <f>Baker_Scores_Men_JV!L12</f>
        <v>227</v>
      </c>
      <c r="P15" s="50">
        <f>Baker_Scores_Men_JV!M12</f>
        <v>202</v>
      </c>
      <c r="Q15" s="24">
        <f>Baker_Scores_Men_JV!N12</f>
        <v>215</v>
      </c>
      <c r="R15" s="24">
        <f>Baker_Scores_Men_JV!O12</f>
        <v>248</v>
      </c>
      <c r="S15" s="50">
        <f>Baker_Scores_Men_JV!P12</f>
        <v>233</v>
      </c>
      <c r="T15" s="50">
        <f>Baker_Scores_Men_JV!Q12</f>
        <v>162</v>
      </c>
      <c r="U15" s="50">
        <f>Baker_Scores_Men_JV!R12</f>
        <v>182</v>
      </c>
      <c r="V15" s="50">
        <f>Baker_Scores_Men_JV!S12</f>
        <v>205</v>
      </c>
      <c r="W15" s="50">
        <f>Baker_Scores_Men_JV!T12</f>
        <v>215</v>
      </c>
      <c r="X15" s="50">
        <f>Baker_Scores_Men_JV!U12</f>
        <v>186</v>
      </c>
      <c r="Y15" s="50">
        <f>Baker_Scores_Men_JV!V12</f>
        <v>201</v>
      </c>
      <c r="Z15" s="50">
        <f>Baker_Scores_Men_JV!W12</f>
        <v>200</v>
      </c>
      <c r="AA15" s="30">
        <f t="shared" si="1"/>
        <v>3310</v>
      </c>
      <c r="AB15" s="30">
        <f t="shared" si="2"/>
        <v>9327</v>
      </c>
    </row>
    <row r="16" spans="1:143" s="1" customFormat="1" ht="13.9" customHeight="1">
      <c r="A16" s="13">
        <f t="array" ref="A16">RANK(AB16,$AB$12:$AB$26)</f>
        <v>5</v>
      </c>
      <c r="B16" s="64" t="s">
        <v>1773</v>
      </c>
      <c r="C16" s="64"/>
      <c r="D16" s="24">
        <f>Individual_Scores_Men_JV!G36</f>
        <v>965</v>
      </c>
      <c r="E16" s="24">
        <f>Individual_Scores_Men_JV!H36</f>
        <v>986</v>
      </c>
      <c r="F16" s="24">
        <f>Individual_Scores_Men_JV!I36</f>
        <v>870</v>
      </c>
      <c r="G16" s="24">
        <f>Individual_Scores_Men_JV!J36</f>
        <v>993</v>
      </c>
      <c r="H16" s="24">
        <f>Individual_Scores_Men_JV!K36</f>
        <v>961</v>
      </c>
      <c r="I16" s="24">
        <f>Individual_Scores_Men_JV!L36</f>
        <v>976</v>
      </c>
      <c r="J16" s="19">
        <f t="shared" si="0"/>
        <v>5751</v>
      </c>
      <c r="K16" s="24">
        <f>Baker_Scores_Men_JV!H25</f>
        <v>236</v>
      </c>
      <c r="L16" s="24">
        <f>Baker_Scores_Men_JV!I25</f>
        <v>167</v>
      </c>
      <c r="M16" s="24">
        <f>Baker_Scores_Men_JV!J25</f>
        <v>225</v>
      </c>
      <c r="N16" s="24">
        <f>Baker_Scores_Men_JV!K25</f>
        <v>200</v>
      </c>
      <c r="O16" s="24">
        <f>Baker_Scores_Men_JV!L25</f>
        <v>221</v>
      </c>
      <c r="P16" s="50">
        <f>Baker_Scores_Men_JV!M25</f>
        <v>219</v>
      </c>
      <c r="Q16" s="24">
        <f>Baker_Scores_Men_JV!N25</f>
        <v>237</v>
      </c>
      <c r="R16" s="24">
        <f>Baker_Scores_Men_JV!O25</f>
        <v>179</v>
      </c>
      <c r="S16" s="50">
        <f>Baker_Scores_Men_JV!P25</f>
        <v>201</v>
      </c>
      <c r="T16" s="50">
        <f>Baker_Scores_Men_JV!Q25</f>
        <v>166</v>
      </c>
      <c r="U16" s="50">
        <f>Baker_Scores_Men_JV!R25</f>
        <v>155</v>
      </c>
      <c r="V16" s="50">
        <f>Baker_Scores_Men_JV!S25</f>
        <v>168</v>
      </c>
      <c r="W16" s="50">
        <f>Baker_Scores_Men_JV!T25</f>
        <v>200</v>
      </c>
      <c r="X16" s="50">
        <f>Baker_Scores_Men_JV!U25</f>
        <v>234</v>
      </c>
      <c r="Y16" s="50">
        <f>Baker_Scores_Men_JV!V25</f>
        <v>184</v>
      </c>
      <c r="Z16" s="50">
        <f>Baker_Scores_Men_JV!W25</f>
        <v>174</v>
      </c>
      <c r="AA16" s="30">
        <f t="shared" si="1"/>
        <v>3166</v>
      </c>
      <c r="AB16" s="30">
        <f t="shared" si="2"/>
        <v>8917</v>
      </c>
    </row>
    <row r="17" spans="1:143" s="1" customFormat="1" ht="13.9" customHeight="1">
      <c r="A17" s="13">
        <f t="array" ref="A17">RANK(AB17,$AB$12:$AB$26)</f>
        <v>6</v>
      </c>
      <c r="B17" s="64" t="s">
        <v>1775</v>
      </c>
      <c r="C17" s="64"/>
      <c r="D17" s="24">
        <f>Individual_Scores_Men_JV!G62</f>
        <v>964</v>
      </c>
      <c r="E17" s="24">
        <f>Individual_Scores_Men_JV!H62</f>
        <v>1030</v>
      </c>
      <c r="F17" s="24">
        <f>Individual_Scores_Men_JV!I62</f>
        <v>1085</v>
      </c>
      <c r="G17" s="24">
        <f>Individual_Scores_Men_JV!J62</f>
        <v>1062</v>
      </c>
      <c r="H17" s="24">
        <f>Individual_Scores_Men_JV!K62</f>
        <v>987</v>
      </c>
      <c r="I17" s="24">
        <f>Individual_Scores_Men_JV!L62</f>
        <v>834</v>
      </c>
      <c r="J17" s="19">
        <f t="shared" si="0"/>
        <v>5962</v>
      </c>
      <c r="K17" s="24">
        <f>Baker_Scores_Men_JV!H51</f>
        <v>170</v>
      </c>
      <c r="L17" s="24">
        <f>Baker_Scores_Men_JV!I51</f>
        <v>181</v>
      </c>
      <c r="M17" s="24">
        <f>Baker_Scores_Men_JV!J51</f>
        <v>145</v>
      </c>
      <c r="N17" s="24">
        <f>Baker_Scores_Men_JV!K51</f>
        <v>210</v>
      </c>
      <c r="O17" s="24">
        <f>Baker_Scores_Men_JV!L51</f>
        <v>191</v>
      </c>
      <c r="P17" s="50">
        <f>Baker_Scores_Men_JV!M51</f>
        <v>182</v>
      </c>
      <c r="Q17" s="24">
        <f>Baker_Scores_Men_JV!N51</f>
        <v>238</v>
      </c>
      <c r="R17" s="24">
        <f>Baker_Scores_Men_JV!O51</f>
        <v>202</v>
      </c>
      <c r="S17" s="50">
        <f>Baker_Scores_Men_JV!P51</f>
        <v>186</v>
      </c>
      <c r="T17" s="50">
        <f>Baker_Scores_Men_JV!Q51</f>
        <v>167</v>
      </c>
      <c r="U17" s="50">
        <f>Baker_Scores_Men_JV!R51</f>
        <v>154</v>
      </c>
      <c r="V17" s="50">
        <f>Baker_Scores_Men_JV!S51</f>
        <v>162</v>
      </c>
      <c r="W17" s="50">
        <f>Baker_Scores_Men_JV!T51</f>
        <v>197</v>
      </c>
      <c r="X17" s="50">
        <f>Baker_Scores_Men_JV!U51</f>
        <v>188</v>
      </c>
      <c r="Y17" s="50">
        <f>Baker_Scores_Men_JV!V51</f>
        <v>155</v>
      </c>
      <c r="Z17" s="50">
        <f>Baker_Scores_Men_JV!W51</f>
        <v>205</v>
      </c>
      <c r="AA17" s="30">
        <f t="shared" si="1"/>
        <v>2933</v>
      </c>
      <c r="AB17" s="30">
        <f t="shared" si="2"/>
        <v>8895</v>
      </c>
    </row>
    <row r="18" spans="1:143" s="1" customFormat="1" ht="13.9" customHeight="1">
      <c r="A18" s="13">
        <f t="array" ref="A18">RANK(AB18,$AB$12:$AB$26)</f>
        <v>7</v>
      </c>
      <c r="B18" s="21" t="s">
        <v>1779</v>
      </c>
      <c r="C18" s="21"/>
      <c r="D18" s="24">
        <f>Individual_Scores_Men_JV!G114</f>
        <v>913</v>
      </c>
      <c r="E18" s="24">
        <f>Individual_Scores_Men_JV!H114</f>
        <v>1005</v>
      </c>
      <c r="F18" s="24">
        <f>Individual_Scores_Men_JV!I114</f>
        <v>929</v>
      </c>
      <c r="G18" s="24">
        <f>Individual_Scores_Men_JV!J114</f>
        <v>827</v>
      </c>
      <c r="H18" s="24">
        <f>Individual_Scores_Men_JV!K114</f>
        <v>969</v>
      </c>
      <c r="I18" s="24">
        <f>Individual_Scores_Men_JV!L114</f>
        <v>894</v>
      </c>
      <c r="J18" s="19">
        <f t="shared" si="0"/>
        <v>5537</v>
      </c>
      <c r="K18" s="24">
        <f>Baker_Scores_Men_JV!H103</f>
        <v>172</v>
      </c>
      <c r="L18" s="24">
        <f>Baker_Scores_Men_JV!I103</f>
        <v>137</v>
      </c>
      <c r="M18" s="24">
        <f>Baker_Scores_Men_JV!J103</f>
        <v>192</v>
      </c>
      <c r="N18" s="24">
        <f>Baker_Scores_Men_JV!K103</f>
        <v>189</v>
      </c>
      <c r="O18" s="24">
        <f>Baker_Scores_Men_JV!L103</f>
        <v>226</v>
      </c>
      <c r="P18" s="24">
        <f>Baker_Scores_Men_JV!M103</f>
        <v>205</v>
      </c>
      <c r="Q18" s="24">
        <f>Baker_Scores_Men_JV!N103</f>
        <v>219</v>
      </c>
      <c r="R18" s="24">
        <f>Baker_Scores_Men_JV!O103</f>
        <v>198</v>
      </c>
      <c r="S18" s="24">
        <f>Baker_Scores_Men_JV!P103</f>
        <v>183</v>
      </c>
      <c r="T18" s="24">
        <f>Baker_Scores_Men_JV!Q103</f>
        <v>204</v>
      </c>
      <c r="U18" s="24">
        <f>Baker_Scores_Men_JV!R103</f>
        <v>172</v>
      </c>
      <c r="V18" s="24">
        <f>Baker_Scores_Men_JV!S103</f>
        <v>186</v>
      </c>
      <c r="W18" s="24">
        <f>Baker_Scores_Men_JV!T103</f>
        <v>181</v>
      </c>
      <c r="X18" s="24">
        <f>Baker_Scores_Men_JV!U103</f>
        <v>197</v>
      </c>
      <c r="Y18" s="24">
        <f>Baker_Scores_Men_JV!V103</f>
        <v>224</v>
      </c>
      <c r="Z18" s="24">
        <f>Baker_Scores_Men_JV!W103</f>
        <v>170</v>
      </c>
      <c r="AA18" s="19">
        <f t="shared" si="1"/>
        <v>3055</v>
      </c>
      <c r="AB18" s="19">
        <f t="shared" si="2"/>
        <v>8592</v>
      </c>
    </row>
    <row r="19" spans="1:143" s="1" customFormat="1" ht="13.9" customHeight="1">
      <c r="A19" s="13">
        <f t="array" ref="A19">RANK(AB19,$AB$12:$AB$26)</f>
        <v>8</v>
      </c>
      <c r="B19" s="64" t="s">
        <v>1781</v>
      </c>
      <c r="C19" s="21"/>
      <c r="D19" s="24">
        <f>Individual_Scores_Men_JV!G140</f>
        <v>877</v>
      </c>
      <c r="E19" s="24">
        <f>Individual_Scores_Men_JV!H140</f>
        <v>859</v>
      </c>
      <c r="F19" s="24">
        <f>Individual_Scores_Men_JV!I140</f>
        <v>792</v>
      </c>
      <c r="G19" s="24">
        <f>Individual_Scores_Men_JV!J140</f>
        <v>881</v>
      </c>
      <c r="H19" s="24">
        <f>Individual_Scores_Men_JV!K140</f>
        <v>1037</v>
      </c>
      <c r="I19" s="24">
        <f>Individual_Scores_Men_JV!L140</f>
        <v>998</v>
      </c>
      <c r="J19" s="19">
        <f t="shared" si="0"/>
        <v>5444</v>
      </c>
      <c r="K19" s="24">
        <f>Baker_Scores_Men_JV!H129</f>
        <v>175</v>
      </c>
      <c r="L19" s="24">
        <f>Baker_Scores_Men_JV!I129</f>
        <v>162</v>
      </c>
      <c r="M19" s="24">
        <f>Baker_Scores_Men_JV!J129</f>
        <v>183</v>
      </c>
      <c r="N19" s="24">
        <f>Baker_Scores_Men_JV!K129</f>
        <v>221</v>
      </c>
      <c r="O19" s="24">
        <f>Baker_Scores_Men_JV!L129</f>
        <v>155</v>
      </c>
      <c r="P19" s="24">
        <f>Baker_Scores_Men_JV!M129</f>
        <v>267</v>
      </c>
      <c r="Q19" s="24">
        <f>Baker_Scores_Men_JV!N129</f>
        <v>198</v>
      </c>
      <c r="R19" s="24">
        <f>Baker_Scores_Men_JV!O129</f>
        <v>201</v>
      </c>
      <c r="S19" s="24">
        <f>Baker_Scores_Men_JV!P129</f>
        <v>138</v>
      </c>
      <c r="T19" s="24">
        <f>Baker_Scores_Men_JV!Q129</f>
        <v>181</v>
      </c>
      <c r="U19" s="24">
        <f>Baker_Scores_Men_JV!R129</f>
        <v>183</v>
      </c>
      <c r="V19" s="24">
        <f>Baker_Scores_Men_JV!S129</f>
        <v>209</v>
      </c>
      <c r="W19" s="24">
        <f>Baker_Scores_Men_JV!T129</f>
        <v>150</v>
      </c>
      <c r="X19" s="24">
        <f>Baker_Scores_Men_JV!U129</f>
        <v>168</v>
      </c>
      <c r="Y19" s="24">
        <f>Baker_Scores_Men_JV!V129</f>
        <v>203</v>
      </c>
      <c r="Z19" s="24">
        <f>Baker_Scores_Men_JV!W129</f>
        <v>224</v>
      </c>
      <c r="AA19" s="19">
        <f t="shared" si="1"/>
        <v>3018</v>
      </c>
      <c r="AB19" s="19">
        <f t="shared" si="2"/>
        <v>8462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RANK(AB20,$AB$12:$AB$26)</f>
        <v>9</v>
      </c>
      <c r="B20" s="64" t="s">
        <v>1774</v>
      </c>
      <c r="C20" s="64"/>
      <c r="D20" s="24">
        <f>Individual_Scores_Men_JV!G49</f>
        <v>921</v>
      </c>
      <c r="E20" s="24">
        <f>Individual_Scores_Men_JV!H49</f>
        <v>935</v>
      </c>
      <c r="F20" s="24">
        <f>Individual_Scores_Men_JV!I49</f>
        <v>868</v>
      </c>
      <c r="G20" s="24">
        <f>Individual_Scores_Men_JV!J49</f>
        <v>906</v>
      </c>
      <c r="H20" s="24">
        <f>Individual_Scores_Men_JV!K49</f>
        <v>816</v>
      </c>
      <c r="I20" s="24">
        <f>Individual_Scores_Men_JV!L49</f>
        <v>866</v>
      </c>
      <c r="J20" s="19">
        <f t="shared" si="0"/>
        <v>5312</v>
      </c>
      <c r="K20" s="24">
        <f>Baker_Scores_Men_JV!H38</f>
        <v>227</v>
      </c>
      <c r="L20" s="24">
        <f>Baker_Scores_Men_JV!I38</f>
        <v>166</v>
      </c>
      <c r="M20" s="24">
        <f>Baker_Scores_Men_JV!J38</f>
        <v>172</v>
      </c>
      <c r="N20" s="24">
        <f>Baker_Scores_Men_JV!K38</f>
        <v>245</v>
      </c>
      <c r="O20" s="24">
        <f>Baker_Scores_Men_JV!L38</f>
        <v>197</v>
      </c>
      <c r="P20" s="50">
        <f>Baker_Scores_Men_JV!M38</f>
        <v>177</v>
      </c>
      <c r="Q20" s="24">
        <f>Baker_Scores_Men_JV!N38</f>
        <v>224</v>
      </c>
      <c r="R20" s="24">
        <f>Baker_Scores_Men_JV!O38</f>
        <v>144</v>
      </c>
      <c r="S20" s="50">
        <f>Baker_Scores_Men_JV!P38</f>
        <v>183</v>
      </c>
      <c r="T20" s="50">
        <f>Baker_Scores_Men_JV!Q38</f>
        <v>185</v>
      </c>
      <c r="U20" s="50">
        <f>Baker_Scores_Men_JV!R38</f>
        <v>200</v>
      </c>
      <c r="V20" s="50">
        <f>Baker_Scores_Men_JV!S38</f>
        <v>213</v>
      </c>
      <c r="W20" s="50">
        <f>Baker_Scores_Men_JV!T38</f>
        <v>165</v>
      </c>
      <c r="X20" s="50">
        <f>Baker_Scores_Men_JV!U38</f>
        <v>143</v>
      </c>
      <c r="Y20" s="50">
        <f>Baker_Scores_Men_JV!V38</f>
        <v>219</v>
      </c>
      <c r="Z20" s="50">
        <f>Baker_Scores_Men_JV!W38</f>
        <v>172</v>
      </c>
      <c r="AA20" s="30">
        <f t="shared" si="1"/>
        <v>3032</v>
      </c>
      <c r="AB20" s="30">
        <f t="shared" si="2"/>
        <v>8344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RANK(AB21,$AB$12:$AB$26)</f>
        <v>10</v>
      </c>
      <c r="B21" s="1" t="s">
        <v>1783</v>
      </c>
      <c r="C21" s="13"/>
      <c r="D21" s="50">
        <f>Individual_Scores_Men_JV!G166</f>
        <v>852</v>
      </c>
      <c r="E21" s="50">
        <f>Individual_Scores_Men_JV!H166</f>
        <v>879</v>
      </c>
      <c r="F21" s="50">
        <f>Individual_Scores_Men_JV!I166</f>
        <v>932</v>
      </c>
      <c r="G21" s="50">
        <f>Individual_Scores_Men_JV!J166</f>
        <v>938</v>
      </c>
      <c r="H21" s="50">
        <f>Individual_Scores_Men_JV!K166</f>
        <v>908</v>
      </c>
      <c r="I21" s="50">
        <f>Individual_Scores_Men_JV!L166</f>
        <v>877</v>
      </c>
      <c r="J21" s="30">
        <f t="shared" si="0"/>
        <v>5386</v>
      </c>
      <c r="K21" s="50">
        <f>Baker_Scores_Men_JV!H155</f>
        <v>172</v>
      </c>
      <c r="L21" s="50">
        <f>Baker_Scores_Men_JV!I155</f>
        <v>199</v>
      </c>
      <c r="M21" s="50">
        <f>Baker_Scores_Men_JV!J155</f>
        <v>152</v>
      </c>
      <c r="N21" s="50">
        <f>Baker_Scores_Men_JV!K155</f>
        <v>201</v>
      </c>
      <c r="O21" s="50">
        <f>Baker_Scores_Men_JV!L155</f>
        <v>211</v>
      </c>
      <c r="P21" s="50">
        <f>Baker_Scores_Men_JV!M155</f>
        <v>209</v>
      </c>
      <c r="Q21" s="50">
        <f>Baker_Scores_Men_JV!N155</f>
        <v>173</v>
      </c>
      <c r="R21" s="50">
        <f>Baker_Scores_Men_JV!O155</f>
        <v>193</v>
      </c>
      <c r="S21" s="50">
        <f>Baker_Scores_Men_JV!P155</f>
        <v>171</v>
      </c>
      <c r="T21" s="50">
        <f>Baker_Scores_Men_JV!Q155</f>
        <v>161</v>
      </c>
      <c r="U21" s="50">
        <f>Baker_Scores_Men_JV!R155</f>
        <v>179</v>
      </c>
      <c r="V21" s="50">
        <f>Baker_Scores_Men_JV!S155</f>
        <v>155</v>
      </c>
      <c r="W21" s="50">
        <f>Baker_Scores_Men_JV!T155</f>
        <v>189</v>
      </c>
      <c r="X21" s="50">
        <f>Baker_Scores_Men_JV!U155</f>
        <v>165</v>
      </c>
      <c r="Y21" s="50">
        <f>Baker_Scores_Men_JV!V155</f>
        <v>193</v>
      </c>
      <c r="Z21" s="50">
        <f>Baker_Scores_Men_JV!W155</f>
        <v>167</v>
      </c>
      <c r="AA21" s="30">
        <f t="shared" si="1"/>
        <v>2890</v>
      </c>
      <c r="AB21" s="30">
        <f t="shared" si="2"/>
        <v>8276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RANK(AB22,$AB$12:$AB$26)</f>
        <v>11</v>
      </c>
      <c r="B22" s="1" t="s">
        <v>1784</v>
      </c>
      <c r="C22" s="13"/>
      <c r="D22" s="50">
        <f>Individual_Scores_Men_JV!G179</f>
        <v>912</v>
      </c>
      <c r="E22" s="50">
        <f>Individual_Scores_Men_JV!H179</f>
        <v>930</v>
      </c>
      <c r="F22" s="50">
        <f>Individual_Scores_Men_JV!I179</f>
        <v>799</v>
      </c>
      <c r="G22" s="50">
        <f>Individual_Scores_Men_JV!J179</f>
        <v>908</v>
      </c>
      <c r="H22" s="50">
        <f>Individual_Scores_Men_JV!K179</f>
        <v>814</v>
      </c>
      <c r="I22" s="50">
        <f>Individual_Scores_Men_JV!L179</f>
        <v>819</v>
      </c>
      <c r="J22" s="30">
        <f t="shared" si="0"/>
        <v>5182</v>
      </c>
      <c r="K22" s="50">
        <f>Baker_Scores_Men_JV!H168</f>
        <v>167</v>
      </c>
      <c r="L22" s="50">
        <f>Baker_Scores_Men_JV!I168</f>
        <v>191</v>
      </c>
      <c r="M22" s="50">
        <f>Baker_Scores_Men_JV!J168</f>
        <v>136</v>
      </c>
      <c r="N22" s="50">
        <f>Baker_Scores_Men_JV!K168</f>
        <v>143</v>
      </c>
      <c r="O22" s="50">
        <f>Baker_Scores_Men_JV!L168</f>
        <v>155</v>
      </c>
      <c r="P22" s="50">
        <f>Baker_Scores_Men_JV!M168</f>
        <v>184</v>
      </c>
      <c r="Q22" s="50">
        <f>Baker_Scores_Men_JV!N168</f>
        <v>202</v>
      </c>
      <c r="R22" s="50">
        <f>Baker_Scores_Men_JV!O168</f>
        <v>205</v>
      </c>
      <c r="S22" s="50">
        <f>Baker_Scores_Men_JV!P168</f>
        <v>202</v>
      </c>
      <c r="T22" s="50">
        <f>Baker_Scores_Men_JV!Q168</f>
        <v>236</v>
      </c>
      <c r="U22" s="50">
        <f>Baker_Scores_Men_JV!R168</f>
        <v>186</v>
      </c>
      <c r="V22" s="50">
        <f>Baker_Scores_Men_JV!S168</f>
        <v>149</v>
      </c>
      <c r="W22" s="50">
        <f>Baker_Scores_Men_JV!T168</f>
        <v>183</v>
      </c>
      <c r="X22" s="50">
        <f>Baker_Scores_Men_JV!U168</f>
        <v>194</v>
      </c>
      <c r="Y22" s="50">
        <f>Baker_Scores_Men_JV!V168</f>
        <v>155</v>
      </c>
      <c r="Z22" s="50">
        <f>Baker_Scores_Men_JV!W168</f>
        <v>204</v>
      </c>
      <c r="AA22" s="30">
        <f t="shared" si="1"/>
        <v>2892</v>
      </c>
      <c r="AB22" s="30">
        <f t="shared" si="2"/>
        <v>8074</v>
      </c>
    </row>
    <row r="23" spans="1:143" s="1" customFormat="1" ht="13.9" customHeight="1">
      <c r="A23" s="13">
        <f t="array" ref="A23">RANK(AB23,$AB$12:$AB$26)</f>
        <v>12</v>
      </c>
      <c r="B23" s="1" t="s">
        <v>1776</v>
      </c>
      <c r="D23" s="24">
        <f>Individual_Scores_Men_JV!G75</f>
        <v>929</v>
      </c>
      <c r="E23" s="24">
        <f>Individual_Scores_Men_JV!H75</f>
        <v>881</v>
      </c>
      <c r="F23" s="24">
        <f>Individual_Scores_Men_JV!I75</f>
        <v>972</v>
      </c>
      <c r="G23" s="24">
        <f>Individual_Scores_Men_JV!J75</f>
        <v>710</v>
      </c>
      <c r="H23" s="24">
        <f>Individual_Scores_Men_JV!K75</f>
        <v>715</v>
      </c>
      <c r="I23" s="24">
        <f>Individual_Scores_Men_JV!L75</f>
        <v>805</v>
      </c>
      <c r="J23" s="19">
        <f t="shared" si="0"/>
        <v>5012</v>
      </c>
      <c r="K23" s="24">
        <f>Baker_Scores_Men_JV!H64</f>
        <v>177</v>
      </c>
      <c r="L23" s="24">
        <f>Baker_Scores_Men_JV!I64</f>
        <v>199</v>
      </c>
      <c r="M23" s="24">
        <f>Baker_Scores_Men_JV!J64</f>
        <v>192</v>
      </c>
      <c r="N23" s="24">
        <f>Baker_Scores_Men_JV!K64</f>
        <v>212</v>
      </c>
      <c r="O23" s="24">
        <f>Baker_Scores_Men_JV!L64</f>
        <v>149</v>
      </c>
      <c r="P23" s="50">
        <f>Baker_Scores_Men_JV!M64</f>
        <v>181</v>
      </c>
      <c r="Q23" s="24">
        <f>Baker_Scores_Men_JV!N64</f>
        <v>200</v>
      </c>
      <c r="R23" s="24">
        <f>Baker_Scores_Men_JV!O64</f>
        <v>169</v>
      </c>
      <c r="S23" s="50">
        <f>Baker_Scores_Men_JV!P64</f>
        <v>154</v>
      </c>
      <c r="T23" s="50">
        <f>Baker_Scores_Men_JV!Q64</f>
        <v>191</v>
      </c>
      <c r="U23" s="50">
        <f>Baker_Scores_Men_JV!R64</f>
        <v>201</v>
      </c>
      <c r="V23" s="50">
        <f>Baker_Scores_Men_JV!S64</f>
        <v>180</v>
      </c>
      <c r="W23" s="50">
        <f>Baker_Scores_Men_JV!T64</f>
        <v>168</v>
      </c>
      <c r="X23" s="50">
        <f>Baker_Scores_Men_JV!U64</f>
        <v>157</v>
      </c>
      <c r="Y23" s="50">
        <f>Baker_Scores_Men_JV!V64</f>
        <v>176</v>
      </c>
      <c r="Z23" s="50">
        <f>Baker_Scores_Men_JV!W64</f>
        <v>167</v>
      </c>
      <c r="AA23" s="30">
        <f t="shared" si="1"/>
        <v>2873</v>
      </c>
      <c r="AB23" s="30">
        <f t="shared" si="2"/>
        <v>7885</v>
      </c>
    </row>
    <row r="24" spans="1:143" s="1" customFormat="1" ht="13.9" customHeight="1">
      <c r="A24" s="13">
        <f t="array" ref="A24">RANK(AB24,$AB$12:$AB$26)</f>
        <v>13</v>
      </c>
      <c r="B24" s="64" t="s">
        <v>1780</v>
      </c>
      <c r="C24" s="21"/>
      <c r="D24" s="24">
        <f>Individual_Scores_Men_JV!G127</f>
        <v>930</v>
      </c>
      <c r="E24" s="24">
        <f>Individual_Scores_Men_JV!H127</f>
        <v>759</v>
      </c>
      <c r="F24" s="24">
        <f>Individual_Scores_Men_JV!I127</f>
        <v>811</v>
      </c>
      <c r="G24" s="24">
        <f>Individual_Scores_Men_JV!J127</f>
        <v>752</v>
      </c>
      <c r="H24" s="24">
        <f>Individual_Scores_Men_JV!K127</f>
        <v>857</v>
      </c>
      <c r="I24" s="24">
        <f>Individual_Scores_Men_JV!L127</f>
        <v>730</v>
      </c>
      <c r="J24" s="19">
        <f t="shared" si="0"/>
        <v>4839</v>
      </c>
      <c r="K24" s="24">
        <f>Baker_Scores_Men_JV!H116</f>
        <v>202</v>
      </c>
      <c r="L24" s="24">
        <f>Baker_Scores_Men_JV!I116</f>
        <v>188</v>
      </c>
      <c r="M24" s="24">
        <f>Baker_Scores_Men_JV!J116</f>
        <v>168</v>
      </c>
      <c r="N24" s="24">
        <f>Baker_Scores_Men_JV!K116</f>
        <v>127</v>
      </c>
      <c r="O24" s="24">
        <f>Baker_Scores_Men_JV!L116</f>
        <v>153</v>
      </c>
      <c r="P24" s="24">
        <f>Baker_Scores_Men_JV!M116</f>
        <v>146</v>
      </c>
      <c r="Q24" s="24">
        <f>Baker_Scores_Men_JV!N116</f>
        <v>169</v>
      </c>
      <c r="R24" s="24">
        <f>Baker_Scores_Men_JV!O116</f>
        <v>180</v>
      </c>
      <c r="S24" s="24">
        <f>Baker_Scores_Men_JV!P116</f>
        <v>191</v>
      </c>
      <c r="T24" s="24">
        <f>Baker_Scores_Men_JV!Q116</f>
        <v>187</v>
      </c>
      <c r="U24" s="24">
        <f>Baker_Scores_Men_JV!R116</f>
        <v>208</v>
      </c>
      <c r="V24" s="24">
        <f>Baker_Scores_Men_JV!S116</f>
        <v>204</v>
      </c>
      <c r="W24" s="24">
        <f>Baker_Scores_Men_JV!T116</f>
        <v>207</v>
      </c>
      <c r="X24" s="24">
        <f>Baker_Scores_Men_JV!U116</f>
        <v>205</v>
      </c>
      <c r="Y24" s="24">
        <f>Baker_Scores_Men_JV!V116</f>
        <v>205</v>
      </c>
      <c r="Z24" s="24">
        <f>Baker_Scores_Men_JV!W116</f>
        <v>169</v>
      </c>
      <c r="AA24" s="19">
        <f t="shared" si="1"/>
        <v>2909</v>
      </c>
      <c r="AB24" s="19">
        <f t="shared" si="2"/>
        <v>7748</v>
      </c>
    </row>
    <row r="25" spans="1:143" s="1" customFormat="1" ht="13.9" customHeight="1">
      <c r="A25" s="13">
        <f t="array" ref="A25">RANK(AB25,$AB$12:$AB$26)</f>
        <v>14</v>
      </c>
      <c r="B25" s="1" t="s">
        <v>1785</v>
      </c>
      <c r="C25" s="13"/>
      <c r="D25" s="50">
        <f>Individual_Scores_Men_JV!G192</f>
        <v>578</v>
      </c>
      <c r="E25" s="50">
        <f>Individual_Scores_Men_JV!H192</f>
        <v>572</v>
      </c>
      <c r="F25" s="50">
        <f>Individual_Scores_Men_JV!I192</f>
        <v>702</v>
      </c>
      <c r="G25" s="50">
        <f>Individual_Scores_Men_JV!J192</f>
        <v>794</v>
      </c>
      <c r="H25" s="50">
        <f>Individual_Scores_Men_JV!K192</f>
        <v>707</v>
      </c>
      <c r="I25" s="50">
        <f>Individual_Scores_Men_JV!L192</f>
        <v>599</v>
      </c>
      <c r="J25" s="30">
        <f t="shared" si="0"/>
        <v>3952</v>
      </c>
      <c r="K25" s="50">
        <f>Baker_Scores_Men_JV!H181</f>
        <v>100</v>
      </c>
      <c r="L25" s="50">
        <f>Baker_Scores_Men_JV!I181</f>
        <v>161</v>
      </c>
      <c r="M25" s="50">
        <f>Baker_Scores_Men_JV!J181</f>
        <v>141</v>
      </c>
      <c r="N25" s="50">
        <f>Baker_Scores_Men_JV!K181</f>
        <v>131</v>
      </c>
      <c r="O25" s="50">
        <f>Baker_Scores_Men_JV!L181</f>
        <v>104</v>
      </c>
      <c r="P25" s="50">
        <f>Baker_Scores_Men_JV!M181</f>
        <v>132</v>
      </c>
      <c r="Q25" s="50">
        <f>Baker_Scores_Men_JV!N181</f>
        <v>106</v>
      </c>
      <c r="R25" s="50">
        <f>Baker_Scores_Men_JV!O181</f>
        <v>119</v>
      </c>
      <c r="S25" s="50">
        <f>Baker_Scores_Men_JV!P181</f>
        <v>106</v>
      </c>
      <c r="T25" s="50">
        <f>Baker_Scores_Men_JV!Q181</f>
        <v>162</v>
      </c>
      <c r="U25" s="50">
        <f>Baker_Scores_Men_JV!R181</f>
        <v>131</v>
      </c>
      <c r="V25" s="50">
        <f>Baker_Scores_Men_JV!S181</f>
        <v>101</v>
      </c>
      <c r="W25" s="50">
        <f>Baker_Scores_Men_JV!T181</f>
        <v>94</v>
      </c>
      <c r="X25" s="50">
        <f>Baker_Scores_Men_JV!U181</f>
        <v>145</v>
      </c>
      <c r="Y25" s="50">
        <f>Baker_Scores_Men_JV!V181</f>
        <v>118</v>
      </c>
      <c r="Z25" s="50">
        <f>Baker_Scores_Men_JV!W181</f>
        <v>127</v>
      </c>
      <c r="AA25" s="30">
        <f t="shared" si="1"/>
        <v>1978</v>
      </c>
      <c r="AB25" s="30">
        <f t="shared" si="2"/>
        <v>5930</v>
      </c>
    </row>
    <row r="26" spans="1:143" s="1" customFormat="1" ht="13.9" customHeight="1"/>
    <row r="27" spans="1:143" s="1" customFormat="1" ht="13.9" customHeight="1">
      <c r="B27" s="33" t="s">
        <v>1812</v>
      </c>
      <c r="D27" s="76">
        <f t="shared" ref="D27:AB27" si="3">SUM(D12:D25)</f>
        <v>12896</v>
      </c>
      <c r="E27" s="76">
        <f t="shared" si="3"/>
        <v>13192</v>
      </c>
      <c r="F27" s="76">
        <f t="shared" si="3"/>
        <v>12726</v>
      </c>
      <c r="G27" s="76">
        <f t="shared" si="3"/>
        <v>12738</v>
      </c>
      <c r="H27" s="76">
        <f t="shared" si="3"/>
        <v>12887</v>
      </c>
      <c r="I27" s="76">
        <f t="shared" si="3"/>
        <v>12408</v>
      </c>
      <c r="J27" s="77">
        <f t="shared" si="3"/>
        <v>76847</v>
      </c>
      <c r="K27" s="76">
        <f t="shared" si="3"/>
        <v>2656</v>
      </c>
      <c r="L27" s="76">
        <f t="shared" si="3"/>
        <v>2614</v>
      </c>
      <c r="M27" s="76">
        <f t="shared" si="3"/>
        <v>2617</v>
      </c>
      <c r="N27" s="76">
        <f t="shared" si="3"/>
        <v>2762</v>
      </c>
      <c r="O27" s="76">
        <f t="shared" si="3"/>
        <v>2573</v>
      </c>
      <c r="P27" s="76">
        <f t="shared" si="3"/>
        <v>2650</v>
      </c>
      <c r="Q27" s="76">
        <f t="shared" si="3"/>
        <v>2905</v>
      </c>
      <c r="R27" s="76">
        <f t="shared" si="3"/>
        <v>2654</v>
      </c>
      <c r="S27" s="76">
        <f t="shared" si="3"/>
        <v>2628</v>
      </c>
      <c r="T27" s="76">
        <f t="shared" si="3"/>
        <v>2647</v>
      </c>
      <c r="U27" s="76">
        <f t="shared" si="3"/>
        <v>2514</v>
      </c>
      <c r="V27" s="76">
        <f t="shared" si="3"/>
        <v>2600</v>
      </c>
      <c r="W27" s="76">
        <f t="shared" si="3"/>
        <v>2511</v>
      </c>
      <c r="X27" s="76">
        <f t="shared" si="3"/>
        <v>2561</v>
      </c>
      <c r="Y27" s="76">
        <f t="shared" si="3"/>
        <v>2671</v>
      </c>
      <c r="Z27" s="76">
        <f t="shared" si="3"/>
        <v>2525</v>
      </c>
      <c r="AA27" s="77">
        <f t="shared" si="3"/>
        <v>42088</v>
      </c>
      <c r="AB27" s="77">
        <f t="shared" si="3"/>
        <v>118935</v>
      </c>
    </row>
    <row r="28" spans="1:143" s="1" customFormat="1" ht="13.9" customHeight="1">
      <c r="B28" s="33" t="s">
        <v>1813</v>
      </c>
      <c r="D28" s="76">
        <f t="shared" ref="D28:AA28" si="4">(D27/14)</f>
        <v>921.14285714285711</v>
      </c>
      <c r="E28" s="76">
        <f t="shared" si="4"/>
        <v>942.28571428571433</v>
      </c>
      <c r="F28" s="76">
        <f t="shared" si="4"/>
        <v>909</v>
      </c>
      <c r="G28" s="76">
        <f t="shared" si="4"/>
        <v>909.85714285714289</v>
      </c>
      <c r="H28" s="76">
        <f t="shared" si="4"/>
        <v>920.5</v>
      </c>
      <c r="I28" s="76">
        <f t="shared" si="4"/>
        <v>886.28571428571433</v>
      </c>
      <c r="J28" s="77">
        <f t="shared" si="4"/>
        <v>5489.0714285714284</v>
      </c>
      <c r="K28" s="76">
        <f t="shared" si="4"/>
        <v>189.71428571428572</v>
      </c>
      <c r="L28" s="76">
        <f t="shared" si="4"/>
        <v>186.71428571428572</v>
      </c>
      <c r="M28" s="76">
        <f t="shared" si="4"/>
        <v>186.92857142857142</v>
      </c>
      <c r="N28" s="76">
        <f t="shared" si="4"/>
        <v>197.28571428571428</v>
      </c>
      <c r="O28" s="76">
        <f t="shared" si="4"/>
        <v>183.78571428571428</v>
      </c>
      <c r="P28" s="76">
        <f t="shared" si="4"/>
        <v>189.28571428571428</v>
      </c>
      <c r="Q28" s="76">
        <f t="shared" si="4"/>
        <v>207.5</v>
      </c>
      <c r="R28" s="76">
        <f t="shared" si="4"/>
        <v>189.57142857142858</v>
      </c>
      <c r="S28" s="76">
        <f t="shared" si="4"/>
        <v>187.71428571428572</v>
      </c>
      <c r="T28" s="76">
        <f t="shared" si="4"/>
        <v>189.07142857142858</v>
      </c>
      <c r="U28" s="76">
        <f t="shared" si="4"/>
        <v>179.57142857142858</v>
      </c>
      <c r="V28" s="76">
        <f t="shared" si="4"/>
        <v>185.71428571428572</v>
      </c>
      <c r="W28" s="76">
        <f t="shared" si="4"/>
        <v>179.35714285714286</v>
      </c>
      <c r="X28" s="76">
        <f t="shared" si="4"/>
        <v>182.92857142857142</v>
      </c>
      <c r="Y28" s="76">
        <f t="shared" si="4"/>
        <v>190.78571428571428</v>
      </c>
      <c r="Z28" s="76">
        <f t="shared" si="4"/>
        <v>180.35714285714286</v>
      </c>
      <c r="AA28" s="77">
        <f t="shared" si="4"/>
        <v>3006.2857142857142</v>
      </c>
    </row>
    <row r="29" spans="1:143" s="1" customFormat="1" ht="13.9" customHeight="1">
      <c r="B29" s="33" t="s">
        <v>1814</v>
      </c>
      <c r="D29" s="76">
        <f t="shared" ref="D29:J29" si="5">IF(D36 = 0, 0,D27/D36)</f>
        <v>186.89855072463769</v>
      </c>
      <c r="E29" s="76">
        <f t="shared" si="5"/>
        <v>191.18840579710144</v>
      </c>
      <c r="F29" s="76">
        <f t="shared" si="5"/>
        <v>184.43478260869566</v>
      </c>
      <c r="G29" s="76">
        <f t="shared" si="5"/>
        <v>184.60869565217391</v>
      </c>
      <c r="H29" s="76">
        <f t="shared" si="5"/>
        <v>186.768115942029</v>
      </c>
      <c r="I29" s="76">
        <f t="shared" si="5"/>
        <v>179.82608695652175</v>
      </c>
      <c r="J29" s="77">
        <f t="shared" si="5"/>
        <v>185.62077294685992</v>
      </c>
    </row>
    <row r="30" spans="1:143" s="1" customFormat="1" ht="13.9" customHeight="1"/>
    <row r="31" spans="1:143" s="1" customFormat="1" ht="13.9" customHeight="1"/>
    <row r="32" spans="1:143" s="1" customFormat="1" ht="13.9" customHeight="1"/>
    <row r="33" spans="1:10" s="1" customFormat="1" ht="13.9" customHeight="1"/>
    <row r="34" spans="1:10" s="1" customFormat="1" ht="13.9" customHeight="1"/>
    <row r="35" spans="1:10" s="1" customFormat="1" ht="13.9" customHeight="1"/>
    <row r="36" spans="1:10" s="1" customFormat="1" ht="13.9" customHeight="1">
      <c r="D36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"&gt;0")+COUNTIF(Individual_Scores_Men_JV!G142:G152, "&gt;0")+COUNTIF(Individual_Scores_Men_JV!G155:G165, "&gt;0")+COUNTIF(Individual_Scores_Men_JV!G168:G178, "&gt;0")+COUNTIF(Individual_Scores_Men_JV!G181:G191, "&gt;0")</f>
        <v>69</v>
      </c>
      <c r="E36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"&gt;0")+COUNTIF(Individual_Scores_Men_JV!H142:H152, "&gt;0")+COUNTIF(Individual_Scores_Men_JV!H155:H165, "&gt;0")+COUNTIF(Individual_Scores_Men_JV!H168:H178, "&gt;0")+COUNTIF(Individual_Scores_Men_JV!H181:H191, "&gt;0")</f>
        <v>69</v>
      </c>
      <c r="F36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"&gt;0")+COUNTIF(Individual_Scores_Men_JV!I142:I152, "&gt;0")+COUNTIF(Individual_Scores_Men_JV!I155:I165, "&gt;0")+COUNTIF(Individual_Scores_Men_JV!I168:I178, "&gt;0")+COUNTIF(Individual_Scores_Men_JV!I181:I191, "&gt;0")</f>
        <v>69</v>
      </c>
      <c r="G36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"&gt;0")+COUNTIF(Individual_Scores_Men_JV!J142:J152, "&gt;0")+COUNTIF(Individual_Scores_Men_JV!J155:J165, "&gt;0")+COUNTIF(Individual_Scores_Men_JV!J168:J178, "&gt;0")+COUNTIF(Individual_Scores_Men_JV!J181:J191, "&gt;0")</f>
        <v>69</v>
      </c>
      <c r="H36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"&gt;0")+COUNTIF(Individual_Scores_Men_JV!K90:K100, "&gt;0")+COUNTIF(Individual_Scores_Men_JV!K103:K113, "&gt;0")+COUNTIF(Individual_Scores_Men_JV!K116:K126, "&gt;0")+COUNTIF(Individual_Scores_Men_JV!K129:K139, "&gt;0")+COUNTIF(Individual_Scores_Men_JV!K142:K152, "&gt;0")+COUNTIF(Individual_Scores_Men_JV!K155:K165, "&gt;0")+COUNTIF(Individual_Scores_Men_JV!K168:K178, "&gt;0")+COUNTIF(Individual_Scores_Men_JV!K181:K191, "&gt;0")</f>
        <v>69</v>
      </c>
      <c r="I36" s="2">
        <f>COUNTIF(Individual_Scores_Men_JV!L12:L22, "&gt;0")+COUNTIF(Individual_Scores_Men_JV!L25:L35, "&gt;0")+COUNTIF(Individual_Scores_Men_JV!L38:L48, "&gt;0")+COUNTIF(Individual_Scores_Men_JV!L51:L61, "&gt;0")+COUNTIF(Individual_Scores_Men_JV!L64:L74, "&gt;0")+COUNTIF(Individual_Scores_Men_JV!L77:L87, "&gt;0")+COUNTIF(Individual_Scores_Men_JV!L90:L100, "&gt;0")+COUNTIF(Individual_Scores_Men_JV!L103:L113, "&gt;0")+COUNTIF(Individual_Scores_Men_JV!L116:L126, "&gt;0")+COUNTIF(Individual_Scores_Men_JV!L129:L139, "&gt;0")+COUNTIF(Individual_Scores_Men_JV!L142:L152, "&gt;0")+COUNTIF(Individual_Scores_Men_JV!L155:L165, "&gt;0")+COUNTIF(Individual_Scores_Men_JV!L168:L178, "&gt;0")+COUNTIF(Individual_Scores_Men_JV!L181:L191, "&gt;0")</f>
        <v>69</v>
      </c>
      <c r="J36" s="2">
        <f>SUM(D36:I36)</f>
        <v>414</v>
      </c>
    </row>
    <row r="37" spans="1:10" s="1" customFormat="1" ht="13.9" customHeight="1">
      <c r="A37" s="30"/>
      <c r="B37" s="30" t="s">
        <v>1815</v>
      </c>
      <c r="C37" s="30"/>
      <c r="D37" s="30"/>
    </row>
    <row r="38" spans="1:10" s="1" customFormat="1" ht="13.9" customHeight="1">
      <c r="A38" s="30"/>
      <c r="B38" s="30" t="s">
        <v>1</v>
      </c>
      <c r="C38" s="30"/>
      <c r="D38" s="30"/>
    </row>
    <row r="39" spans="1:10" s="1" customFormat="1" ht="13.9" customHeight="1">
      <c r="A39" s="30"/>
      <c r="B39" s="30" t="s">
        <v>1820</v>
      </c>
      <c r="C39" s="30"/>
      <c r="D39" s="30"/>
    </row>
    <row r="40" spans="1:10" s="1" customFormat="1" ht="13.9" customHeight="1">
      <c r="A40" s="30"/>
      <c r="B40" s="30"/>
      <c r="C40" s="30"/>
      <c r="D40" s="30" t="s">
        <v>1810</v>
      </c>
    </row>
    <row r="41" spans="1:10" s="1" customFormat="1" ht="13.9" customHeight="1">
      <c r="A41" s="78" t="s">
        <v>1811</v>
      </c>
      <c r="B41" s="78" t="s">
        <v>1732</v>
      </c>
      <c r="C41" s="78"/>
      <c r="D41" s="78" t="s">
        <v>1735</v>
      </c>
    </row>
    <row r="42" spans="1:10" s="1" customFormat="1" ht="13.9" customHeight="1">
      <c r="A42" s="13">
        <f t="shared" ref="A42:B55" si="6">A12</f>
        <v>1</v>
      </c>
      <c r="B42" s="13" t="str">
        <f t="shared" si="6"/>
        <v>McKendree University JV1</v>
      </c>
      <c r="D42" s="13">
        <f t="shared" ref="D42:D55" si="7">AB12</f>
        <v>9636</v>
      </c>
    </row>
    <row r="43" spans="1:10" s="1" customFormat="1" ht="13.9" customHeight="1">
      <c r="A43" s="13">
        <f t="shared" si="6"/>
        <v>2</v>
      </c>
      <c r="B43" s="13" t="str">
        <f t="shared" si="6"/>
        <v>St. Francis (IL) ,University Of JV1</v>
      </c>
      <c r="D43" s="13">
        <f t="shared" si="7"/>
        <v>9520</v>
      </c>
    </row>
    <row r="44" spans="1:10" s="1" customFormat="1" ht="13.9" customHeight="1">
      <c r="A44" s="13">
        <f t="shared" si="6"/>
        <v>3</v>
      </c>
      <c r="B44" s="13" t="str">
        <f t="shared" si="6"/>
        <v>Midway University JV1</v>
      </c>
      <c r="D44" s="13">
        <f t="shared" si="7"/>
        <v>9329</v>
      </c>
    </row>
    <row r="45" spans="1:10" s="1" customFormat="1" ht="13.9" customHeight="1">
      <c r="A45" s="13">
        <f t="shared" si="6"/>
        <v>4</v>
      </c>
      <c r="B45" s="13" t="str">
        <f t="shared" si="6"/>
        <v>Belmont Abbey College JV1</v>
      </c>
      <c r="D45" s="13">
        <f t="shared" si="7"/>
        <v>9327</v>
      </c>
    </row>
    <row r="46" spans="1:10" s="1" customFormat="1" ht="13.9" customHeight="1">
      <c r="A46" s="13">
        <f t="shared" si="6"/>
        <v>5</v>
      </c>
      <c r="B46" s="13" t="str">
        <f t="shared" si="6"/>
        <v>Calumet College Of St. Joseph JV1</v>
      </c>
      <c r="D46" s="13">
        <f t="shared" si="7"/>
        <v>8917</v>
      </c>
    </row>
    <row r="47" spans="1:10" s="1" customFormat="1" ht="13.9" customHeight="1">
      <c r="A47" s="13">
        <f t="shared" si="6"/>
        <v>6</v>
      </c>
      <c r="B47" s="13" t="str">
        <f t="shared" si="6"/>
        <v>Marian University (IN) JV1</v>
      </c>
      <c r="D47" s="13">
        <f t="shared" si="7"/>
        <v>8895</v>
      </c>
    </row>
    <row r="48" spans="1:10" s="1" customFormat="1" ht="13.9" customHeight="1">
      <c r="A48" s="13">
        <f t="shared" si="6"/>
        <v>7</v>
      </c>
      <c r="B48" s="13" t="str">
        <f t="shared" si="6"/>
        <v>Purdue University JV1</v>
      </c>
      <c r="D48" s="13">
        <f t="shared" si="7"/>
        <v>8592</v>
      </c>
    </row>
    <row r="49" spans="1:4" s="1" customFormat="1" ht="13.9" customHeight="1">
      <c r="A49" s="13">
        <f t="shared" si="6"/>
        <v>8</v>
      </c>
      <c r="B49" s="13" t="str">
        <f t="shared" si="6"/>
        <v>Saint Xavier University JV1</v>
      </c>
      <c r="D49" s="13">
        <f t="shared" si="7"/>
        <v>8462</v>
      </c>
    </row>
    <row r="50" spans="1:4" s="1" customFormat="1" ht="13.9" customHeight="1">
      <c r="A50" s="13">
        <f t="shared" si="6"/>
        <v>9</v>
      </c>
      <c r="B50" s="13" t="str">
        <f t="shared" si="6"/>
        <v>Davenport University JV1</v>
      </c>
      <c r="D50" s="13">
        <f t="shared" si="7"/>
        <v>8344</v>
      </c>
    </row>
    <row r="51" spans="1:4" s="1" customFormat="1" ht="13.9" customHeight="1">
      <c r="A51" s="13">
        <f t="shared" si="6"/>
        <v>10</v>
      </c>
      <c r="B51" s="13" t="str">
        <f t="shared" si="6"/>
        <v>Tennessee Wesleyan University JV1</v>
      </c>
      <c r="D51" s="13">
        <f t="shared" si="7"/>
        <v>8276</v>
      </c>
    </row>
    <row r="52" spans="1:4" s="1" customFormat="1" ht="13.9" customHeight="1">
      <c r="A52" s="13">
        <f t="shared" si="6"/>
        <v>11</v>
      </c>
      <c r="B52" s="13" t="str">
        <f t="shared" si="6"/>
        <v>Thomas More University JV1</v>
      </c>
      <c r="D52" s="13">
        <f t="shared" si="7"/>
        <v>8074</v>
      </c>
    </row>
    <row r="53" spans="1:4" s="1" customFormat="1" ht="13.9" customHeight="1">
      <c r="A53" s="13">
        <f t="shared" si="6"/>
        <v>12</v>
      </c>
      <c r="B53" s="13" t="str">
        <f t="shared" si="6"/>
        <v>Marian University (IN) JV2</v>
      </c>
      <c r="D53" s="13">
        <f t="shared" si="7"/>
        <v>7885</v>
      </c>
    </row>
    <row r="54" spans="1:4" s="1" customFormat="1" ht="13.9" customHeight="1">
      <c r="A54" s="13">
        <f t="shared" si="6"/>
        <v>13</v>
      </c>
      <c r="B54" s="13" t="str">
        <f t="shared" si="6"/>
        <v>Purdue University JV2</v>
      </c>
      <c r="D54" s="13">
        <f t="shared" si="7"/>
        <v>7748</v>
      </c>
    </row>
    <row r="55" spans="1:4" s="1" customFormat="1" ht="13.9" customHeight="1">
      <c r="A55" s="13">
        <f t="shared" si="6"/>
        <v>14</v>
      </c>
      <c r="B55" s="13" t="str">
        <f t="shared" si="6"/>
        <v>Toledo ,University Of JV1</v>
      </c>
      <c r="D55" s="13">
        <f t="shared" si="7"/>
        <v>5930</v>
      </c>
    </row>
    <row r="56" spans="1:4" s="1" customFormat="1" ht="13.9" customHeight="1"/>
    <row r="57" spans="1:4" s="1" customFormat="1" ht="13.9" customHeight="1"/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+ovE4GZHHlcaS4F9zlwFJTk6fSvnXLIPcdZEjICRAIFUgmphtZ21WgqDY14qRZFpth2gPh6xhhZh803wuwKtDQ==" saltValue="8veiwRwypRwT/uSKr6HEOg==" spinCount="100000" sheet="1" objects="1" scenarios="1"/>
  <sortState xmlns:xlrd2="http://schemas.microsoft.com/office/spreadsheetml/2017/richdata2" ref="A12:AB2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="85" zoomScaleNormal="85" workbookViewId="0">
      <pane xSplit="2" ySplit="11" topLeftCell="D48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94" t="s">
        <v>1804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1821</v>
      </c>
    </row>
    <row r="2" spans="1:143" s="4" customFormat="1" ht="16.149999999999999" customHeight="1">
      <c r="AZ2" s="13" t="s">
        <v>1822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1823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149999999999999" customHeight="1">
      <c r="C5" s="9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1100</v>
      </c>
      <c r="C8" s="16"/>
      <c r="D8" s="79"/>
      <c r="E8" s="14" t="s">
        <v>1808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72"/>
      <c r="I9" s="15"/>
      <c r="J9" s="15"/>
      <c r="K9" s="15"/>
      <c r="M9" s="10"/>
      <c r="N9" s="10"/>
      <c r="O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9" customFormat="1" ht="13.9" customHeight="1">
      <c r="A10" s="74"/>
      <c r="B10" s="70"/>
      <c r="C10" s="70"/>
      <c r="D10" s="19" t="s">
        <v>1732</v>
      </c>
      <c r="E10" s="19" t="s">
        <v>1732</v>
      </c>
      <c r="F10" s="19" t="s">
        <v>1732</v>
      </c>
      <c r="G10" s="19" t="s">
        <v>1732</v>
      </c>
      <c r="H10" s="19" t="s">
        <v>1732</v>
      </c>
      <c r="I10" s="19" t="s">
        <v>1732</v>
      </c>
      <c r="J10" s="19" t="s">
        <v>1732</v>
      </c>
      <c r="K10" s="19" t="s">
        <v>1809</v>
      </c>
      <c r="L10" s="19" t="s">
        <v>1809</v>
      </c>
      <c r="M10" s="19" t="s">
        <v>1809</v>
      </c>
      <c r="N10" s="19" t="s">
        <v>1809</v>
      </c>
      <c r="O10" s="19" t="s">
        <v>1809</v>
      </c>
      <c r="P10" s="19" t="s">
        <v>1809</v>
      </c>
      <c r="Q10" s="19" t="s">
        <v>1809</v>
      </c>
      <c r="R10" s="19" t="s">
        <v>1809</v>
      </c>
      <c r="S10" s="19" t="s">
        <v>1809</v>
      </c>
      <c r="T10" s="19" t="s">
        <v>1809</v>
      </c>
      <c r="U10" s="19" t="s">
        <v>1809</v>
      </c>
      <c r="V10" s="19" t="s">
        <v>1809</v>
      </c>
      <c r="W10" s="19" t="s">
        <v>1809</v>
      </c>
      <c r="X10" s="19" t="s">
        <v>1809</v>
      </c>
      <c r="Y10" s="19" t="s">
        <v>1809</v>
      </c>
      <c r="Z10" s="19" t="s">
        <v>1809</v>
      </c>
      <c r="AA10" s="19" t="s">
        <v>1809</v>
      </c>
      <c r="AB10" s="19" t="s">
        <v>1810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9" customFormat="1" ht="13.9" customHeight="1">
      <c r="A11" s="19" t="s">
        <v>1811</v>
      </c>
      <c r="B11" s="19" t="s">
        <v>1732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1735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1735</v>
      </c>
      <c r="AB11" s="19" t="s">
        <v>1735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RANK(AB12,$AB$12:$AB$39)</f>
        <v>1</v>
      </c>
      <c r="B12" s="1" t="s">
        <v>1752</v>
      </c>
      <c r="C12" s="13"/>
      <c r="D12" s="50">
        <f>Individual_Scores_Women_Var!G205</f>
        <v>1043</v>
      </c>
      <c r="E12" s="50">
        <f>Individual_Scores_Women_Var!H205</f>
        <v>979</v>
      </c>
      <c r="F12" s="50">
        <f>Individual_Scores_Women_Var!I205</f>
        <v>973</v>
      </c>
      <c r="G12" s="50">
        <f>Individual_Scores_Women_Var!J205</f>
        <v>962</v>
      </c>
      <c r="H12" s="50">
        <f>Individual_Scores_Women_Var!K205</f>
        <v>968</v>
      </c>
      <c r="I12" s="50">
        <f>Individual_Scores_Women_Var!L205</f>
        <v>957</v>
      </c>
      <c r="J12" s="30">
        <f t="shared" ref="J12:J38" si="0">SUM(D12:I12)</f>
        <v>5882</v>
      </c>
      <c r="K12" s="50">
        <f>Baker_Scores_Women_Var!H194</f>
        <v>210</v>
      </c>
      <c r="L12" s="50">
        <f>Baker_Scores_Women_Var!I194</f>
        <v>243</v>
      </c>
      <c r="M12" s="50">
        <f>Baker_Scores_Women_Var!J194</f>
        <v>242</v>
      </c>
      <c r="N12" s="50">
        <f>Baker_Scores_Women_Var!K194</f>
        <v>214</v>
      </c>
      <c r="O12" s="50">
        <f>Baker_Scores_Women_Var!L194</f>
        <v>213</v>
      </c>
      <c r="P12" s="50">
        <f>Baker_Scores_Women_Var!M194</f>
        <v>257</v>
      </c>
      <c r="Q12" s="50">
        <f>Baker_Scores_Women_Var!N194</f>
        <v>171</v>
      </c>
      <c r="R12" s="50">
        <f>Baker_Scores_Women_Var!O194</f>
        <v>226</v>
      </c>
      <c r="S12" s="50">
        <f>Baker_Scores_Women_Var!P194</f>
        <v>206</v>
      </c>
      <c r="T12" s="50">
        <f>Baker_Scores_Women_Var!Q194</f>
        <v>216</v>
      </c>
      <c r="U12" s="50">
        <f>Baker_Scores_Women_Var!R194</f>
        <v>196</v>
      </c>
      <c r="V12" s="50">
        <f>Baker_Scores_Women_Var!S194</f>
        <v>199</v>
      </c>
      <c r="W12" s="50">
        <f>Baker_Scores_Women_Var!T194</f>
        <v>185</v>
      </c>
      <c r="X12" s="50">
        <f>Baker_Scores_Women_Var!U194</f>
        <v>234</v>
      </c>
      <c r="Y12" s="50">
        <f>Baker_Scores_Women_Var!V194</f>
        <v>231</v>
      </c>
      <c r="Z12" s="50">
        <f>Baker_Scores_Women_Var!W194</f>
        <v>203</v>
      </c>
      <c r="AA12" s="30">
        <f t="shared" ref="AA12:AA38" si="1">SUM(K12:Z12)</f>
        <v>3446</v>
      </c>
      <c r="AB12" s="30">
        <f t="shared" ref="AB12:AB38" si="2">J12+AA12</f>
        <v>9328</v>
      </c>
    </row>
    <row r="13" spans="1:143" s="1" customFormat="1" ht="13.9" customHeight="1">
      <c r="A13" s="13">
        <f t="array" ref="A13">RANK(AB13,$AB$12:$AB$39)</f>
        <v>2</v>
      </c>
      <c r="B13" s="64" t="s">
        <v>1738</v>
      </c>
      <c r="C13" s="64"/>
      <c r="D13" s="24">
        <f>Individual_Scores_Women_Var!G23</f>
        <v>993</v>
      </c>
      <c r="E13" s="24">
        <f>Individual_Scores_Women_Var!H23</f>
        <v>938</v>
      </c>
      <c r="F13" s="24">
        <f>Individual_Scores_Women_Var!I23</f>
        <v>969</v>
      </c>
      <c r="G13" s="24">
        <f>Individual_Scores_Women_Var!J23</f>
        <v>1060</v>
      </c>
      <c r="H13" s="24">
        <f>Individual_Scores_Women_Var!K23</f>
        <v>1135</v>
      </c>
      <c r="I13" s="24">
        <f>Individual_Scores_Women_Var!L23</f>
        <v>950</v>
      </c>
      <c r="J13" s="19">
        <f t="shared" si="0"/>
        <v>6045</v>
      </c>
      <c r="K13" s="24">
        <f>Baker_Scores_Women_Var!H12</f>
        <v>144</v>
      </c>
      <c r="L13" s="24">
        <f>Baker_Scores_Women_Var!I12</f>
        <v>197</v>
      </c>
      <c r="M13" s="24">
        <f>Baker_Scores_Women_Var!J12</f>
        <v>194</v>
      </c>
      <c r="N13" s="24">
        <f>Baker_Scores_Women_Var!K12</f>
        <v>179</v>
      </c>
      <c r="O13" s="24">
        <f>Baker_Scores_Women_Var!L12</f>
        <v>177</v>
      </c>
      <c r="P13" s="50">
        <f>Baker_Scores_Women_Var!M12</f>
        <v>210</v>
      </c>
      <c r="Q13" s="24">
        <f>Baker_Scores_Women_Var!N12</f>
        <v>174</v>
      </c>
      <c r="R13" s="24">
        <f>Baker_Scores_Women_Var!O12</f>
        <v>199</v>
      </c>
      <c r="S13" s="50">
        <f>Baker_Scores_Women_Var!P12</f>
        <v>152</v>
      </c>
      <c r="T13" s="50">
        <f>Baker_Scores_Women_Var!Q12</f>
        <v>147</v>
      </c>
      <c r="U13" s="50">
        <f>Baker_Scores_Women_Var!R12</f>
        <v>167</v>
      </c>
      <c r="V13" s="50">
        <f>Baker_Scores_Women_Var!S12</f>
        <v>224</v>
      </c>
      <c r="W13" s="50">
        <f>Baker_Scores_Women_Var!T12</f>
        <v>240</v>
      </c>
      <c r="X13" s="50">
        <f>Baker_Scores_Women_Var!U12</f>
        <v>258</v>
      </c>
      <c r="Y13" s="50">
        <f>Baker_Scores_Women_Var!V12</f>
        <v>168</v>
      </c>
      <c r="Z13" s="50">
        <f>Baker_Scores_Women_Var!W12</f>
        <v>229</v>
      </c>
      <c r="AA13" s="30">
        <f t="shared" si="1"/>
        <v>3059</v>
      </c>
      <c r="AB13" s="30">
        <f t="shared" si="2"/>
        <v>9104</v>
      </c>
    </row>
    <row r="14" spans="1:143" s="1" customFormat="1" ht="13.9" customHeight="1">
      <c r="A14" s="13">
        <f t="array" ref="A14">RANK(AB14,$AB$12:$AB$39)</f>
        <v>3</v>
      </c>
      <c r="B14" s="1" t="s">
        <v>1757</v>
      </c>
      <c r="C14" s="13"/>
      <c r="D14" s="50">
        <f>Individual_Scores_Women_Var!G257</f>
        <v>1077</v>
      </c>
      <c r="E14" s="50">
        <f>Individual_Scores_Women_Var!H257</f>
        <v>960</v>
      </c>
      <c r="F14" s="50">
        <f>Individual_Scores_Women_Var!I257</f>
        <v>925</v>
      </c>
      <c r="G14" s="50">
        <f>Individual_Scores_Women_Var!J257</f>
        <v>979</v>
      </c>
      <c r="H14" s="50">
        <f>Individual_Scores_Women_Var!K257</f>
        <v>1122</v>
      </c>
      <c r="I14" s="50">
        <f>Individual_Scores_Women_Var!L257</f>
        <v>938</v>
      </c>
      <c r="J14" s="30">
        <f t="shared" si="0"/>
        <v>6001</v>
      </c>
      <c r="K14" s="50">
        <f>Baker_Scores_Women_Var!H246</f>
        <v>211</v>
      </c>
      <c r="L14" s="50">
        <f>Baker_Scores_Women_Var!I246</f>
        <v>203</v>
      </c>
      <c r="M14" s="50">
        <f>Baker_Scores_Women_Var!J246</f>
        <v>174</v>
      </c>
      <c r="N14" s="50">
        <f>Baker_Scores_Women_Var!K246</f>
        <v>199</v>
      </c>
      <c r="O14" s="50">
        <f>Baker_Scores_Women_Var!L246</f>
        <v>216</v>
      </c>
      <c r="P14" s="50">
        <f>Baker_Scores_Women_Var!M246</f>
        <v>202</v>
      </c>
      <c r="Q14" s="50">
        <f>Baker_Scores_Women_Var!N246</f>
        <v>224</v>
      </c>
      <c r="R14" s="50">
        <f>Baker_Scores_Women_Var!O246</f>
        <v>220</v>
      </c>
      <c r="S14" s="50">
        <f>Baker_Scores_Women_Var!P246</f>
        <v>165</v>
      </c>
      <c r="T14" s="50">
        <f>Baker_Scores_Women_Var!Q246</f>
        <v>155</v>
      </c>
      <c r="U14" s="50">
        <f>Baker_Scores_Women_Var!R246</f>
        <v>149</v>
      </c>
      <c r="V14" s="50">
        <f>Baker_Scores_Women_Var!S246</f>
        <v>168</v>
      </c>
      <c r="W14" s="50">
        <f>Baker_Scores_Women_Var!T246</f>
        <v>176</v>
      </c>
      <c r="X14" s="50">
        <f>Baker_Scores_Women_Var!U246</f>
        <v>171</v>
      </c>
      <c r="Y14" s="50">
        <f>Baker_Scores_Women_Var!V246</f>
        <v>213</v>
      </c>
      <c r="Z14" s="50">
        <f>Baker_Scores_Women_Var!W246</f>
        <v>190</v>
      </c>
      <c r="AA14" s="30">
        <f t="shared" si="1"/>
        <v>3036</v>
      </c>
      <c r="AB14" s="30">
        <f t="shared" si="2"/>
        <v>9037</v>
      </c>
    </row>
    <row r="15" spans="1:143" s="1" customFormat="1" ht="13.9" customHeight="1">
      <c r="A15" s="13">
        <f t="array" ref="A15">RANK(AB15,$AB$12:$AB$39)</f>
        <v>4</v>
      </c>
      <c r="B15" s="1" t="s">
        <v>1763</v>
      </c>
      <c r="C15" s="13"/>
      <c r="D15" s="50">
        <f>Individual_Scores_Women_Var!G322</f>
        <v>895</v>
      </c>
      <c r="E15" s="50">
        <f>Individual_Scores_Women_Var!H322</f>
        <v>977</v>
      </c>
      <c r="F15" s="50">
        <f>Individual_Scores_Women_Var!I322</f>
        <v>874</v>
      </c>
      <c r="G15" s="50">
        <f>Individual_Scores_Women_Var!J322</f>
        <v>1022</v>
      </c>
      <c r="H15" s="50">
        <f>Individual_Scores_Women_Var!K322</f>
        <v>899</v>
      </c>
      <c r="I15" s="50">
        <f>Individual_Scores_Women_Var!L322</f>
        <v>837</v>
      </c>
      <c r="J15" s="30">
        <f t="shared" si="0"/>
        <v>5504</v>
      </c>
      <c r="K15" s="50">
        <f>Baker_Scores_Women_Var!H311</f>
        <v>255</v>
      </c>
      <c r="L15" s="50">
        <f>Baker_Scores_Women_Var!I311</f>
        <v>183</v>
      </c>
      <c r="M15" s="50">
        <f>Baker_Scores_Women_Var!J311</f>
        <v>181</v>
      </c>
      <c r="N15" s="50">
        <f>Baker_Scores_Women_Var!K311</f>
        <v>201</v>
      </c>
      <c r="O15" s="50">
        <f>Baker_Scores_Women_Var!L311</f>
        <v>215</v>
      </c>
      <c r="P15" s="50">
        <f>Baker_Scores_Women_Var!M311</f>
        <v>180</v>
      </c>
      <c r="Q15" s="50">
        <f>Baker_Scores_Women_Var!N311</f>
        <v>167</v>
      </c>
      <c r="R15" s="50">
        <f>Baker_Scores_Women_Var!O311</f>
        <v>193</v>
      </c>
      <c r="S15" s="50">
        <f>Baker_Scores_Women_Var!P311</f>
        <v>187</v>
      </c>
      <c r="T15" s="50">
        <f>Baker_Scores_Women_Var!Q311</f>
        <v>226</v>
      </c>
      <c r="U15" s="50">
        <f>Baker_Scores_Women_Var!R311</f>
        <v>189</v>
      </c>
      <c r="V15" s="50">
        <f>Baker_Scores_Women_Var!S311</f>
        <v>206</v>
      </c>
      <c r="W15" s="50">
        <f>Baker_Scores_Women_Var!T311</f>
        <v>230</v>
      </c>
      <c r="X15" s="50">
        <f>Baker_Scores_Women_Var!U311</f>
        <v>228</v>
      </c>
      <c r="Y15" s="50">
        <f>Baker_Scores_Women_Var!V311</f>
        <v>246</v>
      </c>
      <c r="Z15" s="50">
        <f>Baker_Scores_Women_Var!W311</f>
        <v>248</v>
      </c>
      <c r="AA15" s="30">
        <f t="shared" si="1"/>
        <v>3335</v>
      </c>
      <c r="AB15" s="30">
        <f t="shared" si="2"/>
        <v>8839</v>
      </c>
    </row>
    <row r="16" spans="1:143" s="1" customFormat="1" ht="13.9" customHeight="1">
      <c r="A16" s="13">
        <f t="array" ref="A16">RANK(AB16,$AB$12:$AB$39)</f>
        <v>5</v>
      </c>
      <c r="B16" s="1" t="s">
        <v>1759</v>
      </c>
      <c r="C16" s="13"/>
      <c r="D16" s="50">
        <f>Individual_Scores_Women_Var!G283</f>
        <v>961</v>
      </c>
      <c r="E16" s="50">
        <f>Individual_Scores_Women_Var!H283</f>
        <v>1013</v>
      </c>
      <c r="F16" s="50">
        <f>Individual_Scores_Women_Var!I283</f>
        <v>951</v>
      </c>
      <c r="G16" s="50">
        <f>Individual_Scores_Women_Var!J283</f>
        <v>1042</v>
      </c>
      <c r="H16" s="50">
        <f>Individual_Scores_Women_Var!K283</f>
        <v>934</v>
      </c>
      <c r="I16" s="50">
        <f>Individual_Scores_Women_Var!L283</f>
        <v>868</v>
      </c>
      <c r="J16" s="30">
        <f t="shared" si="0"/>
        <v>5769</v>
      </c>
      <c r="K16" s="50">
        <f>Baker_Scores_Women_Var!H272</f>
        <v>193</v>
      </c>
      <c r="L16" s="50">
        <f>Baker_Scores_Women_Var!I272</f>
        <v>245</v>
      </c>
      <c r="M16" s="50">
        <f>Baker_Scores_Women_Var!J272</f>
        <v>212</v>
      </c>
      <c r="N16" s="50">
        <f>Baker_Scores_Women_Var!K272</f>
        <v>212</v>
      </c>
      <c r="O16" s="50">
        <f>Baker_Scores_Women_Var!L272</f>
        <v>195</v>
      </c>
      <c r="P16" s="50">
        <f>Baker_Scores_Women_Var!M272</f>
        <v>167</v>
      </c>
      <c r="Q16" s="50">
        <f>Baker_Scores_Women_Var!N272</f>
        <v>170</v>
      </c>
      <c r="R16" s="50">
        <f>Baker_Scores_Women_Var!O272</f>
        <v>201</v>
      </c>
      <c r="S16" s="50">
        <f>Baker_Scores_Women_Var!P272</f>
        <v>199</v>
      </c>
      <c r="T16" s="50">
        <f>Baker_Scores_Women_Var!Q272</f>
        <v>205</v>
      </c>
      <c r="U16" s="50">
        <f>Baker_Scores_Women_Var!R272</f>
        <v>189</v>
      </c>
      <c r="V16" s="50">
        <f>Baker_Scores_Women_Var!S272</f>
        <v>179</v>
      </c>
      <c r="W16" s="50">
        <f>Baker_Scores_Women_Var!T272</f>
        <v>159</v>
      </c>
      <c r="X16" s="50">
        <f>Baker_Scores_Women_Var!U272</f>
        <v>171</v>
      </c>
      <c r="Y16" s="50">
        <f>Baker_Scores_Women_Var!V272</f>
        <v>170</v>
      </c>
      <c r="Z16" s="50">
        <f>Baker_Scores_Women_Var!W272</f>
        <v>186</v>
      </c>
      <c r="AA16" s="30">
        <f t="shared" si="1"/>
        <v>3053</v>
      </c>
      <c r="AB16" s="30">
        <f t="shared" si="2"/>
        <v>8822</v>
      </c>
    </row>
    <row r="17" spans="1:143" s="1" customFormat="1" ht="13.9" customHeight="1">
      <c r="A17" s="13">
        <f t="array" ref="A17">RANK(AB17,$AB$12:$AB$39)</f>
        <v>6</v>
      </c>
      <c r="B17" s="1" t="s">
        <v>1788</v>
      </c>
      <c r="C17" s="13"/>
      <c r="D17" s="50">
        <f>Individual_Scores_Women_Var!G348</f>
        <v>856</v>
      </c>
      <c r="E17" s="50">
        <f>Individual_Scores_Women_Var!H348</f>
        <v>1061</v>
      </c>
      <c r="F17" s="50">
        <f>Individual_Scores_Women_Var!I348</f>
        <v>906</v>
      </c>
      <c r="G17" s="50">
        <f>Individual_Scores_Women_Var!J348</f>
        <v>936</v>
      </c>
      <c r="H17" s="50">
        <f>Individual_Scores_Women_Var!K348</f>
        <v>910</v>
      </c>
      <c r="I17" s="50">
        <f>Individual_Scores_Women_Var!L348</f>
        <v>922</v>
      </c>
      <c r="J17" s="30">
        <f t="shared" si="0"/>
        <v>5591</v>
      </c>
      <c r="K17" s="50">
        <f>Baker_Scores_Women_Var!H337</f>
        <v>173</v>
      </c>
      <c r="L17" s="50">
        <f>Baker_Scores_Women_Var!I337</f>
        <v>201</v>
      </c>
      <c r="M17" s="50">
        <f>Baker_Scores_Women_Var!J337</f>
        <v>235</v>
      </c>
      <c r="N17" s="50">
        <f>Baker_Scores_Women_Var!K337</f>
        <v>209</v>
      </c>
      <c r="O17" s="50">
        <f>Baker_Scores_Women_Var!L337</f>
        <v>218</v>
      </c>
      <c r="P17" s="50">
        <f>Baker_Scores_Women_Var!M337</f>
        <v>173</v>
      </c>
      <c r="Q17" s="50">
        <f>Baker_Scores_Women_Var!N337</f>
        <v>209</v>
      </c>
      <c r="R17" s="50">
        <f>Baker_Scores_Women_Var!O337</f>
        <v>162</v>
      </c>
      <c r="S17" s="50">
        <f>Baker_Scores_Women_Var!P337</f>
        <v>246</v>
      </c>
      <c r="T17" s="50">
        <f>Baker_Scores_Women_Var!Q337</f>
        <v>197</v>
      </c>
      <c r="U17" s="50">
        <f>Baker_Scores_Women_Var!R337</f>
        <v>213</v>
      </c>
      <c r="V17" s="50">
        <f>Baker_Scores_Women_Var!S337</f>
        <v>213</v>
      </c>
      <c r="W17" s="50">
        <f>Baker_Scores_Women_Var!T337</f>
        <v>167</v>
      </c>
      <c r="X17" s="50">
        <f>Baker_Scores_Women_Var!U337</f>
        <v>193</v>
      </c>
      <c r="Y17" s="50">
        <f>Baker_Scores_Women_Var!V337</f>
        <v>192</v>
      </c>
      <c r="Z17" s="50">
        <f>Baker_Scores_Women_Var!W337</f>
        <v>196</v>
      </c>
      <c r="AA17" s="30">
        <f t="shared" si="1"/>
        <v>3197</v>
      </c>
      <c r="AB17" s="30">
        <f t="shared" si="2"/>
        <v>8788</v>
      </c>
    </row>
    <row r="18" spans="1:143" s="1" customFormat="1" ht="13.9" customHeight="1">
      <c r="A18" s="13">
        <f t="array" ref="A18">RANK(AB18,$AB$12:$AB$39)</f>
        <v>7</v>
      </c>
      <c r="B18" s="64" t="s">
        <v>1745</v>
      </c>
      <c r="C18" s="21"/>
      <c r="D18" s="24">
        <f>Individual_Scores_Women_Var!G127</f>
        <v>898</v>
      </c>
      <c r="E18" s="24">
        <f>Individual_Scores_Women_Var!H127</f>
        <v>884</v>
      </c>
      <c r="F18" s="24">
        <f>Individual_Scores_Women_Var!I127</f>
        <v>1022</v>
      </c>
      <c r="G18" s="24">
        <f>Individual_Scores_Women_Var!J127</f>
        <v>1010</v>
      </c>
      <c r="H18" s="24">
        <f>Individual_Scores_Women_Var!K127</f>
        <v>1046</v>
      </c>
      <c r="I18" s="24">
        <f>Individual_Scores_Women_Var!L127</f>
        <v>922</v>
      </c>
      <c r="J18" s="19">
        <f t="shared" si="0"/>
        <v>5782</v>
      </c>
      <c r="K18" s="24">
        <f>Baker_Scores_Women_Var!H116</f>
        <v>160</v>
      </c>
      <c r="L18" s="24">
        <f>Baker_Scores_Women_Var!I116</f>
        <v>176</v>
      </c>
      <c r="M18" s="24">
        <f>Baker_Scores_Women_Var!J116</f>
        <v>221</v>
      </c>
      <c r="N18" s="24">
        <f>Baker_Scores_Women_Var!K116</f>
        <v>192</v>
      </c>
      <c r="O18" s="24">
        <f>Baker_Scores_Women_Var!L116</f>
        <v>223</v>
      </c>
      <c r="P18" s="24">
        <f>Baker_Scores_Women_Var!M116</f>
        <v>180</v>
      </c>
      <c r="Q18" s="24">
        <f>Baker_Scores_Women_Var!N116</f>
        <v>186</v>
      </c>
      <c r="R18" s="24">
        <f>Baker_Scores_Women_Var!O116</f>
        <v>203</v>
      </c>
      <c r="S18" s="24">
        <f>Baker_Scores_Women_Var!P116</f>
        <v>177</v>
      </c>
      <c r="T18" s="24">
        <f>Baker_Scores_Women_Var!Q116</f>
        <v>179</v>
      </c>
      <c r="U18" s="24">
        <f>Baker_Scores_Women_Var!R116</f>
        <v>194</v>
      </c>
      <c r="V18" s="24">
        <f>Baker_Scores_Women_Var!S116</f>
        <v>146</v>
      </c>
      <c r="W18" s="24">
        <f>Baker_Scores_Women_Var!T116</f>
        <v>194</v>
      </c>
      <c r="X18" s="24">
        <f>Baker_Scores_Women_Var!U116</f>
        <v>201</v>
      </c>
      <c r="Y18" s="24">
        <f>Baker_Scores_Women_Var!V116</f>
        <v>153</v>
      </c>
      <c r="Z18" s="24">
        <f>Baker_Scores_Women_Var!W116</f>
        <v>213</v>
      </c>
      <c r="AA18" s="19">
        <f t="shared" si="1"/>
        <v>2998</v>
      </c>
      <c r="AB18" s="19">
        <f t="shared" si="2"/>
        <v>8780</v>
      </c>
    </row>
    <row r="19" spans="1:143" s="1" customFormat="1" ht="13.9" customHeight="1">
      <c r="A19" s="13">
        <f t="array" ref="A19">RANK(AB19,$AB$12:$AB$39)</f>
        <v>8</v>
      </c>
      <c r="B19" s="64" t="s">
        <v>1741</v>
      </c>
      <c r="C19" s="64"/>
      <c r="D19" s="24">
        <f>Individual_Scores_Women_Var!G62</f>
        <v>915</v>
      </c>
      <c r="E19" s="24">
        <f>Individual_Scores_Women_Var!H62</f>
        <v>1082</v>
      </c>
      <c r="F19" s="24">
        <f>Individual_Scores_Women_Var!I62</f>
        <v>914</v>
      </c>
      <c r="G19" s="24">
        <f>Individual_Scores_Women_Var!J62</f>
        <v>860</v>
      </c>
      <c r="H19" s="24">
        <f>Individual_Scores_Women_Var!K62</f>
        <v>937</v>
      </c>
      <c r="I19" s="24">
        <f>Individual_Scores_Women_Var!L62</f>
        <v>870</v>
      </c>
      <c r="J19" s="19">
        <f t="shared" si="0"/>
        <v>5578</v>
      </c>
      <c r="K19" s="24">
        <f>Baker_Scores_Women_Var!H51</f>
        <v>196</v>
      </c>
      <c r="L19" s="24">
        <f>Baker_Scores_Women_Var!I51</f>
        <v>185</v>
      </c>
      <c r="M19" s="24">
        <f>Baker_Scores_Women_Var!J51</f>
        <v>180</v>
      </c>
      <c r="N19" s="24">
        <f>Baker_Scores_Women_Var!K51</f>
        <v>165</v>
      </c>
      <c r="O19" s="24">
        <f>Baker_Scores_Women_Var!L51</f>
        <v>202</v>
      </c>
      <c r="P19" s="50">
        <f>Baker_Scores_Women_Var!M51</f>
        <v>205</v>
      </c>
      <c r="Q19" s="24">
        <f>Baker_Scores_Women_Var!N51</f>
        <v>205</v>
      </c>
      <c r="R19" s="24">
        <f>Baker_Scores_Women_Var!O51</f>
        <v>161</v>
      </c>
      <c r="S19" s="50">
        <f>Baker_Scores_Women_Var!P51</f>
        <v>220</v>
      </c>
      <c r="T19" s="50">
        <f>Baker_Scores_Women_Var!Q51</f>
        <v>195</v>
      </c>
      <c r="U19" s="50">
        <f>Baker_Scores_Women_Var!R51</f>
        <v>197</v>
      </c>
      <c r="V19" s="50">
        <f>Baker_Scores_Women_Var!S51</f>
        <v>194</v>
      </c>
      <c r="W19" s="50">
        <f>Baker_Scores_Women_Var!T51</f>
        <v>231</v>
      </c>
      <c r="X19" s="50">
        <f>Baker_Scores_Women_Var!U51</f>
        <v>236</v>
      </c>
      <c r="Y19" s="50">
        <f>Baker_Scores_Women_Var!V51</f>
        <v>202</v>
      </c>
      <c r="Z19" s="50">
        <f>Baker_Scores_Women_Var!W51</f>
        <v>226</v>
      </c>
      <c r="AA19" s="30">
        <f t="shared" si="1"/>
        <v>3200</v>
      </c>
      <c r="AB19" s="30">
        <f t="shared" si="2"/>
        <v>8778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RANK(AB20,$AB$12:$AB$39)</f>
        <v>9</v>
      </c>
      <c r="B20" s="1" t="s">
        <v>1750</v>
      </c>
      <c r="C20" s="13"/>
      <c r="D20" s="50">
        <f>Individual_Scores_Women_Var!G192</f>
        <v>870</v>
      </c>
      <c r="E20" s="50">
        <f>Individual_Scores_Women_Var!H192</f>
        <v>898</v>
      </c>
      <c r="F20" s="50">
        <f>Individual_Scores_Women_Var!I192</f>
        <v>924</v>
      </c>
      <c r="G20" s="50">
        <f>Individual_Scores_Women_Var!J192</f>
        <v>944</v>
      </c>
      <c r="H20" s="50">
        <f>Individual_Scores_Women_Var!K192</f>
        <v>825</v>
      </c>
      <c r="I20" s="50">
        <f>Individual_Scores_Women_Var!L192</f>
        <v>932</v>
      </c>
      <c r="J20" s="30">
        <f t="shared" si="0"/>
        <v>5393</v>
      </c>
      <c r="K20" s="50">
        <f>Baker_Scores_Women_Var!H181</f>
        <v>203</v>
      </c>
      <c r="L20" s="50">
        <f>Baker_Scores_Women_Var!I181</f>
        <v>168</v>
      </c>
      <c r="M20" s="50">
        <f>Baker_Scores_Women_Var!J181</f>
        <v>190</v>
      </c>
      <c r="N20" s="50">
        <f>Baker_Scores_Women_Var!K181</f>
        <v>211</v>
      </c>
      <c r="O20" s="50">
        <f>Baker_Scores_Women_Var!L181</f>
        <v>246</v>
      </c>
      <c r="P20" s="50">
        <f>Baker_Scores_Women_Var!M181</f>
        <v>258</v>
      </c>
      <c r="Q20" s="50">
        <f>Baker_Scores_Women_Var!N181</f>
        <v>204</v>
      </c>
      <c r="R20" s="50">
        <f>Baker_Scores_Women_Var!O181</f>
        <v>216</v>
      </c>
      <c r="S20" s="50">
        <f>Baker_Scores_Women_Var!P181</f>
        <v>196</v>
      </c>
      <c r="T20" s="50">
        <f>Baker_Scores_Women_Var!Q181</f>
        <v>194</v>
      </c>
      <c r="U20" s="50">
        <f>Baker_Scores_Women_Var!R181</f>
        <v>170</v>
      </c>
      <c r="V20" s="50">
        <f>Baker_Scores_Women_Var!S181</f>
        <v>236</v>
      </c>
      <c r="W20" s="50">
        <f>Baker_Scores_Women_Var!T181</f>
        <v>204</v>
      </c>
      <c r="X20" s="50">
        <f>Baker_Scores_Women_Var!U181</f>
        <v>220</v>
      </c>
      <c r="Y20" s="50">
        <f>Baker_Scores_Women_Var!V181</f>
        <v>169</v>
      </c>
      <c r="Z20" s="50">
        <f>Baker_Scores_Women_Var!W181</f>
        <v>248</v>
      </c>
      <c r="AA20" s="30">
        <f t="shared" si="1"/>
        <v>3333</v>
      </c>
      <c r="AB20" s="30">
        <f t="shared" si="2"/>
        <v>8726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RANK(AB21,$AB$12:$AB$39)</f>
        <v>10</v>
      </c>
      <c r="B21" s="1" t="s">
        <v>1753</v>
      </c>
      <c r="C21" s="13"/>
      <c r="D21" s="50">
        <f>Individual_Scores_Women_Var!G218</f>
        <v>863</v>
      </c>
      <c r="E21" s="50">
        <f>Individual_Scores_Women_Var!H218</f>
        <v>881</v>
      </c>
      <c r="F21" s="50">
        <f>Individual_Scores_Women_Var!I218</f>
        <v>974</v>
      </c>
      <c r="G21" s="50">
        <f>Individual_Scores_Women_Var!J218</f>
        <v>822</v>
      </c>
      <c r="H21" s="50">
        <f>Individual_Scores_Women_Var!K218</f>
        <v>941</v>
      </c>
      <c r="I21" s="50">
        <f>Individual_Scores_Women_Var!L218</f>
        <v>890</v>
      </c>
      <c r="J21" s="30">
        <f t="shared" si="0"/>
        <v>5371</v>
      </c>
      <c r="K21" s="50">
        <f>Baker_Scores_Women_Var!H207</f>
        <v>224</v>
      </c>
      <c r="L21" s="50">
        <f>Baker_Scores_Women_Var!I207</f>
        <v>226</v>
      </c>
      <c r="M21" s="50">
        <f>Baker_Scores_Women_Var!J207</f>
        <v>225</v>
      </c>
      <c r="N21" s="50">
        <f>Baker_Scores_Women_Var!K207</f>
        <v>180</v>
      </c>
      <c r="O21" s="50">
        <f>Baker_Scores_Women_Var!L207</f>
        <v>279</v>
      </c>
      <c r="P21" s="50">
        <f>Baker_Scores_Women_Var!M207</f>
        <v>233</v>
      </c>
      <c r="Q21" s="50">
        <f>Baker_Scores_Women_Var!N207</f>
        <v>179</v>
      </c>
      <c r="R21" s="50">
        <f>Baker_Scores_Women_Var!O207</f>
        <v>186</v>
      </c>
      <c r="S21" s="50">
        <f>Baker_Scores_Women_Var!P207</f>
        <v>183</v>
      </c>
      <c r="T21" s="50">
        <f>Baker_Scores_Women_Var!Q207</f>
        <v>139</v>
      </c>
      <c r="U21" s="50">
        <f>Baker_Scores_Women_Var!R207</f>
        <v>217</v>
      </c>
      <c r="V21" s="50">
        <f>Baker_Scores_Women_Var!S207</f>
        <v>181</v>
      </c>
      <c r="W21" s="50">
        <f>Baker_Scores_Women_Var!T207</f>
        <v>232</v>
      </c>
      <c r="X21" s="50">
        <f>Baker_Scores_Women_Var!U207</f>
        <v>227</v>
      </c>
      <c r="Y21" s="50">
        <f>Baker_Scores_Women_Var!V207</f>
        <v>235</v>
      </c>
      <c r="Z21" s="50">
        <f>Baker_Scores_Women_Var!W207</f>
        <v>169</v>
      </c>
      <c r="AA21" s="30">
        <f t="shared" si="1"/>
        <v>3315</v>
      </c>
      <c r="AB21" s="30">
        <f t="shared" si="2"/>
        <v>8686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RANK(AB22,$AB$12:$AB$39)</f>
        <v>11</v>
      </c>
      <c r="B22" s="1" t="s">
        <v>1748</v>
      </c>
      <c r="C22" s="13"/>
      <c r="D22" s="50">
        <f>Individual_Scores_Women_Var!G166</f>
        <v>871</v>
      </c>
      <c r="E22" s="50">
        <f>Individual_Scores_Women_Var!H166</f>
        <v>948</v>
      </c>
      <c r="F22" s="50">
        <f>Individual_Scores_Women_Var!I166</f>
        <v>890</v>
      </c>
      <c r="G22" s="50">
        <f>Individual_Scores_Women_Var!J166</f>
        <v>925</v>
      </c>
      <c r="H22" s="50">
        <f>Individual_Scores_Women_Var!K166</f>
        <v>963</v>
      </c>
      <c r="I22" s="50">
        <f>Individual_Scores_Women_Var!L166</f>
        <v>922</v>
      </c>
      <c r="J22" s="30">
        <f t="shared" si="0"/>
        <v>5519</v>
      </c>
      <c r="K22" s="50">
        <f>Baker_Scores_Women_Var!H155</f>
        <v>231</v>
      </c>
      <c r="L22" s="50">
        <f>Baker_Scores_Women_Var!I155</f>
        <v>192</v>
      </c>
      <c r="M22" s="50">
        <f>Baker_Scores_Women_Var!J155</f>
        <v>159</v>
      </c>
      <c r="N22" s="50">
        <f>Baker_Scores_Women_Var!K155</f>
        <v>164</v>
      </c>
      <c r="O22" s="50">
        <f>Baker_Scores_Women_Var!L155</f>
        <v>189</v>
      </c>
      <c r="P22" s="50">
        <f>Baker_Scores_Women_Var!M155</f>
        <v>193</v>
      </c>
      <c r="Q22" s="50">
        <f>Baker_Scores_Women_Var!N155</f>
        <v>159</v>
      </c>
      <c r="R22" s="50">
        <f>Baker_Scores_Women_Var!O155</f>
        <v>195</v>
      </c>
      <c r="S22" s="50">
        <f>Baker_Scores_Women_Var!P155</f>
        <v>234</v>
      </c>
      <c r="T22" s="50">
        <f>Baker_Scores_Women_Var!Q155</f>
        <v>227</v>
      </c>
      <c r="U22" s="50">
        <f>Baker_Scores_Women_Var!R155</f>
        <v>236</v>
      </c>
      <c r="V22" s="50">
        <f>Baker_Scores_Women_Var!S155</f>
        <v>211</v>
      </c>
      <c r="W22" s="50">
        <f>Baker_Scores_Women_Var!T155</f>
        <v>167</v>
      </c>
      <c r="X22" s="50">
        <f>Baker_Scores_Women_Var!U155</f>
        <v>191</v>
      </c>
      <c r="Y22" s="50">
        <f>Baker_Scores_Women_Var!V155</f>
        <v>171</v>
      </c>
      <c r="Z22" s="50">
        <f>Baker_Scores_Women_Var!W155</f>
        <v>182</v>
      </c>
      <c r="AA22" s="30">
        <f t="shared" si="1"/>
        <v>3101</v>
      </c>
      <c r="AB22" s="30">
        <f t="shared" si="2"/>
        <v>8620</v>
      </c>
    </row>
    <row r="23" spans="1:143" s="1" customFormat="1" ht="13.9" customHeight="1">
      <c r="A23" s="13">
        <f t="array" ref="A23">RANK(AB23,$AB$12:$AB$39)</f>
        <v>12</v>
      </c>
      <c r="B23" s="1" t="s">
        <v>1766</v>
      </c>
      <c r="C23" s="13"/>
      <c r="D23" s="50">
        <f>Individual_Scores_Women_Var!G361</f>
        <v>913</v>
      </c>
      <c r="E23" s="50">
        <f>Individual_Scores_Women_Var!H361</f>
        <v>1028</v>
      </c>
      <c r="F23" s="50">
        <f>Individual_Scores_Women_Var!I361</f>
        <v>852</v>
      </c>
      <c r="G23" s="50">
        <f>Individual_Scores_Women_Var!J361</f>
        <v>841</v>
      </c>
      <c r="H23" s="50">
        <f>Individual_Scores_Women_Var!K361</f>
        <v>989</v>
      </c>
      <c r="I23" s="50">
        <f>Individual_Scores_Women_Var!L361</f>
        <v>969</v>
      </c>
      <c r="J23" s="30">
        <f t="shared" si="0"/>
        <v>5592</v>
      </c>
      <c r="K23" s="50">
        <f>Baker_Scores_Women_Var!H350</f>
        <v>153</v>
      </c>
      <c r="L23" s="50">
        <f>Baker_Scores_Women_Var!I350</f>
        <v>179</v>
      </c>
      <c r="M23" s="50">
        <f>Baker_Scores_Women_Var!J350</f>
        <v>166</v>
      </c>
      <c r="N23" s="50">
        <f>Baker_Scores_Women_Var!K350</f>
        <v>224</v>
      </c>
      <c r="O23" s="50">
        <f>Baker_Scores_Women_Var!L350</f>
        <v>179</v>
      </c>
      <c r="P23" s="50">
        <f>Baker_Scores_Women_Var!M350</f>
        <v>190</v>
      </c>
      <c r="Q23" s="50">
        <f>Baker_Scores_Women_Var!N350</f>
        <v>140</v>
      </c>
      <c r="R23" s="50">
        <f>Baker_Scores_Women_Var!O350</f>
        <v>168</v>
      </c>
      <c r="S23" s="50">
        <f>Baker_Scores_Women_Var!P350</f>
        <v>213</v>
      </c>
      <c r="T23" s="50">
        <f>Baker_Scores_Women_Var!Q350</f>
        <v>171</v>
      </c>
      <c r="U23" s="50">
        <f>Baker_Scores_Women_Var!R350</f>
        <v>180</v>
      </c>
      <c r="V23" s="50">
        <f>Baker_Scores_Women_Var!S350</f>
        <v>198</v>
      </c>
      <c r="W23" s="50">
        <f>Baker_Scores_Women_Var!T350</f>
        <v>170</v>
      </c>
      <c r="X23" s="50">
        <f>Baker_Scores_Women_Var!U350</f>
        <v>212</v>
      </c>
      <c r="Y23" s="50">
        <f>Baker_Scores_Women_Var!V350</f>
        <v>180</v>
      </c>
      <c r="Z23" s="50">
        <f>Baker_Scores_Women_Var!W350</f>
        <v>276</v>
      </c>
      <c r="AA23" s="30">
        <f t="shared" si="1"/>
        <v>2999</v>
      </c>
      <c r="AB23" s="30">
        <f t="shared" si="2"/>
        <v>8591</v>
      </c>
    </row>
    <row r="24" spans="1:143" s="1" customFormat="1" ht="13.9" customHeight="1">
      <c r="A24" s="13">
        <f t="array" ref="A24">RANK(AB24,$AB$12:$AB$39)</f>
        <v>13</v>
      </c>
      <c r="B24" s="1" t="s">
        <v>1758</v>
      </c>
      <c r="C24" s="13"/>
      <c r="D24" s="50">
        <f>Individual_Scores_Women_Var!G270</f>
        <v>853</v>
      </c>
      <c r="E24" s="50">
        <f>Individual_Scores_Women_Var!H270</f>
        <v>888</v>
      </c>
      <c r="F24" s="50">
        <f>Individual_Scores_Women_Var!I270</f>
        <v>852</v>
      </c>
      <c r="G24" s="50">
        <f>Individual_Scores_Women_Var!J270</f>
        <v>919</v>
      </c>
      <c r="H24" s="50">
        <f>Individual_Scores_Women_Var!K270</f>
        <v>846</v>
      </c>
      <c r="I24" s="50">
        <f>Individual_Scores_Women_Var!L270</f>
        <v>881</v>
      </c>
      <c r="J24" s="30">
        <f t="shared" si="0"/>
        <v>5239</v>
      </c>
      <c r="K24" s="50">
        <f>Baker_Scores_Women_Var!H259</f>
        <v>249</v>
      </c>
      <c r="L24" s="50">
        <f>Baker_Scores_Women_Var!I259</f>
        <v>127</v>
      </c>
      <c r="M24" s="50">
        <f>Baker_Scores_Women_Var!J259</f>
        <v>182</v>
      </c>
      <c r="N24" s="50">
        <f>Baker_Scores_Women_Var!K259</f>
        <v>180</v>
      </c>
      <c r="O24" s="50">
        <f>Baker_Scores_Women_Var!L259</f>
        <v>190</v>
      </c>
      <c r="P24" s="50">
        <f>Baker_Scores_Women_Var!M259</f>
        <v>186</v>
      </c>
      <c r="Q24" s="50">
        <f>Baker_Scores_Women_Var!N259</f>
        <v>186</v>
      </c>
      <c r="R24" s="50">
        <f>Baker_Scores_Women_Var!O259</f>
        <v>174</v>
      </c>
      <c r="S24" s="50">
        <f>Baker_Scores_Women_Var!P259</f>
        <v>213</v>
      </c>
      <c r="T24" s="50">
        <f>Baker_Scores_Women_Var!Q259</f>
        <v>231</v>
      </c>
      <c r="U24" s="50">
        <f>Baker_Scores_Women_Var!R259</f>
        <v>158</v>
      </c>
      <c r="V24" s="50">
        <f>Baker_Scores_Women_Var!S259</f>
        <v>203</v>
      </c>
      <c r="W24" s="50">
        <f>Baker_Scores_Women_Var!T259</f>
        <v>186</v>
      </c>
      <c r="X24" s="50">
        <f>Baker_Scores_Women_Var!U259</f>
        <v>214</v>
      </c>
      <c r="Y24" s="50">
        <f>Baker_Scores_Women_Var!V259</f>
        <v>178</v>
      </c>
      <c r="Z24" s="50">
        <f>Baker_Scores_Women_Var!W259</f>
        <v>170</v>
      </c>
      <c r="AA24" s="30">
        <f t="shared" si="1"/>
        <v>3027</v>
      </c>
      <c r="AB24" s="30">
        <f t="shared" si="2"/>
        <v>8266</v>
      </c>
    </row>
    <row r="25" spans="1:143" s="1" customFormat="1" ht="13.9" customHeight="1">
      <c r="A25" s="13">
        <f t="array" ref="A25">RANK(AB25,$AB$12:$AB$39)</f>
        <v>14</v>
      </c>
      <c r="B25" s="1" t="s">
        <v>1749</v>
      </c>
      <c r="C25" s="13"/>
      <c r="D25" s="50">
        <f>Individual_Scores_Women_Var!G179</f>
        <v>989</v>
      </c>
      <c r="E25" s="50">
        <f>Individual_Scores_Women_Var!H179</f>
        <v>791</v>
      </c>
      <c r="F25" s="50">
        <f>Individual_Scores_Women_Var!I179</f>
        <v>772</v>
      </c>
      <c r="G25" s="50">
        <f>Individual_Scores_Women_Var!J179</f>
        <v>892</v>
      </c>
      <c r="H25" s="50">
        <f>Individual_Scores_Women_Var!K179</f>
        <v>890</v>
      </c>
      <c r="I25" s="50">
        <f>Individual_Scores_Women_Var!L179</f>
        <v>877</v>
      </c>
      <c r="J25" s="30">
        <f t="shared" si="0"/>
        <v>5211</v>
      </c>
      <c r="K25" s="50">
        <f>Baker_Scores_Women_Var!H168</f>
        <v>192</v>
      </c>
      <c r="L25" s="50">
        <f>Baker_Scores_Women_Var!I168</f>
        <v>188</v>
      </c>
      <c r="M25" s="50">
        <f>Baker_Scores_Women_Var!J168</f>
        <v>201</v>
      </c>
      <c r="N25" s="50">
        <f>Baker_Scores_Women_Var!K168</f>
        <v>182</v>
      </c>
      <c r="O25" s="50">
        <f>Baker_Scores_Women_Var!L168</f>
        <v>201</v>
      </c>
      <c r="P25" s="50">
        <f>Baker_Scores_Women_Var!M168</f>
        <v>171</v>
      </c>
      <c r="Q25" s="50">
        <f>Baker_Scores_Women_Var!N168</f>
        <v>200</v>
      </c>
      <c r="R25" s="50">
        <f>Baker_Scores_Women_Var!O168</f>
        <v>225</v>
      </c>
      <c r="S25" s="50">
        <f>Baker_Scores_Women_Var!P168</f>
        <v>178</v>
      </c>
      <c r="T25" s="50">
        <f>Baker_Scores_Women_Var!Q168</f>
        <v>157</v>
      </c>
      <c r="U25" s="50">
        <f>Baker_Scores_Women_Var!R168</f>
        <v>214</v>
      </c>
      <c r="V25" s="50">
        <f>Baker_Scores_Women_Var!S168</f>
        <v>160</v>
      </c>
      <c r="W25" s="50">
        <f>Baker_Scores_Women_Var!T168</f>
        <v>188</v>
      </c>
      <c r="X25" s="50">
        <f>Baker_Scores_Women_Var!U168</f>
        <v>191</v>
      </c>
      <c r="Y25" s="50">
        <f>Baker_Scores_Women_Var!V168</f>
        <v>202</v>
      </c>
      <c r="Z25" s="50">
        <f>Baker_Scores_Women_Var!W168</f>
        <v>171</v>
      </c>
      <c r="AA25" s="30">
        <f t="shared" si="1"/>
        <v>3021</v>
      </c>
      <c r="AB25" s="30">
        <f t="shared" si="2"/>
        <v>8232</v>
      </c>
    </row>
    <row r="26" spans="1:143" s="1" customFormat="1" ht="13.9" customHeight="1">
      <c r="A26" s="13">
        <f t="array" ref="A26">RANK(AB26,$AB$12:$AB$39)</f>
        <v>15</v>
      </c>
      <c r="B26" s="1" t="s">
        <v>1786</v>
      </c>
      <c r="D26" s="24">
        <f>Individual_Scores_Women_Var!G75</f>
        <v>787</v>
      </c>
      <c r="E26" s="24">
        <f>Individual_Scores_Women_Var!H75</f>
        <v>993</v>
      </c>
      <c r="F26" s="24">
        <f>Individual_Scores_Women_Var!I75</f>
        <v>929</v>
      </c>
      <c r="G26" s="24">
        <f>Individual_Scores_Women_Var!J75</f>
        <v>808</v>
      </c>
      <c r="H26" s="24">
        <f>Individual_Scores_Women_Var!K75</f>
        <v>965</v>
      </c>
      <c r="I26" s="24">
        <f>Individual_Scores_Women_Var!L75</f>
        <v>825</v>
      </c>
      <c r="J26" s="19">
        <f t="shared" si="0"/>
        <v>5307</v>
      </c>
      <c r="K26" s="24">
        <f>Baker_Scores_Women_Var!H64</f>
        <v>195</v>
      </c>
      <c r="L26" s="24">
        <f>Baker_Scores_Women_Var!I64</f>
        <v>182</v>
      </c>
      <c r="M26" s="24">
        <f>Baker_Scores_Women_Var!J64</f>
        <v>200</v>
      </c>
      <c r="N26" s="24">
        <f>Baker_Scores_Women_Var!K64</f>
        <v>151</v>
      </c>
      <c r="O26" s="24">
        <f>Baker_Scores_Women_Var!L64</f>
        <v>214</v>
      </c>
      <c r="P26" s="50">
        <f>Baker_Scores_Women_Var!M64</f>
        <v>217</v>
      </c>
      <c r="Q26" s="24">
        <f>Baker_Scores_Women_Var!N64</f>
        <v>145</v>
      </c>
      <c r="R26" s="24">
        <f>Baker_Scores_Women_Var!O64</f>
        <v>143</v>
      </c>
      <c r="S26" s="50">
        <f>Baker_Scores_Women_Var!P64</f>
        <v>205</v>
      </c>
      <c r="T26" s="50">
        <f>Baker_Scores_Women_Var!Q64</f>
        <v>161</v>
      </c>
      <c r="U26" s="50">
        <f>Baker_Scores_Women_Var!R64</f>
        <v>182</v>
      </c>
      <c r="V26" s="50">
        <f>Baker_Scores_Women_Var!S64</f>
        <v>187</v>
      </c>
      <c r="W26" s="50">
        <f>Baker_Scores_Women_Var!T64</f>
        <v>170</v>
      </c>
      <c r="X26" s="50">
        <f>Baker_Scores_Women_Var!U64</f>
        <v>223</v>
      </c>
      <c r="Y26" s="50">
        <f>Baker_Scores_Women_Var!V64</f>
        <v>160</v>
      </c>
      <c r="Z26" s="50">
        <f>Baker_Scores_Women_Var!W64</f>
        <v>180</v>
      </c>
      <c r="AA26" s="30">
        <f t="shared" si="1"/>
        <v>2915</v>
      </c>
      <c r="AB26" s="30">
        <f t="shared" si="2"/>
        <v>8222</v>
      </c>
    </row>
    <row r="27" spans="1:143" s="1" customFormat="1" ht="13.9" customHeight="1">
      <c r="A27" s="13">
        <f t="array" ref="A27">RANK(AB27,$AB$12:$AB$39)</f>
        <v>16</v>
      </c>
      <c r="B27" s="1" t="s">
        <v>1755</v>
      </c>
      <c r="C27" s="13"/>
      <c r="D27" s="50">
        <f>Individual_Scores_Women_Var!G244</f>
        <v>875</v>
      </c>
      <c r="E27" s="50">
        <f>Individual_Scores_Women_Var!H244</f>
        <v>899</v>
      </c>
      <c r="F27" s="50">
        <f>Individual_Scores_Women_Var!I244</f>
        <v>875</v>
      </c>
      <c r="G27" s="50">
        <f>Individual_Scores_Women_Var!J244</f>
        <v>873</v>
      </c>
      <c r="H27" s="50">
        <f>Individual_Scores_Women_Var!K244</f>
        <v>882</v>
      </c>
      <c r="I27" s="50">
        <f>Individual_Scores_Women_Var!L244</f>
        <v>886</v>
      </c>
      <c r="J27" s="30">
        <f t="shared" si="0"/>
        <v>5290</v>
      </c>
      <c r="K27" s="50">
        <f>Baker_Scores_Women_Var!H233</f>
        <v>178</v>
      </c>
      <c r="L27" s="50">
        <f>Baker_Scores_Women_Var!I233</f>
        <v>184</v>
      </c>
      <c r="M27" s="50">
        <f>Baker_Scores_Women_Var!J233</f>
        <v>184</v>
      </c>
      <c r="N27" s="50">
        <f>Baker_Scores_Women_Var!K233</f>
        <v>165</v>
      </c>
      <c r="O27" s="50">
        <f>Baker_Scores_Women_Var!L233</f>
        <v>165</v>
      </c>
      <c r="P27" s="50">
        <f>Baker_Scores_Women_Var!M233</f>
        <v>170</v>
      </c>
      <c r="Q27" s="50">
        <f>Baker_Scores_Women_Var!N233</f>
        <v>161</v>
      </c>
      <c r="R27" s="50">
        <f>Baker_Scores_Women_Var!O233</f>
        <v>145</v>
      </c>
      <c r="S27" s="50">
        <f>Baker_Scores_Women_Var!P233</f>
        <v>232</v>
      </c>
      <c r="T27" s="50">
        <f>Baker_Scores_Women_Var!Q233</f>
        <v>225</v>
      </c>
      <c r="U27" s="50">
        <f>Baker_Scores_Women_Var!R233</f>
        <v>214</v>
      </c>
      <c r="V27" s="50">
        <f>Baker_Scores_Women_Var!S233</f>
        <v>167</v>
      </c>
      <c r="W27" s="50">
        <f>Baker_Scores_Women_Var!T233</f>
        <v>182</v>
      </c>
      <c r="X27" s="50">
        <f>Baker_Scores_Women_Var!U233</f>
        <v>191</v>
      </c>
      <c r="Y27" s="50">
        <f>Baker_Scores_Women_Var!V233</f>
        <v>162</v>
      </c>
      <c r="Z27" s="50">
        <f>Baker_Scores_Women_Var!W233</f>
        <v>164</v>
      </c>
      <c r="AA27" s="30">
        <f t="shared" si="1"/>
        <v>2889</v>
      </c>
      <c r="AB27" s="30">
        <f t="shared" si="2"/>
        <v>8179</v>
      </c>
    </row>
    <row r="28" spans="1:143" s="1" customFormat="1" ht="13.9" customHeight="1">
      <c r="A28" s="13">
        <f t="array" ref="A28">RANK(AB28,$AB$12:$AB$39)</f>
        <v>17</v>
      </c>
      <c r="B28" s="1" t="s">
        <v>1760</v>
      </c>
      <c r="C28" s="13"/>
      <c r="D28" s="50">
        <f>Individual_Scores_Women_Var!G296</f>
        <v>932</v>
      </c>
      <c r="E28" s="50">
        <f>Individual_Scores_Women_Var!H296</f>
        <v>810</v>
      </c>
      <c r="F28" s="50">
        <f>Individual_Scores_Women_Var!I296</f>
        <v>911</v>
      </c>
      <c r="G28" s="50">
        <f>Individual_Scores_Women_Var!J296</f>
        <v>836</v>
      </c>
      <c r="H28" s="50">
        <f>Individual_Scores_Women_Var!K296</f>
        <v>818</v>
      </c>
      <c r="I28" s="50">
        <f>Individual_Scores_Women_Var!L296</f>
        <v>783</v>
      </c>
      <c r="J28" s="30">
        <f t="shared" si="0"/>
        <v>5090</v>
      </c>
      <c r="K28" s="50">
        <f>Baker_Scores_Women_Var!H285</f>
        <v>181</v>
      </c>
      <c r="L28" s="50">
        <f>Baker_Scores_Women_Var!I285</f>
        <v>182</v>
      </c>
      <c r="M28" s="50">
        <f>Baker_Scores_Women_Var!J285</f>
        <v>171</v>
      </c>
      <c r="N28" s="50">
        <f>Baker_Scores_Women_Var!K285</f>
        <v>179</v>
      </c>
      <c r="O28" s="50">
        <f>Baker_Scores_Women_Var!L285</f>
        <v>214</v>
      </c>
      <c r="P28" s="50">
        <f>Baker_Scores_Women_Var!M285</f>
        <v>185</v>
      </c>
      <c r="Q28" s="50">
        <f>Baker_Scores_Women_Var!N285</f>
        <v>203</v>
      </c>
      <c r="R28" s="50">
        <f>Baker_Scores_Women_Var!O285</f>
        <v>150</v>
      </c>
      <c r="S28" s="50">
        <f>Baker_Scores_Women_Var!P285</f>
        <v>149</v>
      </c>
      <c r="T28" s="50">
        <f>Baker_Scores_Women_Var!Q285</f>
        <v>213</v>
      </c>
      <c r="U28" s="50">
        <f>Baker_Scores_Women_Var!R285</f>
        <v>167</v>
      </c>
      <c r="V28" s="50">
        <f>Baker_Scores_Women_Var!S285</f>
        <v>197</v>
      </c>
      <c r="W28" s="50">
        <f>Baker_Scores_Women_Var!T285</f>
        <v>192</v>
      </c>
      <c r="X28" s="50">
        <f>Baker_Scores_Women_Var!U285</f>
        <v>198</v>
      </c>
      <c r="Y28" s="50">
        <f>Baker_Scores_Women_Var!V285</f>
        <v>216</v>
      </c>
      <c r="Z28" s="50">
        <f>Baker_Scores_Women_Var!W285</f>
        <v>169</v>
      </c>
      <c r="AA28" s="30">
        <f t="shared" si="1"/>
        <v>2966</v>
      </c>
      <c r="AB28" s="30">
        <f t="shared" si="2"/>
        <v>8056</v>
      </c>
    </row>
    <row r="29" spans="1:143" s="1" customFormat="1" ht="13.9" customHeight="1">
      <c r="A29" s="13">
        <f t="array" ref="A29">RANK(AB29,$AB$12:$AB$39)</f>
        <v>18</v>
      </c>
      <c r="B29" s="64" t="s">
        <v>1740</v>
      </c>
      <c r="C29" s="64"/>
      <c r="D29" s="24">
        <f>Individual_Scores_Women_Var!G49</f>
        <v>757</v>
      </c>
      <c r="E29" s="24">
        <f>Individual_Scores_Women_Var!H49</f>
        <v>816</v>
      </c>
      <c r="F29" s="24">
        <f>Individual_Scores_Women_Var!I49</f>
        <v>972</v>
      </c>
      <c r="G29" s="24">
        <f>Individual_Scores_Women_Var!J49</f>
        <v>844</v>
      </c>
      <c r="H29" s="24">
        <f>Individual_Scores_Women_Var!K49</f>
        <v>834</v>
      </c>
      <c r="I29" s="24">
        <f>Individual_Scores_Women_Var!L49</f>
        <v>950</v>
      </c>
      <c r="J29" s="19">
        <f t="shared" si="0"/>
        <v>5173</v>
      </c>
      <c r="K29" s="24">
        <f>Baker_Scores_Women_Var!H38</f>
        <v>117</v>
      </c>
      <c r="L29" s="24">
        <f>Baker_Scores_Women_Var!I38</f>
        <v>177</v>
      </c>
      <c r="M29" s="24">
        <f>Baker_Scores_Women_Var!J38</f>
        <v>185</v>
      </c>
      <c r="N29" s="24">
        <f>Baker_Scores_Women_Var!K38</f>
        <v>157</v>
      </c>
      <c r="O29" s="24">
        <f>Baker_Scores_Women_Var!L38</f>
        <v>216</v>
      </c>
      <c r="P29" s="50">
        <f>Baker_Scores_Women_Var!M38</f>
        <v>161</v>
      </c>
      <c r="Q29" s="24">
        <f>Baker_Scores_Women_Var!N38</f>
        <v>182</v>
      </c>
      <c r="R29" s="24">
        <f>Baker_Scores_Women_Var!O38</f>
        <v>160</v>
      </c>
      <c r="S29" s="50">
        <f>Baker_Scores_Women_Var!P38</f>
        <v>203</v>
      </c>
      <c r="T29" s="50">
        <f>Baker_Scores_Women_Var!Q38</f>
        <v>184</v>
      </c>
      <c r="U29" s="50">
        <f>Baker_Scores_Women_Var!R38</f>
        <v>163</v>
      </c>
      <c r="V29" s="50">
        <f>Baker_Scores_Women_Var!S38</f>
        <v>182</v>
      </c>
      <c r="W29" s="50">
        <f>Baker_Scores_Women_Var!T38</f>
        <v>191</v>
      </c>
      <c r="X29" s="50">
        <f>Baker_Scores_Women_Var!U38</f>
        <v>158</v>
      </c>
      <c r="Y29" s="50">
        <f>Baker_Scores_Women_Var!V38</f>
        <v>217</v>
      </c>
      <c r="Z29" s="50">
        <f>Baker_Scores_Women_Var!W38</f>
        <v>197</v>
      </c>
      <c r="AA29" s="30">
        <f t="shared" si="1"/>
        <v>2850</v>
      </c>
      <c r="AB29" s="30">
        <f t="shared" si="2"/>
        <v>8023</v>
      </c>
    </row>
    <row r="30" spans="1:143" s="1" customFormat="1" ht="13.9" customHeight="1">
      <c r="A30" s="13">
        <f t="array" ref="A30">RANK(AB30,$AB$12:$AB$39)</f>
        <v>19</v>
      </c>
      <c r="B30" s="64" t="s">
        <v>1739</v>
      </c>
      <c r="C30" s="64"/>
      <c r="D30" s="24">
        <f>Individual_Scores_Women_Var!G36</f>
        <v>838</v>
      </c>
      <c r="E30" s="24">
        <f>Individual_Scores_Women_Var!H36</f>
        <v>716</v>
      </c>
      <c r="F30" s="24">
        <f>Individual_Scores_Women_Var!I36</f>
        <v>844</v>
      </c>
      <c r="G30" s="24">
        <f>Individual_Scores_Women_Var!J36</f>
        <v>831</v>
      </c>
      <c r="H30" s="24">
        <f>Individual_Scores_Women_Var!K36</f>
        <v>882</v>
      </c>
      <c r="I30" s="24">
        <f>Individual_Scores_Women_Var!L36</f>
        <v>821</v>
      </c>
      <c r="J30" s="19">
        <f t="shared" si="0"/>
        <v>4932</v>
      </c>
      <c r="K30" s="24">
        <f>Baker_Scores_Women_Var!H25</f>
        <v>183</v>
      </c>
      <c r="L30" s="24">
        <f>Baker_Scores_Women_Var!I25</f>
        <v>157</v>
      </c>
      <c r="M30" s="24">
        <f>Baker_Scores_Women_Var!J25</f>
        <v>129</v>
      </c>
      <c r="N30" s="24">
        <f>Baker_Scores_Women_Var!K25</f>
        <v>151</v>
      </c>
      <c r="O30" s="24">
        <f>Baker_Scores_Women_Var!L25</f>
        <v>214</v>
      </c>
      <c r="P30" s="50">
        <f>Baker_Scores_Women_Var!M25</f>
        <v>183</v>
      </c>
      <c r="Q30" s="24">
        <f>Baker_Scores_Women_Var!N25</f>
        <v>233</v>
      </c>
      <c r="R30" s="24">
        <f>Baker_Scores_Women_Var!O25</f>
        <v>151</v>
      </c>
      <c r="S30" s="50">
        <f>Baker_Scores_Women_Var!P25</f>
        <v>151</v>
      </c>
      <c r="T30" s="50">
        <f>Baker_Scores_Women_Var!Q25</f>
        <v>154</v>
      </c>
      <c r="U30" s="50">
        <f>Baker_Scores_Women_Var!R25</f>
        <v>192</v>
      </c>
      <c r="V30" s="50">
        <f>Baker_Scores_Women_Var!S25</f>
        <v>148</v>
      </c>
      <c r="W30" s="50">
        <f>Baker_Scores_Women_Var!T25</f>
        <v>157</v>
      </c>
      <c r="X30" s="50">
        <f>Baker_Scores_Women_Var!U25</f>
        <v>188</v>
      </c>
      <c r="Y30" s="50">
        <f>Baker_Scores_Women_Var!V25</f>
        <v>162</v>
      </c>
      <c r="Z30" s="50">
        <f>Baker_Scores_Women_Var!W25</f>
        <v>169</v>
      </c>
      <c r="AA30" s="30">
        <f t="shared" si="1"/>
        <v>2722</v>
      </c>
      <c r="AB30" s="30">
        <f t="shared" si="2"/>
        <v>7654</v>
      </c>
    </row>
    <row r="31" spans="1:143" s="1" customFormat="1" ht="13.9" customHeight="1">
      <c r="A31" s="13">
        <f t="array" ref="A31">RANK(AB31,$AB$12:$AB$39)</f>
        <v>20</v>
      </c>
      <c r="B31" s="1" t="s">
        <v>1754</v>
      </c>
      <c r="C31" s="13"/>
      <c r="D31" s="50">
        <f>Individual_Scores_Women_Var!G231</f>
        <v>857</v>
      </c>
      <c r="E31" s="50">
        <f>Individual_Scores_Women_Var!H231</f>
        <v>758</v>
      </c>
      <c r="F31" s="50">
        <f>Individual_Scores_Women_Var!I231</f>
        <v>727</v>
      </c>
      <c r="G31" s="50">
        <f>Individual_Scores_Women_Var!J231</f>
        <v>713</v>
      </c>
      <c r="H31" s="50">
        <f>Individual_Scores_Women_Var!K231</f>
        <v>787</v>
      </c>
      <c r="I31" s="50">
        <f>Individual_Scores_Women_Var!L231</f>
        <v>959</v>
      </c>
      <c r="J31" s="30">
        <f t="shared" si="0"/>
        <v>4801</v>
      </c>
      <c r="K31" s="50">
        <f>Baker_Scores_Women_Var!H220</f>
        <v>171</v>
      </c>
      <c r="L31" s="50">
        <f>Baker_Scores_Women_Var!I220</f>
        <v>180</v>
      </c>
      <c r="M31" s="50">
        <f>Baker_Scores_Women_Var!J220</f>
        <v>210</v>
      </c>
      <c r="N31" s="50">
        <f>Baker_Scores_Women_Var!K220</f>
        <v>168</v>
      </c>
      <c r="O31" s="50">
        <f>Baker_Scores_Women_Var!L220</f>
        <v>199</v>
      </c>
      <c r="P31" s="50">
        <f>Baker_Scores_Women_Var!M220</f>
        <v>212</v>
      </c>
      <c r="Q31" s="50">
        <f>Baker_Scores_Women_Var!N220</f>
        <v>197</v>
      </c>
      <c r="R31" s="50">
        <f>Baker_Scores_Women_Var!O220</f>
        <v>222</v>
      </c>
      <c r="S31" s="50">
        <f>Baker_Scores_Women_Var!P220</f>
        <v>143</v>
      </c>
      <c r="T31" s="50">
        <f>Baker_Scores_Women_Var!Q220</f>
        <v>160</v>
      </c>
      <c r="U31" s="50">
        <f>Baker_Scores_Women_Var!R220</f>
        <v>204</v>
      </c>
      <c r="V31" s="50">
        <f>Baker_Scores_Women_Var!S220</f>
        <v>162</v>
      </c>
      <c r="W31" s="50">
        <f>Baker_Scores_Women_Var!T220</f>
        <v>124</v>
      </c>
      <c r="X31" s="50">
        <f>Baker_Scores_Women_Var!U220</f>
        <v>151</v>
      </c>
      <c r="Y31" s="50">
        <f>Baker_Scores_Women_Var!V220</f>
        <v>161</v>
      </c>
      <c r="Z31" s="50">
        <f>Baker_Scores_Women_Var!W220</f>
        <v>169</v>
      </c>
      <c r="AA31" s="30">
        <f t="shared" si="1"/>
        <v>2833</v>
      </c>
      <c r="AB31" s="30">
        <f t="shared" si="2"/>
        <v>7634</v>
      </c>
    </row>
    <row r="32" spans="1:143" s="1" customFormat="1" ht="13.9" customHeight="1">
      <c r="A32" s="13">
        <f t="array" ref="A32">RANK(AB32,$AB$12:$AB$39)</f>
        <v>21</v>
      </c>
      <c r="B32" s="64" t="s">
        <v>1746</v>
      </c>
      <c r="C32" s="21"/>
      <c r="D32" s="24">
        <f>Individual_Scores_Women_Var!G140</f>
        <v>717</v>
      </c>
      <c r="E32" s="24">
        <f>Individual_Scores_Women_Var!H140</f>
        <v>825</v>
      </c>
      <c r="F32" s="24">
        <f>Individual_Scores_Women_Var!I140</f>
        <v>878</v>
      </c>
      <c r="G32" s="24">
        <f>Individual_Scores_Women_Var!J140</f>
        <v>755</v>
      </c>
      <c r="H32" s="24">
        <f>Individual_Scores_Women_Var!K140</f>
        <v>865</v>
      </c>
      <c r="I32" s="24">
        <f>Individual_Scores_Women_Var!L140</f>
        <v>729</v>
      </c>
      <c r="J32" s="19">
        <f t="shared" si="0"/>
        <v>4769</v>
      </c>
      <c r="K32" s="24">
        <f>Baker_Scores_Women_Var!H129</f>
        <v>166</v>
      </c>
      <c r="L32" s="24">
        <f>Baker_Scores_Women_Var!I129</f>
        <v>146</v>
      </c>
      <c r="M32" s="24">
        <f>Baker_Scores_Women_Var!J129</f>
        <v>145</v>
      </c>
      <c r="N32" s="24">
        <f>Baker_Scores_Women_Var!K129</f>
        <v>117</v>
      </c>
      <c r="O32" s="24">
        <f>Baker_Scores_Women_Var!L129</f>
        <v>152</v>
      </c>
      <c r="P32" s="24">
        <f>Baker_Scores_Women_Var!M129</f>
        <v>206</v>
      </c>
      <c r="Q32" s="24">
        <f>Baker_Scores_Women_Var!N129</f>
        <v>217</v>
      </c>
      <c r="R32" s="24">
        <f>Baker_Scores_Women_Var!O129</f>
        <v>169</v>
      </c>
      <c r="S32" s="24">
        <f>Baker_Scores_Women_Var!P129</f>
        <v>145</v>
      </c>
      <c r="T32" s="24">
        <f>Baker_Scores_Women_Var!Q129</f>
        <v>159</v>
      </c>
      <c r="U32" s="24">
        <f>Baker_Scores_Women_Var!R129</f>
        <v>119</v>
      </c>
      <c r="V32" s="24">
        <f>Baker_Scores_Women_Var!S129</f>
        <v>150</v>
      </c>
      <c r="W32" s="24">
        <f>Baker_Scores_Women_Var!T129</f>
        <v>192</v>
      </c>
      <c r="X32" s="24">
        <f>Baker_Scores_Women_Var!U129</f>
        <v>165</v>
      </c>
      <c r="Y32" s="24">
        <f>Baker_Scores_Women_Var!V129</f>
        <v>183</v>
      </c>
      <c r="Z32" s="24">
        <f>Baker_Scores_Women_Var!W129</f>
        <v>182</v>
      </c>
      <c r="AA32" s="19">
        <f t="shared" si="1"/>
        <v>2613</v>
      </c>
      <c r="AB32" s="19">
        <f t="shared" si="2"/>
        <v>7382</v>
      </c>
    </row>
    <row r="33" spans="1:28" s="1" customFormat="1" ht="13.9" customHeight="1">
      <c r="A33" s="13">
        <f t="array" ref="A33">RANK(AB33,$AB$12:$AB$39)</f>
        <v>22</v>
      </c>
      <c r="B33" s="1" t="s">
        <v>1761</v>
      </c>
      <c r="C33" s="13"/>
      <c r="D33" s="50">
        <f>Individual_Scores_Women_Var!G309</f>
        <v>685</v>
      </c>
      <c r="E33" s="50">
        <f>Individual_Scores_Women_Var!H309</f>
        <v>844</v>
      </c>
      <c r="F33" s="50">
        <f>Individual_Scores_Women_Var!I309</f>
        <v>713</v>
      </c>
      <c r="G33" s="50">
        <f>Individual_Scores_Women_Var!J309</f>
        <v>704</v>
      </c>
      <c r="H33" s="50">
        <f>Individual_Scores_Women_Var!K309</f>
        <v>723</v>
      </c>
      <c r="I33" s="50">
        <f>Individual_Scores_Women_Var!L309</f>
        <v>839</v>
      </c>
      <c r="J33" s="30">
        <f t="shared" si="0"/>
        <v>4508</v>
      </c>
      <c r="K33" s="50">
        <f>Baker_Scores_Women_Var!H298</f>
        <v>148</v>
      </c>
      <c r="L33" s="50">
        <f>Baker_Scores_Women_Var!I298</f>
        <v>187</v>
      </c>
      <c r="M33" s="50">
        <f>Baker_Scores_Women_Var!J298</f>
        <v>171</v>
      </c>
      <c r="N33" s="50">
        <f>Baker_Scores_Women_Var!K298</f>
        <v>154</v>
      </c>
      <c r="O33" s="50">
        <f>Baker_Scores_Women_Var!L298</f>
        <v>171</v>
      </c>
      <c r="P33" s="50">
        <f>Baker_Scores_Women_Var!M298</f>
        <v>218</v>
      </c>
      <c r="Q33" s="50">
        <f>Baker_Scores_Women_Var!N298</f>
        <v>133</v>
      </c>
      <c r="R33" s="50">
        <f>Baker_Scores_Women_Var!O298</f>
        <v>147</v>
      </c>
      <c r="S33" s="50">
        <f>Baker_Scores_Women_Var!P298</f>
        <v>166</v>
      </c>
      <c r="T33" s="50">
        <f>Baker_Scores_Women_Var!Q298</f>
        <v>166</v>
      </c>
      <c r="U33" s="50">
        <f>Baker_Scores_Women_Var!R298</f>
        <v>140</v>
      </c>
      <c r="V33" s="50">
        <f>Baker_Scores_Women_Var!S298</f>
        <v>156</v>
      </c>
      <c r="W33" s="50">
        <f>Baker_Scores_Women_Var!T298</f>
        <v>178</v>
      </c>
      <c r="X33" s="50">
        <f>Baker_Scores_Women_Var!U298</f>
        <v>178</v>
      </c>
      <c r="Y33" s="50">
        <f>Baker_Scores_Women_Var!V298</f>
        <v>168</v>
      </c>
      <c r="Z33" s="50">
        <f>Baker_Scores_Women_Var!W298</f>
        <v>190</v>
      </c>
      <c r="AA33" s="30">
        <f t="shared" si="1"/>
        <v>2671</v>
      </c>
      <c r="AB33" s="30">
        <f t="shared" si="2"/>
        <v>7179</v>
      </c>
    </row>
    <row r="34" spans="1:28" s="1" customFormat="1" ht="13.9" customHeight="1">
      <c r="A34" s="13">
        <f t="array" ref="A34">RANK(AB34,$AB$12:$AB$39)</f>
        <v>23</v>
      </c>
      <c r="B34" s="64" t="s">
        <v>1743</v>
      </c>
      <c r="C34" s="64"/>
      <c r="D34" s="24">
        <f>Individual_Scores_Women_Var!G88</f>
        <v>698</v>
      </c>
      <c r="E34" s="24">
        <f>Individual_Scores_Women_Var!H88</f>
        <v>712</v>
      </c>
      <c r="F34" s="24">
        <f>Individual_Scores_Women_Var!I88</f>
        <v>816</v>
      </c>
      <c r="G34" s="24">
        <f>Individual_Scores_Women_Var!J88</f>
        <v>779</v>
      </c>
      <c r="H34" s="24">
        <f>Individual_Scores_Women_Var!K88</f>
        <v>757</v>
      </c>
      <c r="I34" s="24">
        <f>Individual_Scores_Women_Var!L88</f>
        <v>687</v>
      </c>
      <c r="J34" s="19">
        <f t="shared" si="0"/>
        <v>4449</v>
      </c>
      <c r="K34" s="24">
        <f>Baker_Scores_Women_Var!H77</f>
        <v>171</v>
      </c>
      <c r="L34" s="24">
        <f>Baker_Scores_Women_Var!I77</f>
        <v>150</v>
      </c>
      <c r="M34" s="24">
        <f>Baker_Scores_Women_Var!J77</f>
        <v>168</v>
      </c>
      <c r="N34" s="24">
        <f>Baker_Scores_Women_Var!K77</f>
        <v>161</v>
      </c>
      <c r="O34" s="24">
        <f>Baker_Scores_Women_Var!L77</f>
        <v>159</v>
      </c>
      <c r="P34" s="50">
        <f>Baker_Scores_Women_Var!M77</f>
        <v>199</v>
      </c>
      <c r="Q34" s="24">
        <f>Baker_Scores_Women_Var!N77</f>
        <v>156</v>
      </c>
      <c r="R34" s="24">
        <f>Baker_Scores_Women_Var!O77</f>
        <v>141</v>
      </c>
      <c r="S34" s="50">
        <f>Baker_Scores_Women_Var!P77</f>
        <v>180</v>
      </c>
      <c r="T34" s="50">
        <f>Baker_Scores_Women_Var!Q77</f>
        <v>200</v>
      </c>
      <c r="U34" s="50">
        <f>Baker_Scores_Women_Var!R77</f>
        <v>198</v>
      </c>
      <c r="V34" s="50">
        <f>Baker_Scores_Women_Var!S77</f>
        <v>171</v>
      </c>
      <c r="W34" s="50">
        <f>Baker_Scores_Women_Var!T77</f>
        <v>130</v>
      </c>
      <c r="X34" s="50">
        <f>Baker_Scores_Women_Var!U77</f>
        <v>169</v>
      </c>
      <c r="Y34" s="50">
        <f>Baker_Scores_Women_Var!V77</f>
        <v>157</v>
      </c>
      <c r="Z34" s="50">
        <f>Baker_Scores_Women_Var!W77</f>
        <v>141</v>
      </c>
      <c r="AA34" s="30">
        <f t="shared" si="1"/>
        <v>2651</v>
      </c>
      <c r="AB34" s="30">
        <f t="shared" si="2"/>
        <v>7100</v>
      </c>
    </row>
    <row r="35" spans="1:28" s="1" customFormat="1" ht="13.9" customHeight="1">
      <c r="A35" s="13">
        <f t="array" ref="A35">RANK(AB35,$AB$12:$AB$39)</f>
        <v>24</v>
      </c>
      <c r="B35" s="1" t="s">
        <v>1747</v>
      </c>
      <c r="C35" s="75"/>
      <c r="D35" s="50">
        <f>Individual_Scores_Women_Var!G153</f>
        <v>713</v>
      </c>
      <c r="E35" s="50">
        <f>Individual_Scores_Women_Var!H153</f>
        <v>778</v>
      </c>
      <c r="F35" s="50">
        <f>Individual_Scores_Women_Var!I153</f>
        <v>769</v>
      </c>
      <c r="G35" s="50">
        <f>Individual_Scores_Women_Var!J153</f>
        <v>743</v>
      </c>
      <c r="H35" s="50">
        <f>Individual_Scores_Women_Var!K153</f>
        <v>782</v>
      </c>
      <c r="I35" s="50">
        <f>Individual_Scores_Women_Var!L153</f>
        <v>795</v>
      </c>
      <c r="J35" s="30">
        <f t="shared" si="0"/>
        <v>4580</v>
      </c>
      <c r="K35" s="50">
        <f>Baker_Scores_Women_Var!H142</f>
        <v>148</v>
      </c>
      <c r="L35" s="50">
        <f>Baker_Scores_Women_Var!I142</f>
        <v>130</v>
      </c>
      <c r="M35" s="50">
        <f>Baker_Scores_Women_Var!J142</f>
        <v>169</v>
      </c>
      <c r="N35" s="50">
        <f>Baker_Scores_Women_Var!K142</f>
        <v>169</v>
      </c>
      <c r="O35" s="50">
        <f>Baker_Scores_Women_Var!L142</f>
        <v>140</v>
      </c>
      <c r="P35" s="50">
        <f>Baker_Scores_Women_Var!M142</f>
        <v>164</v>
      </c>
      <c r="Q35" s="50">
        <f>Baker_Scores_Women_Var!N142</f>
        <v>138</v>
      </c>
      <c r="R35" s="50">
        <f>Baker_Scores_Women_Var!O142</f>
        <v>198</v>
      </c>
      <c r="S35" s="50">
        <f>Baker_Scores_Women_Var!P142</f>
        <v>159</v>
      </c>
      <c r="T35" s="50">
        <f>Baker_Scores_Women_Var!Q142</f>
        <v>138</v>
      </c>
      <c r="U35" s="50">
        <f>Baker_Scores_Women_Var!R142</f>
        <v>148</v>
      </c>
      <c r="V35" s="50">
        <f>Baker_Scores_Women_Var!S142</f>
        <v>131</v>
      </c>
      <c r="W35" s="50">
        <f>Baker_Scores_Women_Var!T142</f>
        <v>136</v>
      </c>
      <c r="X35" s="50">
        <f>Baker_Scores_Women_Var!U142</f>
        <v>173</v>
      </c>
      <c r="Y35" s="50">
        <f>Baker_Scores_Women_Var!V142</f>
        <v>190</v>
      </c>
      <c r="Z35" s="50">
        <f>Baker_Scores_Women_Var!W142</f>
        <v>170</v>
      </c>
      <c r="AA35" s="30">
        <f t="shared" si="1"/>
        <v>2501</v>
      </c>
      <c r="AB35" s="30">
        <f t="shared" si="2"/>
        <v>7081</v>
      </c>
    </row>
    <row r="36" spans="1:28" s="1" customFormat="1" ht="13.9" customHeight="1">
      <c r="A36" s="13">
        <f t="array" ref="A36">RANK(AB36,$AB$12:$AB$39)</f>
        <v>25</v>
      </c>
      <c r="B36" s="64" t="s">
        <v>1744</v>
      </c>
      <c r="C36" s="64"/>
      <c r="D36" s="24">
        <f>Individual_Scores_Women_Var!G101</f>
        <v>763</v>
      </c>
      <c r="E36" s="50">
        <f>Individual_Scores_Women_Var!H101</f>
        <v>822</v>
      </c>
      <c r="F36" s="50">
        <f>Individual_Scores_Women_Var!I101</f>
        <v>762</v>
      </c>
      <c r="G36" s="50">
        <f>Individual_Scores_Women_Var!J101</f>
        <v>754</v>
      </c>
      <c r="H36" s="50">
        <f>Individual_Scores_Women_Var!K101</f>
        <v>688</v>
      </c>
      <c r="I36" s="50">
        <f>Individual_Scores_Women_Var!L101</f>
        <v>794</v>
      </c>
      <c r="J36" s="30">
        <f t="shared" si="0"/>
        <v>4583</v>
      </c>
      <c r="K36" s="50">
        <f>Baker_Scores_Women_Var!H90</f>
        <v>140</v>
      </c>
      <c r="L36" s="50">
        <f>Baker_Scores_Women_Var!I90</f>
        <v>148</v>
      </c>
      <c r="M36" s="50">
        <f>Baker_Scores_Women_Var!J90</f>
        <v>133</v>
      </c>
      <c r="N36" s="50">
        <f>Baker_Scores_Women_Var!K90</f>
        <v>175</v>
      </c>
      <c r="O36" s="50">
        <f>Baker_Scores_Women_Var!L90</f>
        <v>155</v>
      </c>
      <c r="P36" s="50">
        <f>Baker_Scores_Women_Var!M90</f>
        <v>157</v>
      </c>
      <c r="Q36" s="50">
        <f>Baker_Scores_Women_Var!N90</f>
        <v>117</v>
      </c>
      <c r="R36" s="50">
        <f>Baker_Scores_Women_Var!O90</f>
        <v>166</v>
      </c>
      <c r="S36" s="50">
        <f>Baker_Scores_Women_Var!P90</f>
        <v>175</v>
      </c>
      <c r="T36" s="50">
        <f>Baker_Scores_Women_Var!Q90</f>
        <v>157</v>
      </c>
      <c r="U36" s="50">
        <f>Baker_Scores_Women_Var!R90</f>
        <v>147</v>
      </c>
      <c r="V36" s="50">
        <f>Baker_Scores_Women_Var!S90</f>
        <v>177</v>
      </c>
      <c r="W36" s="50">
        <f>Baker_Scores_Women_Var!T90</f>
        <v>170</v>
      </c>
      <c r="X36" s="50">
        <f>Baker_Scores_Women_Var!U90</f>
        <v>113</v>
      </c>
      <c r="Y36" s="50">
        <f>Baker_Scores_Women_Var!V90</f>
        <v>158</v>
      </c>
      <c r="Z36" s="50">
        <f>Baker_Scores_Women_Var!W90</f>
        <v>154</v>
      </c>
      <c r="AA36" s="30">
        <f t="shared" si="1"/>
        <v>2442</v>
      </c>
      <c r="AB36" s="30">
        <f t="shared" si="2"/>
        <v>7025</v>
      </c>
    </row>
    <row r="37" spans="1:28" s="1" customFormat="1" ht="13.9" customHeight="1">
      <c r="A37" s="13">
        <f t="array" ref="A37">RANK(AB37,$AB$12:$AB$39)</f>
        <v>26</v>
      </c>
      <c r="B37" s="1" t="s">
        <v>1764</v>
      </c>
      <c r="C37" s="13"/>
      <c r="D37" s="50">
        <f>Individual_Scores_Women_Var!G335</f>
        <v>772</v>
      </c>
      <c r="E37" s="50">
        <f>Individual_Scores_Women_Var!H335</f>
        <v>673</v>
      </c>
      <c r="F37" s="50">
        <f>Individual_Scores_Women_Var!I335</f>
        <v>676</v>
      </c>
      <c r="G37" s="50">
        <f>Individual_Scores_Women_Var!J335</f>
        <v>723</v>
      </c>
      <c r="H37" s="50">
        <f>Individual_Scores_Women_Var!K335</f>
        <v>778</v>
      </c>
      <c r="I37" s="50">
        <f>Individual_Scores_Women_Var!L335</f>
        <v>761</v>
      </c>
      <c r="J37" s="30">
        <f t="shared" si="0"/>
        <v>4383</v>
      </c>
      <c r="K37" s="50">
        <f>Baker_Scores_Women_Var!H324</f>
        <v>194</v>
      </c>
      <c r="L37" s="50">
        <f>Baker_Scores_Women_Var!I324</f>
        <v>159</v>
      </c>
      <c r="M37" s="50">
        <f>Baker_Scores_Women_Var!J324</f>
        <v>160</v>
      </c>
      <c r="N37" s="50">
        <f>Baker_Scores_Women_Var!K324</f>
        <v>155</v>
      </c>
      <c r="O37" s="50">
        <f>Baker_Scores_Women_Var!L324</f>
        <v>141</v>
      </c>
      <c r="P37" s="50">
        <f>Baker_Scores_Women_Var!M324</f>
        <v>168</v>
      </c>
      <c r="Q37" s="50">
        <f>Baker_Scores_Women_Var!N324</f>
        <v>142</v>
      </c>
      <c r="R37" s="50">
        <f>Baker_Scores_Women_Var!O324</f>
        <v>179</v>
      </c>
      <c r="S37" s="50">
        <f>Baker_Scores_Women_Var!P324</f>
        <v>137</v>
      </c>
      <c r="T37" s="50">
        <f>Baker_Scores_Women_Var!Q324</f>
        <v>134</v>
      </c>
      <c r="U37" s="50">
        <f>Baker_Scores_Women_Var!R324</f>
        <v>139</v>
      </c>
      <c r="V37" s="50">
        <f>Baker_Scores_Women_Var!S324</f>
        <v>153</v>
      </c>
      <c r="W37" s="50">
        <f>Baker_Scores_Women_Var!T324</f>
        <v>153</v>
      </c>
      <c r="X37" s="50">
        <f>Baker_Scores_Women_Var!U324</f>
        <v>168</v>
      </c>
      <c r="Y37" s="50">
        <f>Baker_Scores_Women_Var!V324</f>
        <v>172</v>
      </c>
      <c r="Z37" s="50">
        <f>Baker_Scores_Women_Var!W324</f>
        <v>217</v>
      </c>
      <c r="AA37" s="30">
        <f t="shared" si="1"/>
        <v>2571</v>
      </c>
      <c r="AB37" s="30">
        <f t="shared" si="2"/>
        <v>6954</v>
      </c>
    </row>
    <row r="38" spans="1:28" s="1" customFormat="1" ht="13.9" customHeight="1">
      <c r="A38" s="13">
        <f t="array" ref="A38">RANK(AB38,$AB$12:$AB$39)</f>
        <v>27</v>
      </c>
      <c r="B38" s="21" t="s">
        <v>1787</v>
      </c>
      <c r="C38" s="21"/>
      <c r="D38" s="24">
        <f>Individual_Scores_Women_Var!G114</f>
        <v>662</v>
      </c>
      <c r="E38" s="24">
        <f>Individual_Scores_Women_Var!H114</f>
        <v>624</v>
      </c>
      <c r="F38" s="24">
        <f>Individual_Scores_Women_Var!I114</f>
        <v>617</v>
      </c>
      <c r="G38" s="24">
        <f>Individual_Scores_Women_Var!J114</f>
        <v>680</v>
      </c>
      <c r="H38" s="24">
        <f>Individual_Scores_Women_Var!K114</f>
        <v>664</v>
      </c>
      <c r="I38" s="24">
        <f>Individual_Scores_Women_Var!L114</f>
        <v>800</v>
      </c>
      <c r="J38" s="19">
        <f t="shared" si="0"/>
        <v>4047</v>
      </c>
      <c r="K38" s="24">
        <f>Baker_Scores_Women_Var!H103</f>
        <v>151</v>
      </c>
      <c r="L38" s="24">
        <f>Baker_Scores_Women_Var!I103</f>
        <v>126</v>
      </c>
      <c r="M38" s="24">
        <f>Baker_Scores_Women_Var!J103</f>
        <v>165</v>
      </c>
      <c r="N38" s="24">
        <f>Baker_Scores_Women_Var!K103</f>
        <v>116</v>
      </c>
      <c r="O38" s="24">
        <f>Baker_Scores_Women_Var!L103</f>
        <v>111</v>
      </c>
      <c r="P38" s="24">
        <f>Baker_Scores_Women_Var!M103</f>
        <v>137</v>
      </c>
      <c r="Q38" s="24">
        <f>Baker_Scores_Women_Var!N103</f>
        <v>176</v>
      </c>
      <c r="R38" s="24">
        <f>Baker_Scores_Women_Var!O103</f>
        <v>126</v>
      </c>
      <c r="S38" s="24">
        <f>Baker_Scores_Women_Var!P103</f>
        <v>137</v>
      </c>
      <c r="T38" s="24">
        <f>Baker_Scores_Women_Var!Q103</f>
        <v>144</v>
      </c>
      <c r="U38" s="24">
        <f>Baker_Scores_Women_Var!R103</f>
        <v>109</v>
      </c>
      <c r="V38" s="24">
        <f>Baker_Scores_Women_Var!S103</f>
        <v>89</v>
      </c>
      <c r="W38" s="24">
        <f>Baker_Scores_Women_Var!T103</f>
        <v>179</v>
      </c>
      <c r="X38" s="24">
        <f>Baker_Scores_Women_Var!U103</f>
        <v>125</v>
      </c>
      <c r="Y38" s="24">
        <f>Baker_Scores_Women_Var!V103</f>
        <v>161</v>
      </c>
      <c r="Z38" s="24">
        <f>Baker_Scores_Women_Var!W103</f>
        <v>122</v>
      </c>
      <c r="AA38" s="19">
        <f t="shared" si="1"/>
        <v>2174</v>
      </c>
      <c r="AB38" s="19">
        <f t="shared" si="2"/>
        <v>6221</v>
      </c>
    </row>
    <row r="39" spans="1:28" s="1" customFormat="1" ht="13.9" customHeight="1"/>
    <row r="40" spans="1:28" s="1" customFormat="1" ht="13.9" customHeight="1">
      <c r="B40" s="33" t="s">
        <v>1812</v>
      </c>
      <c r="D40" s="76">
        <f t="shared" ref="D40:AB40" si="3">SUM(D12:D38)</f>
        <v>23053</v>
      </c>
      <c r="E40" s="76">
        <f t="shared" si="3"/>
        <v>23598</v>
      </c>
      <c r="F40" s="76">
        <f t="shared" si="3"/>
        <v>23287</v>
      </c>
      <c r="G40" s="76">
        <f t="shared" si="3"/>
        <v>23257</v>
      </c>
      <c r="H40" s="76">
        <f t="shared" si="3"/>
        <v>23830</v>
      </c>
      <c r="I40" s="76">
        <f t="shared" si="3"/>
        <v>23364</v>
      </c>
      <c r="J40" s="77">
        <f t="shared" si="3"/>
        <v>140389</v>
      </c>
      <c r="K40" s="76">
        <f t="shared" si="3"/>
        <v>4937</v>
      </c>
      <c r="L40" s="76">
        <f t="shared" si="3"/>
        <v>4821</v>
      </c>
      <c r="M40" s="76">
        <f t="shared" si="3"/>
        <v>4952</v>
      </c>
      <c r="N40" s="76">
        <f t="shared" si="3"/>
        <v>4730</v>
      </c>
      <c r="O40" s="76">
        <f t="shared" si="3"/>
        <v>5194</v>
      </c>
      <c r="P40" s="76">
        <f t="shared" si="3"/>
        <v>5182</v>
      </c>
      <c r="Q40" s="76">
        <f t="shared" si="3"/>
        <v>4774</v>
      </c>
      <c r="R40" s="76">
        <f t="shared" si="3"/>
        <v>4826</v>
      </c>
      <c r="S40" s="76">
        <f t="shared" si="3"/>
        <v>4951</v>
      </c>
      <c r="T40" s="76">
        <f t="shared" si="3"/>
        <v>4834</v>
      </c>
      <c r="U40" s="76">
        <f t="shared" si="3"/>
        <v>4791</v>
      </c>
      <c r="V40" s="76">
        <f t="shared" si="3"/>
        <v>4788</v>
      </c>
      <c r="W40" s="76">
        <f t="shared" si="3"/>
        <v>4883</v>
      </c>
      <c r="X40" s="76">
        <f t="shared" si="3"/>
        <v>5147</v>
      </c>
      <c r="Y40" s="76">
        <f t="shared" si="3"/>
        <v>4977</v>
      </c>
      <c r="Z40" s="76">
        <f t="shared" si="3"/>
        <v>5131</v>
      </c>
      <c r="AA40" s="77">
        <f t="shared" si="3"/>
        <v>78918</v>
      </c>
      <c r="AB40" s="77">
        <f t="shared" si="3"/>
        <v>219307</v>
      </c>
    </row>
    <row r="41" spans="1:28" s="1" customFormat="1" ht="13.9" customHeight="1">
      <c r="B41" s="33" t="s">
        <v>1813</v>
      </c>
      <c r="D41" s="76">
        <f t="shared" ref="D41:AA41" si="4">(D40/27)</f>
        <v>853.81481481481478</v>
      </c>
      <c r="E41" s="76">
        <f t="shared" si="4"/>
        <v>874</v>
      </c>
      <c r="F41" s="76">
        <f t="shared" si="4"/>
        <v>862.48148148148152</v>
      </c>
      <c r="G41" s="76">
        <f t="shared" si="4"/>
        <v>861.37037037037032</v>
      </c>
      <c r="H41" s="76">
        <f t="shared" si="4"/>
        <v>882.59259259259261</v>
      </c>
      <c r="I41" s="76">
        <f t="shared" si="4"/>
        <v>865.33333333333337</v>
      </c>
      <c r="J41" s="77">
        <f t="shared" si="4"/>
        <v>5199.5925925925922</v>
      </c>
      <c r="K41" s="76">
        <f t="shared" si="4"/>
        <v>182.85185185185185</v>
      </c>
      <c r="L41" s="76">
        <f t="shared" si="4"/>
        <v>178.55555555555554</v>
      </c>
      <c r="M41" s="76">
        <f t="shared" si="4"/>
        <v>183.40740740740742</v>
      </c>
      <c r="N41" s="76">
        <f t="shared" si="4"/>
        <v>175.18518518518519</v>
      </c>
      <c r="O41" s="76">
        <f t="shared" si="4"/>
        <v>192.37037037037038</v>
      </c>
      <c r="P41" s="76">
        <f t="shared" si="4"/>
        <v>191.92592592592592</v>
      </c>
      <c r="Q41" s="76">
        <f t="shared" si="4"/>
        <v>176.81481481481481</v>
      </c>
      <c r="R41" s="76">
        <f t="shared" si="4"/>
        <v>178.74074074074073</v>
      </c>
      <c r="S41" s="76">
        <f t="shared" si="4"/>
        <v>183.37037037037038</v>
      </c>
      <c r="T41" s="76">
        <f t="shared" si="4"/>
        <v>179.03703703703704</v>
      </c>
      <c r="U41" s="76">
        <f t="shared" si="4"/>
        <v>177.44444444444446</v>
      </c>
      <c r="V41" s="76">
        <f t="shared" si="4"/>
        <v>177.33333333333334</v>
      </c>
      <c r="W41" s="76">
        <f t="shared" si="4"/>
        <v>180.85185185185185</v>
      </c>
      <c r="X41" s="76">
        <f t="shared" si="4"/>
        <v>190.62962962962962</v>
      </c>
      <c r="Y41" s="76">
        <f t="shared" si="4"/>
        <v>184.33333333333334</v>
      </c>
      <c r="Z41" s="76">
        <f t="shared" si="4"/>
        <v>190.03703703703704</v>
      </c>
      <c r="AA41" s="77">
        <f t="shared" si="4"/>
        <v>2922.8888888888887</v>
      </c>
    </row>
    <row r="42" spans="1:28" s="1" customFormat="1" ht="13.9" customHeight="1">
      <c r="B42" s="33" t="s">
        <v>1814</v>
      </c>
      <c r="D42" s="76">
        <f t="shared" ref="D42:J42" si="5">IF(D49 = 0, 0,D40/D49)</f>
        <v>170.76296296296297</v>
      </c>
      <c r="E42" s="76">
        <f t="shared" si="5"/>
        <v>174.8</v>
      </c>
      <c r="F42" s="76">
        <f t="shared" si="5"/>
        <v>172.49629629629629</v>
      </c>
      <c r="G42" s="76">
        <f t="shared" si="5"/>
        <v>172.27407407407406</v>
      </c>
      <c r="H42" s="76">
        <f t="shared" si="5"/>
        <v>176.5185185185185</v>
      </c>
      <c r="I42" s="76">
        <f t="shared" si="5"/>
        <v>173.06666666666666</v>
      </c>
      <c r="J42" s="77">
        <f t="shared" si="5"/>
        <v>173.31975308641975</v>
      </c>
    </row>
    <row r="43" spans="1:28" s="1" customFormat="1" ht="13.9" customHeight="1"/>
    <row r="44" spans="1:28" s="1" customFormat="1" ht="13.9" customHeight="1"/>
    <row r="45" spans="1:28" s="1" customFormat="1" ht="13.9" customHeight="1"/>
    <row r="46" spans="1:28" s="1" customFormat="1" ht="13.9" customHeight="1"/>
    <row r="47" spans="1:28" s="1" customFormat="1" ht="13.9" customHeight="1"/>
    <row r="48" spans="1:28" s="1" customFormat="1" ht="13.9" customHeight="1"/>
    <row r="49" spans="1:10" s="1" customFormat="1" ht="13.9" customHeight="1">
      <c r="D49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"&gt;0")+COUNTIF(Individual_Scores_Women_Var!G207:G217, "&gt;0")+COUNTIF(Individual_Scores_Women_Var!G220:G230, "&gt;0")+COUNTIF(Individual_Scores_Women_Var!G233:G243, "&gt;0")+COUNTIF(Individual_Scores_Women_Var!G246:G256, "&gt;0")+COUNTIF(Individual_Scores_Women_Var!G259:G269, "&gt;0")+COUNTIF(Individual_Scores_Women_Var!G272:G282, "&gt;0")+COUNTIF(Individual_Scores_Women_Var!G285:G295, "&gt;0")+COUNTIF(Individual_Scores_Women_Var!G298:G308, "&gt;0")+COUNTIF(Individual_Scores_Women_Var!G311:G321, "&gt;0")+COUNTIF(Individual_Scores_Women_Var!G324:G334, "&gt;0")+COUNTIF(Individual_Scores_Women_Var!G337:G347, "&gt;0")+COUNTIF(Individual_Scores_Women_Var!G350:G360, "&gt;0")</f>
        <v>135</v>
      </c>
      <c r="E49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"&gt;0")+COUNTIF(Individual_Scores_Women_Var!H207:H217, "&gt;0")+COUNTIF(Individual_Scores_Women_Var!H220:H230, "&gt;0")+COUNTIF(Individual_Scores_Women_Var!H233:H243, "&gt;0")+COUNTIF(Individual_Scores_Women_Var!H246:H256, "&gt;0")+COUNTIF(Individual_Scores_Women_Var!H259:H269, "&gt;0")+COUNTIF(Individual_Scores_Women_Var!H272:H282, "&gt;0")+COUNTIF(Individual_Scores_Women_Var!H285:H295, "&gt;0")+COUNTIF(Individual_Scores_Women_Var!H298:H308, "&gt;0")+COUNTIF(Individual_Scores_Women_Var!H311:H321, "&gt;0")+COUNTIF(Individual_Scores_Women_Var!H324:H334, "&gt;0")+COUNTIF(Individual_Scores_Women_Var!H337:H347, "&gt;0")+COUNTIF(Individual_Scores_Women_Var!H350:H360, "&gt;0")</f>
        <v>135</v>
      </c>
      <c r="F49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"&gt;0")+COUNTIF(Individual_Scores_Women_Var!I207:I217, "&gt;0")+COUNTIF(Individual_Scores_Women_Var!I220:I230, "&gt;0")+COUNTIF(Individual_Scores_Women_Var!I233:I243, "&gt;0")+COUNTIF(Individual_Scores_Women_Var!I246:I256, "&gt;0")+COUNTIF(Individual_Scores_Women_Var!I259:I269, "&gt;0")+COUNTIF(Individual_Scores_Women_Var!I272:I282, "&gt;0")+COUNTIF(Individual_Scores_Women_Var!I285:I295, "&gt;0")+COUNTIF(Individual_Scores_Women_Var!I298:I308, "&gt;0")+COUNTIF(Individual_Scores_Women_Var!I311:I321, "&gt;0")+COUNTIF(Individual_Scores_Women_Var!I324:I334, "&gt;0")+COUNTIF(Individual_Scores_Women_Var!I337:I347, "&gt;0")+COUNTIF(Individual_Scores_Women_Var!I350:I360, "&gt;0")</f>
        <v>135</v>
      </c>
      <c r="G49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"&gt;0")+COUNTIF(Individual_Scores_Women_Var!J207:J217, "&gt;0")+COUNTIF(Individual_Scores_Women_Var!J220:J230, "&gt;0")+COUNTIF(Individual_Scores_Women_Var!J233:J243, "&gt;0")+COUNTIF(Individual_Scores_Women_Var!J246:J256, "&gt;0")+COUNTIF(Individual_Scores_Women_Var!J259:J269, "&gt;0")+COUNTIF(Individual_Scores_Women_Var!J272:J282, "&gt;0")+COUNTIF(Individual_Scores_Women_Var!J285:J295, "&gt;0")+COUNTIF(Individual_Scores_Women_Var!J298:J308, "&gt;0")+COUNTIF(Individual_Scores_Women_Var!J311:J321, "&gt;0")+COUNTIF(Individual_Scores_Women_Var!J324:J334, "&gt;0")+COUNTIF(Individual_Scores_Women_Var!J337:J347, "&gt;0")+COUNTIF(Individual_Scores_Women_Var!J350:J360, "&gt;0")</f>
        <v>135</v>
      </c>
      <c r="H49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"&gt;0")+COUNTIF(Individual_Scores_Women_Var!K194:K204, "&gt;0")+COUNTIF(Individual_Scores_Women_Var!K207:K217, "&gt;0")+COUNTIF(Individual_Scores_Women_Var!K220:K230, "&gt;0")+COUNTIF(Individual_Scores_Women_Var!K233:K243, "&gt;0")+COUNTIF(Individual_Scores_Women_Var!K246:K256, "&gt;0")+COUNTIF(Individual_Scores_Women_Var!K259:K269, "&gt;0")+COUNTIF(Individual_Scores_Women_Var!K272:K282, "&gt;0")+COUNTIF(Individual_Scores_Women_Var!K285:K295, "&gt;0")+COUNTIF(Individual_Scores_Women_Var!K298:K308, "&gt;0")+COUNTIF(Individual_Scores_Women_Var!K311:K321, "&gt;0")+COUNTIF(Individual_Scores_Women_Var!K324:K334, "&gt;0")+COUNTIF(Individual_Scores_Women_Var!K337:K347, "&gt;0")+COUNTIF(Individual_Scores_Women_Var!K350:K360, "&gt;0")</f>
        <v>135</v>
      </c>
      <c r="I49" s="2">
        <f>COUNTIF(Individual_Scores_Women_Var!L12:L22, "&gt;0")+COUNTIF(Individual_Scores_Women_Var!L25:L35, "&gt;0")+COUNTIF(Individual_Scores_Women_Var!L38:L48, "&gt;0")+COUNTIF(Individual_Scores_Women_Var!L51:L61, "&gt;0")+COUNTIF(Individual_Scores_Women_Var!L64:L74, "&gt;0")+COUNTIF(Individual_Scores_Women_Var!L77:L87, "&gt;0")+COUNTIF(Individual_Scores_Women_Var!L90:L100, "&gt;0")+COUNTIF(Individual_Scores_Women_Var!L103:L113, "&gt;0")+COUNTIF(Individual_Scores_Women_Var!L116:L126, "&gt;0")+COUNTIF(Individual_Scores_Women_Var!L129:L139, "&gt;0")+COUNTIF(Individual_Scores_Women_Var!L142:L152, "&gt;0")+COUNTIF(Individual_Scores_Women_Var!L155:L165, "&gt;0")+COUNTIF(Individual_Scores_Women_Var!L168:L178, "&gt;0")+COUNTIF(Individual_Scores_Women_Var!L181:L191, "&gt;0")+COUNTIF(Individual_Scores_Women_Var!L194:L204, "&gt;0")+COUNTIF(Individual_Scores_Women_Var!L207:L217, "&gt;0")+COUNTIF(Individual_Scores_Women_Var!L220:L230, "&gt;0")+COUNTIF(Individual_Scores_Women_Var!L233:L243, "&gt;0")+COUNTIF(Individual_Scores_Women_Var!L246:L256, "&gt;0")+COUNTIF(Individual_Scores_Women_Var!L259:L269, "&gt;0")+COUNTIF(Individual_Scores_Women_Var!L272:L282, "&gt;0")+COUNTIF(Individual_Scores_Women_Var!L285:L295, "&gt;0")+COUNTIF(Individual_Scores_Women_Var!L298:L308, "&gt;0")+COUNTIF(Individual_Scores_Women_Var!L311:L321, "&gt;0")+COUNTIF(Individual_Scores_Women_Var!L324:L334, "&gt;0")+COUNTIF(Individual_Scores_Women_Var!L337:L347, "&gt;0")+COUNTIF(Individual_Scores_Women_Var!L350:L360, "&gt;0")</f>
        <v>135</v>
      </c>
      <c r="J49" s="2">
        <f>SUM(D49:I49)</f>
        <v>810</v>
      </c>
    </row>
    <row r="50" spans="1:10" s="1" customFormat="1" ht="13.9" customHeight="1">
      <c r="A50" s="30"/>
      <c r="B50" s="30" t="s">
        <v>1815</v>
      </c>
      <c r="C50" s="30"/>
      <c r="D50" s="30"/>
    </row>
    <row r="51" spans="1:10" s="1" customFormat="1" ht="13.9" customHeight="1">
      <c r="A51" s="30"/>
      <c r="B51" s="30" t="s">
        <v>1</v>
      </c>
      <c r="C51" s="30"/>
      <c r="D51" s="30"/>
    </row>
    <row r="52" spans="1:10" s="1" customFormat="1" ht="13.9" customHeight="1">
      <c r="A52" s="30"/>
      <c r="B52" s="30" t="s">
        <v>1824</v>
      </c>
      <c r="C52" s="30"/>
      <c r="D52" s="30"/>
    </row>
    <row r="53" spans="1:10" s="1" customFormat="1" ht="13.9" customHeight="1">
      <c r="A53" s="30"/>
      <c r="B53" s="30"/>
      <c r="C53" s="30"/>
      <c r="D53" s="30" t="s">
        <v>1810</v>
      </c>
    </row>
    <row r="54" spans="1:10" s="1" customFormat="1" ht="13.9" customHeight="1">
      <c r="A54" s="78" t="s">
        <v>1811</v>
      </c>
      <c r="B54" s="78" t="s">
        <v>1732</v>
      </c>
      <c r="C54" s="78"/>
      <c r="D54" s="78" t="s">
        <v>1735</v>
      </c>
    </row>
    <row r="55" spans="1:10" s="1" customFormat="1" ht="13.9" customHeight="1">
      <c r="A55" s="13">
        <f t="shared" ref="A55:B81" si="6">A12</f>
        <v>1</v>
      </c>
      <c r="B55" s="13" t="str">
        <f t="shared" si="6"/>
        <v>Midway University V</v>
      </c>
      <c r="D55" s="13">
        <f t="shared" ref="D55:D81" si="7">AB12</f>
        <v>9328</v>
      </c>
    </row>
    <row r="56" spans="1:10" s="1" customFormat="1" ht="13.9" customHeight="1">
      <c r="A56" s="13">
        <f t="shared" si="6"/>
        <v>2</v>
      </c>
      <c r="B56" s="13" t="str">
        <f t="shared" si="6"/>
        <v>Calumet College Of St. Joseph V</v>
      </c>
      <c r="D56" s="13">
        <f t="shared" si="7"/>
        <v>9104</v>
      </c>
    </row>
    <row r="57" spans="1:10" s="1" customFormat="1" ht="13.9" customHeight="1">
      <c r="A57" s="13">
        <f t="shared" si="6"/>
        <v>3</v>
      </c>
      <c r="B57" s="13" t="str">
        <f t="shared" si="6"/>
        <v>Saint Xavier University V</v>
      </c>
      <c r="D57" s="13">
        <f t="shared" si="7"/>
        <v>9037</v>
      </c>
    </row>
    <row r="58" spans="1:10" s="1" customFormat="1" ht="13.9" customHeight="1">
      <c r="A58" s="13">
        <f t="shared" si="6"/>
        <v>4</v>
      </c>
      <c r="B58" s="13" t="str">
        <f t="shared" si="6"/>
        <v>Trine University V</v>
      </c>
      <c r="D58" s="13">
        <f t="shared" si="7"/>
        <v>8839</v>
      </c>
    </row>
    <row r="59" spans="1:10" s="1" customFormat="1" ht="13.9" customHeight="1">
      <c r="A59" s="13">
        <f t="shared" si="6"/>
        <v>5</v>
      </c>
      <c r="B59" s="13" t="str">
        <f t="shared" si="6"/>
        <v>St. Francis (IL) ,University Of V</v>
      </c>
      <c r="D59" s="13">
        <f t="shared" si="7"/>
        <v>8822</v>
      </c>
    </row>
    <row r="60" spans="1:10" s="1" customFormat="1" ht="13.9" customHeight="1">
      <c r="A60" s="13">
        <f t="shared" si="6"/>
        <v>6</v>
      </c>
      <c r="B60" s="13" t="str">
        <f t="shared" si="6"/>
        <v>University of the Cumberlands V</v>
      </c>
      <c r="D60" s="13">
        <f t="shared" si="7"/>
        <v>8788</v>
      </c>
    </row>
    <row r="61" spans="1:10" s="1" customFormat="1" ht="13.9" customHeight="1">
      <c r="A61" s="13">
        <f t="shared" si="6"/>
        <v>7</v>
      </c>
      <c r="B61" s="13" t="str">
        <f t="shared" si="6"/>
        <v>Indiana Institute Of Technology V</v>
      </c>
      <c r="D61" s="13">
        <f t="shared" si="7"/>
        <v>8780</v>
      </c>
    </row>
    <row r="62" spans="1:10" s="1" customFormat="1" ht="13.9" customHeight="1">
      <c r="A62" s="13">
        <f t="shared" si="6"/>
        <v>8</v>
      </c>
      <c r="B62" s="13" t="str">
        <f t="shared" si="6"/>
        <v>Concordia University V</v>
      </c>
      <c r="D62" s="13">
        <f t="shared" si="7"/>
        <v>8778</v>
      </c>
    </row>
    <row r="63" spans="1:10" s="1" customFormat="1" ht="13.9" customHeight="1">
      <c r="A63" s="13">
        <f t="shared" si="6"/>
        <v>9</v>
      </c>
      <c r="B63" s="13" t="str">
        <f t="shared" si="6"/>
        <v>Marian University (IN) V</v>
      </c>
      <c r="D63" s="13">
        <f t="shared" si="7"/>
        <v>8726</v>
      </c>
    </row>
    <row r="64" spans="1:10" s="1" customFormat="1" ht="13.9" customHeight="1">
      <c r="A64" s="13">
        <f t="shared" si="6"/>
        <v>10</v>
      </c>
      <c r="B64" s="13" t="str">
        <f t="shared" si="6"/>
        <v>Notre Dame College V</v>
      </c>
      <c r="D64" s="13">
        <f t="shared" si="7"/>
        <v>8686</v>
      </c>
    </row>
    <row r="65" spans="1:4" s="1" customFormat="1" ht="13.9" customHeight="1">
      <c r="A65" s="13">
        <f t="shared" si="6"/>
        <v>11</v>
      </c>
      <c r="B65" s="13" t="str">
        <f t="shared" si="6"/>
        <v>Judson University V</v>
      </c>
      <c r="D65" s="13">
        <f t="shared" si="7"/>
        <v>8620</v>
      </c>
    </row>
    <row r="66" spans="1:4" s="1" customFormat="1" ht="13.9" customHeight="1">
      <c r="A66" s="13">
        <f t="shared" si="6"/>
        <v>12</v>
      </c>
      <c r="B66" s="13" t="str">
        <f t="shared" si="6"/>
        <v>William Woods University V</v>
      </c>
      <c r="D66" s="13">
        <f t="shared" si="7"/>
        <v>8591</v>
      </c>
    </row>
    <row r="67" spans="1:4" s="1" customFormat="1" ht="13.9" customHeight="1">
      <c r="A67" s="13">
        <f t="shared" si="6"/>
        <v>13</v>
      </c>
      <c r="B67" s="13" t="str">
        <f t="shared" si="6"/>
        <v>Southeastern Illinois College V</v>
      </c>
      <c r="D67" s="13">
        <f t="shared" si="7"/>
        <v>8266</v>
      </c>
    </row>
    <row r="68" spans="1:4" s="1" customFormat="1" ht="13.9" customHeight="1">
      <c r="A68" s="13">
        <f t="shared" si="6"/>
        <v>14</v>
      </c>
      <c r="B68" s="13" t="str">
        <f t="shared" si="6"/>
        <v>Lewis University V</v>
      </c>
      <c r="D68" s="13">
        <f t="shared" si="7"/>
        <v>8232</v>
      </c>
    </row>
    <row r="69" spans="1:4" s="1" customFormat="1" ht="13.9" customHeight="1">
      <c r="A69" s="13">
        <f t="shared" si="6"/>
        <v>15</v>
      </c>
      <c r="B69" s="13" t="str">
        <f t="shared" si="6"/>
        <v>Governors State University V</v>
      </c>
      <c r="D69" s="13">
        <f t="shared" si="7"/>
        <v>8222</v>
      </c>
    </row>
    <row r="70" spans="1:4" s="1" customFormat="1" ht="13.9" customHeight="1">
      <c r="A70" s="13">
        <f t="shared" si="6"/>
        <v>16</v>
      </c>
      <c r="B70" s="13" t="str">
        <f t="shared" si="6"/>
        <v>Rochester University V</v>
      </c>
      <c r="D70" s="13">
        <f t="shared" si="7"/>
        <v>8179</v>
      </c>
    </row>
    <row r="71" spans="1:4" s="1" customFormat="1" ht="13.9" customHeight="1">
      <c r="A71" s="13">
        <f t="shared" si="6"/>
        <v>17</v>
      </c>
      <c r="B71" s="13" t="str">
        <f t="shared" si="6"/>
        <v>Tennessee Wesleyan University V</v>
      </c>
      <c r="D71" s="13">
        <f t="shared" si="7"/>
        <v>8056</v>
      </c>
    </row>
    <row r="72" spans="1:4" s="1" customFormat="1" ht="13.9" customHeight="1">
      <c r="A72" s="13">
        <f t="shared" si="6"/>
        <v>18</v>
      </c>
      <c r="B72" s="13" t="str">
        <f t="shared" si="6"/>
        <v>Cleary University V</v>
      </c>
      <c r="D72" s="13">
        <f t="shared" si="7"/>
        <v>8023</v>
      </c>
    </row>
    <row r="73" spans="1:4" s="1" customFormat="1" ht="13.9" customHeight="1">
      <c r="A73" s="13">
        <f t="shared" si="6"/>
        <v>19</v>
      </c>
      <c r="B73" s="13" t="str">
        <f t="shared" si="6"/>
        <v>Campbellsville University V</v>
      </c>
      <c r="D73" s="13">
        <f t="shared" si="7"/>
        <v>7654</v>
      </c>
    </row>
    <row r="74" spans="1:4" s="1" customFormat="1" ht="13.9" customHeight="1">
      <c r="A74" s="13">
        <f t="shared" si="6"/>
        <v>20</v>
      </c>
      <c r="B74" s="13" t="str">
        <f t="shared" si="6"/>
        <v>Purdue University V</v>
      </c>
      <c r="D74" s="13">
        <f t="shared" si="7"/>
        <v>7634</v>
      </c>
    </row>
    <row r="75" spans="1:4" s="1" customFormat="1" ht="13.9" customHeight="1">
      <c r="A75" s="13">
        <f t="shared" si="6"/>
        <v>21</v>
      </c>
      <c r="B75" s="13" t="str">
        <f t="shared" si="6"/>
        <v>Indianapolis ,University Of V</v>
      </c>
      <c r="D75" s="13">
        <f t="shared" si="7"/>
        <v>7382</v>
      </c>
    </row>
    <row r="76" spans="1:4" s="1" customFormat="1" ht="13.9" customHeight="1">
      <c r="A76" s="13">
        <f t="shared" si="6"/>
        <v>22</v>
      </c>
      <c r="B76" s="13" t="str">
        <f t="shared" si="6"/>
        <v>Thomas More University V</v>
      </c>
      <c r="D76" s="13">
        <f t="shared" si="7"/>
        <v>7179</v>
      </c>
    </row>
    <row r="77" spans="1:4" s="1" customFormat="1" ht="13.9" customHeight="1">
      <c r="A77" s="13">
        <f t="shared" si="6"/>
        <v>23</v>
      </c>
      <c r="B77" s="13" t="str">
        <f t="shared" si="6"/>
        <v>Grace College V</v>
      </c>
      <c r="D77" s="13">
        <f t="shared" si="7"/>
        <v>7100</v>
      </c>
    </row>
    <row r="78" spans="1:4" s="1" customFormat="1" ht="13.9" customHeight="1">
      <c r="A78" s="13">
        <f t="shared" si="6"/>
        <v>24</v>
      </c>
      <c r="B78" s="13" t="str">
        <f t="shared" si="6"/>
        <v>Joliet Junior College V</v>
      </c>
      <c r="D78" s="13">
        <f t="shared" si="7"/>
        <v>7081</v>
      </c>
    </row>
    <row r="79" spans="1:4" s="1" customFormat="1" ht="13.9" customHeight="1">
      <c r="A79" s="13">
        <f t="shared" si="6"/>
        <v>25</v>
      </c>
      <c r="B79" s="13" t="str">
        <f t="shared" si="6"/>
        <v>Illinois State University V</v>
      </c>
      <c r="D79" s="13">
        <f t="shared" si="7"/>
        <v>7025</v>
      </c>
    </row>
    <row r="80" spans="1:4" s="1" customFormat="1" ht="13.9" customHeight="1">
      <c r="A80" s="13">
        <f t="shared" si="6"/>
        <v>26</v>
      </c>
      <c r="B80" s="13" t="str">
        <f t="shared" si="6"/>
        <v>Union College V</v>
      </c>
      <c r="D80" s="13">
        <f t="shared" si="7"/>
        <v>6954</v>
      </c>
    </row>
    <row r="81" spans="1:4" s="1" customFormat="1" ht="13.9" customHeight="1">
      <c r="A81" s="13">
        <f t="shared" si="6"/>
        <v>27</v>
      </c>
      <c r="B81" s="13" t="str">
        <f t="shared" si="6"/>
        <v>Illinois Wesleyan University V</v>
      </c>
      <c r="D81" s="13">
        <f t="shared" si="7"/>
        <v>6221</v>
      </c>
    </row>
    <row r="82" spans="1:4" s="1" customFormat="1" ht="13.9" customHeight="1"/>
    <row r="83" spans="1:4" s="1" customFormat="1" ht="13.9" customHeight="1"/>
    <row r="84" spans="1:4" s="1" customFormat="1" ht="13.9" customHeight="1"/>
    <row r="85" spans="1:4" s="1" customFormat="1" ht="13.9" customHeight="1"/>
    <row r="86" spans="1:4" s="1" customFormat="1" ht="13.9" customHeight="1"/>
    <row r="87" spans="1:4" s="1" customFormat="1" ht="13.9" customHeight="1"/>
    <row r="88" spans="1:4" s="1" customFormat="1" ht="13.9" customHeight="1"/>
    <row r="89" spans="1:4" s="1" customFormat="1" ht="13.9" customHeight="1"/>
    <row r="90" spans="1:4" s="1" customFormat="1" ht="13.9" customHeight="1"/>
    <row r="91" spans="1:4" s="1" customFormat="1" ht="13.9" customHeight="1"/>
    <row r="92" spans="1:4" s="1" customFormat="1" ht="13.9" customHeight="1"/>
    <row r="93" spans="1:4" s="1" customFormat="1" ht="13.9" customHeight="1"/>
    <row r="94" spans="1:4" s="1" customFormat="1" ht="13.9" customHeight="1"/>
    <row r="95" spans="1:4" s="1" customFormat="1" ht="13.9" customHeight="1"/>
    <row r="96" spans="1:4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fyerKWw+9jVKHYgJIGPyMNy6riN3tE1IEsNf+aicxArsCjnIaUDydUXVvyN9E3SleQhAeDnIay09jIMSW6XOEw==" saltValue="UKGgNZw3T+k9UBH4tz7G+g==" spinCount="100000" sheet="1" objects="1" scenarios="1"/>
  <sortState xmlns:xlrd2="http://schemas.microsoft.com/office/spreadsheetml/2017/richdata2" ref="A12:AB38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tabSelected="1"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7" width="9.7109375" style="13" customWidth="1"/>
    <col min="28" max="28" width="9" style="13" customWidth="1"/>
    <col min="29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94" t="s">
        <v>1804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1825</v>
      </c>
    </row>
    <row r="2" spans="1:143" s="4" customFormat="1" ht="16.149999999999999" customHeight="1">
      <c r="AZ2" s="13" t="s">
        <v>1826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1827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149999999999999" customHeight="1">
      <c r="C5" s="8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1100</v>
      </c>
      <c r="C8" s="16"/>
      <c r="D8" s="79"/>
      <c r="E8" s="14" t="s">
        <v>1808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72"/>
      <c r="I9" s="15"/>
      <c r="J9" s="15"/>
      <c r="K9" s="15"/>
      <c r="M9" s="10"/>
      <c r="N9" s="10"/>
      <c r="O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9" customFormat="1" ht="13.9" customHeight="1">
      <c r="A10" s="74"/>
      <c r="B10" s="70"/>
      <c r="C10" s="70"/>
      <c r="D10" s="19" t="s">
        <v>1732</v>
      </c>
      <c r="E10" s="19" t="s">
        <v>1732</v>
      </c>
      <c r="F10" s="19" t="s">
        <v>1732</v>
      </c>
      <c r="G10" s="19" t="s">
        <v>1732</v>
      </c>
      <c r="H10" s="19" t="s">
        <v>1732</v>
      </c>
      <c r="I10" s="19" t="s">
        <v>1732</v>
      </c>
      <c r="J10" s="19" t="s">
        <v>1732</v>
      </c>
      <c r="K10" s="19" t="s">
        <v>1809</v>
      </c>
      <c r="L10" s="19" t="s">
        <v>1809</v>
      </c>
      <c r="M10" s="19" t="s">
        <v>1809</v>
      </c>
      <c r="N10" s="19" t="s">
        <v>1809</v>
      </c>
      <c r="O10" s="19" t="s">
        <v>1809</v>
      </c>
      <c r="P10" s="19" t="s">
        <v>1809</v>
      </c>
      <c r="Q10" s="19" t="s">
        <v>1809</v>
      </c>
      <c r="R10" s="19" t="s">
        <v>1809</v>
      </c>
      <c r="S10" s="19" t="s">
        <v>1809</v>
      </c>
      <c r="T10" s="19" t="s">
        <v>1809</v>
      </c>
      <c r="U10" s="19" t="s">
        <v>1809</v>
      </c>
      <c r="V10" s="19" t="s">
        <v>1809</v>
      </c>
      <c r="W10" s="19" t="s">
        <v>1809</v>
      </c>
      <c r="X10" s="19" t="s">
        <v>1809</v>
      </c>
      <c r="Y10" s="19" t="s">
        <v>1809</v>
      </c>
      <c r="Z10" s="19" t="s">
        <v>1809</v>
      </c>
      <c r="AA10" s="19" t="s">
        <v>1809</v>
      </c>
      <c r="AB10" s="19" t="s">
        <v>1810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9" customFormat="1" ht="13.9" customHeight="1">
      <c r="A11" s="19" t="s">
        <v>1811</v>
      </c>
      <c r="B11" s="19" t="s">
        <v>1732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1735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1735</v>
      </c>
      <c r="AB11" s="19" t="s">
        <v>1735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RANK(AB12,$AB$12:$AB$17)</f>
        <v>1</v>
      </c>
      <c r="B12" s="64" t="s">
        <v>1782</v>
      </c>
      <c r="C12" s="64"/>
      <c r="D12" s="24">
        <f>Individual_Scores_Women_JV!G62</f>
        <v>802</v>
      </c>
      <c r="E12" s="24">
        <f>Individual_Scores_Women_JV!H62</f>
        <v>933</v>
      </c>
      <c r="F12" s="24">
        <f>Individual_Scores_Women_JV!I62</f>
        <v>957</v>
      </c>
      <c r="G12" s="24">
        <f>Individual_Scores_Women_JV!J62</f>
        <v>826</v>
      </c>
      <c r="H12" s="24">
        <f>Individual_Scores_Women_JV!K62</f>
        <v>955</v>
      </c>
      <c r="I12" s="24">
        <f>Individual_Scores_Women_JV!L62</f>
        <v>927</v>
      </c>
      <c r="J12" s="19">
        <f>SUM(D12:I12)</f>
        <v>5400</v>
      </c>
      <c r="K12" s="24">
        <f>Baker_Scores_Women_JV!H51</f>
        <v>200</v>
      </c>
      <c r="L12" s="24">
        <f>Baker_Scores_Women_JV!I51</f>
        <v>193</v>
      </c>
      <c r="M12" s="24">
        <f>Baker_Scores_Women_JV!J51</f>
        <v>213</v>
      </c>
      <c r="N12" s="24">
        <f>Baker_Scores_Women_JV!K51</f>
        <v>209</v>
      </c>
      <c r="O12" s="24">
        <f>Baker_Scores_Women_JV!L51</f>
        <v>188</v>
      </c>
      <c r="P12" s="50">
        <f>Baker_Scores_Women_JV!M51</f>
        <v>202</v>
      </c>
      <c r="Q12" s="24">
        <f>Baker_Scores_Women_JV!N51</f>
        <v>194</v>
      </c>
      <c r="R12" s="24">
        <f>Baker_Scores_Women_JV!O51</f>
        <v>238</v>
      </c>
      <c r="S12" s="50">
        <f>Baker_Scores_Women_JV!P51</f>
        <v>167</v>
      </c>
      <c r="T12" s="50">
        <f>Baker_Scores_Women_JV!Q51</f>
        <v>223</v>
      </c>
      <c r="U12" s="50">
        <f>Baker_Scores_Women_JV!R51</f>
        <v>210</v>
      </c>
      <c r="V12" s="50">
        <f>Baker_Scores_Women_JV!S51</f>
        <v>238</v>
      </c>
      <c r="W12" s="50">
        <f>Baker_Scores_Women_JV!T51</f>
        <v>215</v>
      </c>
      <c r="X12" s="50">
        <f>Baker_Scores_Women_JV!U51</f>
        <v>189</v>
      </c>
      <c r="Y12" s="50">
        <f>Baker_Scores_Women_JV!V51</f>
        <v>230</v>
      </c>
      <c r="Z12" s="50">
        <f>Baker_Scores_Women_JV!W51</f>
        <v>180</v>
      </c>
      <c r="AA12" s="30">
        <f>SUM(K12:Z12)</f>
        <v>3289</v>
      </c>
      <c r="AB12" s="30">
        <f>J12+AA12</f>
        <v>8689</v>
      </c>
    </row>
    <row r="13" spans="1:143" s="1" customFormat="1" ht="13.9" customHeight="1">
      <c r="A13" s="13">
        <f t="array" ref="A13">RANK(AB13,$AB$12:$AB$17)</f>
        <v>2</v>
      </c>
      <c r="B13" s="64" t="s">
        <v>1773</v>
      </c>
      <c r="C13" s="64"/>
      <c r="D13" s="24">
        <f>Individual_Scores_Women_JV!G23</f>
        <v>852</v>
      </c>
      <c r="E13" s="24">
        <f>Individual_Scores_Women_JV!H23</f>
        <v>911</v>
      </c>
      <c r="F13" s="24">
        <f>Individual_Scores_Women_JV!I23</f>
        <v>944</v>
      </c>
      <c r="G13" s="24">
        <f>Individual_Scores_Women_JV!J23</f>
        <v>782</v>
      </c>
      <c r="H13" s="24">
        <f>Individual_Scores_Women_JV!K23</f>
        <v>958</v>
      </c>
      <c r="I13" s="24">
        <f>Individual_Scores_Women_JV!L23</f>
        <v>965</v>
      </c>
      <c r="J13" s="19">
        <f>SUM(D13:I13)</f>
        <v>5412</v>
      </c>
      <c r="K13" s="24">
        <f>Baker_Scores_Women_JV!H12</f>
        <v>190</v>
      </c>
      <c r="L13" s="24">
        <f>Baker_Scores_Women_JV!I12</f>
        <v>190</v>
      </c>
      <c r="M13" s="24">
        <f>Baker_Scores_Women_JV!J12</f>
        <v>202</v>
      </c>
      <c r="N13" s="24">
        <f>Baker_Scores_Women_JV!K12</f>
        <v>212</v>
      </c>
      <c r="O13" s="24">
        <f>Baker_Scores_Women_JV!L12</f>
        <v>159</v>
      </c>
      <c r="P13" s="50">
        <f>Baker_Scores_Women_JV!M12</f>
        <v>160</v>
      </c>
      <c r="Q13" s="24">
        <f>Baker_Scores_Women_JV!N12</f>
        <v>149</v>
      </c>
      <c r="R13" s="24">
        <f>Baker_Scores_Women_JV!O12</f>
        <v>177</v>
      </c>
      <c r="S13" s="50">
        <f>Baker_Scores_Women_JV!P12</f>
        <v>192</v>
      </c>
      <c r="T13" s="50">
        <f>Baker_Scores_Women_JV!Q12</f>
        <v>204</v>
      </c>
      <c r="U13" s="50">
        <f>Baker_Scores_Women_JV!R12</f>
        <v>164</v>
      </c>
      <c r="V13" s="50">
        <f>Baker_Scores_Women_JV!S12</f>
        <v>209</v>
      </c>
      <c r="W13" s="50">
        <f>Baker_Scores_Women_JV!T12</f>
        <v>165</v>
      </c>
      <c r="X13" s="50">
        <f>Baker_Scores_Women_JV!U12</f>
        <v>185</v>
      </c>
      <c r="Y13" s="50">
        <f>Baker_Scores_Women_JV!V12</f>
        <v>204</v>
      </c>
      <c r="Z13" s="50">
        <f>Baker_Scores_Women_JV!W12</f>
        <v>186</v>
      </c>
      <c r="AA13" s="30">
        <f>SUM(K13:Z13)</f>
        <v>2948</v>
      </c>
      <c r="AB13" s="30">
        <f>J13+AA13</f>
        <v>8360</v>
      </c>
    </row>
    <row r="14" spans="1:143" s="1" customFormat="1" ht="13.9" customHeight="1">
      <c r="A14" s="13">
        <f t="array" ref="A14">RANK(AB14,$AB$12:$AB$17)</f>
        <v>3</v>
      </c>
      <c r="B14" s="64" t="s">
        <v>1781</v>
      </c>
      <c r="C14" s="64"/>
      <c r="D14" s="24">
        <f>Individual_Scores_Women_JV!G49</f>
        <v>772</v>
      </c>
      <c r="E14" s="24">
        <f>Individual_Scores_Women_JV!H49</f>
        <v>763</v>
      </c>
      <c r="F14" s="24">
        <f>Individual_Scores_Women_JV!I49</f>
        <v>775</v>
      </c>
      <c r="G14" s="24">
        <f>Individual_Scores_Women_JV!J49</f>
        <v>774</v>
      </c>
      <c r="H14" s="24">
        <f>Individual_Scores_Women_JV!K49</f>
        <v>807</v>
      </c>
      <c r="I14" s="24">
        <f>Individual_Scores_Women_JV!L49</f>
        <v>877</v>
      </c>
      <c r="J14" s="19">
        <f>SUM(D14:I14)</f>
        <v>4768</v>
      </c>
      <c r="K14" s="24">
        <f>Baker_Scores_Women_JV!H38</f>
        <v>165</v>
      </c>
      <c r="L14" s="24">
        <f>Baker_Scores_Women_JV!I38</f>
        <v>180</v>
      </c>
      <c r="M14" s="24">
        <f>Baker_Scores_Women_JV!J38</f>
        <v>131</v>
      </c>
      <c r="N14" s="24">
        <f>Baker_Scores_Women_JV!K38</f>
        <v>176</v>
      </c>
      <c r="O14" s="24">
        <f>Baker_Scores_Women_JV!L38</f>
        <v>156</v>
      </c>
      <c r="P14" s="50">
        <f>Baker_Scores_Women_JV!M38</f>
        <v>192</v>
      </c>
      <c r="Q14" s="24">
        <f>Baker_Scores_Women_JV!N38</f>
        <v>160</v>
      </c>
      <c r="R14" s="24">
        <f>Baker_Scores_Women_JV!O38</f>
        <v>233</v>
      </c>
      <c r="S14" s="50">
        <f>Baker_Scores_Women_JV!P38</f>
        <v>190</v>
      </c>
      <c r="T14" s="50">
        <f>Baker_Scores_Women_JV!Q38</f>
        <v>165</v>
      </c>
      <c r="U14" s="50">
        <f>Baker_Scores_Women_JV!R38</f>
        <v>145</v>
      </c>
      <c r="V14" s="50">
        <f>Baker_Scores_Women_JV!S38</f>
        <v>160</v>
      </c>
      <c r="W14" s="50">
        <f>Baker_Scores_Women_JV!T38</f>
        <v>202</v>
      </c>
      <c r="X14" s="50">
        <f>Baker_Scores_Women_JV!U38</f>
        <v>172</v>
      </c>
      <c r="Y14" s="50">
        <f>Baker_Scores_Women_JV!V38</f>
        <v>168</v>
      </c>
      <c r="Z14" s="50">
        <f>Baker_Scores_Women_JV!W38</f>
        <v>153</v>
      </c>
      <c r="AA14" s="30">
        <f>SUM(K14:Z14)</f>
        <v>2748</v>
      </c>
      <c r="AB14" s="30">
        <f>J14+AA14</f>
        <v>7516</v>
      </c>
    </row>
    <row r="15" spans="1:143" s="1" customFormat="1" ht="13.9" customHeight="1">
      <c r="A15" s="13">
        <f t="array" ref="A15">RANK(AB15,$AB$12:$AB$17)</f>
        <v>4</v>
      </c>
      <c r="B15" s="64" t="s">
        <v>1775</v>
      </c>
      <c r="C15" s="64"/>
      <c r="D15" s="24">
        <f>Individual_Scores_Women_JV!G36</f>
        <v>594</v>
      </c>
      <c r="E15" s="24">
        <f>Individual_Scores_Women_JV!H36</f>
        <v>728</v>
      </c>
      <c r="F15" s="24">
        <f>Individual_Scores_Women_JV!I36</f>
        <v>713</v>
      </c>
      <c r="G15" s="24">
        <f>Individual_Scores_Women_JV!J36</f>
        <v>706</v>
      </c>
      <c r="H15" s="24">
        <f>Individual_Scores_Women_JV!K36</f>
        <v>674</v>
      </c>
      <c r="I15" s="24">
        <f>Individual_Scores_Women_JV!L36</f>
        <v>704</v>
      </c>
      <c r="J15" s="19">
        <f>SUM(D15:I15)</f>
        <v>4119</v>
      </c>
      <c r="K15" s="24">
        <f>Baker_Scores_Women_JV!H25</f>
        <v>152</v>
      </c>
      <c r="L15" s="24">
        <f>Baker_Scores_Women_JV!I25</f>
        <v>115</v>
      </c>
      <c r="M15" s="24">
        <f>Baker_Scores_Women_JV!J25</f>
        <v>130</v>
      </c>
      <c r="N15" s="24">
        <f>Baker_Scores_Women_JV!K25</f>
        <v>128</v>
      </c>
      <c r="O15" s="24">
        <f>Baker_Scores_Women_JV!L25</f>
        <v>134</v>
      </c>
      <c r="P15" s="50">
        <f>Baker_Scores_Women_JV!M25</f>
        <v>134</v>
      </c>
      <c r="Q15" s="24">
        <f>Baker_Scores_Women_JV!N25</f>
        <v>153</v>
      </c>
      <c r="R15" s="24">
        <f>Baker_Scores_Women_JV!O25</f>
        <v>167</v>
      </c>
      <c r="S15" s="50">
        <f>Baker_Scores_Women_JV!P25</f>
        <v>134</v>
      </c>
      <c r="T15" s="50">
        <f>Baker_Scores_Women_JV!Q25</f>
        <v>143</v>
      </c>
      <c r="U15" s="50">
        <f>Baker_Scores_Women_JV!R25</f>
        <v>144</v>
      </c>
      <c r="V15" s="50">
        <f>Baker_Scores_Women_JV!S25</f>
        <v>140</v>
      </c>
      <c r="W15" s="50">
        <f>Baker_Scores_Women_JV!T25</f>
        <v>124</v>
      </c>
      <c r="X15" s="50">
        <f>Baker_Scores_Women_JV!U25</f>
        <v>185</v>
      </c>
      <c r="Y15" s="50">
        <f>Baker_Scores_Women_JV!V25</f>
        <v>135</v>
      </c>
      <c r="Z15" s="50">
        <f>Baker_Scores_Women_JV!W25</f>
        <v>132</v>
      </c>
      <c r="AA15" s="30">
        <f>SUM(K15:Z15)</f>
        <v>2250</v>
      </c>
      <c r="AB15" s="30">
        <f>J15+AA15</f>
        <v>6369</v>
      </c>
    </row>
    <row r="16" spans="1:143" s="1" customFormat="1" ht="13.9" customHeight="1">
      <c r="A16" s="13">
        <f t="array" ref="A16">RANK(AB16,$AB$12:$AB$17)</f>
        <v>5</v>
      </c>
      <c r="B16" s="1" t="s">
        <v>1784</v>
      </c>
      <c r="D16" s="24">
        <f>Individual_Scores_Women_JV!G75</f>
        <v>587</v>
      </c>
      <c r="E16" s="24">
        <f>Individual_Scores_Women_JV!H75</f>
        <v>630</v>
      </c>
      <c r="F16" s="24">
        <f>Individual_Scores_Women_JV!I75</f>
        <v>627</v>
      </c>
      <c r="G16" s="24">
        <f>Individual_Scores_Women_JV!J75</f>
        <v>624</v>
      </c>
      <c r="H16" s="24">
        <f>Individual_Scores_Women_JV!K75</f>
        <v>612</v>
      </c>
      <c r="I16" s="24">
        <f>Individual_Scores_Women_JV!L75</f>
        <v>617</v>
      </c>
      <c r="J16" s="19">
        <f>SUM(D16:I16)</f>
        <v>3697</v>
      </c>
      <c r="K16" s="24">
        <f>Baker_Scores_Women_JV!H64</f>
        <v>118</v>
      </c>
      <c r="L16" s="24">
        <f>Baker_Scores_Women_JV!I64</f>
        <v>121</v>
      </c>
      <c r="M16" s="24">
        <f>Baker_Scores_Women_JV!J64</f>
        <v>144</v>
      </c>
      <c r="N16" s="24">
        <f>Baker_Scores_Women_JV!K64</f>
        <v>137</v>
      </c>
      <c r="O16" s="24">
        <f>Baker_Scores_Women_JV!L64</f>
        <v>151</v>
      </c>
      <c r="P16" s="50">
        <f>Baker_Scores_Women_JV!M64</f>
        <v>125</v>
      </c>
      <c r="Q16" s="24">
        <f>Baker_Scores_Women_JV!N64</f>
        <v>143</v>
      </c>
      <c r="R16" s="24">
        <f>Baker_Scores_Women_JV!O64</f>
        <v>124</v>
      </c>
      <c r="S16" s="50">
        <f>Baker_Scores_Women_JV!P64</f>
        <v>151</v>
      </c>
      <c r="T16" s="50">
        <f>Baker_Scores_Women_JV!Q64</f>
        <v>106</v>
      </c>
      <c r="U16" s="50">
        <f>Baker_Scores_Women_JV!R64</f>
        <v>114</v>
      </c>
      <c r="V16" s="50">
        <f>Baker_Scores_Women_JV!S64</f>
        <v>154</v>
      </c>
      <c r="W16" s="50">
        <f>Baker_Scores_Women_JV!T64</f>
        <v>129</v>
      </c>
      <c r="X16" s="50">
        <f>Baker_Scores_Women_JV!U64</f>
        <v>186</v>
      </c>
      <c r="Y16" s="50">
        <f>Baker_Scores_Women_JV!V64</f>
        <v>114</v>
      </c>
      <c r="Z16" s="50">
        <f>Baker_Scores_Women_JV!W64</f>
        <v>127</v>
      </c>
      <c r="AA16" s="30">
        <f>SUM(K16:Z16)</f>
        <v>2144</v>
      </c>
      <c r="AB16" s="30">
        <f>J16+AA16</f>
        <v>5841</v>
      </c>
    </row>
    <row r="17" spans="1:143" s="1" customFormat="1" ht="13.9" customHeight="1">
      <c r="A17" s="24"/>
      <c r="B17" s="64" t="s">
        <v>30</v>
      </c>
      <c r="C17" s="64" t="s">
        <v>30</v>
      </c>
      <c r="D17" s="24" t="s">
        <v>30</v>
      </c>
      <c r="E17" s="24" t="s">
        <v>30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Q17" s="24"/>
      <c r="R17" s="24"/>
    </row>
    <row r="18" spans="1:143" s="1" customFormat="1" ht="13.9" customHeight="1">
      <c r="B18" s="79" t="s">
        <v>1812</v>
      </c>
      <c r="C18" s="64"/>
      <c r="D18" s="85">
        <f t="shared" ref="D18:AB18" si="0">SUM(D12:D16)</f>
        <v>3607</v>
      </c>
      <c r="E18" s="76">
        <f t="shared" si="0"/>
        <v>3965</v>
      </c>
      <c r="F18" s="76">
        <f t="shared" si="0"/>
        <v>4016</v>
      </c>
      <c r="G18" s="76">
        <f t="shared" si="0"/>
        <v>3712</v>
      </c>
      <c r="H18" s="76">
        <f t="shared" si="0"/>
        <v>4006</v>
      </c>
      <c r="I18" s="76">
        <f t="shared" si="0"/>
        <v>4090</v>
      </c>
      <c r="J18" s="77">
        <f t="shared" si="0"/>
        <v>23396</v>
      </c>
      <c r="K18" s="76">
        <f t="shared" si="0"/>
        <v>825</v>
      </c>
      <c r="L18" s="76">
        <f t="shared" si="0"/>
        <v>799</v>
      </c>
      <c r="M18" s="76">
        <f t="shared" si="0"/>
        <v>820</v>
      </c>
      <c r="N18" s="76">
        <f t="shared" si="0"/>
        <v>862</v>
      </c>
      <c r="O18" s="76">
        <f t="shared" si="0"/>
        <v>788</v>
      </c>
      <c r="P18" s="76">
        <f t="shared" si="0"/>
        <v>813</v>
      </c>
      <c r="Q18" s="76">
        <f t="shared" si="0"/>
        <v>799</v>
      </c>
      <c r="R18" s="76">
        <f t="shared" si="0"/>
        <v>939</v>
      </c>
      <c r="S18" s="76">
        <f t="shared" si="0"/>
        <v>834</v>
      </c>
      <c r="T18" s="76">
        <f t="shared" si="0"/>
        <v>841</v>
      </c>
      <c r="U18" s="76">
        <f t="shared" si="0"/>
        <v>777</v>
      </c>
      <c r="V18" s="76">
        <f t="shared" si="0"/>
        <v>901</v>
      </c>
      <c r="W18" s="76">
        <f t="shared" si="0"/>
        <v>835</v>
      </c>
      <c r="X18" s="76">
        <f t="shared" si="0"/>
        <v>917</v>
      </c>
      <c r="Y18" s="76">
        <f t="shared" si="0"/>
        <v>851</v>
      </c>
      <c r="Z18" s="76">
        <f t="shared" si="0"/>
        <v>778</v>
      </c>
      <c r="AA18" s="77">
        <f t="shared" si="0"/>
        <v>13379</v>
      </c>
      <c r="AB18" s="77">
        <f t="shared" si="0"/>
        <v>36775</v>
      </c>
    </row>
    <row r="19" spans="1:143" s="1" customFormat="1" ht="13.9" customHeight="1">
      <c r="A19" s="24"/>
      <c r="B19" s="8" t="s">
        <v>1813</v>
      </c>
      <c r="C19" s="21"/>
      <c r="D19" s="85">
        <f t="shared" ref="D19:AA19" si="1">(D18/5)</f>
        <v>721.4</v>
      </c>
      <c r="E19" s="85">
        <f t="shared" si="1"/>
        <v>793</v>
      </c>
      <c r="F19" s="85">
        <f t="shared" si="1"/>
        <v>803.2</v>
      </c>
      <c r="G19" s="85">
        <f t="shared" si="1"/>
        <v>742.4</v>
      </c>
      <c r="H19" s="85">
        <f t="shared" si="1"/>
        <v>801.2</v>
      </c>
      <c r="I19" s="85">
        <f t="shared" si="1"/>
        <v>818</v>
      </c>
      <c r="J19" s="86">
        <f t="shared" si="1"/>
        <v>4679.2</v>
      </c>
      <c r="K19" s="85">
        <f t="shared" si="1"/>
        <v>165</v>
      </c>
      <c r="L19" s="85">
        <f t="shared" si="1"/>
        <v>159.80000000000001</v>
      </c>
      <c r="M19" s="85">
        <f t="shared" si="1"/>
        <v>164</v>
      </c>
      <c r="N19" s="85">
        <f t="shared" si="1"/>
        <v>172.4</v>
      </c>
      <c r="O19" s="85">
        <f t="shared" si="1"/>
        <v>157.6</v>
      </c>
      <c r="P19" s="85">
        <f t="shared" si="1"/>
        <v>162.6</v>
      </c>
      <c r="Q19" s="85">
        <f t="shared" si="1"/>
        <v>159.80000000000001</v>
      </c>
      <c r="R19" s="85">
        <f t="shared" si="1"/>
        <v>187.8</v>
      </c>
      <c r="S19" s="85">
        <f t="shared" si="1"/>
        <v>166.8</v>
      </c>
      <c r="T19" s="85">
        <f t="shared" si="1"/>
        <v>168.2</v>
      </c>
      <c r="U19" s="85">
        <f t="shared" si="1"/>
        <v>155.4</v>
      </c>
      <c r="V19" s="85">
        <f t="shared" si="1"/>
        <v>180.2</v>
      </c>
      <c r="W19" s="85">
        <f t="shared" si="1"/>
        <v>167</v>
      </c>
      <c r="X19" s="85">
        <f t="shared" si="1"/>
        <v>183.4</v>
      </c>
      <c r="Y19" s="85">
        <f t="shared" si="1"/>
        <v>170.2</v>
      </c>
      <c r="Z19" s="85">
        <f t="shared" si="1"/>
        <v>155.6</v>
      </c>
      <c r="AA19" s="86">
        <f t="shared" si="1"/>
        <v>2675.8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24"/>
      <c r="B20" s="79" t="s">
        <v>1814</v>
      </c>
      <c r="C20" s="21"/>
      <c r="D20" s="85">
        <f t="shared" ref="D20:J20" si="2">IF(D27 = 0, 0,D18/D27)</f>
        <v>144.28</v>
      </c>
      <c r="E20" s="85">
        <f t="shared" si="2"/>
        <v>158.6</v>
      </c>
      <c r="F20" s="85">
        <f t="shared" si="2"/>
        <v>160.63999999999999</v>
      </c>
      <c r="G20" s="85">
        <f t="shared" si="2"/>
        <v>148.47999999999999</v>
      </c>
      <c r="H20" s="85">
        <f t="shared" si="2"/>
        <v>160.24</v>
      </c>
      <c r="I20" s="85">
        <f t="shared" si="2"/>
        <v>163.6</v>
      </c>
      <c r="J20" s="86">
        <f t="shared" si="2"/>
        <v>155.97333333333333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24"/>
      <c r="B21" s="64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C22" s="75"/>
    </row>
    <row r="23" spans="1:143" s="1" customFormat="1" ht="13.9" customHeight="1"/>
    <row r="24" spans="1:143" s="1" customFormat="1" ht="13.9" customHeight="1"/>
    <row r="25" spans="1:143" s="1" customFormat="1" ht="13.9" customHeight="1"/>
    <row r="26" spans="1:143" s="1" customFormat="1" ht="13.9" customHeight="1"/>
    <row r="27" spans="1:143" s="1" customFormat="1" ht="13.9" customHeight="1">
      <c r="D27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</f>
        <v>25</v>
      </c>
      <c r="E27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</f>
        <v>25</v>
      </c>
      <c r="F27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</f>
        <v>25</v>
      </c>
      <c r="G27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</f>
        <v>25</v>
      </c>
      <c r="H27" s="2">
        <f>COUNTIF(Individual_Scores_Women_JV!K12:K22, "&gt;0")+COUNTIF(Individual_Scores_Women_JV!K25:K35, "&gt;0")+COUNTIF(Individual_Scores_Women_JV!K38:K48, "&gt;0")+COUNTIF(Individual_Scores_Women_JV!K51:K61, "&gt;0")+COUNTIF(Individual_Scores_Women_JV!K64:K74, "&gt;0")</f>
        <v>25</v>
      </c>
      <c r="I27" s="2">
        <f>COUNTIF(Individual_Scores_Women_JV!L12:L22, "&gt;0")+COUNTIF(Individual_Scores_Women_JV!L25:L35, "&gt;0")+COUNTIF(Individual_Scores_Women_JV!L38:L48, "&gt;0")+COUNTIF(Individual_Scores_Women_JV!L51:L61, "&gt;0")+COUNTIF(Individual_Scores_Women_JV!L64:L74, "&gt;0")</f>
        <v>25</v>
      </c>
      <c r="J27" s="2">
        <f>SUM(D27:I27)</f>
        <v>150</v>
      </c>
    </row>
    <row r="28" spans="1:143" s="1" customFormat="1" ht="13.9" customHeight="1">
      <c r="A28" s="30"/>
      <c r="B28" s="30" t="s">
        <v>1815</v>
      </c>
      <c r="C28" s="30"/>
      <c r="D28" s="30"/>
    </row>
    <row r="29" spans="1:143" s="1" customFormat="1" ht="13.9" customHeight="1">
      <c r="A29" s="30"/>
      <c r="B29" s="30" t="s">
        <v>1</v>
      </c>
      <c r="C29" s="30"/>
      <c r="D29" s="30"/>
    </row>
    <row r="30" spans="1:143" s="1" customFormat="1" ht="13.9" customHeight="1">
      <c r="A30" s="30"/>
      <c r="B30" s="30" t="s">
        <v>1828</v>
      </c>
      <c r="C30" s="30"/>
      <c r="D30" s="30"/>
    </row>
    <row r="31" spans="1:143" s="1" customFormat="1" ht="13.9" customHeight="1">
      <c r="A31" s="30"/>
      <c r="B31" s="30"/>
      <c r="C31" s="30"/>
      <c r="D31" s="30" t="s">
        <v>1810</v>
      </c>
    </row>
    <row r="32" spans="1:143" s="1" customFormat="1" ht="13.9" customHeight="1">
      <c r="A32" s="78" t="s">
        <v>1811</v>
      </c>
      <c r="B32" s="78" t="s">
        <v>1732</v>
      </c>
      <c r="C32" s="78"/>
      <c r="D32" s="78" t="s">
        <v>1735</v>
      </c>
    </row>
    <row r="33" spans="1:4" s="1" customFormat="1" ht="13.9" customHeight="1">
      <c r="A33" s="13">
        <f t="shared" ref="A33:B37" si="3">A12</f>
        <v>1</v>
      </c>
      <c r="B33" s="13" t="str">
        <f t="shared" si="3"/>
        <v>St. Francis (IL) ,University Of JV1</v>
      </c>
      <c r="D33" s="13">
        <f>AB12</f>
        <v>8689</v>
      </c>
    </row>
    <row r="34" spans="1:4" s="1" customFormat="1" ht="13.9" customHeight="1">
      <c r="A34" s="13">
        <f t="shared" si="3"/>
        <v>2</v>
      </c>
      <c r="B34" s="13" t="str">
        <f t="shared" si="3"/>
        <v>Calumet College Of St. Joseph JV1</v>
      </c>
      <c r="D34" s="13">
        <f>AB13</f>
        <v>8360</v>
      </c>
    </row>
    <row r="35" spans="1:4" s="1" customFormat="1" ht="13.9" customHeight="1">
      <c r="A35" s="13">
        <f t="shared" si="3"/>
        <v>3</v>
      </c>
      <c r="B35" s="13" t="str">
        <f t="shared" si="3"/>
        <v>Saint Xavier University JV1</v>
      </c>
      <c r="D35" s="13">
        <f>AB14</f>
        <v>7516</v>
      </c>
    </row>
    <row r="36" spans="1:4" s="1" customFormat="1" ht="13.9" customHeight="1">
      <c r="A36" s="13">
        <f t="shared" si="3"/>
        <v>4</v>
      </c>
      <c r="B36" s="13" t="str">
        <f t="shared" si="3"/>
        <v>Marian University (IN) JV1</v>
      </c>
      <c r="D36" s="13">
        <f>AB15</f>
        <v>6369</v>
      </c>
    </row>
    <row r="37" spans="1:4" s="1" customFormat="1" ht="13.9" customHeight="1">
      <c r="A37" s="13">
        <f t="shared" si="3"/>
        <v>5</v>
      </c>
      <c r="B37" s="13" t="str">
        <f t="shared" si="3"/>
        <v>Thomas More University JV1</v>
      </c>
      <c r="D37" s="13">
        <f>AB16</f>
        <v>5841</v>
      </c>
    </row>
    <row r="38" spans="1:4" s="1" customFormat="1" ht="13.9" customHeight="1"/>
    <row r="39" spans="1:4" s="1" customFormat="1" ht="13.9" customHeight="1"/>
    <row r="40" spans="1:4" s="1" customFormat="1" ht="13.9" customHeight="1"/>
    <row r="41" spans="1:4" s="1" customFormat="1" ht="13.9" customHeight="1"/>
    <row r="42" spans="1:4" s="1" customFormat="1" ht="13.9" customHeight="1"/>
    <row r="43" spans="1:4" s="1" customFormat="1" ht="13.9" customHeight="1"/>
    <row r="44" spans="1:4" s="1" customFormat="1" ht="13.9" customHeight="1"/>
    <row r="45" spans="1:4" s="1" customFormat="1" ht="13.9" customHeight="1"/>
    <row r="46" spans="1:4" s="1" customFormat="1" ht="13.9" customHeight="1"/>
    <row r="47" spans="1:4" s="1" customFormat="1" ht="13.9" customHeight="1"/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wdmO8J55bviRKw6phpCaAHXS/uhx8fUCHcygnXWiAOCoxw/2hLIYhRK++FKb/fUqXCTbY0SZoY6NCU2s/YBwhg==" saltValue="29pj5g52yarKgzEYHmhOpg==" spinCount="100000" sheet="1" objects="1" scenarios="1"/>
  <sortState xmlns:xlrd2="http://schemas.microsoft.com/office/spreadsheetml/2017/richdata2" ref="A12:AB1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A2" sqref="A2"/>
    </sheetView>
  </sheetViews>
  <sheetFormatPr defaultColWidth="8.85546875" defaultRowHeight="15"/>
  <cols>
    <col min="1" max="1" width="5.7109375" style="13" customWidth="1"/>
    <col min="2" max="2" width="33.7109375" style="13" customWidth="1"/>
    <col min="3" max="3" width="18" style="13" customWidth="1"/>
    <col min="4" max="4" width="13.28515625" style="13" hidden="1" customWidth="1"/>
    <col min="5" max="5" width="37.7109375" style="13" customWidth="1"/>
    <col min="6" max="6" width="0.140625" style="13" customWidth="1"/>
    <col min="7" max="26" width="8.7109375" style="87" customWidth="1"/>
    <col min="27" max="37" width="8.7109375" style="46" customWidth="1"/>
    <col min="38" max="78" width="8.7109375" style="13" customWidth="1"/>
    <col min="79" max="79" width="8.85546875" style="13" customWidth="1"/>
    <col min="80" max="16384" width="8.85546875" style="13"/>
  </cols>
  <sheetData>
    <row r="1" spans="1:141" s="4" customFormat="1" ht="16.149999999999999" customHeight="1">
      <c r="A1" s="94" t="s">
        <v>1829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88"/>
      <c r="T1" s="88"/>
      <c r="U1" s="12"/>
      <c r="V1" s="12"/>
      <c r="W1" s="12"/>
      <c r="X1" s="12"/>
      <c r="Y1" s="12"/>
      <c r="Z1" s="12"/>
      <c r="AA1" s="46">
        <v>46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1830</v>
      </c>
      <c r="EC1" s="13" t="s">
        <v>1831</v>
      </c>
      <c r="ED1" s="13" t="s">
        <v>1832</v>
      </c>
      <c r="EE1" s="13" t="s">
        <v>1833</v>
      </c>
      <c r="EF1" s="13" t="s">
        <v>1807</v>
      </c>
      <c r="EG1" s="13" t="s">
        <v>1834</v>
      </c>
      <c r="EH1" s="13" t="s">
        <v>1835</v>
      </c>
      <c r="EI1" s="13" t="s">
        <v>1836</v>
      </c>
      <c r="EJ1" s="13" t="s">
        <v>1837</v>
      </c>
      <c r="EK1" s="13" t="s">
        <v>1838</v>
      </c>
    </row>
    <row r="2" spans="1:141" s="52" customFormat="1" ht="15.6" customHeight="1"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1839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1840</v>
      </c>
      <c r="EC2" s="13" t="s">
        <v>1841</v>
      </c>
      <c r="ED2" s="13" t="s">
        <v>1842</v>
      </c>
      <c r="EE2" s="13" t="s">
        <v>1843</v>
      </c>
      <c r="EF2" s="13" t="s">
        <v>1807</v>
      </c>
      <c r="EG2" s="13" t="s">
        <v>1844</v>
      </c>
      <c r="EH2" s="13" t="s">
        <v>1845</v>
      </c>
      <c r="EI2" s="13" t="s">
        <v>1846</v>
      </c>
      <c r="EJ2" s="13" t="s">
        <v>1847</v>
      </c>
      <c r="EK2" s="13" t="s">
        <v>1838</v>
      </c>
    </row>
    <row r="3" spans="1:141" s="52" customFormat="1" ht="16.149999999999999" customHeight="1">
      <c r="B3" s="8" t="s">
        <v>1</v>
      </c>
      <c r="C3" s="9"/>
      <c r="D3" s="9"/>
      <c r="E3" s="8" t="s">
        <v>13</v>
      </c>
      <c r="F3" s="9"/>
      <c r="G3" s="88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1848</v>
      </c>
      <c r="AB3" s="46" t="s">
        <v>1849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1850</v>
      </c>
      <c r="EC3" s="13" t="s">
        <v>1851</v>
      </c>
      <c r="ED3" s="13" t="s">
        <v>1852</v>
      </c>
      <c r="EE3" s="13" t="s">
        <v>1853</v>
      </c>
      <c r="EF3" s="13" t="s">
        <v>1807</v>
      </c>
      <c r="EG3" s="13" t="s">
        <v>1854</v>
      </c>
      <c r="EH3" s="13" t="s">
        <v>1855</v>
      </c>
      <c r="EI3" s="13" t="s">
        <v>1856</v>
      </c>
      <c r="EJ3" s="13" t="s">
        <v>1857</v>
      </c>
      <c r="EK3" s="13" t="s">
        <v>1838</v>
      </c>
    </row>
    <row r="4" spans="1:141" s="52" customFormat="1" ht="16.149999999999999" customHeight="1">
      <c r="B4" s="8" t="s">
        <v>2</v>
      </c>
      <c r="C4" s="8" t="s">
        <v>3</v>
      </c>
      <c r="E4" s="8" t="s">
        <v>16</v>
      </c>
      <c r="F4" s="9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3" t="s">
        <v>10</v>
      </c>
      <c r="EB4" s="13" t="s">
        <v>1858</v>
      </c>
      <c r="EC4" s="13" t="s">
        <v>1859</v>
      </c>
      <c r="ED4" s="13" t="s">
        <v>1860</v>
      </c>
      <c r="EE4" s="13" t="s">
        <v>1861</v>
      </c>
      <c r="EF4" s="13" t="s">
        <v>1807</v>
      </c>
      <c r="EG4" s="13" t="s">
        <v>1862</v>
      </c>
      <c r="EH4" s="13" t="s">
        <v>1863</v>
      </c>
      <c r="EI4" s="13" t="s">
        <v>1864</v>
      </c>
      <c r="EJ4" s="13" t="s">
        <v>1865</v>
      </c>
      <c r="EK4" s="13" t="s">
        <v>1838</v>
      </c>
    </row>
    <row r="5" spans="1:141" s="52" customFormat="1" ht="16.149999999999999" customHeight="1">
      <c r="C5" s="9"/>
      <c r="F5" s="9"/>
      <c r="G5" s="88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1866</v>
      </c>
      <c r="EC5" s="13" t="s">
        <v>1867</v>
      </c>
      <c r="ED5" s="13" t="s">
        <v>1868</v>
      </c>
      <c r="EE5" s="13" t="s">
        <v>1869</v>
      </c>
      <c r="EF5" s="13" t="s">
        <v>1807</v>
      </c>
      <c r="EG5" s="13" t="s">
        <v>1870</v>
      </c>
      <c r="EH5" s="13" t="s">
        <v>1871</v>
      </c>
      <c r="EI5" s="13" t="s">
        <v>1872</v>
      </c>
      <c r="EJ5" s="13" t="s">
        <v>1873</v>
      </c>
      <c r="EK5" s="13" t="s">
        <v>1838</v>
      </c>
    </row>
    <row r="6" spans="1:141" s="52" customFormat="1" ht="16.149999999999999" customHeight="1">
      <c r="C6" s="9"/>
      <c r="D6" s="9"/>
      <c r="E6" s="9"/>
      <c r="F6" s="9"/>
      <c r="G6" s="88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1874</v>
      </c>
      <c r="EC6" s="13" t="s">
        <v>1875</v>
      </c>
      <c r="ED6" s="13" t="s">
        <v>1876</v>
      </c>
      <c r="EE6" s="13" t="s">
        <v>1877</v>
      </c>
      <c r="EF6" s="13" t="s">
        <v>1807</v>
      </c>
      <c r="EG6" s="13" t="s">
        <v>1878</v>
      </c>
      <c r="EH6" s="13" t="s">
        <v>1879</v>
      </c>
      <c r="EI6" s="13" t="s">
        <v>1880</v>
      </c>
      <c r="EJ6" s="13" t="s">
        <v>1881</v>
      </c>
      <c r="EK6" s="13" t="s">
        <v>1838</v>
      </c>
    </row>
    <row r="7" spans="1:141" s="52" customFormat="1" ht="15.6" hidden="1" customHeight="1">
      <c r="B7" s="56"/>
      <c r="C7" s="56"/>
      <c r="D7" s="56"/>
      <c r="E7" s="56"/>
      <c r="F7" s="56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1882</v>
      </c>
      <c r="EC7" s="13" t="s">
        <v>1883</v>
      </c>
      <c r="ED7" s="13" t="s">
        <v>1884</v>
      </c>
      <c r="EE7" s="13" t="s">
        <v>1885</v>
      </c>
      <c r="EF7" s="13" t="s">
        <v>1807</v>
      </c>
      <c r="EG7" s="13" t="s">
        <v>1886</v>
      </c>
      <c r="EH7" s="13" t="s">
        <v>1887</v>
      </c>
      <c r="EI7" s="13" t="s">
        <v>1888</v>
      </c>
      <c r="EJ7" s="13" t="s">
        <v>1889</v>
      </c>
      <c r="EK7" s="13" t="s">
        <v>1838</v>
      </c>
    </row>
    <row r="8" spans="1:141" s="52" customFormat="1" ht="16.149999999999999" customHeight="1">
      <c r="A8" s="55"/>
      <c r="B8" s="16" t="s">
        <v>19</v>
      </c>
      <c r="C8" s="55"/>
      <c r="D8" s="55"/>
      <c r="E8" s="79" t="s">
        <v>1808</v>
      </c>
      <c r="F8" s="55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1890</v>
      </c>
      <c r="EC8" s="13" t="s">
        <v>1891</v>
      </c>
      <c r="ED8" s="13" t="s">
        <v>1892</v>
      </c>
      <c r="EE8" s="13" t="s">
        <v>1893</v>
      </c>
      <c r="EF8" s="13" t="s">
        <v>1807</v>
      </c>
      <c r="EG8" s="13" t="s">
        <v>1882</v>
      </c>
      <c r="EH8" s="13" t="s">
        <v>1894</v>
      </c>
      <c r="EI8" s="13" t="s">
        <v>1883</v>
      </c>
      <c r="EJ8" s="13" t="s">
        <v>1885</v>
      </c>
      <c r="EK8" s="13" t="s">
        <v>1838</v>
      </c>
    </row>
    <row r="9" spans="1:141" s="52" customFormat="1" ht="16.149999999999999" customHeight="1">
      <c r="B9" s="16"/>
      <c r="C9" s="56"/>
      <c r="D9" s="16"/>
      <c r="E9" s="56"/>
      <c r="F9" s="56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1895</v>
      </c>
      <c r="EC9" s="13" t="s">
        <v>1896</v>
      </c>
      <c r="ED9" s="13" t="s">
        <v>1897</v>
      </c>
      <c r="EE9" s="13" t="s">
        <v>1898</v>
      </c>
      <c r="EF9" s="13" t="s">
        <v>1807</v>
      </c>
      <c r="EG9" s="13" t="s">
        <v>1899</v>
      </c>
      <c r="EH9" s="13" t="s">
        <v>1900</v>
      </c>
      <c r="EI9" s="13" t="s">
        <v>1901</v>
      </c>
      <c r="EJ9" s="13" t="s">
        <v>1902</v>
      </c>
      <c r="EK9" s="13" t="s">
        <v>1838</v>
      </c>
    </row>
    <row r="10" spans="1:141" s="52" customFormat="1" ht="15.6" customHeight="1">
      <c r="B10" s="56"/>
      <c r="C10" s="56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1903</v>
      </c>
      <c r="EC10" s="13" t="s">
        <v>1904</v>
      </c>
      <c r="ED10" s="13" t="s">
        <v>1905</v>
      </c>
      <c r="EE10" s="13" t="s">
        <v>1906</v>
      </c>
      <c r="EF10" s="13" t="s">
        <v>1807</v>
      </c>
      <c r="EG10" s="13" t="s">
        <v>1907</v>
      </c>
      <c r="EH10" s="13" t="s">
        <v>1908</v>
      </c>
      <c r="EI10" s="13" t="s">
        <v>1909</v>
      </c>
      <c r="EJ10" s="13" t="s">
        <v>1910</v>
      </c>
      <c r="EK10" s="13" t="s">
        <v>1838</v>
      </c>
    </row>
    <row r="11" spans="1:141" s="69" customFormat="1" ht="13.9" customHeight="1">
      <c r="A11" s="74"/>
      <c r="B11" s="74"/>
      <c r="C11" s="74"/>
      <c r="D11" s="70"/>
      <c r="E11" s="70"/>
      <c r="F11" s="70"/>
      <c r="G11" s="19" t="s">
        <v>1729</v>
      </c>
      <c r="H11" s="19" t="s">
        <v>1729</v>
      </c>
      <c r="I11" s="19" t="s">
        <v>1729</v>
      </c>
      <c r="J11" s="19" t="s">
        <v>1729</v>
      </c>
      <c r="K11" s="19" t="s">
        <v>1729</v>
      </c>
      <c r="L11" s="19" t="s">
        <v>1729</v>
      </c>
      <c r="M11" s="19" t="s">
        <v>1911</v>
      </c>
      <c r="N11" s="19" t="s">
        <v>1729</v>
      </c>
      <c r="O11" s="19" t="s">
        <v>1731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1912</v>
      </c>
      <c r="EC11" s="13" t="s">
        <v>1913</v>
      </c>
      <c r="ED11" s="13" t="s">
        <v>1914</v>
      </c>
      <c r="EE11" s="13" t="s">
        <v>1915</v>
      </c>
      <c r="EF11" s="13" t="s">
        <v>1807</v>
      </c>
      <c r="EG11" s="13" t="s">
        <v>1916</v>
      </c>
      <c r="EH11" s="13" t="s">
        <v>1917</v>
      </c>
      <c r="EI11" s="13" t="s">
        <v>1918</v>
      </c>
      <c r="EJ11" s="13" t="s">
        <v>1919</v>
      </c>
      <c r="EK11" s="13" t="s">
        <v>1838</v>
      </c>
    </row>
    <row r="12" spans="1:141" s="69" customFormat="1" ht="13.9" customHeight="1">
      <c r="A12" s="19" t="s">
        <v>1811</v>
      </c>
      <c r="B12" s="19" t="s">
        <v>25</v>
      </c>
      <c r="C12" s="19" t="s">
        <v>24</v>
      </c>
      <c r="D12" s="74"/>
      <c r="E12" s="19" t="s">
        <v>1732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1735</v>
      </c>
      <c r="N12" s="19" t="s">
        <v>1733</v>
      </c>
      <c r="O12" s="19" t="s">
        <v>1736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1920</v>
      </c>
      <c r="EC12" s="13" t="s">
        <v>1921</v>
      </c>
      <c r="ED12" s="13" t="s">
        <v>1922</v>
      </c>
      <c r="EE12" s="13" t="s">
        <v>1923</v>
      </c>
      <c r="EF12" s="13" t="s">
        <v>1807</v>
      </c>
      <c r="EG12" s="13" t="s">
        <v>1924</v>
      </c>
      <c r="EH12" s="13" t="s">
        <v>1925</v>
      </c>
      <c r="EI12" s="13" t="s">
        <v>1926</v>
      </c>
      <c r="EJ12" s="13" t="s">
        <v>1927</v>
      </c>
      <c r="EK12" s="13" t="s">
        <v>1838</v>
      </c>
    </row>
    <row r="13" spans="1:141" s="1" customFormat="1" ht="13.9" customHeight="1">
      <c r="A13" s="24">
        <v>1</v>
      </c>
      <c r="B13" s="1" t="s">
        <v>640</v>
      </c>
      <c r="C13" s="22" t="s">
        <v>639</v>
      </c>
      <c r="E13" s="1" t="s">
        <v>2162</v>
      </c>
      <c r="F13" s="1" t="s">
        <v>360</v>
      </c>
      <c r="G13" s="50">
        <v>238</v>
      </c>
      <c r="H13" s="50">
        <v>279</v>
      </c>
      <c r="I13" s="50">
        <v>268</v>
      </c>
      <c r="J13" s="50">
        <v>247</v>
      </c>
      <c r="K13" s="50">
        <v>245</v>
      </c>
      <c r="L13" s="50">
        <v>234</v>
      </c>
      <c r="M13" s="30">
        <f t="shared" ref="M13:M76" si="0">SUM(G13:L13)</f>
        <v>1511</v>
      </c>
      <c r="N13" s="30">
        <f t="shared" ref="N13:N76" si="1">COUNTIF(G13:L13, "&gt;0" )</f>
        <v>6</v>
      </c>
      <c r="O13" s="30">
        <f t="shared" ref="O13:O76" si="2">IF(N13=0,0,M13/N13)</f>
        <v>251.83333333333334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1928</v>
      </c>
      <c r="EC13" s="13" t="s">
        <v>1929</v>
      </c>
      <c r="ED13" s="13" t="s">
        <v>1930</v>
      </c>
      <c r="EE13" s="13" t="s">
        <v>1931</v>
      </c>
      <c r="EF13" s="13" t="s">
        <v>1807</v>
      </c>
      <c r="EG13" s="13" t="s">
        <v>1932</v>
      </c>
      <c r="EH13" s="13" t="s">
        <v>1933</v>
      </c>
      <c r="EI13" s="13" t="s">
        <v>1934</v>
      </c>
      <c r="EJ13" s="13" t="s">
        <v>1935</v>
      </c>
      <c r="EK13" s="13" t="s">
        <v>1838</v>
      </c>
    </row>
    <row r="14" spans="1:141" s="1" customFormat="1" ht="13.9" customHeight="1">
      <c r="A14" s="24">
        <v>2</v>
      </c>
      <c r="B14" s="1" t="s">
        <v>245</v>
      </c>
      <c r="C14" s="22" t="s">
        <v>244</v>
      </c>
      <c r="E14" s="1" t="s">
        <v>2150</v>
      </c>
      <c r="F14" s="1" t="s">
        <v>360</v>
      </c>
      <c r="G14" s="50">
        <v>267</v>
      </c>
      <c r="H14" s="50">
        <v>246</v>
      </c>
      <c r="I14" s="50">
        <v>202</v>
      </c>
      <c r="J14" s="50">
        <v>249</v>
      </c>
      <c r="K14" s="50">
        <v>233</v>
      </c>
      <c r="L14" s="50">
        <v>232</v>
      </c>
      <c r="M14" s="30">
        <f t="shared" si="0"/>
        <v>1429</v>
      </c>
      <c r="N14" s="30">
        <f t="shared" si="1"/>
        <v>6</v>
      </c>
      <c r="O14" s="30">
        <f t="shared" si="2"/>
        <v>238.16666666666666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1936</v>
      </c>
      <c r="EC14" s="13" t="s">
        <v>1937</v>
      </c>
      <c r="ED14" s="13" t="s">
        <v>1938</v>
      </c>
      <c r="EE14" s="13" t="s">
        <v>1939</v>
      </c>
      <c r="EF14" s="13" t="s">
        <v>1807</v>
      </c>
      <c r="EG14" s="13" t="s">
        <v>1940</v>
      </c>
      <c r="EH14" s="13" t="s">
        <v>1941</v>
      </c>
      <c r="EI14" s="13" t="s">
        <v>1942</v>
      </c>
      <c r="EJ14" s="13" t="s">
        <v>1943</v>
      </c>
      <c r="EK14" s="13" t="s">
        <v>1838</v>
      </c>
    </row>
    <row r="15" spans="1:141" s="1" customFormat="1" ht="13.9" customHeight="1">
      <c r="A15" s="24">
        <v>3</v>
      </c>
      <c r="B15" s="1" t="s">
        <v>634</v>
      </c>
      <c r="C15" s="22" t="s">
        <v>633</v>
      </c>
      <c r="E15" s="1" t="s">
        <v>2162</v>
      </c>
      <c r="F15" s="1" t="s">
        <v>360</v>
      </c>
      <c r="G15" s="50">
        <v>177</v>
      </c>
      <c r="H15" s="50">
        <v>238</v>
      </c>
      <c r="I15" s="50">
        <v>279</v>
      </c>
      <c r="J15" s="50">
        <v>243</v>
      </c>
      <c r="K15" s="50">
        <v>258</v>
      </c>
      <c r="L15" s="50">
        <v>232</v>
      </c>
      <c r="M15" s="30">
        <f t="shared" si="0"/>
        <v>1427</v>
      </c>
      <c r="N15" s="30">
        <f t="shared" si="1"/>
        <v>6</v>
      </c>
      <c r="O15" s="30">
        <f t="shared" si="2"/>
        <v>237.83333333333334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1944</v>
      </c>
      <c r="EC15" s="13" t="s">
        <v>1945</v>
      </c>
      <c r="ED15" s="13" t="s">
        <v>1946</v>
      </c>
      <c r="EE15" s="13" t="s">
        <v>1947</v>
      </c>
      <c r="EF15" s="13" t="s">
        <v>1807</v>
      </c>
      <c r="EG15" s="13" t="s">
        <v>1948</v>
      </c>
      <c r="EH15" s="13" t="s">
        <v>1949</v>
      </c>
      <c r="EI15" s="13" t="s">
        <v>1950</v>
      </c>
      <c r="EJ15" s="13" t="s">
        <v>1951</v>
      </c>
      <c r="EK15" s="13" t="s">
        <v>1838</v>
      </c>
    </row>
    <row r="16" spans="1:141" s="1" customFormat="1" ht="13.15" customHeight="1">
      <c r="A16" s="24">
        <v>4</v>
      </c>
      <c r="B16" s="1" t="s">
        <v>829</v>
      </c>
      <c r="C16" s="22" t="s">
        <v>828</v>
      </c>
      <c r="E16" s="1" t="s">
        <v>2168</v>
      </c>
      <c r="F16" s="1" t="s">
        <v>360</v>
      </c>
      <c r="G16" s="50">
        <v>276</v>
      </c>
      <c r="H16" s="50">
        <v>278</v>
      </c>
      <c r="I16" s="50">
        <v>221</v>
      </c>
      <c r="J16" s="50">
        <v>211</v>
      </c>
      <c r="K16" s="50">
        <v>205</v>
      </c>
      <c r="L16" s="50">
        <v>222</v>
      </c>
      <c r="M16" s="30">
        <f t="shared" si="0"/>
        <v>1413</v>
      </c>
      <c r="N16" s="30">
        <f t="shared" si="1"/>
        <v>6</v>
      </c>
      <c r="O16" s="30">
        <f t="shared" si="2"/>
        <v>235.5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1952</v>
      </c>
      <c r="EC16" s="13" t="s">
        <v>1953</v>
      </c>
      <c r="ED16" s="13" t="s">
        <v>1954</v>
      </c>
      <c r="EE16" s="13" t="s">
        <v>1955</v>
      </c>
      <c r="EF16" s="13" t="s">
        <v>1807</v>
      </c>
      <c r="EG16" s="13" t="s">
        <v>1956</v>
      </c>
      <c r="EH16" s="13" t="s">
        <v>1957</v>
      </c>
      <c r="EI16" s="13" t="s">
        <v>1958</v>
      </c>
      <c r="EJ16" s="13" t="s">
        <v>1959</v>
      </c>
      <c r="EK16" s="13" t="s">
        <v>1838</v>
      </c>
    </row>
    <row r="17" spans="1:141" s="1" customFormat="1" ht="13.9" customHeight="1">
      <c r="A17" s="24">
        <v>5</v>
      </c>
      <c r="B17" s="1" t="s">
        <v>83</v>
      </c>
      <c r="C17" s="22" t="s">
        <v>82</v>
      </c>
      <c r="E17" s="64" t="s">
        <v>2145</v>
      </c>
      <c r="F17" s="64" t="s">
        <v>360</v>
      </c>
      <c r="G17" s="24">
        <v>220</v>
      </c>
      <c r="H17" s="24">
        <v>257</v>
      </c>
      <c r="I17" s="24">
        <v>214</v>
      </c>
      <c r="J17" s="24">
        <v>239</v>
      </c>
      <c r="K17" s="24">
        <v>236</v>
      </c>
      <c r="L17" s="24">
        <v>244</v>
      </c>
      <c r="M17" s="19">
        <f t="shared" si="0"/>
        <v>1410</v>
      </c>
      <c r="N17" s="19">
        <f t="shared" si="1"/>
        <v>6</v>
      </c>
      <c r="O17" s="19">
        <f t="shared" si="2"/>
        <v>235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1960</v>
      </c>
      <c r="EC17" s="13" t="s">
        <v>1961</v>
      </c>
      <c r="ED17" s="13" t="s">
        <v>1962</v>
      </c>
      <c r="EE17" s="13" t="s">
        <v>1963</v>
      </c>
      <c r="EF17" s="13" t="s">
        <v>1807</v>
      </c>
      <c r="EG17" s="13" t="s">
        <v>1964</v>
      </c>
      <c r="EH17" s="13" t="s">
        <v>1965</v>
      </c>
      <c r="EI17" s="13" t="s">
        <v>1966</v>
      </c>
      <c r="EJ17" s="13" t="s">
        <v>1967</v>
      </c>
      <c r="EK17" s="13" t="s">
        <v>1838</v>
      </c>
    </row>
    <row r="18" spans="1:141" s="1" customFormat="1" ht="13.9" customHeight="1">
      <c r="A18" s="24">
        <v>6</v>
      </c>
      <c r="B18" s="1" t="s">
        <v>737</v>
      </c>
      <c r="C18" s="22" t="s">
        <v>736</v>
      </c>
      <c r="E18" s="1" t="s">
        <v>2165</v>
      </c>
      <c r="F18" s="1" t="s">
        <v>360</v>
      </c>
      <c r="G18" s="50">
        <v>206</v>
      </c>
      <c r="H18" s="50">
        <v>238</v>
      </c>
      <c r="I18" s="50">
        <v>267</v>
      </c>
      <c r="J18" s="50">
        <v>216</v>
      </c>
      <c r="K18" s="50">
        <v>258</v>
      </c>
      <c r="L18" s="50">
        <v>201</v>
      </c>
      <c r="M18" s="30">
        <f t="shared" si="0"/>
        <v>1386</v>
      </c>
      <c r="N18" s="30">
        <f t="shared" si="1"/>
        <v>6</v>
      </c>
      <c r="O18" s="30">
        <f t="shared" si="2"/>
        <v>231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1968</v>
      </c>
      <c r="EC18" s="13" t="s">
        <v>1969</v>
      </c>
      <c r="ED18" s="13" t="s">
        <v>1970</v>
      </c>
      <c r="EE18" s="13" t="s">
        <v>1971</v>
      </c>
      <c r="EF18" s="13" t="s">
        <v>1807</v>
      </c>
      <c r="EG18" s="13" t="s">
        <v>1972</v>
      </c>
      <c r="EH18" s="13" t="s">
        <v>1973</v>
      </c>
      <c r="EI18" s="13" t="s">
        <v>1974</v>
      </c>
      <c r="EJ18" s="13" t="s">
        <v>1975</v>
      </c>
      <c r="EK18" s="13" t="s">
        <v>1838</v>
      </c>
    </row>
    <row r="19" spans="1:141" s="1" customFormat="1" ht="13.9" customHeight="1">
      <c r="A19" s="24">
        <v>7</v>
      </c>
      <c r="B19" s="1" t="s">
        <v>800</v>
      </c>
      <c r="C19" s="22" t="s">
        <v>799</v>
      </c>
      <c r="E19" s="1" t="s">
        <v>2189</v>
      </c>
      <c r="F19" s="1" t="s">
        <v>360</v>
      </c>
      <c r="G19" s="50">
        <v>245</v>
      </c>
      <c r="H19" s="50">
        <v>227</v>
      </c>
      <c r="I19" s="50">
        <v>226</v>
      </c>
      <c r="J19" s="50">
        <v>232</v>
      </c>
      <c r="K19" s="50">
        <v>232</v>
      </c>
      <c r="L19" s="50">
        <v>213</v>
      </c>
      <c r="M19" s="30">
        <f t="shared" si="0"/>
        <v>1375</v>
      </c>
      <c r="N19" s="30">
        <f t="shared" si="1"/>
        <v>6</v>
      </c>
      <c r="O19" s="30">
        <f t="shared" si="2"/>
        <v>229.16666666666666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1976</v>
      </c>
      <c r="EC19" s="13" t="s">
        <v>1977</v>
      </c>
      <c r="ED19" s="13" t="s">
        <v>1978</v>
      </c>
      <c r="EE19" s="13" t="s">
        <v>1979</v>
      </c>
      <c r="EF19" s="13" t="s">
        <v>1807</v>
      </c>
      <c r="EG19" s="13" t="s">
        <v>1980</v>
      </c>
      <c r="EH19" s="13" t="s">
        <v>1981</v>
      </c>
      <c r="EI19" s="13" t="s">
        <v>1982</v>
      </c>
      <c r="EJ19" s="13" t="s">
        <v>1983</v>
      </c>
      <c r="EK19" s="13" t="s">
        <v>1838</v>
      </c>
    </row>
    <row r="20" spans="1:141" s="1" customFormat="1" ht="13.9" customHeight="1">
      <c r="A20" s="24">
        <v>8</v>
      </c>
      <c r="B20" s="1" t="s">
        <v>501</v>
      </c>
      <c r="C20" s="22" t="s">
        <v>500</v>
      </c>
      <c r="E20" s="1" t="s">
        <v>2159</v>
      </c>
      <c r="F20" s="1" t="s">
        <v>360</v>
      </c>
      <c r="G20" s="50">
        <v>201</v>
      </c>
      <c r="H20" s="50">
        <v>208</v>
      </c>
      <c r="I20" s="50">
        <v>220</v>
      </c>
      <c r="J20" s="50">
        <v>269</v>
      </c>
      <c r="K20" s="50">
        <v>269</v>
      </c>
      <c r="L20" s="50">
        <v>203</v>
      </c>
      <c r="M20" s="30">
        <f t="shared" si="0"/>
        <v>1370</v>
      </c>
      <c r="N20" s="30">
        <f t="shared" si="1"/>
        <v>6</v>
      </c>
      <c r="O20" s="30">
        <f t="shared" si="2"/>
        <v>228.33333333333334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1984</v>
      </c>
      <c r="EC20" s="13" t="s">
        <v>1985</v>
      </c>
      <c r="ED20" s="13" t="s">
        <v>1986</v>
      </c>
      <c r="EE20" s="13" t="s">
        <v>1987</v>
      </c>
      <c r="EF20" s="13" t="s">
        <v>1807</v>
      </c>
      <c r="EG20" s="13" t="s">
        <v>1988</v>
      </c>
      <c r="EH20" s="13" t="s">
        <v>1989</v>
      </c>
      <c r="EI20" s="13" t="s">
        <v>1990</v>
      </c>
      <c r="EJ20" s="13" t="s">
        <v>1991</v>
      </c>
      <c r="EK20" s="13" t="s">
        <v>1838</v>
      </c>
    </row>
    <row r="21" spans="1:141" s="1" customFormat="1" ht="13.9" customHeight="1">
      <c r="A21" s="24">
        <v>9</v>
      </c>
      <c r="B21" s="1" t="s">
        <v>715</v>
      </c>
      <c r="C21" s="22" t="s">
        <v>714</v>
      </c>
      <c r="E21" s="1" t="s">
        <v>2165</v>
      </c>
      <c r="F21" s="1" t="s">
        <v>360</v>
      </c>
      <c r="G21" s="50">
        <v>204</v>
      </c>
      <c r="H21" s="50">
        <v>223</v>
      </c>
      <c r="I21" s="50">
        <v>223</v>
      </c>
      <c r="J21" s="50">
        <v>236</v>
      </c>
      <c r="K21" s="50">
        <v>268</v>
      </c>
      <c r="L21" s="50">
        <v>211</v>
      </c>
      <c r="M21" s="30">
        <f t="shared" si="0"/>
        <v>1365</v>
      </c>
      <c r="N21" s="30">
        <f t="shared" si="1"/>
        <v>6</v>
      </c>
      <c r="O21" s="30">
        <f t="shared" si="2"/>
        <v>227.5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1992</v>
      </c>
      <c r="EC21" s="13" t="s">
        <v>1993</v>
      </c>
      <c r="ED21" s="13" t="s">
        <v>1994</v>
      </c>
      <c r="EE21" s="13" t="s">
        <v>1995</v>
      </c>
      <c r="EF21" s="13" t="s">
        <v>1807</v>
      </c>
      <c r="EG21" s="13" t="s">
        <v>1968</v>
      </c>
      <c r="EH21" s="13" t="s">
        <v>1996</v>
      </c>
      <c r="EI21" s="13" t="s">
        <v>1969</v>
      </c>
      <c r="EJ21" s="13" t="s">
        <v>1971</v>
      </c>
      <c r="EK21" s="13" t="s">
        <v>1838</v>
      </c>
    </row>
    <row r="22" spans="1:141" s="1" customFormat="1" ht="13.9" customHeight="1">
      <c r="A22" s="24">
        <v>10</v>
      </c>
      <c r="B22" s="1" t="s">
        <v>412</v>
      </c>
      <c r="C22" s="22" t="s">
        <v>411</v>
      </c>
      <c r="E22" s="1" t="s">
        <v>2156</v>
      </c>
      <c r="F22" s="1" t="s">
        <v>360</v>
      </c>
      <c r="G22" s="50">
        <v>238</v>
      </c>
      <c r="H22" s="50">
        <v>245</v>
      </c>
      <c r="I22" s="50">
        <v>183</v>
      </c>
      <c r="J22" s="50">
        <v>232</v>
      </c>
      <c r="K22" s="50">
        <v>236</v>
      </c>
      <c r="L22" s="50">
        <v>224</v>
      </c>
      <c r="M22" s="30">
        <f t="shared" si="0"/>
        <v>1358</v>
      </c>
      <c r="N22" s="30">
        <f t="shared" si="1"/>
        <v>6</v>
      </c>
      <c r="O22" s="30">
        <f t="shared" si="2"/>
        <v>226.33333333333334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1997</v>
      </c>
      <c r="EC22" s="13" t="s">
        <v>1998</v>
      </c>
      <c r="ED22" s="13" t="s">
        <v>1999</v>
      </c>
      <c r="EE22" s="13" t="s">
        <v>2000</v>
      </c>
      <c r="EF22" s="13" t="s">
        <v>1807</v>
      </c>
      <c r="EG22" s="13" t="s">
        <v>2001</v>
      </c>
      <c r="EH22" s="13" t="s">
        <v>2002</v>
      </c>
      <c r="EI22" s="13" t="s">
        <v>2003</v>
      </c>
      <c r="EJ22" s="13" t="s">
        <v>2004</v>
      </c>
      <c r="EK22" s="13" t="s">
        <v>1838</v>
      </c>
    </row>
    <row r="23" spans="1:141" s="1" customFormat="1" ht="13.9" customHeight="1">
      <c r="A23" s="24">
        <v>11</v>
      </c>
      <c r="B23" s="1" t="s">
        <v>126</v>
      </c>
      <c r="C23" s="22" t="s">
        <v>125</v>
      </c>
      <c r="E23" s="64" t="s">
        <v>2146</v>
      </c>
      <c r="F23" s="64" t="s">
        <v>360</v>
      </c>
      <c r="G23" s="24">
        <v>236</v>
      </c>
      <c r="H23" s="24">
        <v>238</v>
      </c>
      <c r="I23" s="24">
        <v>200</v>
      </c>
      <c r="J23" s="24">
        <v>234</v>
      </c>
      <c r="K23" s="24">
        <v>225</v>
      </c>
      <c r="L23" s="24">
        <v>206</v>
      </c>
      <c r="M23" s="19">
        <f t="shared" si="0"/>
        <v>1339</v>
      </c>
      <c r="N23" s="19">
        <f t="shared" si="1"/>
        <v>6</v>
      </c>
      <c r="O23" s="19">
        <f t="shared" si="2"/>
        <v>223.16666666666666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2005</v>
      </c>
      <c r="EC23" s="13" t="s">
        <v>2006</v>
      </c>
      <c r="ED23" s="13" t="s">
        <v>2007</v>
      </c>
      <c r="EE23" s="13" t="s">
        <v>2008</v>
      </c>
      <c r="EF23" s="13" t="s">
        <v>1807</v>
      </c>
      <c r="EG23" s="13" t="s">
        <v>2009</v>
      </c>
      <c r="EH23" s="13" t="s">
        <v>2010</v>
      </c>
      <c r="EI23" s="13" t="s">
        <v>2011</v>
      </c>
      <c r="EJ23" s="13" t="s">
        <v>2012</v>
      </c>
      <c r="EK23" s="13" t="s">
        <v>1838</v>
      </c>
    </row>
    <row r="24" spans="1:141" s="1" customFormat="1" ht="13.9" customHeight="1">
      <c r="A24" s="24">
        <v>12</v>
      </c>
      <c r="B24" s="1" t="s">
        <v>509</v>
      </c>
      <c r="C24" s="22" t="s">
        <v>508</v>
      </c>
      <c r="E24" s="1" t="s">
        <v>2184</v>
      </c>
      <c r="F24" s="1" t="s">
        <v>360</v>
      </c>
      <c r="G24" s="50">
        <v>216</v>
      </c>
      <c r="H24" s="50">
        <v>244</v>
      </c>
      <c r="I24" s="50">
        <v>200</v>
      </c>
      <c r="J24" s="50">
        <v>226</v>
      </c>
      <c r="K24" s="50">
        <v>201</v>
      </c>
      <c r="L24" s="50">
        <v>247</v>
      </c>
      <c r="M24" s="30">
        <f t="shared" si="0"/>
        <v>1334</v>
      </c>
      <c r="N24" s="30">
        <f t="shared" si="1"/>
        <v>6</v>
      </c>
      <c r="O24" s="30">
        <f t="shared" si="2"/>
        <v>222.33333333333334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2013</v>
      </c>
      <c r="EC24" s="13" t="s">
        <v>2014</v>
      </c>
      <c r="ED24" s="13" t="s">
        <v>2015</v>
      </c>
      <c r="EE24" s="13" t="s">
        <v>2016</v>
      </c>
      <c r="EF24" s="13" t="s">
        <v>1807</v>
      </c>
      <c r="EG24" s="13" t="s">
        <v>2017</v>
      </c>
      <c r="EH24" s="13" t="s">
        <v>2018</v>
      </c>
      <c r="EI24" s="13" t="s">
        <v>2019</v>
      </c>
      <c r="EJ24" s="13" t="s">
        <v>2020</v>
      </c>
      <c r="EK24" s="13" t="s">
        <v>1838</v>
      </c>
    </row>
    <row r="25" spans="1:141" s="1" customFormat="1" ht="13.9" customHeight="1">
      <c r="A25" s="24">
        <v>13</v>
      </c>
      <c r="B25" s="1" t="s">
        <v>499</v>
      </c>
      <c r="C25" s="22" t="s">
        <v>498</v>
      </c>
      <c r="E25" s="1" t="s">
        <v>2159</v>
      </c>
      <c r="F25" s="1" t="s">
        <v>360</v>
      </c>
      <c r="G25" s="50">
        <v>276</v>
      </c>
      <c r="H25" s="50">
        <v>234</v>
      </c>
      <c r="I25" s="50">
        <v>247</v>
      </c>
      <c r="J25" s="50">
        <v>175</v>
      </c>
      <c r="K25" s="50">
        <v>171</v>
      </c>
      <c r="L25" s="50">
        <v>227</v>
      </c>
      <c r="M25" s="30">
        <f t="shared" si="0"/>
        <v>1330</v>
      </c>
      <c r="N25" s="30">
        <f t="shared" si="1"/>
        <v>6</v>
      </c>
      <c r="O25" s="30">
        <f t="shared" si="2"/>
        <v>221.66666666666666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2021</v>
      </c>
      <c r="EC25" s="13" t="s">
        <v>2022</v>
      </c>
      <c r="ED25" s="13" t="s">
        <v>2023</v>
      </c>
      <c r="EE25" s="13" t="s">
        <v>2024</v>
      </c>
      <c r="EF25" s="13" t="s">
        <v>1807</v>
      </c>
      <c r="EG25" s="13" t="s">
        <v>2025</v>
      </c>
      <c r="EH25" s="13" t="s">
        <v>2026</v>
      </c>
      <c r="EI25" s="13" t="s">
        <v>2027</v>
      </c>
      <c r="EJ25" s="13" t="s">
        <v>2028</v>
      </c>
      <c r="EK25" s="13" t="s">
        <v>1838</v>
      </c>
    </row>
    <row r="26" spans="1:141" s="1" customFormat="1" ht="13.9" customHeight="1">
      <c r="A26" s="24">
        <v>14</v>
      </c>
      <c r="B26" s="1" t="s">
        <v>560</v>
      </c>
      <c r="C26" s="22" t="s">
        <v>559</v>
      </c>
      <c r="E26" s="1" t="s">
        <v>2185</v>
      </c>
      <c r="F26" s="1" t="s">
        <v>360</v>
      </c>
      <c r="G26" s="50">
        <v>249</v>
      </c>
      <c r="H26" s="50">
        <v>223</v>
      </c>
      <c r="I26" s="50">
        <v>194</v>
      </c>
      <c r="J26" s="50">
        <v>223</v>
      </c>
      <c r="K26" s="50">
        <v>192</v>
      </c>
      <c r="L26" s="50">
        <v>246</v>
      </c>
      <c r="M26" s="30">
        <f t="shared" si="0"/>
        <v>1327</v>
      </c>
      <c r="N26" s="30">
        <f t="shared" si="1"/>
        <v>6</v>
      </c>
      <c r="O26" s="30">
        <f t="shared" si="2"/>
        <v>221.16666666666666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2029</v>
      </c>
      <c r="EC26" s="13" t="s">
        <v>2030</v>
      </c>
      <c r="ED26" s="13" t="s">
        <v>2031</v>
      </c>
      <c r="EE26" s="13" t="s">
        <v>2032</v>
      </c>
      <c r="EF26" s="13" t="s">
        <v>1807</v>
      </c>
      <c r="EG26" s="13" t="s">
        <v>2033</v>
      </c>
      <c r="EH26" s="13" t="s">
        <v>2034</v>
      </c>
      <c r="EI26" s="13" t="s">
        <v>2035</v>
      </c>
      <c r="EJ26" s="13" t="s">
        <v>2036</v>
      </c>
      <c r="EK26" s="13" t="s">
        <v>1838</v>
      </c>
    </row>
    <row r="27" spans="1:141" s="1" customFormat="1" ht="13.9" customHeight="1">
      <c r="A27" s="24">
        <v>15</v>
      </c>
      <c r="B27" s="1" t="s">
        <v>1068</v>
      </c>
      <c r="C27" s="22" t="s">
        <v>1067</v>
      </c>
      <c r="E27" s="1" t="s">
        <v>2175</v>
      </c>
      <c r="F27" s="1" t="s">
        <v>360</v>
      </c>
      <c r="G27" s="50">
        <v>265</v>
      </c>
      <c r="H27" s="50">
        <v>168</v>
      </c>
      <c r="I27" s="50">
        <v>200</v>
      </c>
      <c r="J27" s="50">
        <v>225</v>
      </c>
      <c r="K27" s="50">
        <v>267</v>
      </c>
      <c r="L27" s="50">
        <v>199</v>
      </c>
      <c r="M27" s="30">
        <f t="shared" si="0"/>
        <v>1324</v>
      </c>
      <c r="N27" s="30">
        <f t="shared" si="1"/>
        <v>6</v>
      </c>
      <c r="O27" s="30">
        <f t="shared" si="2"/>
        <v>220.66666666666666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2037</v>
      </c>
      <c r="EC27" s="13" t="s">
        <v>2038</v>
      </c>
      <c r="ED27" s="13" t="s">
        <v>2039</v>
      </c>
      <c r="EE27" s="13" t="s">
        <v>2040</v>
      </c>
      <c r="EF27" s="13" t="s">
        <v>1807</v>
      </c>
      <c r="EG27" s="13" t="s">
        <v>2041</v>
      </c>
      <c r="EH27" s="13" t="s">
        <v>2042</v>
      </c>
      <c r="EI27" s="13" t="s">
        <v>2043</v>
      </c>
      <c r="EJ27" s="13" t="s">
        <v>2044</v>
      </c>
      <c r="EK27" s="13" t="s">
        <v>1838</v>
      </c>
    </row>
    <row r="28" spans="1:141" s="1" customFormat="1" ht="13.9" customHeight="1">
      <c r="A28" s="24">
        <v>16</v>
      </c>
      <c r="B28" s="1" t="s">
        <v>794</v>
      </c>
      <c r="C28" s="22" t="s">
        <v>793</v>
      </c>
      <c r="E28" s="1" t="s">
        <v>2189</v>
      </c>
      <c r="F28" s="1" t="s">
        <v>360</v>
      </c>
      <c r="G28" s="50">
        <v>183</v>
      </c>
      <c r="H28" s="50">
        <v>300</v>
      </c>
      <c r="I28" s="50">
        <v>180</v>
      </c>
      <c r="J28" s="50">
        <v>236</v>
      </c>
      <c r="K28" s="50">
        <v>225</v>
      </c>
      <c r="L28" s="50">
        <v>197</v>
      </c>
      <c r="M28" s="30">
        <f t="shared" si="0"/>
        <v>1321</v>
      </c>
      <c r="N28" s="30">
        <f t="shared" si="1"/>
        <v>6</v>
      </c>
      <c r="O28" s="30">
        <f t="shared" si="2"/>
        <v>220.16666666666666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2045</v>
      </c>
      <c r="EC28" s="13" t="s">
        <v>2046</v>
      </c>
      <c r="ED28" s="13" t="s">
        <v>2047</v>
      </c>
      <c r="EE28" s="13" t="s">
        <v>2048</v>
      </c>
      <c r="EF28" s="13" t="s">
        <v>1807</v>
      </c>
      <c r="EG28" s="13" t="s">
        <v>2049</v>
      </c>
      <c r="EH28" s="13" t="s">
        <v>2050</v>
      </c>
      <c r="EI28" s="13" t="s">
        <v>2051</v>
      </c>
      <c r="EJ28" s="13" t="s">
        <v>2052</v>
      </c>
      <c r="EK28" s="13" t="s">
        <v>1838</v>
      </c>
    </row>
    <row r="29" spans="1:141" s="1" customFormat="1" ht="13.9" customHeight="1">
      <c r="A29" s="24">
        <v>17</v>
      </c>
      <c r="B29" s="1" t="s">
        <v>1036</v>
      </c>
      <c r="C29" s="22" t="s">
        <v>1035</v>
      </c>
      <c r="E29" s="1" t="s">
        <v>2175</v>
      </c>
      <c r="F29" s="1" t="s">
        <v>360</v>
      </c>
      <c r="G29" s="50">
        <v>235</v>
      </c>
      <c r="H29" s="50">
        <v>175</v>
      </c>
      <c r="I29" s="50">
        <v>252</v>
      </c>
      <c r="J29" s="50">
        <v>226</v>
      </c>
      <c r="K29" s="50">
        <v>222</v>
      </c>
      <c r="L29" s="50">
        <v>209</v>
      </c>
      <c r="M29" s="30">
        <f t="shared" si="0"/>
        <v>1319</v>
      </c>
      <c r="N29" s="30">
        <f t="shared" si="1"/>
        <v>6</v>
      </c>
      <c r="O29" s="30">
        <f t="shared" si="2"/>
        <v>219.83333333333334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2053</v>
      </c>
      <c r="EC29" s="13" t="s">
        <v>2054</v>
      </c>
      <c r="ED29" s="13" t="s">
        <v>2055</v>
      </c>
      <c r="EE29" s="13" t="s">
        <v>2056</v>
      </c>
      <c r="EF29" s="13" t="s">
        <v>1807</v>
      </c>
      <c r="EG29" s="13" t="s">
        <v>2057</v>
      </c>
      <c r="EH29" s="13" t="s">
        <v>2058</v>
      </c>
      <c r="EI29" s="13" t="s">
        <v>2059</v>
      </c>
      <c r="EJ29" s="13" t="s">
        <v>2060</v>
      </c>
      <c r="EK29" s="13" t="s">
        <v>1838</v>
      </c>
    </row>
    <row r="30" spans="1:141" s="1" customFormat="1" ht="13.9" customHeight="1">
      <c r="A30" s="24">
        <v>18</v>
      </c>
      <c r="B30" s="1" t="s">
        <v>864</v>
      </c>
      <c r="C30" s="22" t="s">
        <v>863</v>
      </c>
      <c r="E30" s="1" t="s">
        <v>2169</v>
      </c>
      <c r="F30" s="1" t="s">
        <v>360</v>
      </c>
      <c r="G30" s="50">
        <v>229</v>
      </c>
      <c r="H30" s="50">
        <v>230</v>
      </c>
      <c r="I30" s="50">
        <v>215</v>
      </c>
      <c r="J30" s="50">
        <v>211</v>
      </c>
      <c r="K30" s="50">
        <v>196</v>
      </c>
      <c r="L30" s="50">
        <v>237</v>
      </c>
      <c r="M30" s="30">
        <f t="shared" si="0"/>
        <v>1318</v>
      </c>
      <c r="N30" s="30">
        <f t="shared" si="1"/>
        <v>6</v>
      </c>
      <c r="O30" s="30">
        <f t="shared" si="2"/>
        <v>219.66666666666666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2061</v>
      </c>
      <c r="EC30" s="13" t="s">
        <v>2062</v>
      </c>
      <c r="ED30" s="13" t="s">
        <v>2063</v>
      </c>
      <c r="EE30" s="13" t="s">
        <v>2064</v>
      </c>
      <c r="EF30" s="13" t="s">
        <v>1807</v>
      </c>
      <c r="EG30" s="13" t="s">
        <v>2065</v>
      </c>
      <c r="EH30" s="13" t="s">
        <v>2066</v>
      </c>
      <c r="EI30" s="13" t="s">
        <v>2067</v>
      </c>
      <c r="EJ30" s="13" t="s">
        <v>2068</v>
      </c>
      <c r="EK30" s="13" t="s">
        <v>1838</v>
      </c>
    </row>
    <row r="31" spans="1:141" s="1" customFormat="1" ht="13.9" customHeight="1">
      <c r="A31" s="24">
        <v>19</v>
      </c>
      <c r="B31" s="1" t="s">
        <v>50</v>
      </c>
      <c r="C31" s="22" t="s">
        <v>49</v>
      </c>
      <c r="E31" s="64" t="s">
        <v>2144</v>
      </c>
      <c r="F31" s="64" t="s">
        <v>360</v>
      </c>
      <c r="G31" s="24">
        <v>202</v>
      </c>
      <c r="H31" s="24">
        <v>257</v>
      </c>
      <c r="I31" s="24">
        <v>205</v>
      </c>
      <c r="J31" s="24">
        <v>223</v>
      </c>
      <c r="K31" s="24">
        <v>204</v>
      </c>
      <c r="L31" s="24">
        <v>226</v>
      </c>
      <c r="M31" s="19">
        <f t="shared" si="0"/>
        <v>1317</v>
      </c>
      <c r="N31" s="19">
        <f t="shared" si="1"/>
        <v>6</v>
      </c>
      <c r="O31" s="19">
        <f t="shared" si="2"/>
        <v>219.5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  <c r="EB31" s="13" t="s">
        <v>2069</v>
      </c>
      <c r="EC31" s="13" t="s">
        <v>2070</v>
      </c>
      <c r="ED31" s="13" t="s">
        <v>2071</v>
      </c>
      <c r="EE31" s="13" t="s">
        <v>2072</v>
      </c>
      <c r="EF31" s="13" t="s">
        <v>1807</v>
      </c>
      <c r="EG31" s="13" t="s">
        <v>2073</v>
      </c>
      <c r="EH31" s="13" t="s">
        <v>2074</v>
      </c>
      <c r="EI31" s="13" t="s">
        <v>2075</v>
      </c>
      <c r="EJ31" s="13" t="s">
        <v>2076</v>
      </c>
      <c r="EK31" s="13" t="s">
        <v>1838</v>
      </c>
    </row>
    <row r="32" spans="1:141" s="1" customFormat="1" ht="13.9" customHeight="1">
      <c r="A32" s="24">
        <v>20</v>
      </c>
      <c r="B32" s="1" t="s">
        <v>318</v>
      </c>
      <c r="C32" s="22" t="s">
        <v>317</v>
      </c>
      <c r="E32" s="1" t="s">
        <v>2153</v>
      </c>
      <c r="F32" s="1" t="s">
        <v>360</v>
      </c>
      <c r="G32" s="50">
        <v>238</v>
      </c>
      <c r="H32" s="50">
        <v>228</v>
      </c>
      <c r="I32" s="50">
        <v>277</v>
      </c>
      <c r="J32" s="50">
        <v>192</v>
      </c>
      <c r="K32" s="50">
        <v>204</v>
      </c>
      <c r="L32" s="50">
        <v>177</v>
      </c>
      <c r="M32" s="30">
        <f t="shared" si="0"/>
        <v>1316</v>
      </c>
      <c r="N32" s="30">
        <f t="shared" si="1"/>
        <v>6</v>
      </c>
      <c r="O32" s="30">
        <f t="shared" si="2"/>
        <v>219.33333333333334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  <c r="EB32" s="13" t="s">
        <v>2077</v>
      </c>
      <c r="EC32" s="13" t="s">
        <v>2078</v>
      </c>
      <c r="ED32" s="13" t="s">
        <v>2079</v>
      </c>
      <c r="EE32" s="13" t="s">
        <v>2080</v>
      </c>
      <c r="EF32" s="13" t="s">
        <v>1807</v>
      </c>
      <c r="EG32" s="13" t="s">
        <v>2081</v>
      </c>
      <c r="EH32" s="13" t="s">
        <v>2082</v>
      </c>
      <c r="EI32" s="13" t="s">
        <v>2083</v>
      </c>
      <c r="EJ32" s="13" t="s">
        <v>2084</v>
      </c>
      <c r="EK32" s="13" t="s">
        <v>1838</v>
      </c>
    </row>
    <row r="33" spans="1:141" s="1" customFormat="1" ht="13.9" customHeight="1">
      <c r="A33" s="24">
        <v>21</v>
      </c>
      <c r="B33" s="1" t="s">
        <v>105</v>
      </c>
      <c r="C33" s="22" t="s">
        <v>104</v>
      </c>
      <c r="E33" s="64" t="s">
        <v>2145</v>
      </c>
      <c r="F33" s="64" t="s">
        <v>360</v>
      </c>
      <c r="G33" s="24">
        <v>232</v>
      </c>
      <c r="H33" s="24">
        <v>255</v>
      </c>
      <c r="I33" s="24">
        <v>200</v>
      </c>
      <c r="J33" s="24">
        <v>214</v>
      </c>
      <c r="K33" s="24">
        <v>212</v>
      </c>
      <c r="L33" s="24">
        <v>203</v>
      </c>
      <c r="M33" s="19">
        <f t="shared" si="0"/>
        <v>1316</v>
      </c>
      <c r="N33" s="19">
        <f t="shared" si="1"/>
        <v>6</v>
      </c>
      <c r="O33" s="19">
        <f t="shared" si="2"/>
        <v>219.33333333333334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  <c r="EB33" s="13" t="s">
        <v>1830</v>
      </c>
      <c r="EC33" s="13" t="s">
        <v>1831</v>
      </c>
      <c r="ED33" s="13" t="s">
        <v>1832</v>
      </c>
      <c r="EE33" s="13" t="s">
        <v>1833</v>
      </c>
      <c r="EF33" s="13" t="s">
        <v>1819</v>
      </c>
      <c r="EG33" s="13" t="s">
        <v>2085</v>
      </c>
      <c r="EH33" s="13" t="s">
        <v>2086</v>
      </c>
      <c r="EI33" s="13" t="s">
        <v>2087</v>
      </c>
      <c r="EJ33" s="13" t="s">
        <v>2088</v>
      </c>
      <c r="EK33" s="13" t="s">
        <v>1838</v>
      </c>
    </row>
    <row r="34" spans="1:141" s="1" customFormat="1" ht="13.9" customHeight="1">
      <c r="A34" s="24">
        <v>22</v>
      </c>
      <c r="B34" s="1" t="s">
        <v>198</v>
      </c>
      <c r="C34" s="22" t="s">
        <v>197</v>
      </c>
      <c r="E34" s="1" t="s">
        <v>2149</v>
      </c>
      <c r="F34" s="1" t="s">
        <v>360</v>
      </c>
      <c r="G34" s="50">
        <v>215</v>
      </c>
      <c r="H34" s="50">
        <v>211</v>
      </c>
      <c r="I34" s="50">
        <v>238</v>
      </c>
      <c r="J34" s="50">
        <v>183</v>
      </c>
      <c r="K34" s="50">
        <v>258</v>
      </c>
      <c r="L34" s="50">
        <v>207</v>
      </c>
      <c r="M34" s="30">
        <f t="shared" si="0"/>
        <v>1312</v>
      </c>
      <c r="N34" s="30">
        <f t="shared" si="1"/>
        <v>6</v>
      </c>
      <c r="O34" s="30">
        <f t="shared" si="2"/>
        <v>218.66666666666666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  <c r="EB34" s="13" t="s">
        <v>1840</v>
      </c>
      <c r="EC34" s="13" t="s">
        <v>1841</v>
      </c>
      <c r="ED34" s="13" t="s">
        <v>1842</v>
      </c>
      <c r="EE34" s="13" t="s">
        <v>1843</v>
      </c>
      <c r="EF34" s="13" t="s">
        <v>1819</v>
      </c>
      <c r="EG34" s="13" t="s">
        <v>2053</v>
      </c>
      <c r="EH34" s="13" t="s">
        <v>2089</v>
      </c>
      <c r="EI34" s="13" t="s">
        <v>2054</v>
      </c>
      <c r="EJ34" s="13" t="s">
        <v>2056</v>
      </c>
      <c r="EK34" s="13" t="s">
        <v>1838</v>
      </c>
    </row>
    <row r="35" spans="1:141" s="1" customFormat="1" ht="13.9" customHeight="1">
      <c r="A35" s="24">
        <v>23</v>
      </c>
      <c r="B35" s="1" t="s">
        <v>996</v>
      </c>
      <c r="C35" s="22" t="s">
        <v>995</v>
      </c>
      <c r="E35" s="1" t="s">
        <v>2173</v>
      </c>
      <c r="F35" s="1" t="s">
        <v>360</v>
      </c>
      <c r="G35" s="50">
        <v>225</v>
      </c>
      <c r="H35" s="50">
        <v>266</v>
      </c>
      <c r="I35" s="50">
        <v>178</v>
      </c>
      <c r="J35" s="50">
        <v>247</v>
      </c>
      <c r="K35" s="50">
        <v>208</v>
      </c>
      <c r="L35" s="50">
        <v>183</v>
      </c>
      <c r="M35" s="30">
        <f t="shared" si="0"/>
        <v>1307</v>
      </c>
      <c r="N35" s="30">
        <f t="shared" si="1"/>
        <v>6</v>
      </c>
      <c r="O35" s="30">
        <f t="shared" si="2"/>
        <v>217.83333333333334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  <c r="EB35" s="13" t="s">
        <v>1850</v>
      </c>
      <c r="EC35" s="13" t="s">
        <v>1851</v>
      </c>
      <c r="ED35" s="13" t="s">
        <v>1852</v>
      </c>
      <c r="EE35" s="13" t="s">
        <v>1853</v>
      </c>
      <c r="EF35" s="13" t="s">
        <v>1819</v>
      </c>
      <c r="EG35" s="13" t="s">
        <v>2090</v>
      </c>
      <c r="EH35" s="13" t="s">
        <v>2091</v>
      </c>
      <c r="EI35" s="13" t="s">
        <v>2092</v>
      </c>
      <c r="EJ35" s="13" t="s">
        <v>2093</v>
      </c>
      <c r="EK35" s="13" t="s">
        <v>1838</v>
      </c>
    </row>
    <row r="36" spans="1:141" s="1" customFormat="1" ht="13.9" customHeight="1">
      <c r="A36" s="24">
        <v>24</v>
      </c>
      <c r="B36" s="1" t="s">
        <v>42</v>
      </c>
      <c r="C36" s="22" t="s">
        <v>41</v>
      </c>
      <c r="E36" s="64" t="s">
        <v>2144</v>
      </c>
      <c r="F36" s="64" t="s">
        <v>360</v>
      </c>
      <c r="G36" s="24">
        <v>222</v>
      </c>
      <c r="H36" s="24">
        <v>211</v>
      </c>
      <c r="I36" s="24">
        <v>235</v>
      </c>
      <c r="J36" s="24">
        <v>225</v>
      </c>
      <c r="K36" s="24">
        <v>224</v>
      </c>
      <c r="L36" s="24">
        <v>189</v>
      </c>
      <c r="M36" s="19">
        <f t="shared" si="0"/>
        <v>1306</v>
      </c>
      <c r="N36" s="19">
        <f t="shared" si="1"/>
        <v>6</v>
      </c>
      <c r="O36" s="19">
        <f t="shared" si="2"/>
        <v>217.66666666666666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  <c r="EB36" s="13" t="s">
        <v>1858</v>
      </c>
      <c r="EC36" s="13" t="s">
        <v>1859</v>
      </c>
      <c r="ED36" s="13" t="s">
        <v>1860</v>
      </c>
      <c r="EE36" s="13" t="s">
        <v>1861</v>
      </c>
      <c r="EF36" s="13" t="s">
        <v>1819</v>
      </c>
      <c r="EG36" s="13" t="s">
        <v>2094</v>
      </c>
      <c r="EH36" s="13" t="s">
        <v>2095</v>
      </c>
      <c r="EI36" s="13" t="s">
        <v>2096</v>
      </c>
      <c r="EJ36" s="13" t="s">
        <v>2097</v>
      </c>
      <c r="EK36" s="13" t="s">
        <v>1838</v>
      </c>
    </row>
    <row r="37" spans="1:141" s="1" customFormat="1" ht="13.9" customHeight="1">
      <c r="A37" s="24">
        <v>25</v>
      </c>
      <c r="B37" s="1" t="s">
        <v>808</v>
      </c>
      <c r="C37" s="22" t="s">
        <v>807</v>
      </c>
      <c r="E37" s="1" t="s">
        <v>2167</v>
      </c>
      <c r="F37" s="1" t="s">
        <v>360</v>
      </c>
      <c r="G37" s="50">
        <v>235</v>
      </c>
      <c r="H37" s="50">
        <v>233</v>
      </c>
      <c r="I37" s="50">
        <v>169</v>
      </c>
      <c r="J37" s="50">
        <v>236</v>
      </c>
      <c r="K37" s="50">
        <v>254</v>
      </c>
      <c r="L37" s="50">
        <v>178</v>
      </c>
      <c r="M37" s="30">
        <f t="shared" si="0"/>
        <v>1305</v>
      </c>
      <c r="N37" s="30">
        <f t="shared" si="1"/>
        <v>6</v>
      </c>
      <c r="O37" s="30">
        <f t="shared" si="2"/>
        <v>217.5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  <c r="EB37" s="13" t="s">
        <v>1866</v>
      </c>
      <c r="EC37" s="13" t="s">
        <v>1867</v>
      </c>
      <c r="ED37" s="13" t="s">
        <v>1868</v>
      </c>
      <c r="EE37" s="13" t="s">
        <v>1869</v>
      </c>
      <c r="EF37" s="13" t="s">
        <v>1819</v>
      </c>
      <c r="EG37" s="13" t="s">
        <v>2098</v>
      </c>
      <c r="EH37" s="13" t="s">
        <v>2099</v>
      </c>
      <c r="EI37" s="13" t="s">
        <v>2100</v>
      </c>
      <c r="EJ37" s="13" t="s">
        <v>2101</v>
      </c>
      <c r="EK37" s="13" t="s">
        <v>1838</v>
      </c>
    </row>
    <row r="38" spans="1:141" s="1" customFormat="1" ht="13.9" customHeight="1">
      <c r="A38" s="24">
        <v>26</v>
      </c>
      <c r="B38" s="1" t="s">
        <v>562</v>
      </c>
      <c r="C38" s="22" t="s">
        <v>561</v>
      </c>
      <c r="E38" s="1" t="s">
        <v>2160</v>
      </c>
      <c r="F38" s="1" t="s">
        <v>360</v>
      </c>
      <c r="G38" s="50">
        <v>245</v>
      </c>
      <c r="H38" s="50">
        <v>255</v>
      </c>
      <c r="I38" s="50">
        <v>206</v>
      </c>
      <c r="J38" s="50">
        <v>200</v>
      </c>
      <c r="K38" s="50">
        <v>188</v>
      </c>
      <c r="L38" s="50">
        <v>210</v>
      </c>
      <c r="M38" s="30">
        <f t="shared" si="0"/>
        <v>1304</v>
      </c>
      <c r="N38" s="30">
        <f t="shared" si="1"/>
        <v>6</v>
      </c>
      <c r="O38" s="30">
        <f t="shared" si="2"/>
        <v>217.33333333333334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  <c r="EB38" s="13" t="s">
        <v>1874</v>
      </c>
      <c r="EC38" s="13" t="s">
        <v>1875</v>
      </c>
      <c r="ED38" s="13" t="s">
        <v>1876</v>
      </c>
      <c r="EE38" s="13" t="s">
        <v>1877</v>
      </c>
      <c r="EF38" s="13" t="s">
        <v>1819</v>
      </c>
      <c r="EG38" s="13" t="s">
        <v>2102</v>
      </c>
      <c r="EH38" s="13" t="s">
        <v>2103</v>
      </c>
      <c r="EI38" s="13" t="s">
        <v>2104</v>
      </c>
      <c r="EJ38" s="13" t="s">
        <v>2105</v>
      </c>
      <c r="EK38" s="13" t="s">
        <v>1838</v>
      </c>
    </row>
    <row r="39" spans="1:141" s="1" customFormat="1" ht="13.9" customHeight="1">
      <c r="A39" s="24">
        <v>27</v>
      </c>
      <c r="B39" s="1" t="s">
        <v>1058</v>
      </c>
      <c r="C39" s="22" t="s">
        <v>1057</v>
      </c>
      <c r="E39" s="1" t="s">
        <v>2175</v>
      </c>
      <c r="F39" s="1" t="s">
        <v>360</v>
      </c>
      <c r="G39" s="50">
        <v>245</v>
      </c>
      <c r="H39" s="50">
        <v>184</v>
      </c>
      <c r="I39" s="50">
        <v>201</v>
      </c>
      <c r="J39" s="50">
        <v>201</v>
      </c>
      <c r="K39" s="50">
        <v>236</v>
      </c>
      <c r="L39" s="50">
        <v>236</v>
      </c>
      <c r="M39" s="30">
        <f t="shared" si="0"/>
        <v>1303</v>
      </c>
      <c r="N39" s="30">
        <f t="shared" si="1"/>
        <v>6</v>
      </c>
      <c r="O39" s="30">
        <f t="shared" si="2"/>
        <v>217.16666666666666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  <c r="EB39" s="13" t="s">
        <v>1882</v>
      </c>
      <c r="EC39" s="13" t="s">
        <v>1883</v>
      </c>
      <c r="ED39" s="13" t="s">
        <v>1884</v>
      </c>
      <c r="EE39" s="13" t="s">
        <v>1885</v>
      </c>
      <c r="EF39" s="13" t="s">
        <v>1819</v>
      </c>
      <c r="EG39" s="13" t="s">
        <v>2106</v>
      </c>
      <c r="EH39" s="13" t="s">
        <v>2107</v>
      </c>
      <c r="EI39" s="13" t="s">
        <v>2108</v>
      </c>
      <c r="EJ39" s="13" t="s">
        <v>2109</v>
      </c>
      <c r="EK39" s="13" t="s">
        <v>1838</v>
      </c>
    </row>
    <row r="40" spans="1:141" s="1" customFormat="1" ht="13.9" customHeight="1">
      <c r="A40" s="24">
        <v>28</v>
      </c>
      <c r="B40" s="1" t="s">
        <v>249</v>
      </c>
      <c r="C40" s="22" t="s">
        <v>248</v>
      </c>
      <c r="E40" s="1" t="s">
        <v>2150</v>
      </c>
      <c r="F40" s="1" t="s">
        <v>360</v>
      </c>
      <c r="G40" s="50">
        <v>190</v>
      </c>
      <c r="H40" s="50">
        <v>233</v>
      </c>
      <c r="I40" s="50">
        <v>202</v>
      </c>
      <c r="J40" s="50">
        <v>209</v>
      </c>
      <c r="K40" s="50">
        <v>212</v>
      </c>
      <c r="L40" s="50">
        <v>255</v>
      </c>
      <c r="M40" s="30">
        <f t="shared" si="0"/>
        <v>1301</v>
      </c>
      <c r="N40" s="30">
        <f t="shared" si="1"/>
        <v>6</v>
      </c>
      <c r="O40" s="30">
        <f t="shared" si="2"/>
        <v>216.83333333333334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  <c r="EB40" s="13" t="s">
        <v>1890</v>
      </c>
      <c r="EC40" s="13" t="s">
        <v>1891</v>
      </c>
      <c r="ED40" s="13" t="s">
        <v>1892</v>
      </c>
      <c r="EE40" s="13" t="s">
        <v>1893</v>
      </c>
      <c r="EF40" s="13" t="s">
        <v>1819</v>
      </c>
      <c r="EG40" s="13" t="s">
        <v>2110</v>
      </c>
      <c r="EH40" s="13" t="s">
        <v>2111</v>
      </c>
      <c r="EI40" s="13" t="s">
        <v>2112</v>
      </c>
      <c r="EJ40" s="13" t="s">
        <v>2113</v>
      </c>
      <c r="EK40" s="13" t="s">
        <v>1838</v>
      </c>
    </row>
    <row r="41" spans="1:141" s="1" customFormat="1" ht="13.9" customHeight="1">
      <c r="A41" s="24">
        <v>29</v>
      </c>
      <c r="B41" s="1" t="s">
        <v>1007</v>
      </c>
      <c r="C41" s="22" t="s">
        <v>1006</v>
      </c>
      <c r="E41" s="1" t="s">
        <v>2174</v>
      </c>
      <c r="F41" s="1" t="s">
        <v>360</v>
      </c>
      <c r="G41" s="50">
        <v>220</v>
      </c>
      <c r="H41" s="50">
        <v>203</v>
      </c>
      <c r="I41" s="50">
        <v>184</v>
      </c>
      <c r="J41" s="50">
        <v>245</v>
      </c>
      <c r="K41" s="50">
        <v>248</v>
      </c>
      <c r="L41" s="50">
        <v>196</v>
      </c>
      <c r="M41" s="30">
        <f t="shared" si="0"/>
        <v>1296</v>
      </c>
      <c r="N41" s="30">
        <f t="shared" si="1"/>
        <v>6</v>
      </c>
      <c r="O41" s="30">
        <f t="shared" si="2"/>
        <v>216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  <c r="EB41" s="13" t="s">
        <v>1895</v>
      </c>
      <c r="EC41" s="13" t="s">
        <v>1896</v>
      </c>
      <c r="ED41" s="13" t="s">
        <v>1897</v>
      </c>
      <c r="EE41" s="13" t="s">
        <v>1898</v>
      </c>
      <c r="EF41" s="13" t="s">
        <v>1819</v>
      </c>
      <c r="EG41" s="13" t="s">
        <v>2114</v>
      </c>
      <c r="EH41" s="13" t="s">
        <v>2115</v>
      </c>
      <c r="EI41" s="13" t="s">
        <v>2116</v>
      </c>
      <c r="EJ41" s="13" t="s">
        <v>2117</v>
      </c>
      <c r="EK41" s="13" t="s">
        <v>1838</v>
      </c>
    </row>
    <row r="42" spans="1:141" s="1" customFormat="1" ht="13.9" customHeight="1">
      <c r="A42" s="24">
        <v>30</v>
      </c>
      <c r="B42" s="1" t="s">
        <v>99</v>
      </c>
      <c r="C42" s="22" t="s">
        <v>98</v>
      </c>
      <c r="E42" s="64" t="s">
        <v>2145</v>
      </c>
      <c r="F42" s="64" t="s">
        <v>360</v>
      </c>
      <c r="G42" s="24">
        <v>223</v>
      </c>
      <c r="H42" s="24">
        <v>245</v>
      </c>
      <c r="I42" s="24">
        <v>244</v>
      </c>
      <c r="J42" s="24">
        <v>215</v>
      </c>
      <c r="K42" s="24">
        <v>192</v>
      </c>
      <c r="L42" s="24">
        <v>177</v>
      </c>
      <c r="M42" s="19">
        <f t="shared" si="0"/>
        <v>1296</v>
      </c>
      <c r="N42" s="19">
        <f t="shared" si="1"/>
        <v>6</v>
      </c>
      <c r="O42" s="19">
        <f t="shared" si="2"/>
        <v>216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  <c r="EB42" s="13" t="s">
        <v>1903</v>
      </c>
      <c r="EC42" s="13" t="s">
        <v>1904</v>
      </c>
      <c r="ED42" s="13" t="s">
        <v>1905</v>
      </c>
      <c r="EE42" s="13" t="s">
        <v>1906</v>
      </c>
      <c r="EF42" s="13" t="s">
        <v>1819</v>
      </c>
      <c r="EG42" s="13" t="s">
        <v>2118</v>
      </c>
      <c r="EH42" s="13" t="s">
        <v>2119</v>
      </c>
      <c r="EI42" s="13" t="s">
        <v>2120</v>
      </c>
      <c r="EJ42" s="13" t="s">
        <v>2121</v>
      </c>
      <c r="EK42" s="13" t="s">
        <v>1838</v>
      </c>
    </row>
    <row r="43" spans="1:141" s="1" customFormat="1" ht="13.9" customHeight="1">
      <c r="A43" s="24">
        <v>31</v>
      </c>
      <c r="B43" s="1" t="s">
        <v>525</v>
      </c>
      <c r="C43" s="22" t="s">
        <v>524</v>
      </c>
      <c r="E43" s="1" t="s">
        <v>2159</v>
      </c>
      <c r="F43" s="1" t="s">
        <v>360</v>
      </c>
      <c r="G43" s="50">
        <v>212</v>
      </c>
      <c r="H43" s="50">
        <v>221</v>
      </c>
      <c r="I43" s="50">
        <v>201</v>
      </c>
      <c r="J43" s="50">
        <v>225</v>
      </c>
      <c r="K43" s="50">
        <v>218</v>
      </c>
      <c r="L43" s="50">
        <v>216</v>
      </c>
      <c r="M43" s="30">
        <f t="shared" si="0"/>
        <v>1293</v>
      </c>
      <c r="N43" s="30">
        <f t="shared" si="1"/>
        <v>6</v>
      </c>
      <c r="O43" s="30">
        <f t="shared" si="2"/>
        <v>215.5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  <c r="EB43" s="13" t="s">
        <v>1912</v>
      </c>
      <c r="EC43" s="13" t="s">
        <v>1913</v>
      </c>
      <c r="ED43" s="13" t="s">
        <v>1914</v>
      </c>
      <c r="EE43" s="13" t="s">
        <v>1915</v>
      </c>
      <c r="EF43" s="13" t="s">
        <v>1819</v>
      </c>
      <c r="EG43" s="13" t="s">
        <v>2122</v>
      </c>
      <c r="EH43" s="13" t="s">
        <v>2123</v>
      </c>
      <c r="EI43" s="13" t="s">
        <v>2124</v>
      </c>
      <c r="EJ43" s="13" t="s">
        <v>2125</v>
      </c>
      <c r="EK43" s="13" t="s">
        <v>1838</v>
      </c>
    </row>
    <row r="44" spans="1:141" s="1" customFormat="1" ht="13.9" customHeight="1">
      <c r="A44" s="24">
        <v>32</v>
      </c>
      <c r="B44" s="1" t="s">
        <v>667</v>
      </c>
      <c r="C44" s="22" t="s">
        <v>666</v>
      </c>
      <c r="E44" s="1" t="s">
        <v>2163</v>
      </c>
      <c r="F44" s="1" t="s">
        <v>360</v>
      </c>
      <c r="G44" s="50">
        <v>264</v>
      </c>
      <c r="H44" s="50">
        <v>258</v>
      </c>
      <c r="I44" s="50">
        <v>171</v>
      </c>
      <c r="J44" s="50">
        <v>213</v>
      </c>
      <c r="K44" s="50">
        <v>201</v>
      </c>
      <c r="L44" s="50">
        <v>182</v>
      </c>
      <c r="M44" s="30">
        <f t="shared" si="0"/>
        <v>1289</v>
      </c>
      <c r="N44" s="30">
        <f t="shared" si="1"/>
        <v>6</v>
      </c>
      <c r="O44" s="30">
        <f t="shared" si="2"/>
        <v>214.83333333333334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  <c r="EB44" s="13" t="s">
        <v>1920</v>
      </c>
      <c r="EC44" s="13" t="s">
        <v>1921</v>
      </c>
      <c r="ED44" s="13" t="s">
        <v>1922</v>
      </c>
      <c r="EE44" s="13" t="s">
        <v>1923</v>
      </c>
      <c r="EF44" s="13" t="s">
        <v>1819</v>
      </c>
      <c r="EG44" s="13" t="s">
        <v>2126</v>
      </c>
      <c r="EH44" s="13" t="s">
        <v>2127</v>
      </c>
      <c r="EI44" s="13" t="s">
        <v>2128</v>
      </c>
      <c r="EJ44" s="13" t="s">
        <v>2129</v>
      </c>
      <c r="EK44" s="13" t="s">
        <v>1838</v>
      </c>
    </row>
    <row r="45" spans="1:141" s="1" customFormat="1" ht="13.9" customHeight="1">
      <c r="A45" s="24">
        <v>33</v>
      </c>
      <c r="B45" s="1" t="s">
        <v>774</v>
      </c>
      <c r="C45" s="22" t="s">
        <v>773</v>
      </c>
      <c r="E45" s="1" t="s">
        <v>2167</v>
      </c>
      <c r="F45" s="1" t="s">
        <v>360</v>
      </c>
      <c r="G45" s="50">
        <v>234</v>
      </c>
      <c r="H45" s="50">
        <v>213</v>
      </c>
      <c r="I45" s="50">
        <v>236</v>
      </c>
      <c r="J45" s="50">
        <v>178</v>
      </c>
      <c r="K45" s="50">
        <v>213</v>
      </c>
      <c r="L45" s="50">
        <v>213</v>
      </c>
      <c r="M45" s="30">
        <f t="shared" si="0"/>
        <v>1287</v>
      </c>
      <c r="N45" s="30">
        <f t="shared" si="1"/>
        <v>6</v>
      </c>
      <c r="O45" s="30">
        <f t="shared" si="2"/>
        <v>214.5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  <c r="EB45" s="13" t="s">
        <v>1928</v>
      </c>
      <c r="EC45" s="13" t="s">
        <v>1929</v>
      </c>
      <c r="ED45" s="13" t="s">
        <v>1930</v>
      </c>
      <c r="EE45" s="13" t="s">
        <v>1931</v>
      </c>
      <c r="EF45" s="13" t="s">
        <v>1819</v>
      </c>
      <c r="EG45" s="13" t="s">
        <v>2130</v>
      </c>
      <c r="EH45" s="13" t="s">
        <v>2131</v>
      </c>
      <c r="EI45" s="13" t="s">
        <v>2132</v>
      </c>
      <c r="EJ45" s="13" t="s">
        <v>2133</v>
      </c>
      <c r="EK45" s="13" t="s">
        <v>1838</v>
      </c>
    </row>
    <row r="46" spans="1:141" s="1" customFormat="1" ht="13.9" customHeight="1">
      <c r="A46" s="24">
        <v>34</v>
      </c>
      <c r="B46" s="1" t="s">
        <v>458</v>
      </c>
      <c r="C46" s="22" t="s">
        <v>457</v>
      </c>
      <c r="E46" s="1" t="s">
        <v>2180</v>
      </c>
      <c r="F46" s="1" t="s">
        <v>360</v>
      </c>
      <c r="G46" s="50">
        <v>179</v>
      </c>
      <c r="H46" s="50">
        <v>205</v>
      </c>
      <c r="I46" s="50">
        <v>256</v>
      </c>
      <c r="J46" s="50">
        <v>256</v>
      </c>
      <c r="K46" s="50">
        <v>176</v>
      </c>
      <c r="L46" s="50">
        <v>213</v>
      </c>
      <c r="M46" s="30">
        <f t="shared" si="0"/>
        <v>1285</v>
      </c>
      <c r="N46" s="30">
        <f t="shared" si="1"/>
        <v>6</v>
      </c>
      <c r="O46" s="30">
        <f t="shared" si="2"/>
        <v>214.16666666666666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  <c r="EB46" s="13" t="s">
        <v>1936</v>
      </c>
      <c r="EC46" s="13" t="s">
        <v>1937</v>
      </c>
      <c r="ED46" s="13" t="s">
        <v>1938</v>
      </c>
      <c r="EE46" s="13" t="s">
        <v>1939</v>
      </c>
      <c r="EF46" s="13" t="s">
        <v>1819</v>
      </c>
      <c r="EG46" s="13" t="s">
        <v>2134</v>
      </c>
      <c r="EH46" s="13" t="s">
        <v>2135</v>
      </c>
      <c r="EI46" s="13" t="s">
        <v>2136</v>
      </c>
      <c r="EJ46" s="13" t="s">
        <v>2137</v>
      </c>
      <c r="EK46" s="13" t="s">
        <v>1838</v>
      </c>
    </row>
    <row r="47" spans="1:141" s="1" customFormat="1" ht="13.9" customHeight="1">
      <c r="A47" s="24">
        <v>35</v>
      </c>
      <c r="B47" s="1" t="s">
        <v>66</v>
      </c>
      <c r="C47" s="22" t="s">
        <v>65</v>
      </c>
      <c r="E47" s="64" t="s">
        <v>2144</v>
      </c>
      <c r="F47" s="64" t="s">
        <v>360</v>
      </c>
      <c r="G47" s="24">
        <v>218</v>
      </c>
      <c r="H47" s="24">
        <v>168</v>
      </c>
      <c r="I47" s="24">
        <v>227</v>
      </c>
      <c r="J47" s="24">
        <v>227</v>
      </c>
      <c r="K47" s="24">
        <v>253</v>
      </c>
      <c r="L47" s="24">
        <v>189</v>
      </c>
      <c r="M47" s="19">
        <f t="shared" si="0"/>
        <v>1282</v>
      </c>
      <c r="N47" s="19">
        <f t="shared" si="1"/>
        <v>6</v>
      </c>
      <c r="O47" s="19">
        <f t="shared" si="2"/>
        <v>213.66666666666666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141" s="1" customFormat="1" ht="13.9" customHeight="1">
      <c r="A48" s="24">
        <v>36</v>
      </c>
      <c r="B48" s="1" t="s">
        <v>503</v>
      </c>
      <c r="C48" s="22" t="s">
        <v>502</v>
      </c>
      <c r="E48" s="1" t="s">
        <v>2184</v>
      </c>
      <c r="F48" s="1" t="s">
        <v>360</v>
      </c>
      <c r="G48" s="50">
        <v>231</v>
      </c>
      <c r="H48" s="50">
        <v>201</v>
      </c>
      <c r="I48" s="50">
        <v>222</v>
      </c>
      <c r="J48" s="50">
        <v>214</v>
      </c>
      <c r="K48" s="50">
        <v>234</v>
      </c>
      <c r="L48" s="50">
        <v>179</v>
      </c>
      <c r="M48" s="30">
        <f t="shared" si="0"/>
        <v>1281</v>
      </c>
      <c r="N48" s="30">
        <f t="shared" si="1"/>
        <v>6</v>
      </c>
      <c r="O48" s="30">
        <f t="shared" si="2"/>
        <v>213.5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542</v>
      </c>
      <c r="C49" s="22" t="s">
        <v>541</v>
      </c>
      <c r="E49" s="1" t="s">
        <v>2160</v>
      </c>
      <c r="F49" s="1" t="s">
        <v>360</v>
      </c>
      <c r="G49" s="50">
        <v>180</v>
      </c>
      <c r="H49" s="50">
        <v>223</v>
      </c>
      <c r="I49" s="50">
        <v>224</v>
      </c>
      <c r="J49" s="50">
        <v>202</v>
      </c>
      <c r="K49" s="50">
        <v>225</v>
      </c>
      <c r="L49" s="50">
        <v>226</v>
      </c>
      <c r="M49" s="30">
        <f t="shared" si="0"/>
        <v>1280</v>
      </c>
      <c r="N49" s="30">
        <f t="shared" si="1"/>
        <v>6</v>
      </c>
      <c r="O49" s="30">
        <f t="shared" si="2"/>
        <v>213.33333333333334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374</v>
      </c>
      <c r="C50" s="22" t="s">
        <v>373</v>
      </c>
      <c r="E50" s="1" t="s">
        <v>2154</v>
      </c>
      <c r="F50" s="1" t="s">
        <v>360</v>
      </c>
      <c r="G50" s="50">
        <v>246</v>
      </c>
      <c r="H50" s="50">
        <v>198</v>
      </c>
      <c r="I50" s="50">
        <v>182</v>
      </c>
      <c r="J50" s="50">
        <v>192</v>
      </c>
      <c r="K50" s="50">
        <v>212</v>
      </c>
      <c r="L50" s="50">
        <v>249</v>
      </c>
      <c r="M50" s="30">
        <f t="shared" si="0"/>
        <v>1279</v>
      </c>
      <c r="N50" s="30">
        <f t="shared" si="1"/>
        <v>6</v>
      </c>
      <c r="O50" s="30">
        <f t="shared" si="2"/>
        <v>213.16666666666666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854</v>
      </c>
      <c r="C51" s="22" t="s">
        <v>853</v>
      </c>
      <c r="E51" s="1" t="s">
        <v>2169</v>
      </c>
      <c r="F51" s="1" t="s">
        <v>360</v>
      </c>
      <c r="G51" s="50">
        <v>210</v>
      </c>
      <c r="H51" s="50">
        <v>257</v>
      </c>
      <c r="I51" s="50">
        <v>256</v>
      </c>
      <c r="J51" s="50">
        <v>204</v>
      </c>
      <c r="K51" s="50">
        <v>161</v>
      </c>
      <c r="L51" s="50">
        <v>184</v>
      </c>
      <c r="M51" s="30">
        <f t="shared" si="0"/>
        <v>1272</v>
      </c>
      <c r="N51" s="30">
        <f t="shared" si="1"/>
        <v>6</v>
      </c>
      <c r="O51" s="30">
        <f t="shared" si="2"/>
        <v>212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709</v>
      </c>
      <c r="C52" s="22" t="s">
        <v>708</v>
      </c>
      <c r="E52" s="1" t="s">
        <v>2165</v>
      </c>
      <c r="F52" s="1" t="s">
        <v>360</v>
      </c>
      <c r="G52" s="50">
        <v>195</v>
      </c>
      <c r="H52" s="50">
        <v>186</v>
      </c>
      <c r="I52" s="50">
        <v>204</v>
      </c>
      <c r="J52" s="50">
        <v>217</v>
      </c>
      <c r="K52" s="50">
        <v>223</v>
      </c>
      <c r="L52" s="50">
        <v>246</v>
      </c>
      <c r="M52" s="30">
        <f t="shared" si="0"/>
        <v>1271</v>
      </c>
      <c r="N52" s="30">
        <f t="shared" si="1"/>
        <v>6</v>
      </c>
      <c r="O52" s="30">
        <f t="shared" si="2"/>
        <v>211.83333333333334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690</v>
      </c>
      <c r="C53" s="22" t="s">
        <v>689</v>
      </c>
      <c r="E53" s="1" t="s">
        <v>2164</v>
      </c>
      <c r="F53" s="1" t="s">
        <v>360</v>
      </c>
      <c r="G53" s="50">
        <v>201</v>
      </c>
      <c r="H53" s="50">
        <v>240</v>
      </c>
      <c r="I53" s="50">
        <v>235</v>
      </c>
      <c r="J53" s="50">
        <v>265</v>
      </c>
      <c r="K53" s="50">
        <v>177</v>
      </c>
      <c r="L53" s="50">
        <v>152</v>
      </c>
      <c r="M53" s="30">
        <f t="shared" si="0"/>
        <v>1270</v>
      </c>
      <c r="N53" s="30">
        <f t="shared" si="1"/>
        <v>6</v>
      </c>
      <c r="O53" s="30">
        <f t="shared" si="2"/>
        <v>211.66666666666666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1097</v>
      </c>
      <c r="C54" s="22" t="s">
        <v>1096</v>
      </c>
      <c r="E54" s="1" t="s">
        <v>2176</v>
      </c>
      <c r="F54" s="1" t="s">
        <v>360</v>
      </c>
      <c r="G54" s="50">
        <v>225</v>
      </c>
      <c r="H54" s="50">
        <v>189</v>
      </c>
      <c r="I54" s="50">
        <v>180</v>
      </c>
      <c r="J54" s="50">
        <v>258</v>
      </c>
      <c r="K54" s="50">
        <v>179</v>
      </c>
      <c r="L54" s="50">
        <v>236</v>
      </c>
      <c r="M54" s="30">
        <f t="shared" si="0"/>
        <v>1267</v>
      </c>
      <c r="N54" s="30">
        <f t="shared" si="1"/>
        <v>6</v>
      </c>
      <c r="O54" s="30">
        <f t="shared" si="2"/>
        <v>211.16666666666666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32</v>
      </c>
      <c r="C55" s="22" t="s">
        <v>31</v>
      </c>
      <c r="E55" s="64" t="s">
        <v>2144</v>
      </c>
      <c r="F55" s="64" t="s">
        <v>360</v>
      </c>
      <c r="G55" s="24">
        <v>215</v>
      </c>
      <c r="H55" s="24">
        <v>172</v>
      </c>
      <c r="I55" s="24">
        <v>276</v>
      </c>
      <c r="J55" s="24">
        <v>199</v>
      </c>
      <c r="K55" s="24">
        <v>213</v>
      </c>
      <c r="L55" s="24">
        <v>190</v>
      </c>
      <c r="M55" s="19">
        <f t="shared" si="0"/>
        <v>1265</v>
      </c>
      <c r="N55" s="19">
        <f t="shared" si="1"/>
        <v>6</v>
      </c>
      <c r="O55" s="19">
        <f t="shared" si="2"/>
        <v>210.83333333333334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93</v>
      </c>
      <c r="C56" s="22" t="s">
        <v>92</v>
      </c>
      <c r="E56" s="64" t="s">
        <v>2145</v>
      </c>
      <c r="F56" s="64" t="s">
        <v>360</v>
      </c>
      <c r="G56" s="24">
        <v>220</v>
      </c>
      <c r="H56" s="24">
        <v>202</v>
      </c>
      <c r="I56" s="24">
        <v>218</v>
      </c>
      <c r="J56" s="24">
        <v>193</v>
      </c>
      <c r="K56" s="24">
        <v>212</v>
      </c>
      <c r="L56" s="24">
        <v>220</v>
      </c>
      <c r="M56" s="19">
        <f t="shared" si="0"/>
        <v>1265</v>
      </c>
      <c r="N56" s="19">
        <f t="shared" si="1"/>
        <v>6</v>
      </c>
      <c r="O56" s="19">
        <f t="shared" si="2"/>
        <v>210.83333333333334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752</v>
      </c>
      <c r="C57" s="22" t="s">
        <v>751</v>
      </c>
      <c r="E57" s="1" t="s">
        <v>2166</v>
      </c>
      <c r="F57" s="1" t="s">
        <v>360</v>
      </c>
      <c r="G57" s="50">
        <v>211</v>
      </c>
      <c r="H57" s="50">
        <v>168</v>
      </c>
      <c r="I57" s="50">
        <v>202</v>
      </c>
      <c r="J57" s="50">
        <v>207</v>
      </c>
      <c r="K57" s="50">
        <v>234</v>
      </c>
      <c r="L57" s="50">
        <v>241</v>
      </c>
      <c r="M57" s="30">
        <f t="shared" si="0"/>
        <v>1263</v>
      </c>
      <c r="N57" s="30">
        <f t="shared" si="1"/>
        <v>6</v>
      </c>
      <c r="O57" s="30">
        <f t="shared" si="2"/>
        <v>210.5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895</v>
      </c>
      <c r="C58" s="22" t="s">
        <v>894</v>
      </c>
      <c r="E58" s="1" t="s">
        <v>2170</v>
      </c>
      <c r="F58" s="1" t="s">
        <v>360</v>
      </c>
      <c r="G58" s="50">
        <v>189</v>
      </c>
      <c r="H58" s="50">
        <v>202</v>
      </c>
      <c r="I58" s="50">
        <v>263</v>
      </c>
      <c r="J58" s="50">
        <v>217</v>
      </c>
      <c r="K58" s="50">
        <v>215</v>
      </c>
      <c r="L58" s="50">
        <v>175</v>
      </c>
      <c r="M58" s="30">
        <f t="shared" si="0"/>
        <v>1261</v>
      </c>
      <c r="N58" s="30">
        <f t="shared" si="1"/>
        <v>6</v>
      </c>
      <c r="O58" s="30">
        <f t="shared" si="2"/>
        <v>210.16666666666666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452</v>
      </c>
      <c r="C59" s="22" t="s">
        <v>451</v>
      </c>
      <c r="E59" s="1" t="s">
        <v>2180</v>
      </c>
      <c r="F59" s="1" t="s">
        <v>360</v>
      </c>
      <c r="G59" s="50">
        <v>258</v>
      </c>
      <c r="H59" s="50">
        <v>193</v>
      </c>
      <c r="I59" s="50">
        <v>195</v>
      </c>
      <c r="J59" s="50">
        <v>240</v>
      </c>
      <c r="K59" s="50">
        <v>202</v>
      </c>
      <c r="L59" s="50">
        <v>168</v>
      </c>
      <c r="M59" s="30">
        <f t="shared" si="0"/>
        <v>1256</v>
      </c>
      <c r="N59" s="30">
        <f t="shared" si="1"/>
        <v>6</v>
      </c>
      <c r="O59" s="30">
        <f t="shared" si="2"/>
        <v>209.33333333333334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1091</v>
      </c>
      <c r="C60" s="22" t="s">
        <v>1090</v>
      </c>
      <c r="E60" s="1" t="s">
        <v>2176</v>
      </c>
      <c r="F60" s="1" t="s">
        <v>360</v>
      </c>
      <c r="G60" s="50">
        <v>300</v>
      </c>
      <c r="H60" s="50">
        <v>208</v>
      </c>
      <c r="I60" s="50">
        <v>189</v>
      </c>
      <c r="J60" s="50">
        <v>191</v>
      </c>
      <c r="K60" s="50">
        <v>189</v>
      </c>
      <c r="L60" s="50">
        <v>171</v>
      </c>
      <c r="M60" s="30">
        <f t="shared" si="0"/>
        <v>1248</v>
      </c>
      <c r="N60" s="30">
        <f t="shared" si="1"/>
        <v>6</v>
      </c>
      <c r="O60" s="30">
        <f t="shared" si="2"/>
        <v>208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782</v>
      </c>
      <c r="C61" s="22" t="s">
        <v>781</v>
      </c>
      <c r="E61" s="1" t="s">
        <v>2189</v>
      </c>
      <c r="F61" s="1" t="s">
        <v>360</v>
      </c>
      <c r="G61" s="50">
        <v>186</v>
      </c>
      <c r="H61" s="50">
        <v>208</v>
      </c>
      <c r="I61" s="50">
        <v>232</v>
      </c>
      <c r="J61" s="50">
        <v>247</v>
      </c>
      <c r="K61" s="50">
        <v>171</v>
      </c>
      <c r="L61" s="50">
        <v>199</v>
      </c>
      <c r="M61" s="30">
        <f t="shared" si="0"/>
        <v>1243</v>
      </c>
      <c r="N61" s="30">
        <f t="shared" si="1"/>
        <v>6</v>
      </c>
      <c r="O61" s="30">
        <f t="shared" si="2"/>
        <v>207.16666666666666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89</v>
      </c>
      <c r="C62" s="22" t="s">
        <v>88</v>
      </c>
      <c r="E62" s="1" t="s">
        <v>2178</v>
      </c>
      <c r="F62" s="1" t="s">
        <v>360</v>
      </c>
      <c r="G62" s="50">
        <v>223</v>
      </c>
      <c r="H62" s="50">
        <v>228</v>
      </c>
      <c r="I62" s="50">
        <v>160</v>
      </c>
      <c r="J62" s="50">
        <v>218</v>
      </c>
      <c r="K62" s="50">
        <v>222</v>
      </c>
      <c r="L62" s="50">
        <v>191</v>
      </c>
      <c r="M62" s="30">
        <f t="shared" si="0"/>
        <v>1242</v>
      </c>
      <c r="N62" s="30">
        <f t="shared" si="1"/>
        <v>6</v>
      </c>
      <c r="O62" s="30">
        <f t="shared" si="2"/>
        <v>207</v>
      </c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60</v>
      </c>
      <c r="C63" s="22" t="s">
        <v>59</v>
      </c>
      <c r="E63" s="64" t="s">
        <v>2144</v>
      </c>
      <c r="F63" s="64" t="s">
        <v>360</v>
      </c>
      <c r="G63" s="24">
        <v>179</v>
      </c>
      <c r="H63" s="24">
        <v>249</v>
      </c>
      <c r="I63" s="24">
        <v>235</v>
      </c>
      <c r="J63" s="24">
        <v>190</v>
      </c>
      <c r="K63" s="24">
        <v>191</v>
      </c>
      <c r="L63" s="24">
        <v>196</v>
      </c>
      <c r="M63" s="19">
        <f t="shared" si="0"/>
        <v>1240</v>
      </c>
      <c r="N63" s="19">
        <f t="shared" si="1"/>
        <v>6</v>
      </c>
      <c r="O63" s="19">
        <f t="shared" si="2"/>
        <v>206.66666666666666</v>
      </c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819</v>
      </c>
      <c r="C64" s="22" t="s">
        <v>818</v>
      </c>
      <c r="E64" s="1" t="s">
        <v>2168</v>
      </c>
      <c r="F64" s="1" t="s">
        <v>360</v>
      </c>
      <c r="G64" s="50">
        <v>201</v>
      </c>
      <c r="H64" s="50">
        <v>192</v>
      </c>
      <c r="I64" s="50">
        <v>217</v>
      </c>
      <c r="J64" s="50">
        <v>208</v>
      </c>
      <c r="K64" s="50">
        <v>189</v>
      </c>
      <c r="L64" s="50">
        <v>228</v>
      </c>
      <c r="M64" s="30">
        <f t="shared" si="0"/>
        <v>1235</v>
      </c>
      <c r="N64" s="30">
        <f t="shared" si="1"/>
        <v>6</v>
      </c>
      <c r="O64" s="30">
        <f t="shared" si="2"/>
        <v>205.83333333333334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798</v>
      </c>
      <c r="C65" s="22" t="s">
        <v>797</v>
      </c>
      <c r="E65" s="1" t="s">
        <v>2167</v>
      </c>
      <c r="F65" s="1" t="s">
        <v>360</v>
      </c>
      <c r="G65" s="50">
        <v>243</v>
      </c>
      <c r="H65" s="50">
        <v>245</v>
      </c>
      <c r="I65" s="50">
        <v>204</v>
      </c>
      <c r="J65" s="50">
        <v>180</v>
      </c>
      <c r="K65" s="50">
        <v>159</v>
      </c>
      <c r="L65" s="50">
        <v>202</v>
      </c>
      <c r="M65" s="30">
        <f t="shared" si="0"/>
        <v>1233</v>
      </c>
      <c r="N65" s="30">
        <f t="shared" si="1"/>
        <v>6</v>
      </c>
      <c r="O65" s="30">
        <f t="shared" si="2"/>
        <v>205.5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870</v>
      </c>
      <c r="C66" s="22" t="s">
        <v>869</v>
      </c>
      <c r="E66" s="1" t="s">
        <v>2169</v>
      </c>
      <c r="F66" s="1" t="s">
        <v>360</v>
      </c>
      <c r="G66" s="50">
        <v>192</v>
      </c>
      <c r="H66" s="50">
        <v>280</v>
      </c>
      <c r="I66" s="50">
        <v>235</v>
      </c>
      <c r="J66" s="50">
        <v>167</v>
      </c>
      <c r="K66" s="50">
        <v>187</v>
      </c>
      <c r="L66" s="50">
        <v>171</v>
      </c>
      <c r="M66" s="30">
        <f t="shared" si="0"/>
        <v>1232</v>
      </c>
      <c r="N66" s="30">
        <f t="shared" si="1"/>
        <v>6</v>
      </c>
      <c r="O66" s="30">
        <f t="shared" si="2"/>
        <v>205.33333333333334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76</v>
      </c>
      <c r="C67" s="22" t="s">
        <v>75</v>
      </c>
      <c r="E67" s="1" t="s">
        <v>2177</v>
      </c>
      <c r="F67" s="1" t="s">
        <v>360</v>
      </c>
      <c r="G67" s="50">
        <v>252</v>
      </c>
      <c r="H67" s="50">
        <v>191</v>
      </c>
      <c r="I67" s="50">
        <v>205</v>
      </c>
      <c r="J67" s="50">
        <v>223</v>
      </c>
      <c r="K67" s="50">
        <v>170</v>
      </c>
      <c r="L67" s="50">
        <v>191</v>
      </c>
      <c r="M67" s="30">
        <f t="shared" si="0"/>
        <v>1232</v>
      </c>
      <c r="N67" s="30">
        <f t="shared" si="1"/>
        <v>6</v>
      </c>
      <c r="O67" s="30">
        <f t="shared" si="2"/>
        <v>205.33333333333334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932</v>
      </c>
      <c r="C68" s="22" t="s">
        <v>931</v>
      </c>
      <c r="E68" s="1" t="s">
        <v>2171</v>
      </c>
      <c r="F68" s="1" t="s">
        <v>360</v>
      </c>
      <c r="G68" s="50">
        <v>181</v>
      </c>
      <c r="H68" s="50">
        <v>206</v>
      </c>
      <c r="I68" s="50">
        <v>192</v>
      </c>
      <c r="J68" s="50">
        <v>248</v>
      </c>
      <c r="K68" s="50">
        <v>167</v>
      </c>
      <c r="L68" s="50">
        <v>230</v>
      </c>
      <c r="M68" s="30">
        <f t="shared" si="0"/>
        <v>1224</v>
      </c>
      <c r="N68" s="30">
        <f t="shared" si="1"/>
        <v>6</v>
      </c>
      <c r="O68" s="30">
        <f t="shared" si="2"/>
        <v>204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717</v>
      </c>
      <c r="C69" s="22" t="s">
        <v>716</v>
      </c>
      <c r="E69" s="1" t="s">
        <v>2188</v>
      </c>
      <c r="F69" s="1" t="s">
        <v>360</v>
      </c>
      <c r="G69" s="50">
        <v>209</v>
      </c>
      <c r="H69" s="50">
        <v>223</v>
      </c>
      <c r="I69" s="50">
        <v>189</v>
      </c>
      <c r="J69" s="50">
        <v>149</v>
      </c>
      <c r="K69" s="50">
        <v>244</v>
      </c>
      <c r="L69" s="50">
        <v>208</v>
      </c>
      <c r="M69" s="30">
        <f t="shared" si="0"/>
        <v>1222</v>
      </c>
      <c r="N69" s="30">
        <f t="shared" si="1"/>
        <v>6</v>
      </c>
      <c r="O69" s="30">
        <f t="shared" si="2"/>
        <v>203.66666666666666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480</v>
      </c>
      <c r="C70" s="22" t="s">
        <v>479</v>
      </c>
      <c r="E70" s="1" t="s">
        <v>2158</v>
      </c>
      <c r="F70" s="1" t="s">
        <v>360</v>
      </c>
      <c r="G70" s="50">
        <v>210</v>
      </c>
      <c r="H70" s="50">
        <v>209</v>
      </c>
      <c r="I70" s="50">
        <v>225</v>
      </c>
      <c r="J70" s="50">
        <v>162</v>
      </c>
      <c r="K70" s="50">
        <v>198</v>
      </c>
      <c r="L70" s="50">
        <v>218</v>
      </c>
      <c r="M70" s="30">
        <f t="shared" si="0"/>
        <v>1222</v>
      </c>
      <c r="N70" s="30">
        <f t="shared" si="1"/>
        <v>6</v>
      </c>
      <c r="O70" s="30">
        <f t="shared" si="2"/>
        <v>203.66666666666666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1034</v>
      </c>
      <c r="C71" s="22" t="s">
        <v>1033</v>
      </c>
      <c r="E71" s="1" t="s">
        <v>2175</v>
      </c>
      <c r="F71" s="1" t="s">
        <v>360</v>
      </c>
      <c r="G71" s="50">
        <v>215</v>
      </c>
      <c r="H71" s="50">
        <v>242</v>
      </c>
      <c r="I71" s="50">
        <v>209</v>
      </c>
      <c r="J71" s="50">
        <v>157</v>
      </c>
      <c r="K71" s="50">
        <v>165</v>
      </c>
      <c r="L71" s="50">
        <v>228</v>
      </c>
      <c r="M71" s="30">
        <f t="shared" si="0"/>
        <v>1216</v>
      </c>
      <c r="N71" s="30">
        <f t="shared" si="1"/>
        <v>6</v>
      </c>
      <c r="O71" s="30">
        <f t="shared" si="2"/>
        <v>202.66666666666666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743</v>
      </c>
      <c r="C72" s="22" t="s">
        <v>742</v>
      </c>
      <c r="E72" s="1" t="s">
        <v>2165</v>
      </c>
      <c r="F72" s="1" t="s">
        <v>360</v>
      </c>
      <c r="G72" s="50">
        <v>248</v>
      </c>
      <c r="H72" s="50">
        <v>205</v>
      </c>
      <c r="I72" s="50">
        <v>157</v>
      </c>
      <c r="J72" s="50">
        <v>197</v>
      </c>
      <c r="K72" s="50">
        <v>173</v>
      </c>
      <c r="L72" s="50">
        <v>236</v>
      </c>
      <c r="M72" s="30">
        <f t="shared" si="0"/>
        <v>1216</v>
      </c>
      <c r="N72" s="30">
        <f t="shared" si="1"/>
        <v>6</v>
      </c>
      <c r="O72" s="30">
        <f t="shared" si="2"/>
        <v>202.66666666666666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696</v>
      </c>
      <c r="C73" s="22" t="s">
        <v>695</v>
      </c>
      <c r="E73" s="1" t="s">
        <v>2164</v>
      </c>
      <c r="F73" s="1" t="s">
        <v>360</v>
      </c>
      <c r="G73" s="50">
        <v>181</v>
      </c>
      <c r="H73" s="50">
        <v>221</v>
      </c>
      <c r="I73" s="50">
        <v>224</v>
      </c>
      <c r="J73" s="50">
        <v>192</v>
      </c>
      <c r="K73" s="50">
        <v>191</v>
      </c>
      <c r="L73" s="50">
        <v>204</v>
      </c>
      <c r="M73" s="30">
        <f t="shared" si="0"/>
        <v>1213</v>
      </c>
      <c r="N73" s="30">
        <f t="shared" si="1"/>
        <v>6</v>
      </c>
      <c r="O73" s="30">
        <f t="shared" si="2"/>
        <v>202.16666666666666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121</v>
      </c>
      <c r="C74" s="22" t="s">
        <v>120</v>
      </c>
      <c r="E74" s="1" t="s">
        <v>2178</v>
      </c>
      <c r="F74" s="1" t="s">
        <v>360</v>
      </c>
      <c r="G74" s="50">
        <v>200</v>
      </c>
      <c r="H74" s="50">
        <v>222</v>
      </c>
      <c r="I74" s="50">
        <v>194</v>
      </c>
      <c r="J74" s="50">
        <v>227</v>
      </c>
      <c r="K74" s="50">
        <v>184</v>
      </c>
      <c r="L74" s="50">
        <v>186</v>
      </c>
      <c r="M74" s="30">
        <f t="shared" si="0"/>
        <v>1213</v>
      </c>
      <c r="N74" s="30">
        <f t="shared" si="1"/>
        <v>6</v>
      </c>
      <c r="O74" s="30">
        <f t="shared" si="2"/>
        <v>202.16666666666666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776</v>
      </c>
      <c r="C75" s="22" t="s">
        <v>775</v>
      </c>
      <c r="E75" s="1" t="s">
        <v>2189</v>
      </c>
      <c r="F75" s="1" t="s">
        <v>360</v>
      </c>
      <c r="G75" s="50">
        <v>171</v>
      </c>
      <c r="H75" s="50">
        <v>232</v>
      </c>
      <c r="I75" s="50">
        <v>168</v>
      </c>
      <c r="J75" s="50">
        <v>202</v>
      </c>
      <c r="K75" s="50">
        <v>248</v>
      </c>
      <c r="L75" s="50">
        <v>189</v>
      </c>
      <c r="M75" s="30">
        <f t="shared" si="0"/>
        <v>1210</v>
      </c>
      <c r="N75" s="30">
        <f t="shared" si="1"/>
        <v>6</v>
      </c>
      <c r="O75" s="30">
        <f t="shared" si="2"/>
        <v>201.66666666666666</v>
      </c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482</v>
      </c>
      <c r="C76" s="22" t="s">
        <v>481</v>
      </c>
      <c r="E76" s="1" t="s">
        <v>2180</v>
      </c>
      <c r="F76" s="1" t="s">
        <v>360</v>
      </c>
      <c r="G76" s="50">
        <v>187</v>
      </c>
      <c r="H76" s="50">
        <v>257</v>
      </c>
      <c r="I76" s="50">
        <v>225</v>
      </c>
      <c r="J76" s="50">
        <v>182</v>
      </c>
      <c r="K76" s="50">
        <v>192</v>
      </c>
      <c r="L76" s="50">
        <v>167</v>
      </c>
      <c r="M76" s="30">
        <f t="shared" si="0"/>
        <v>1210</v>
      </c>
      <c r="N76" s="30">
        <f t="shared" si="1"/>
        <v>6</v>
      </c>
      <c r="O76" s="30">
        <f t="shared" si="2"/>
        <v>201.66666666666666</v>
      </c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393</v>
      </c>
      <c r="C77" s="22" t="s">
        <v>392</v>
      </c>
      <c r="E77" s="1" t="s">
        <v>2155</v>
      </c>
      <c r="F77" s="1" t="s">
        <v>360</v>
      </c>
      <c r="G77" s="50">
        <v>266</v>
      </c>
      <c r="H77" s="50">
        <v>193</v>
      </c>
      <c r="I77" s="50">
        <v>165</v>
      </c>
      <c r="J77" s="50">
        <v>194</v>
      </c>
      <c r="K77" s="50">
        <v>198</v>
      </c>
      <c r="L77" s="50">
        <v>194</v>
      </c>
      <c r="M77" s="30">
        <f t="shared" ref="M77:M140" si="3">SUM(G77:L77)</f>
        <v>1210</v>
      </c>
      <c r="N77" s="30">
        <f t="shared" ref="N77:N140" si="4">COUNTIF(G77:L77, "&gt;0" )</f>
        <v>6</v>
      </c>
      <c r="O77" s="30">
        <f t="shared" ref="O77:O140" si="5">IF(N77=0,0,M77/N77)</f>
        <v>201.66666666666666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134</v>
      </c>
      <c r="C78" s="22" t="s">
        <v>133</v>
      </c>
      <c r="E78" s="64" t="s">
        <v>2146</v>
      </c>
      <c r="F78" s="64" t="s">
        <v>360</v>
      </c>
      <c r="G78" s="24">
        <v>225</v>
      </c>
      <c r="H78" s="24">
        <v>225</v>
      </c>
      <c r="I78" s="24">
        <v>224</v>
      </c>
      <c r="J78" s="24">
        <v>176</v>
      </c>
      <c r="K78" s="24">
        <v>182</v>
      </c>
      <c r="L78" s="24">
        <v>175</v>
      </c>
      <c r="M78" s="19">
        <f t="shared" si="3"/>
        <v>1207</v>
      </c>
      <c r="N78" s="19">
        <f t="shared" si="4"/>
        <v>6</v>
      </c>
      <c r="O78" s="19">
        <f t="shared" si="5"/>
        <v>201.16666666666666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893</v>
      </c>
      <c r="C79" s="22" t="s">
        <v>892</v>
      </c>
      <c r="E79" s="1" t="s">
        <v>2170</v>
      </c>
      <c r="F79" s="1" t="s">
        <v>360</v>
      </c>
      <c r="G79" s="50">
        <v>193</v>
      </c>
      <c r="H79" s="50">
        <v>204</v>
      </c>
      <c r="I79" s="50">
        <v>207</v>
      </c>
      <c r="J79" s="50">
        <v>228</v>
      </c>
      <c r="K79" s="50">
        <v>181</v>
      </c>
      <c r="L79" s="50">
        <v>194</v>
      </c>
      <c r="M79" s="30">
        <f t="shared" si="3"/>
        <v>1207</v>
      </c>
      <c r="N79" s="30">
        <f t="shared" si="4"/>
        <v>6</v>
      </c>
      <c r="O79" s="30">
        <f t="shared" si="5"/>
        <v>201.16666666666666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955</v>
      </c>
      <c r="C80" s="22" t="s">
        <v>954</v>
      </c>
      <c r="E80" s="1" t="s">
        <v>2172</v>
      </c>
      <c r="F80" s="1" t="s">
        <v>360</v>
      </c>
      <c r="G80" s="50">
        <v>204</v>
      </c>
      <c r="H80" s="50">
        <v>178</v>
      </c>
      <c r="I80" s="50">
        <v>187</v>
      </c>
      <c r="J80" s="50">
        <v>216</v>
      </c>
      <c r="K80" s="50">
        <v>224</v>
      </c>
      <c r="L80" s="50">
        <v>197</v>
      </c>
      <c r="M80" s="30">
        <f t="shared" si="3"/>
        <v>1206</v>
      </c>
      <c r="N80" s="30">
        <f t="shared" si="4"/>
        <v>6</v>
      </c>
      <c r="O80" s="30">
        <f t="shared" si="5"/>
        <v>201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241</v>
      </c>
      <c r="C81" s="22" t="s">
        <v>240</v>
      </c>
      <c r="E81" s="1" t="s">
        <v>2150</v>
      </c>
      <c r="F81" s="1" t="s">
        <v>360</v>
      </c>
      <c r="G81" s="50">
        <v>149</v>
      </c>
      <c r="H81" s="50">
        <v>246</v>
      </c>
      <c r="I81" s="50">
        <v>228</v>
      </c>
      <c r="J81" s="50">
        <v>185</v>
      </c>
      <c r="K81" s="50">
        <v>194</v>
      </c>
      <c r="L81" s="50">
        <v>203</v>
      </c>
      <c r="M81" s="30">
        <f t="shared" si="3"/>
        <v>1205</v>
      </c>
      <c r="N81" s="30">
        <f t="shared" si="4"/>
        <v>6</v>
      </c>
      <c r="O81" s="30">
        <f t="shared" si="5"/>
        <v>200.83333333333334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441</v>
      </c>
      <c r="C82" s="22" t="s">
        <v>440</v>
      </c>
      <c r="E82" s="1" t="s">
        <v>2157</v>
      </c>
      <c r="F82" s="1" t="s">
        <v>360</v>
      </c>
      <c r="G82" s="50">
        <v>194</v>
      </c>
      <c r="H82" s="50">
        <v>215</v>
      </c>
      <c r="I82" s="50">
        <v>192</v>
      </c>
      <c r="J82" s="50">
        <v>218</v>
      </c>
      <c r="K82" s="50">
        <v>163</v>
      </c>
      <c r="L82" s="50">
        <v>222</v>
      </c>
      <c r="M82" s="30">
        <f t="shared" si="3"/>
        <v>1204</v>
      </c>
      <c r="N82" s="30">
        <f t="shared" si="4"/>
        <v>6</v>
      </c>
      <c r="O82" s="30">
        <f t="shared" si="5"/>
        <v>200.66666666666666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972</v>
      </c>
      <c r="C83" s="22" t="s">
        <v>971</v>
      </c>
      <c r="E83" s="1" t="s">
        <v>2173</v>
      </c>
      <c r="F83" s="1" t="s">
        <v>360</v>
      </c>
      <c r="G83" s="50">
        <v>193</v>
      </c>
      <c r="H83" s="50">
        <v>216</v>
      </c>
      <c r="I83" s="50">
        <v>192</v>
      </c>
      <c r="J83" s="50">
        <v>223</v>
      </c>
      <c r="K83" s="50">
        <v>189</v>
      </c>
      <c r="L83" s="50">
        <v>188</v>
      </c>
      <c r="M83" s="30">
        <f t="shared" si="3"/>
        <v>1201</v>
      </c>
      <c r="N83" s="30">
        <f t="shared" si="4"/>
        <v>6</v>
      </c>
      <c r="O83" s="30">
        <f t="shared" si="5"/>
        <v>200.16666666666666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702</v>
      </c>
      <c r="C84" s="22" t="s">
        <v>701</v>
      </c>
      <c r="E84" s="1" t="s">
        <v>2164</v>
      </c>
      <c r="F84" s="1" t="s">
        <v>360</v>
      </c>
      <c r="G84" s="50">
        <v>222</v>
      </c>
      <c r="H84" s="50">
        <v>180</v>
      </c>
      <c r="I84" s="50">
        <v>190</v>
      </c>
      <c r="J84" s="50">
        <v>189</v>
      </c>
      <c r="K84" s="50">
        <v>257</v>
      </c>
      <c r="L84" s="50">
        <v>163</v>
      </c>
      <c r="M84" s="30">
        <f t="shared" si="3"/>
        <v>1201</v>
      </c>
      <c r="N84" s="30">
        <f t="shared" si="4"/>
        <v>6</v>
      </c>
      <c r="O84" s="30">
        <f t="shared" si="5"/>
        <v>200.16666666666666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957</v>
      </c>
      <c r="C85" s="22" t="s">
        <v>956</v>
      </c>
      <c r="E85" s="1" t="s">
        <v>2172</v>
      </c>
      <c r="F85" s="1" t="s">
        <v>360</v>
      </c>
      <c r="G85" s="50">
        <v>215</v>
      </c>
      <c r="H85" s="50">
        <v>236</v>
      </c>
      <c r="I85" s="50">
        <v>215</v>
      </c>
      <c r="J85" s="50">
        <v>162</v>
      </c>
      <c r="K85" s="50">
        <v>169</v>
      </c>
      <c r="L85" s="50">
        <v>200</v>
      </c>
      <c r="M85" s="30">
        <f t="shared" si="3"/>
        <v>1197</v>
      </c>
      <c r="N85" s="30">
        <f t="shared" si="4"/>
        <v>6</v>
      </c>
      <c r="O85" s="30">
        <f t="shared" si="5"/>
        <v>199.5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889</v>
      </c>
      <c r="C86" s="22" t="s">
        <v>888</v>
      </c>
      <c r="E86" s="1" t="s">
        <v>2170</v>
      </c>
      <c r="F86" s="1" t="s">
        <v>360</v>
      </c>
      <c r="G86" s="50">
        <v>190</v>
      </c>
      <c r="H86" s="50">
        <v>221</v>
      </c>
      <c r="I86" s="50">
        <v>207</v>
      </c>
      <c r="J86" s="50">
        <v>198</v>
      </c>
      <c r="K86" s="50">
        <v>162</v>
      </c>
      <c r="L86" s="50">
        <v>218</v>
      </c>
      <c r="M86" s="30">
        <f t="shared" si="3"/>
        <v>1196</v>
      </c>
      <c r="N86" s="30">
        <f t="shared" si="4"/>
        <v>6</v>
      </c>
      <c r="O86" s="30">
        <f t="shared" si="5"/>
        <v>199.33333333333334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46</v>
      </c>
      <c r="C87" s="22" t="s">
        <v>45</v>
      </c>
      <c r="E87" s="1" t="s">
        <v>2177</v>
      </c>
      <c r="F87" s="1" t="s">
        <v>360</v>
      </c>
      <c r="G87" s="50">
        <v>200</v>
      </c>
      <c r="H87" s="50">
        <v>257</v>
      </c>
      <c r="I87" s="50">
        <v>199</v>
      </c>
      <c r="J87" s="50">
        <v>192</v>
      </c>
      <c r="K87" s="50">
        <v>178</v>
      </c>
      <c r="L87" s="50">
        <v>167</v>
      </c>
      <c r="M87" s="30">
        <f t="shared" si="3"/>
        <v>1193</v>
      </c>
      <c r="N87" s="30">
        <f t="shared" si="4"/>
        <v>6</v>
      </c>
      <c r="O87" s="30">
        <f t="shared" si="5"/>
        <v>198.83333333333334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368</v>
      </c>
      <c r="C88" s="22" t="s">
        <v>367</v>
      </c>
      <c r="E88" s="1" t="s">
        <v>2154</v>
      </c>
      <c r="F88" s="1" t="s">
        <v>360</v>
      </c>
      <c r="G88" s="50">
        <v>192</v>
      </c>
      <c r="H88" s="50">
        <v>161</v>
      </c>
      <c r="I88" s="50">
        <v>212</v>
      </c>
      <c r="J88" s="50">
        <v>190</v>
      </c>
      <c r="K88" s="50">
        <v>217</v>
      </c>
      <c r="L88" s="50">
        <v>220</v>
      </c>
      <c r="M88" s="30">
        <f t="shared" si="3"/>
        <v>1192</v>
      </c>
      <c r="N88" s="30">
        <f t="shared" si="4"/>
        <v>6</v>
      </c>
      <c r="O88" s="30">
        <f t="shared" si="5"/>
        <v>198.66666666666666</v>
      </c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928</v>
      </c>
      <c r="C89" s="22" t="s">
        <v>927</v>
      </c>
      <c r="E89" s="1" t="s">
        <v>2171</v>
      </c>
      <c r="F89" s="1" t="s">
        <v>360</v>
      </c>
      <c r="G89" s="50">
        <v>201</v>
      </c>
      <c r="H89" s="50">
        <v>209</v>
      </c>
      <c r="I89" s="50">
        <v>213</v>
      </c>
      <c r="J89" s="50">
        <v>190</v>
      </c>
      <c r="K89" s="50">
        <v>171</v>
      </c>
      <c r="L89" s="50">
        <v>200</v>
      </c>
      <c r="M89" s="30">
        <f t="shared" si="3"/>
        <v>1184</v>
      </c>
      <c r="N89" s="30">
        <f t="shared" si="4"/>
        <v>6</v>
      </c>
      <c r="O89" s="30">
        <f t="shared" si="5"/>
        <v>197.33333333333334</v>
      </c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176</v>
      </c>
      <c r="C90" s="22" t="s">
        <v>175</v>
      </c>
      <c r="E90" s="64" t="s">
        <v>2149</v>
      </c>
      <c r="F90" s="64" t="s">
        <v>360</v>
      </c>
      <c r="G90" s="24">
        <v>197</v>
      </c>
      <c r="H90" s="24">
        <v>178</v>
      </c>
      <c r="I90" s="24">
        <v>223</v>
      </c>
      <c r="J90" s="24">
        <v>245</v>
      </c>
      <c r="K90" s="24">
        <v>158</v>
      </c>
      <c r="L90" s="24">
        <v>182</v>
      </c>
      <c r="M90" s="19">
        <f t="shared" si="3"/>
        <v>1183</v>
      </c>
      <c r="N90" s="19">
        <f t="shared" si="4"/>
        <v>6</v>
      </c>
      <c r="O90" s="19">
        <f t="shared" si="5"/>
        <v>197.16666666666666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478</v>
      </c>
      <c r="C91" s="22" t="s">
        <v>477</v>
      </c>
      <c r="E91" s="1" t="s">
        <v>2158</v>
      </c>
      <c r="F91" s="1" t="s">
        <v>360</v>
      </c>
      <c r="G91" s="50">
        <v>168</v>
      </c>
      <c r="H91" s="50">
        <v>242</v>
      </c>
      <c r="I91" s="50">
        <v>214</v>
      </c>
      <c r="J91" s="50">
        <v>197</v>
      </c>
      <c r="K91" s="50">
        <v>198</v>
      </c>
      <c r="L91" s="50">
        <v>163</v>
      </c>
      <c r="M91" s="30">
        <f t="shared" si="3"/>
        <v>1182</v>
      </c>
      <c r="N91" s="30">
        <f t="shared" si="4"/>
        <v>6</v>
      </c>
      <c r="O91" s="30">
        <f t="shared" si="5"/>
        <v>197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843</v>
      </c>
      <c r="C92" s="22" t="s">
        <v>842</v>
      </c>
      <c r="E92" s="1" t="s">
        <v>2190</v>
      </c>
      <c r="F92" s="1" t="s">
        <v>360</v>
      </c>
      <c r="G92" s="50">
        <v>174</v>
      </c>
      <c r="H92" s="50">
        <v>218</v>
      </c>
      <c r="I92" s="50">
        <v>221</v>
      </c>
      <c r="J92" s="50">
        <v>203</v>
      </c>
      <c r="K92" s="50">
        <v>166</v>
      </c>
      <c r="L92" s="50">
        <v>200</v>
      </c>
      <c r="M92" s="30">
        <f t="shared" si="3"/>
        <v>1182</v>
      </c>
      <c r="N92" s="30">
        <f t="shared" si="4"/>
        <v>6</v>
      </c>
      <c r="O92" s="30">
        <f t="shared" si="5"/>
        <v>197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686</v>
      </c>
      <c r="C93" s="22" t="s">
        <v>685</v>
      </c>
      <c r="E93" s="1" t="s">
        <v>2164</v>
      </c>
      <c r="F93" s="1" t="s">
        <v>360</v>
      </c>
      <c r="G93" s="50">
        <v>231</v>
      </c>
      <c r="H93" s="50">
        <v>196</v>
      </c>
      <c r="I93" s="50">
        <v>195</v>
      </c>
      <c r="J93" s="50">
        <v>182</v>
      </c>
      <c r="K93" s="50">
        <v>184</v>
      </c>
      <c r="L93" s="50">
        <v>193</v>
      </c>
      <c r="M93" s="30">
        <f t="shared" si="3"/>
        <v>1181</v>
      </c>
      <c r="N93" s="30">
        <f t="shared" si="4"/>
        <v>6</v>
      </c>
      <c r="O93" s="30">
        <f t="shared" si="5"/>
        <v>196.83333333333334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589</v>
      </c>
      <c r="C94" s="22" t="s">
        <v>588</v>
      </c>
      <c r="E94" s="1" t="s">
        <v>2161</v>
      </c>
      <c r="F94" s="1" t="s">
        <v>360</v>
      </c>
      <c r="G94" s="50">
        <v>190</v>
      </c>
      <c r="H94" s="50">
        <v>199</v>
      </c>
      <c r="I94" s="50">
        <v>205</v>
      </c>
      <c r="J94" s="50">
        <v>182</v>
      </c>
      <c r="K94" s="50">
        <v>212</v>
      </c>
      <c r="L94" s="50">
        <v>193</v>
      </c>
      <c r="M94" s="30">
        <f t="shared" si="3"/>
        <v>1181</v>
      </c>
      <c r="N94" s="30">
        <f t="shared" si="4"/>
        <v>6</v>
      </c>
      <c r="O94" s="30">
        <f t="shared" si="5"/>
        <v>196.83333333333334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624</v>
      </c>
      <c r="C95" s="22" t="s">
        <v>623</v>
      </c>
      <c r="E95" s="1" t="s">
        <v>2186</v>
      </c>
      <c r="F95" s="1" t="s">
        <v>360</v>
      </c>
      <c r="G95" s="50">
        <v>188</v>
      </c>
      <c r="H95" s="50">
        <v>182</v>
      </c>
      <c r="I95" s="50">
        <v>204</v>
      </c>
      <c r="J95" s="50">
        <v>198</v>
      </c>
      <c r="K95" s="50">
        <v>221</v>
      </c>
      <c r="L95" s="50">
        <v>182</v>
      </c>
      <c r="M95" s="30">
        <f t="shared" si="3"/>
        <v>1175</v>
      </c>
      <c r="N95" s="30">
        <f t="shared" si="4"/>
        <v>6</v>
      </c>
      <c r="O95" s="30">
        <f t="shared" si="5"/>
        <v>195.83333333333334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891</v>
      </c>
      <c r="C96" s="22" t="s">
        <v>890</v>
      </c>
      <c r="E96" s="1" t="s">
        <v>2170</v>
      </c>
      <c r="F96" s="1" t="s">
        <v>360</v>
      </c>
      <c r="G96" s="50">
        <v>242</v>
      </c>
      <c r="H96" s="50">
        <v>180</v>
      </c>
      <c r="I96" s="50">
        <v>180</v>
      </c>
      <c r="J96" s="50">
        <v>202</v>
      </c>
      <c r="K96" s="50">
        <v>218</v>
      </c>
      <c r="L96" s="50">
        <v>149</v>
      </c>
      <c r="M96" s="30">
        <f t="shared" si="3"/>
        <v>1171</v>
      </c>
      <c r="N96" s="30">
        <f t="shared" si="4"/>
        <v>6</v>
      </c>
      <c r="O96" s="30">
        <f t="shared" si="5"/>
        <v>195.16666666666666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476</v>
      </c>
      <c r="C97" s="22" t="s">
        <v>475</v>
      </c>
      <c r="E97" s="1" t="s">
        <v>2182</v>
      </c>
      <c r="F97" s="1" t="s">
        <v>360</v>
      </c>
      <c r="G97" s="50">
        <v>210</v>
      </c>
      <c r="H97" s="50">
        <v>225</v>
      </c>
      <c r="I97" s="50">
        <v>203</v>
      </c>
      <c r="J97" s="50">
        <v>161</v>
      </c>
      <c r="K97" s="50">
        <v>146</v>
      </c>
      <c r="L97" s="50">
        <v>223</v>
      </c>
      <c r="M97" s="30">
        <f t="shared" si="3"/>
        <v>1168</v>
      </c>
      <c r="N97" s="30">
        <f t="shared" si="4"/>
        <v>6</v>
      </c>
      <c r="O97" s="30">
        <f t="shared" si="5"/>
        <v>194.66666666666666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576</v>
      </c>
      <c r="C98" s="22" t="s">
        <v>575</v>
      </c>
      <c r="E98" s="1" t="s">
        <v>2185</v>
      </c>
      <c r="F98" s="1" t="s">
        <v>360</v>
      </c>
      <c r="G98" s="50">
        <v>158</v>
      </c>
      <c r="H98" s="50">
        <v>182</v>
      </c>
      <c r="I98" s="50">
        <v>190</v>
      </c>
      <c r="J98" s="50">
        <v>180</v>
      </c>
      <c r="K98" s="50">
        <v>223</v>
      </c>
      <c r="L98" s="50">
        <v>235</v>
      </c>
      <c r="M98" s="30">
        <f t="shared" si="3"/>
        <v>1168</v>
      </c>
      <c r="N98" s="30">
        <f t="shared" si="4"/>
        <v>6</v>
      </c>
      <c r="O98" s="30">
        <f t="shared" si="5"/>
        <v>194.66666666666666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370</v>
      </c>
      <c r="C99" s="22" t="s">
        <v>369</v>
      </c>
      <c r="E99" s="1" t="s">
        <v>2154</v>
      </c>
      <c r="F99" s="1" t="s">
        <v>360</v>
      </c>
      <c r="G99" s="50">
        <v>150</v>
      </c>
      <c r="H99" s="50">
        <v>202</v>
      </c>
      <c r="I99" s="50">
        <v>191</v>
      </c>
      <c r="J99" s="50">
        <v>156</v>
      </c>
      <c r="K99" s="50">
        <v>243</v>
      </c>
      <c r="L99" s="50">
        <v>226</v>
      </c>
      <c r="M99" s="30">
        <f t="shared" si="3"/>
        <v>1168</v>
      </c>
      <c r="N99" s="30">
        <f t="shared" si="4"/>
        <v>6</v>
      </c>
      <c r="O99" s="30">
        <f t="shared" si="5"/>
        <v>194.66666666666666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464</v>
      </c>
      <c r="C100" s="22" t="s">
        <v>463</v>
      </c>
      <c r="E100" s="1" t="s">
        <v>2158</v>
      </c>
      <c r="F100" s="1" t="s">
        <v>360</v>
      </c>
      <c r="G100" s="50">
        <v>177</v>
      </c>
      <c r="H100" s="50">
        <v>168</v>
      </c>
      <c r="I100" s="50">
        <v>222</v>
      </c>
      <c r="J100" s="50">
        <v>225</v>
      </c>
      <c r="K100" s="50">
        <v>180</v>
      </c>
      <c r="L100" s="50">
        <v>189</v>
      </c>
      <c r="M100" s="30">
        <f t="shared" si="3"/>
        <v>1161</v>
      </c>
      <c r="N100" s="30">
        <f t="shared" si="4"/>
        <v>6</v>
      </c>
      <c r="O100" s="30">
        <f t="shared" si="5"/>
        <v>193.5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790</v>
      </c>
      <c r="C101" s="22" t="s">
        <v>789</v>
      </c>
      <c r="E101" s="1" t="s">
        <v>2189</v>
      </c>
      <c r="F101" s="1" t="s">
        <v>360</v>
      </c>
      <c r="G101" s="50">
        <v>164</v>
      </c>
      <c r="H101" s="50">
        <v>160</v>
      </c>
      <c r="I101" s="50">
        <v>248</v>
      </c>
      <c r="J101" s="50">
        <v>176</v>
      </c>
      <c r="K101" s="50">
        <v>212</v>
      </c>
      <c r="L101" s="50">
        <v>199</v>
      </c>
      <c r="M101" s="30">
        <f t="shared" si="3"/>
        <v>1159</v>
      </c>
      <c r="N101" s="30">
        <f t="shared" si="4"/>
        <v>6</v>
      </c>
      <c r="O101" s="30">
        <f t="shared" si="5"/>
        <v>193.16666666666666</v>
      </c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593</v>
      </c>
      <c r="C102" s="22" t="s">
        <v>592</v>
      </c>
      <c r="E102" s="1" t="s">
        <v>2161</v>
      </c>
      <c r="F102" s="1" t="s">
        <v>360</v>
      </c>
      <c r="G102" s="50">
        <v>162</v>
      </c>
      <c r="H102" s="50">
        <v>209</v>
      </c>
      <c r="I102" s="50">
        <v>198</v>
      </c>
      <c r="J102" s="50">
        <v>234</v>
      </c>
      <c r="K102" s="50">
        <v>169</v>
      </c>
      <c r="L102" s="50">
        <v>187</v>
      </c>
      <c r="M102" s="30">
        <f t="shared" si="3"/>
        <v>1159</v>
      </c>
      <c r="N102" s="30">
        <f t="shared" si="4"/>
        <v>6</v>
      </c>
      <c r="O102" s="30">
        <f t="shared" si="5"/>
        <v>193.16666666666666</v>
      </c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872</v>
      </c>
      <c r="C103" s="22" t="s">
        <v>871</v>
      </c>
      <c r="E103" s="1" t="s">
        <v>2191</v>
      </c>
      <c r="F103" s="1" t="s">
        <v>360</v>
      </c>
      <c r="G103" s="50">
        <v>185</v>
      </c>
      <c r="H103" s="50">
        <v>200</v>
      </c>
      <c r="I103" s="50">
        <v>198</v>
      </c>
      <c r="J103" s="50">
        <v>243</v>
      </c>
      <c r="K103" s="50">
        <v>157</v>
      </c>
      <c r="L103" s="50">
        <v>173</v>
      </c>
      <c r="M103" s="30">
        <f t="shared" si="3"/>
        <v>1156</v>
      </c>
      <c r="N103" s="30">
        <f t="shared" si="4"/>
        <v>6</v>
      </c>
      <c r="O103" s="30">
        <f t="shared" si="5"/>
        <v>192.66666666666666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257</v>
      </c>
      <c r="C104" s="22" t="s">
        <v>256</v>
      </c>
      <c r="E104" s="1" t="s">
        <v>2179</v>
      </c>
      <c r="F104" s="1" t="s">
        <v>360</v>
      </c>
      <c r="G104" s="50">
        <v>180</v>
      </c>
      <c r="H104" s="50">
        <v>212</v>
      </c>
      <c r="I104" s="50">
        <v>163</v>
      </c>
      <c r="J104" s="50">
        <v>227</v>
      </c>
      <c r="K104" s="50">
        <v>180</v>
      </c>
      <c r="L104" s="50">
        <v>190</v>
      </c>
      <c r="M104" s="30">
        <f t="shared" si="3"/>
        <v>1152</v>
      </c>
      <c r="N104" s="30">
        <f t="shared" si="4"/>
        <v>6</v>
      </c>
      <c r="O104" s="30">
        <f t="shared" si="5"/>
        <v>192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762</v>
      </c>
      <c r="C105" s="22" t="s">
        <v>761</v>
      </c>
      <c r="E105" s="1" t="s">
        <v>2166</v>
      </c>
      <c r="F105" s="1" t="s">
        <v>360</v>
      </c>
      <c r="G105" s="50">
        <v>229</v>
      </c>
      <c r="H105" s="50">
        <v>176</v>
      </c>
      <c r="I105" s="50">
        <v>191</v>
      </c>
      <c r="J105" s="50">
        <v>170</v>
      </c>
      <c r="K105" s="50">
        <v>216</v>
      </c>
      <c r="L105" s="50">
        <v>166</v>
      </c>
      <c r="M105" s="30">
        <f t="shared" si="3"/>
        <v>1148</v>
      </c>
      <c r="N105" s="30">
        <f t="shared" si="4"/>
        <v>6</v>
      </c>
      <c r="O105" s="30">
        <f t="shared" si="5"/>
        <v>191.33333333333334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597</v>
      </c>
      <c r="C106" s="22" t="s">
        <v>596</v>
      </c>
      <c r="E106" s="1" t="s">
        <v>2161</v>
      </c>
      <c r="F106" s="1" t="s">
        <v>360</v>
      </c>
      <c r="G106" s="50">
        <v>159</v>
      </c>
      <c r="H106" s="50">
        <v>253</v>
      </c>
      <c r="I106" s="50">
        <v>170</v>
      </c>
      <c r="J106" s="50">
        <v>192</v>
      </c>
      <c r="K106" s="50">
        <v>198</v>
      </c>
      <c r="L106" s="50">
        <v>174</v>
      </c>
      <c r="M106" s="30">
        <f t="shared" si="3"/>
        <v>1146</v>
      </c>
      <c r="N106" s="30">
        <f t="shared" si="4"/>
        <v>6</v>
      </c>
      <c r="O106" s="30">
        <f t="shared" si="5"/>
        <v>191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707</v>
      </c>
      <c r="C107" s="22" t="s">
        <v>706</v>
      </c>
      <c r="E107" s="1" t="s">
        <v>2188</v>
      </c>
      <c r="F107" s="1" t="s">
        <v>360</v>
      </c>
      <c r="G107" s="50">
        <v>183</v>
      </c>
      <c r="H107" s="50">
        <v>170</v>
      </c>
      <c r="I107" s="50">
        <v>176</v>
      </c>
      <c r="J107" s="50">
        <v>209</v>
      </c>
      <c r="K107" s="50">
        <v>207</v>
      </c>
      <c r="L107" s="50">
        <v>197</v>
      </c>
      <c r="M107" s="30">
        <f t="shared" si="3"/>
        <v>1142</v>
      </c>
      <c r="N107" s="30">
        <f t="shared" si="4"/>
        <v>6</v>
      </c>
      <c r="O107" s="30">
        <f t="shared" si="5"/>
        <v>190.33333333333334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377</v>
      </c>
      <c r="C108" s="22" t="s">
        <v>376</v>
      </c>
      <c r="E108" s="1" t="s">
        <v>2155</v>
      </c>
      <c r="F108" s="1" t="s">
        <v>360</v>
      </c>
      <c r="G108" s="50">
        <v>186</v>
      </c>
      <c r="H108" s="50">
        <v>200</v>
      </c>
      <c r="I108" s="50">
        <v>213</v>
      </c>
      <c r="J108" s="50">
        <v>208</v>
      </c>
      <c r="K108" s="50">
        <v>171</v>
      </c>
      <c r="L108" s="50">
        <v>158</v>
      </c>
      <c r="M108" s="30">
        <f t="shared" si="3"/>
        <v>1136</v>
      </c>
      <c r="N108" s="30">
        <f t="shared" si="4"/>
        <v>6</v>
      </c>
      <c r="O108" s="30">
        <f t="shared" si="5"/>
        <v>189.33333333333334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128</v>
      </c>
      <c r="C109" s="22" t="s">
        <v>127</v>
      </c>
      <c r="E109" s="64" t="s">
        <v>2146</v>
      </c>
      <c r="F109" s="64" t="s">
        <v>360</v>
      </c>
      <c r="G109" s="24">
        <v>180</v>
      </c>
      <c r="H109" s="24">
        <v>214</v>
      </c>
      <c r="I109" s="24">
        <v>184</v>
      </c>
      <c r="J109" s="24">
        <v>185</v>
      </c>
      <c r="K109" s="24">
        <v>201</v>
      </c>
      <c r="L109" s="24">
        <v>171</v>
      </c>
      <c r="M109" s="19">
        <f t="shared" si="3"/>
        <v>1135</v>
      </c>
      <c r="N109" s="19">
        <f t="shared" si="4"/>
        <v>6</v>
      </c>
      <c r="O109" s="19">
        <f t="shared" si="5"/>
        <v>189.16666666666666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221</v>
      </c>
      <c r="C110" s="22" t="s">
        <v>220</v>
      </c>
      <c r="E110" s="1" t="s">
        <v>2179</v>
      </c>
      <c r="F110" s="1" t="s">
        <v>360</v>
      </c>
      <c r="G110" s="50">
        <v>158</v>
      </c>
      <c r="H110" s="50">
        <v>223</v>
      </c>
      <c r="I110" s="50">
        <v>187</v>
      </c>
      <c r="J110" s="50">
        <v>199</v>
      </c>
      <c r="K110" s="50">
        <v>168</v>
      </c>
      <c r="L110" s="50">
        <v>200</v>
      </c>
      <c r="M110" s="30">
        <f t="shared" si="3"/>
        <v>1135</v>
      </c>
      <c r="N110" s="30">
        <f t="shared" si="4"/>
        <v>6</v>
      </c>
      <c r="O110" s="30">
        <f t="shared" si="5"/>
        <v>189.16666666666666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130</v>
      </c>
      <c r="C111" s="22" t="s">
        <v>129</v>
      </c>
      <c r="E111" s="64" t="s">
        <v>2146</v>
      </c>
      <c r="F111" s="64" t="s">
        <v>360</v>
      </c>
      <c r="G111" s="24">
        <v>137</v>
      </c>
      <c r="H111" s="24">
        <v>147</v>
      </c>
      <c r="I111" s="24">
        <v>193</v>
      </c>
      <c r="J111" s="24">
        <v>216</v>
      </c>
      <c r="K111" s="24">
        <v>216</v>
      </c>
      <c r="L111" s="24">
        <v>226</v>
      </c>
      <c r="M111" s="19">
        <f t="shared" si="3"/>
        <v>1135</v>
      </c>
      <c r="N111" s="19">
        <f t="shared" si="4"/>
        <v>6</v>
      </c>
      <c r="O111" s="19">
        <f t="shared" si="5"/>
        <v>189.16666666666666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614</v>
      </c>
      <c r="C112" s="22" t="s">
        <v>613</v>
      </c>
      <c r="E112" s="1" t="s">
        <v>2186</v>
      </c>
      <c r="F112" s="1" t="s">
        <v>360</v>
      </c>
      <c r="G112" s="50">
        <v>191</v>
      </c>
      <c r="H112" s="50">
        <v>215</v>
      </c>
      <c r="I112" s="50">
        <v>171</v>
      </c>
      <c r="J112" s="50">
        <v>188</v>
      </c>
      <c r="K112" s="50">
        <v>187</v>
      </c>
      <c r="L112" s="50">
        <v>182</v>
      </c>
      <c r="M112" s="30">
        <f t="shared" si="3"/>
        <v>1134</v>
      </c>
      <c r="N112" s="30">
        <f t="shared" si="4"/>
        <v>6</v>
      </c>
      <c r="O112" s="30">
        <f t="shared" si="5"/>
        <v>189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741</v>
      </c>
      <c r="C113" s="22" t="s">
        <v>740</v>
      </c>
      <c r="E113" s="1" t="s">
        <v>2188</v>
      </c>
      <c r="F113" s="1" t="s">
        <v>360</v>
      </c>
      <c r="G113" s="50">
        <v>177</v>
      </c>
      <c r="H113" s="50">
        <v>177</v>
      </c>
      <c r="I113" s="50">
        <v>138</v>
      </c>
      <c r="J113" s="50">
        <v>230</v>
      </c>
      <c r="K113" s="50">
        <v>236</v>
      </c>
      <c r="L113" s="50">
        <v>173</v>
      </c>
      <c r="M113" s="30">
        <f t="shared" si="3"/>
        <v>1131</v>
      </c>
      <c r="N113" s="30">
        <f t="shared" si="4"/>
        <v>6</v>
      </c>
      <c r="O113" s="30">
        <f t="shared" si="5"/>
        <v>188.5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430</v>
      </c>
      <c r="C114" s="22" t="s">
        <v>429</v>
      </c>
      <c r="E114" s="1" t="s">
        <v>2156</v>
      </c>
      <c r="F114" s="1" t="s">
        <v>360</v>
      </c>
      <c r="G114" s="50">
        <v>203</v>
      </c>
      <c r="H114" s="50">
        <v>161</v>
      </c>
      <c r="I114" s="50">
        <v>205</v>
      </c>
      <c r="J114" s="50">
        <v>198</v>
      </c>
      <c r="K114" s="50">
        <v>179</v>
      </c>
      <c r="L114" s="50">
        <v>181</v>
      </c>
      <c r="M114" s="30">
        <f t="shared" si="3"/>
        <v>1127</v>
      </c>
      <c r="N114" s="30">
        <f t="shared" si="4"/>
        <v>6</v>
      </c>
      <c r="O114" s="30">
        <f t="shared" si="5"/>
        <v>187.83333333333334</v>
      </c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681</v>
      </c>
      <c r="C115" s="22" t="s">
        <v>680</v>
      </c>
      <c r="E115" s="1" t="s">
        <v>2163</v>
      </c>
      <c r="F115" s="1" t="s">
        <v>360</v>
      </c>
      <c r="G115" s="50">
        <v>177</v>
      </c>
      <c r="H115" s="50">
        <v>191</v>
      </c>
      <c r="I115" s="50">
        <v>258</v>
      </c>
      <c r="J115" s="50">
        <v>155</v>
      </c>
      <c r="K115" s="50">
        <v>174</v>
      </c>
      <c r="L115" s="50">
        <v>170</v>
      </c>
      <c r="M115" s="30">
        <f t="shared" si="3"/>
        <v>1125</v>
      </c>
      <c r="N115" s="30">
        <f t="shared" si="4"/>
        <v>6</v>
      </c>
      <c r="O115" s="30">
        <f t="shared" si="5"/>
        <v>187.5</v>
      </c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833</v>
      </c>
      <c r="C116" s="22" t="s">
        <v>832</v>
      </c>
      <c r="E116" s="1" t="s">
        <v>2190</v>
      </c>
      <c r="F116" s="1" t="s">
        <v>360</v>
      </c>
      <c r="G116" s="50">
        <v>161</v>
      </c>
      <c r="H116" s="50">
        <v>189</v>
      </c>
      <c r="I116" s="50">
        <v>189</v>
      </c>
      <c r="J116" s="50">
        <v>189</v>
      </c>
      <c r="K116" s="50">
        <v>215</v>
      </c>
      <c r="L116" s="50">
        <v>179</v>
      </c>
      <c r="M116" s="30">
        <f t="shared" si="3"/>
        <v>1122</v>
      </c>
      <c r="N116" s="30">
        <f t="shared" si="4"/>
        <v>6</v>
      </c>
      <c r="O116" s="30">
        <f t="shared" si="5"/>
        <v>187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446</v>
      </c>
      <c r="C117" s="22" t="s">
        <v>445</v>
      </c>
      <c r="E117" s="1" t="s">
        <v>2182</v>
      </c>
      <c r="F117" s="1" t="s">
        <v>360</v>
      </c>
      <c r="G117" s="50">
        <v>209</v>
      </c>
      <c r="H117" s="50">
        <v>223</v>
      </c>
      <c r="I117" s="50">
        <v>221</v>
      </c>
      <c r="J117" s="50">
        <v>148</v>
      </c>
      <c r="K117" s="50">
        <v>180</v>
      </c>
      <c r="L117" s="50">
        <v>140</v>
      </c>
      <c r="M117" s="30">
        <f t="shared" si="3"/>
        <v>1121</v>
      </c>
      <c r="N117" s="30">
        <f t="shared" si="4"/>
        <v>6</v>
      </c>
      <c r="O117" s="30">
        <f t="shared" si="5"/>
        <v>186.83333333333334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887</v>
      </c>
      <c r="C118" s="22" t="s">
        <v>886</v>
      </c>
      <c r="E118" s="1" t="s">
        <v>2192</v>
      </c>
      <c r="F118" s="1" t="s">
        <v>360</v>
      </c>
      <c r="G118" s="50">
        <v>169</v>
      </c>
      <c r="H118" s="50">
        <v>171</v>
      </c>
      <c r="I118" s="50">
        <v>199</v>
      </c>
      <c r="J118" s="50">
        <v>193</v>
      </c>
      <c r="K118" s="50">
        <v>199</v>
      </c>
      <c r="L118" s="50">
        <v>188</v>
      </c>
      <c r="M118" s="30">
        <f t="shared" si="3"/>
        <v>1119</v>
      </c>
      <c r="N118" s="30">
        <f t="shared" si="4"/>
        <v>6</v>
      </c>
      <c r="O118" s="30">
        <f t="shared" si="5"/>
        <v>186.5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850</v>
      </c>
      <c r="C119" s="22" t="s">
        <v>849</v>
      </c>
      <c r="E119" s="1" t="s">
        <v>2191</v>
      </c>
      <c r="F119" s="1" t="s">
        <v>360</v>
      </c>
      <c r="G119" s="50">
        <v>204</v>
      </c>
      <c r="H119" s="50">
        <v>206</v>
      </c>
      <c r="I119" s="50">
        <v>135</v>
      </c>
      <c r="J119" s="50">
        <v>226</v>
      </c>
      <c r="K119" s="50">
        <v>167</v>
      </c>
      <c r="L119" s="50">
        <v>171</v>
      </c>
      <c r="M119" s="30">
        <f t="shared" si="3"/>
        <v>1109</v>
      </c>
      <c r="N119" s="30">
        <f t="shared" si="4"/>
        <v>6</v>
      </c>
      <c r="O119" s="30">
        <f t="shared" si="5"/>
        <v>184.83333333333334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52</v>
      </c>
      <c r="C120" s="22" t="s">
        <v>51</v>
      </c>
      <c r="E120" s="1" t="s">
        <v>2177</v>
      </c>
      <c r="F120" s="1" t="s">
        <v>360</v>
      </c>
      <c r="G120" s="50">
        <v>0</v>
      </c>
      <c r="H120" s="50">
        <v>268</v>
      </c>
      <c r="I120" s="50">
        <v>202</v>
      </c>
      <c r="J120" s="50">
        <v>175</v>
      </c>
      <c r="K120" s="50">
        <v>234</v>
      </c>
      <c r="L120" s="50">
        <v>228</v>
      </c>
      <c r="M120" s="30">
        <f t="shared" si="3"/>
        <v>1107</v>
      </c>
      <c r="N120" s="30">
        <f t="shared" si="4"/>
        <v>5</v>
      </c>
      <c r="O120" s="30">
        <f t="shared" si="5"/>
        <v>221.4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387</v>
      </c>
      <c r="C121" s="22" t="s">
        <v>386</v>
      </c>
      <c r="E121" s="1" t="s">
        <v>2155</v>
      </c>
      <c r="F121" s="1" t="s">
        <v>360</v>
      </c>
      <c r="G121" s="50">
        <v>115</v>
      </c>
      <c r="H121" s="50">
        <v>211</v>
      </c>
      <c r="I121" s="50">
        <v>156</v>
      </c>
      <c r="J121" s="50">
        <v>220</v>
      </c>
      <c r="K121" s="50">
        <v>188</v>
      </c>
      <c r="L121" s="50">
        <v>215</v>
      </c>
      <c r="M121" s="30">
        <f t="shared" si="3"/>
        <v>1105</v>
      </c>
      <c r="N121" s="30">
        <f t="shared" si="4"/>
        <v>6</v>
      </c>
      <c r="O121" s="30">
        <f t="shared" si="5"/>
        <v>184.16666666666666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1021</v>
      </c>
      <c r="C122" s="22" t="s">
        <v>1020</v>
      </c>
      <c r="E122" s="1" t="s">
        <v>2174</v>
      </c>
      <c r="F122" s="1" t="s">
        <v>360</v>
      </c>
      <c r="G122" s="50">
        <v>187</v>
      </c>
      <c r="H122" s="50">
        <v>218</v>
      </c>
      <c r="I122" s="50">
        <v>190</v>
      </c>
      <c r="J122" s="50">
        <v>187</v>
      </c>
      <c r="K122" s="50">
        <v>156</v>
      </c>
      <c r="L122" s="50">
        <v>166</v>
      </c>
      <c r="M122" s="30">
        <f t="shared" si="3"/>
        <v>1104</v>
      </c>
      <c r="N122" s="30">
        <f t="shared" si="4"/>
        <v>6</v>
      </c>
      <c r="O122" s="30">
        <f t="shared" si="5"/>
        <v>184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268</v>
      </c>
      <c r="C123" s="22" t="s">
        <v>267</v>
      </c>
      <c r="E123" s="1" t="s">
        <v>2151</v>
      </c>
      <c r="F123" s="1" t="s">
        <v>360</v>
      </c>
      <c r="G123" s="50">
        <v>167</v>
      </c>
      <c r="H123" s="50">
        <v>237</v>
      </c>
      <c r="I123" s="50">
        <v>130</v>
      </c>
      <c r="J123" s="50">
        <v>188</v>
      </c>
      <c r="K123" s="50">
        <v>183</v>
      </c>
      <c r="L123" s="50">
        <v>198</v>
      </c>
      <c r="M123" s="30">
        <f t="shared" si="3"/>
        <v>1103</v>
      </c>
      <c r="N123" s="30">
        <f t="shared" si="4"/>
        <v>6</v>
      </c>
      <c r="O123" s="30">
        <f t="shared" si="5"/>
        <v>183.83333333333334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912</v>
      </c>
      <c r="C124" s="22" t="s">
        <v>911</v>
      </c>
      <c r="E124" s="1" t="s">
        <v>2171</v>
      </c>
      <c r="F124" s="1" t="s">
        <v>360</v>
      </c>
      <c r="G124" s="50">
        <v>152</v>
      </c>
      <c r="H124" s="50">
        <v>174</v>
      </c>
      <c r="I124" s="50">
        <v>199</v>
      </c>
      <c r="J124" s="50">
        <v>177</v>
      </c>
      <c r="K124" s="50">
        <v>181</v>
      </c>
      <c r="L124" s="50">
        <v>219</v>
      </c>
      <c r="M124" s="30">
        <f t="shared" si="3"/>
        <v>1102</v>
      </c>
      <c r="N124" s="30">
        <f t="shared" si="4"/>
        <v>6</v>
      </c>
      <c r="O124" s="30">
        <f t="shared" si="5"/>
        <v>183.66666666666666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1081</v>
      </c>
      <c r="C125" s="22" t="s">
        <v>1080</v>
      </c>
      <c r="E125" s="1" t="s">
        <v>2176</v>
      </c>
      <c r="F125" s="1" t="s">
        <v>360</v>
      </c>
      <c r="G125" s="50">
        <v>210</v>
      </c>
      <c r="H125" s="50">
        <v>177</v>
      </c>
      <c r="I125" s="50">
        <v>153</v>
      </c>
      <c r="J125" s="50">
        <v>189</v>
      </c>
      <c r="K125" s="50">
        <v>175</v>
      </c>
      <c r="L125" s="50">
        <v>198</v>
      </c>
      <c r="M125" s="30">
        <f t="shared" si="3"/>
        <v>1102</v>
      </c>
      <c r="N125" s="30">
        <f t="shared" si="4"/>
        <v>6</v>
      </c>
      <c r="O125" s="30">
        <f t="shared" si="5"/>
        <v>183.66666666666666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293</v>
      </c>
      <c r="C126" s="22" t="s">
        <v>292</v>
      </c>
      <c r="E126" s="1" t="s">
        <v>2152</v>
      </c>
      <c r="F126" s="1" t="s">
        <v>360</v>
      </c>
      <c r="G126" s="50">
        <v>166</v>
      </c>
      <c r="H126" s="50">
        <v>182</v>
      </c>
      <c r="I126" s="50">
        <v>148</v>
      </c>
      <c r="J126" s="50">
        <v>203</v>
      </c>
      <c r="K126" s="50">
        <v>198</v>
      </c>
      <c r="L126" s="50">
        <v>203</v>
      </c>
      <c r="M126" s="30">
        <f t="shared" si="3"/>
        <v>1100</v>
      </c>
      <c r="N126" s="30">
        <f t="shared" si="4"/>
        <v>6</v>
      </c>
      <c r="O126" s="30">
        <f t="shared" si="5"/>
        <v>183.33333333333334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301</v>
      </c>
      <c r="C127" s="22" t="s">
        <v>300</v>
      </c>
      <c r="E127" s="1" t="s">
        <v>2152</v>
      </c>
      <c r="F127" s="1" t="s">
        <v>360</v>
      </c>
      <c r="G127" s="50">
        <v>182</v>
      </c>
      <c r="H127" s="50">
        <v>134</v>
      </c>
      <c r="I127" s="50">
        <v>200</v>
      </c>
      <c r="J127" s="50">
        <v>198</v>
      </c>
      <c r="K127" s="50">
        <v>179</v>
      </c>
      <c r="L127" s="50">
        <v>201</v>
      </c>
      <c r="M127" s="30">
        <f t="shared" si="3"/>
        <v>1094</v>
      </c>
      <c r="N127" s="30">
        <f t="shared" si="4"/>
        <v>6</v>
      </c>
      <c r="O127" s="30">
        <f t="shared" si="5"/>
        <v>182.33333333333334</v>
      </c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978</v>
      </c>
      <c r="C128" s="22" t="s">
        <v>977</v>
      </c>
      <c r="E128" s="1" t="s">
        <v>2173</v>
      </c>
      <c r="F128" s="1" t="s">
        <v>360</v>
      </c>
      <c r="G128" s="50">
        <v>210</v>
      </c>
      <c r="H128" s="50">
        <v>204</v>
      </c>
      <c r="I128" s="50">
        <v>169</v>
      </c>
      <c r="J128" s="50">
        <v>166</v>
      </c>
      <c r="K128" s="50">
        <v>198</v>
      </c>
      <c r="L128" s="50">
        <v>140</v>
      </c>
      <c r="M128" s="30">
        <f t="shared" si="3"/>
        <v>1087</v>
      </c>
      <c r="N128" s="30">
        <f t="shared" si="4"/>
        <v>6</v>
      </c>
      <c r="O128" s="30">
        <f t="shared" si="5"/>
        <v>181.16666666666666</v>
      </c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173</v>
      </c>
      <c r="C129" s="22" t="s">
        <v>172</v>
      </c>
      <c r="E129" s="64" t="s">
        <v>2148</v>
      </c>
      <c r="F129" s="64" t="s">
        <v>360</v>
      </c>
      <c r="G129" s="24">
        <v>193</v>
      </c>
      <c r="H129" s="24">
        <v>180</v>
      </c>
      <c r="I129" s="24">
        <v>193</v>
      </c>
      <c r="J129" s="24">
        <v>171</v>
      </c>
      <c r="K129" s="24">
        <v>201</v>
      </c>
      <c r="L129" s="24">
        <v>149</v>
      </c>
      <c r="M129" s="19">
        <f t="shared" si="3"/>
        <v>1087</v>
      </c>
      <c r="N129" s="19">
        <f t="shared" si="4"/>
        <v>6</v>
      </c>
      <c r="O129" s="19">
        <f t="shared" si="5"/>
        <v>181.16666666666666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874</v>
      </c>
      <c r="C130" s="22" t="s">
        <v>873</v>
      </c>
      <c r="E130" s="1" t="s">
        <v>2191</v>
      </c>
      <c r="F130" s="1" t="s">
        <v>360</v>
      </c>
      <c r="G130" s="50">
        <v>199</v>
      </c>
      <c r="H130" s="50">
        <v>221</v>
      </c>
      <c r="I130" s="50">
        <v>169</v>
      </c>
      <c r="J130" s="50">
        <v>147</v>
      </c>
      <c r="K130" s="50">
        <v>171</v>
      </c>
      <c r="L130" s="50">
        <v>176</v>
      </c>
      <c r="M130" s="30">
        <f t="shared" si="3"/>
        <v>1083</v>
      </c>
      <c r="N130" s="30">
        <f t="shared" si="4"/>
        <v>6</v>
      </c>
      <c r="O130" s="30">
        <f t="shared" si="5"/>
        <v>180.5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885</v>
      </c>
      <c r="C131" s="22" t="s">
        <v>884</v>
      </c>
      <c r="E131" s="1" t="s">
        <v>2170</v>
      </c>
      <c r="F131" s="1" t="s">
        <v>360</v>
      </c>
      <c r="G131" s="50">
        <v>201</v>
      </c>
      <c r="H131" s="50">
        <v>169</v>
      </c>
      <c r="I131" s="50">
        <v>173</v>
      </c>
      <c r="J131" s="50">
        <v>176</v>
      </c>
      <c r="K131" s="50">
        <v>172</v>
      </c>
      <c r="L131" s="50">
        <v>190</v>
      </c>
      <c r="M131" s="30">
        <f t="shared" si="3"/>
        <v>1081</v>
      </c>
      <c r="N131" s="30">
        <f t="shared" si="4"/>
        <v>6</v>
      </c>
      <c r="O131" s="30">
        <f t="shared" si="5"/>
        <v>180.16666666666666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628</v>
      </c>
      <c r="C132" s="22" t="s">
        <v>627</v>
      </c>
      <c r="E132" s="1" t="s">
        <v>2187</v>
      </c>
      <c r="F132" s="1" t="s">
        <v>360</v>
      </c>
      <c r="G132" s="50">
        <v>181</v>
      </c>
      <c r="H132" s="50">
        <v>192</v>
      </c>
      <c r="I132" s="50">
        <v>196</v>
      </c>
      <c r="J132" s="50">
        <v>157</v>
      </c>
      <c r="K132" s="50">
        <v>193</v>
      </c>
      <c r="L132" s="50">
        <v>162</v>
      </c>
      <c r="M132" s="30">
        <f t="shared" si="3"/>
        <v>1081</v>
      </c>
      <c r="N132" s="30">
        <f t="shared" si="4"/>
        <v>6</v>
      </c>
      <c r="O132" s="30">
        <f t="shared" si="5"/>
        <v>180.16666666666666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B133" s="1" t="s">
        <v>827</v>
      </c>
      <c r="C133" s="22" t="s">
        <v>826</v>
      </c>
      <c r="E133" s="1" t="s">
        <v>2190</v>
      </c>
      <c r="F133" s="1" t="s">
        <v>360</v>
      </c>
      <c r="G133" s="50">
        <v>176</v>
      </c>
      <c r="H133" s="50">
        <v>145</v>
      </c>
      <c r="I133" s="50">
        <v>194</v>
      </c>
      <c r="J133" s="50">
        <v>203</v>
      </c>
      <c r="K133" s="50">
        <v>190</v>
      </c>
      <c r="L133" s="50">
        <v>167</v>
      </c>
      <c r="M133" s="30">
        <f t="shared" si="3"/>
        <v>1075</v>
      </c>
      <c r="N133" s="30">
        <f t="shared" si="4"/>
        <v>6</v>
      </c>
      <c r="O133" s="30">
        <f t="shared" si="5"/>
        <v>179.16666666666666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B134" s="1" t="s">
        <v>646</v>
      </c>
      <c r="C134" s="22" t="s">
        <v>645</v>
      </c>
      <c r="E134" s="1" t="s">
        <v>2186</v>
      </c>
      <c r="F134" s="1" t="s">
        <v>360</v>
      </c>
      <c r="G134" s="50">
        <v>177</v>
      </c>
      <c r="H134" s="50">
        <v>194</v>
      </c>
      <c r="I134" s="50">
        <v>211</v>
      </c>
      <c r="J134" s="50">
        <v>147</v>
      </c>
      <c r="K134" s="50">
        <v>198</v>
      </c>
      <c r="L134" s="50">
        <v>148</v>
      </c>
      <c r="M134" s="30">
        <f t="shared" si="3"/>
        <v>1075</v>
      </c>
      <c r="N134" s="30">
        <f t="shared" si="4"/>
        <v>6</v>
      </c>
      <c r="O134" s="30">
        <f t="shared" si="5"/>
        <v>179.16666666666666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B135" s="1" t="s">
        <v>383</v>
      </c>
      <c r="C135" s="22" t="s">
        <v>382</v>
      </c>
      <c r="E135" s="1" t="s">
        <v>2155</v>
      </c>
      <c r="F135" s="1" t="s">
        <v>360</v>
      </c>
      <c r="G135" s="50">
        <v>146</v>
      </c>
      <c r="H135" s="50">
        <v>173</v>
      </c>
      <c r="I135" s="50">
        <v>165</v>
      </c>
      <c r="J135" s="50">
        <v>212</v>
      </c>
      <c r="K135" s="50">
        <v>196</v>
      </c>
      <c r="L135" s="50">
        <v>181</v>
      </c>
      <c r="M135" s="30">
        <f t="shared" si="3"/>
        <v>1073</v>
      </c>
      <c r="N135" s="30">
        <f t="shared" si="4"/>
        <v>6</v>
      </c>
      <c r="O135" s="30">
        <f t="shared" si="5"/>
        <v>178.83333333333334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B136" s="1" t="s">
        <v>825</v>
      </c>
      <c r="C136" s="22" t="s">
        <v>824</v>
      </c>
      <c r="E136" s="1" t="s">
        <v>2168</v>
      </c>
      <c r="F136" s="1" t="s">
        <v>360</v>
      </c>
      <c r="G136" s="50">
        <v>0</v>
      </c>
      <c r="H136" s="50">
        <v>210</v>
      </c>
      <c r="I136" s="50">
        <v>215</v>
      </c>
      <c r="J136" s="50">
        <v>233</v>
      </c>
      <c r="K136" s="50">
        <v>220</v>
      </c>
      <c r="L136" s="50">
        <v>188</v>
      </c>
      <c r="M136" s="30">
        <f t="shared" si="3"/>
        <v>1066</v>
      </c>
      <c r="N136" s="30">
        <f t="shared" si="4"/>
        <v>5</v>
      </c>
      <c r="O136" s="30">
        <f t="shared" si="5"/>
        <v>213.2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B137" s="1" t="s">
        <v>437</v>
      </c>
      <c r="C137" s="22" t="s">
        <v>436</v>
      </c>
      <c r="E137" s="1" t="s">
        <v>2157</v>
      </c>
      <c r="F137" s="1" t="s">
        <v>360</v>
      </c>
      <c r="G137" s="50">
        <v>126</v>
      </c>
      <c r="H137" s="50">
        <v>161</v>
      </c>
      <c r="I137" s="50">
        <v>163</v>
      </c>
      <c r="J137" s="50">
        <v>186</v>
      </c>
      <c r="K137" s="50">
        <v>236</v>
      </c>
      <c r="L137" s="50">
        <v>183</v>
      </c>
      <c r="M137" s="30">
        <f t="shared" si="3"/>
        <v>1055</v>
      </c>
      <c r="N137" s="30">
        <f t="shared" si="4"/>
        <v>6</v>
      </c>
      <c r="O137" s="30">
        <f t="shared" si="5"/>
        <v>175.83333333333334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B138" s="1" t="s">
        <v>772</v>
      </c>
      <c r="C138" s="22" t="s">
        <v>771</v>
      </c>
      <c r="E138" s="1" t="s">
        <v>2167</v>
      </c>
      <c r="F138" s="1" t="s">
        <v>360</v>
      </c>
      <c r="G138" s="50">
        <v>0</v>
      </c>
      <c r="H138" s="50">
        <v>212</v>
      </c>
      <c r="I138" s="50">
        <v>220</v>
      </c>
      <c r="J138" s="50">
        <v>190</v>
      </c>
      <c r="K138" s="50">
        <v>234</v>
      </c>
      <c r="L138" s="50">
        <v>193</v>
      </c>
      <c r="M138" s="30">
        <f t="shared" si="3"/>
        <v>1049</v>
      </c>
      <c r="N138" s="30">
        <f t="shared" si="4"/>
        <v>5</v>
      </c>
      <c r="O138" s="30">
        <f t="shared" si="5"/>
        <v>209.8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B139" s="1" t="s">
        <v>356</v>
      </c>
      <c r="C139" s="22" t="s">
        <v>355</v>
      </c>
      <c r="E139" s="1" t="s">
        <v>2153</v>
      </c>
      <c r="F139" s="1" t="s">
        <v>360</v>
      </c>
      <c r="G139" s="50">
        <v>242</v>
      </c>
      <c r="H139" s="50">
        <v>170</v>
      </c>
      <c r="I139" s="50">
        <v>0</v>
      </c>
      <c r="J139" s="50">
        <v>235</v>
      </c>
      <c r="K139" s="50">
        <v>193</v>
      </c>
      <c r="L139" s="50">
        <v>203</v>
      </c>
      <c r="M139" s="30">
        <f t="shared" si="3"/>
        <v>1043</v>
      </c>
      <c r="N139" s="30">
        <f t="shared" si="4"/>
        <v>5</v>
      </c>
      <c r="O139" s="30">
        <f t="shared" si="5"/>
        <v>208.6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B140" s="1" t="s">
        <v>513</v>
      </c>
      <c r="C140" s="22" t="s">
        <v>512</v>
      </c>
      <c r="E140" s="1" t="s">
        <v>2159</v>
      </c>
      <c r="F140" s="1" t="s">
        <v>360</v>
      </c>
      <c r="G140" s="50">
        <v>0</v>
      </c>
      <c r="H140" s="50">
        <v>220</v>
      </c>
      <c r="I140" s="50">
        <v>195</v>
      </c>
      <c r="J140" s="50">
        <v>204</v>
      </c>
      <c r="K140" s="50">
        <v>204</v>
      </c>
      <c r="L140" s="50">
        <v>216</v>
      </c>
      <c r="M140" s="30">
        <f t="shared" si="3"/>
        <v>1039</v>
      </c>
      <c r="N140" s="30">
        <f t="shared" si="4"/>
        <v>5</v>
      </c>
      <c r="O140" s="30">
        <f t="shared" si="5"/>
        <v>207.8</v>
      </c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B141" s="1" t="s">
        <v>372</v>
      </c>
      <c r="C141" s="22" t="s">
        <v>371</v>
      </c>
      <c r="E141" s="1" t="s">
        <v>2154</v>
      </c>
      <c r="F141" s="1" t="s">
        <v>360</v>
      </c>
      <c r="G141" s="50">
        <v>185</v>
      </c>
      <c r="H141" s="50">
        <v>189</v>
      </c>
      <c r="I141" s="50">
        <v>185</v>
      </c>
      <c r="J141" s="50">
        <v>200</v>
      </c>
      <c r="K141" s="50">
        <v>162</v>
      </c>
      <c r="L141" s="50">
        <v>117</v>
      </c>
      <c r="M141" s="30">
        <f t="shared" ref="M141:M204" si="6">SUM(G141:L141)</f>
        <v>1038</v>
      </c>
      <c r="N141" s="30">
        <f t="shared" ref="N141:N204" si="7">COUNTIF(G141:L141, "&gt;0" )</f>
        <v>6</v>
      </c>
      <c r="O141" s="30">
        <f t="shared" ref="O141:O204" si="8">IF(N141=0,0,M141/N141)</f>
        <v>173</v>
      </c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B142" s="1" t="s">
        <v>642</v>
      </c>
      <c r="C142" s="22" t="s">
        <v>641</v>
      </c>
      <c r="E142" s="1" t="s">
        <v>2187</v>
      </c>
      <c r="F142" s="1" t="s">
        <v>360</v>
      </c>
      <c r="G142" s="50">
        <v>197</v>
      </c>
      <c r="H142" s="50">
        <v>169</v>
      </c>
      <c r="I142" s="50">
        <v>188</v>
      </c>
      <c r="J142" s="50">
        <v>153</v>
      </c>
      <c r="K142" s="50">
        <v>187</v>
      </c>
      <c r="L142" s="50">
        <v>141</v>
      </c>
      <c r="M142" s="30">
        <f t="shared" si="6"/>
        <v>1035</v>
      </c>
      <c r="N142" s="30">
        <f t="shared" si="7"/>
        <v>6</v>
      </c>
      <c r="O142" s="30">
        <f t="shared" si="8"/>
        <v>172.5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B143" s="1" t="s">
        <v>866</v>
      </c>
      <c r="C143" s="22" t="s">
        <v>865</v>
      </c>
      <c r="E143" s="1" t="s">
        <v>2191</v>
      </c>
      <c r="F143" s="1" t="s">
        <v>360</v>
      </c>
      <c r="G143" s="50">
        <v>177</v>
      </c>
      <c r="H143" s="50">
        <v>157</v>
      </c>
      <c r="I143" s="50">
        <v>173</v>
      </c>
      <c r="J143" s="50">
        <v>158</v>
      </c>
      <c r="K143" s="50">
        <v>214</v>
      </c>
      <c r="L143" s="50">
        <v>153</v>
      </c>
      <c r="M143" s="30">
        <f t="shared" si="6"/>
        <v>1032</v>
      </c>
      <c r="N143" s="30">
        <f t="shared" si="7"/>
        <v>6</v>
      </c>
      <c r="O143" s="30">
        <f t="shared" si="8"/>
        <v>172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B144" s="1" t="s">
        <v>901</v>
      </c>
      <c r="C144" s="22" t="s">
        <v>900</v>
      </c>
      <c r="E144" s="1" t="s">
        <v>2192</v>
      </c>
      <c r="F144" s="1" t="s">
        <v>360</v>
      </c>
      <c r="G144" s="50">
        <v>147</v>
      </c>
      <c r="H144" s="50">
        <v>120</v>
      </c>
      <c r="I144" s="50">
        <v>192</v>
      </c>
      <c r="J144" s="50">
        <v>212</v>
      </c>
      <c r="K144" s="50">
        <v>179</v>
      </c>
      <c r="L144" s="50">
        <v>178</v>
      </c>
      <c r="M144" s="30">
        <f t="shared" si="6"/>
        <v>1028</v>
      </c>
      <c r="N144" s="30">
        <f t="shared" si="7"/>
        <v>6</v>
      </c>
      <c r="O144" s="30">
        <f t="shared" si="8"/>
        <v>171.33333333333334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B145" s="1" t="s">
        <v>540</v>
      </c>
      <c r="C145" s="22" t="s">
        <v>539</v>
      </c>
      <c r="E145" s="1" t="s">
        <v>2160</v>
      </c>
      <c r="F145" s="1" t="s">
        <v>360</v>
      </c>
      <c r="G145" s="50">
        <v>244</v>
      </c>
      <c r="H145" s="50">
        <v>193</v>
      </c>
      <c r="I145" s="50">
        <v>220</v>
      </c>
      <c r="J145" s="50">
        <v>188</v>
      </c>
      <c r="K145" s="50">
        <v>179</v>
      </c>
      <c r="L145" s="50">
        <v>0</v>
      </c>
      <c r="M145" s="30">
        <f t="shared" si="6"/>
        <v>1024</v>
      </c>
      <c r="N145" s="30">
        <f t="shared" si="7"/>
        <v>5</v>
      </c>
      <c r="O145" s="30">
        <f t="shared" si="8"/>
        <v>204.8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B146" s="1" t="s">
        <v>414</v>
      </c>
      <c r="C146" s="22" t="s">
        <v>413</v>
      </c>
      <c r="E146" s="1" t="s">
        <v>2156</v>
      </c>
      <c r="F146" s="1" t="s">
        <v>360</v>
      </c>
      <c r="G146" s="50">
        <v>0</v>
      </c>
      <c r="H146" s="50">
        <v>225</v>
      </c>
      <c r="I146" s="50">
        <v>188</v>
      </c>
      <c r="J146" s="50">
        <v>231</v>
      </c>
      <c r="K146" s="50">
        <v>181</v>
      </c>
      <c r="L146" s="50">
        <v>198</v>
      </c>
      <c r="M146" s="30">
        <f t="shared" si="6"/>
        <v>1023</v>
      </c>
      <c r="N146" s="30">
        <f t="shared" si="7"/>
        <v>5</v>
      </c>
      <c r="O146" s="30">
        <f t="shared" si="8"/>
        <v>204.6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B147" s="1" t="s">
        <v>1050</v>
      </c>
      <c r="C147" s="22" t="s">
        <v>1049</v>
      </c>
      <c r="E147" s="1" t="s">
        <v>2175</v>
      </c>
      <c r="F147" s="1" t="s">
        <v>360</v>
      </c>
      <c r="G147" s="50">
        <v>0</v>
      </c>
      <c r="H147" s="50">
        <v>224</v>
      </c>
      <c r="I147" s="50">
        <v>224</v>
      </c>
      <c r="J147" s="50">
        <v>196</v>
      </c>
      <c r="K147" s="50">
        <v>197</v>
      </c>
      <c r="L147" s="50">
        <v>173</v>
      </c>
      <c r="M147" s="30">
        <f t="shared" si="6"/>
        <v>1014</v>
      </c>
      <c r="N147" s="30">
        <f t="shared" si="7"/>
        <v>5</v>
      </c>
      <c r="O147" s="30">
        <f t="shared" si="8"/>
        <v>202.8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B148" s="1" t="s">
        <v>439</v>
      </c>
      <c r="C148" s="22" t="s">
        <v>438</v>
      </c>
      <c r="E148" s="1" t="s">
        <v>2157</v>
      </c>
      <c r="F148" s="1" t="s">
        <v>360</v>
      </c>
      <c r="G148" s="50">
        <v>158</v>
      </c>
      <c r="H148" s="50">
        <v>177</v>
      </c>
      <c r="I148" s="50">
        <v>137</v>
      </c>
      <c r="J148" s="50">
        <v>172</v>
      </c>
      <c r="K148" s="50">
        <v>205</v>
      </c>
      <c r="L148" s="50">
        <v>159</v>
      </c>
      <c r="M148" s="30">
        <f t="shared" si="6"/>
        <v>1008</v>
      </c>
      <c r="N148" s="30">
        <f t="shared" si="7"/>
        <v>6</v>
      </c>
      <c r="O148" s="30">
        <f t="shared" si="8"/>
        <v>168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B149" s="1" t="s">
        <v>491</v>
      </c>
      <c r="C149" s="22" t="s">
        <v>490</v>
      </c>
      <c r="E149" s="1" t="s">
        <v>2184</v>
      </c>
      <c r="F149" s="1" t="s">
        <v>360</v>
      </c>
      <c r="G149" s="50">
        <v>236</v>
      </c>
      <c r="H149" s="50">
        <v>266</v>
      </c>
      <c r="I149" s="50">
        <v>192</v>
      </c>
      <c r="J149" s="50">
        <v>147</v>
      </c>
      <c r="K149" s="50">
        <v>165</v>
      </c>
      <c r="L149" s="50">
        <v>0</v>
      </c>
      <c r="M149" s="30">
        <f t="shared" si="6"/>
        <v>1006</v>
      </c>
      <c r="N149" s="30">
        <f t="shared" si="7"/>
        <v>5</v>
      </c>
      <c r="O149" s="30">
        <f t="shared" si="8"/>
        <v>201.2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B150" s="1" t="s">
        <v>450</v>
      </c>
      <c r="C150" s="22" t="s">
        <v>449</v>
      </c>
      <c r="E150" s="1" t="s">
        <v>2158</v>
      </c>
      <c r="F150" s="1" t="s">
        <v>360</v>
      </c>
      <c r="G150" s="50">
        <v>216</v>
      </c>
      <c r="H150" s="50">
        <v>202</v>
      </c>
      <c r="I150" s="50">
        <v>207</v>
      </c>
      <c r="J150" s="50">
        <v>194</v>
      </c>
      <c r="K150" s="50">
        <v>184</v>
      </c>
      <c r="L150" s="50">
        <v>0</v>
      </c>
      <c r="M150" s="30">
        <f t="shared" si="6"/>
        <v>1003</v>
      </c>
      <c r="N150" s="30">
        <f t="shared" si="7"/>
        <v>5</v>
      </c>
      <c r="O150" s="30">
        <f t="shared" si="8"/>
        <v>200.6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B151" s="1" t="s">
        <v>950</v>
      </c>
      <c r="C151" s="22" t="s">
        <v>949</v>
      </c>
      <c r="E151" s="1" t="s">
        <v>2171</v>
      </c>
      <c r="F151" s="1" t="s">
        <v>360</v>
      </c>
      <c r="G151" s="50">
        <v>226</v>
      </c>
      <c r="H151" s="50">
        <v>222</v>
      </c>
      <c r="I151" s="50">
        <v>199</v>
      </c>
      <c r="J151" s="50">
        <v>210</v>
      </c>
      <c r="K151" s="50">
        <v>146</v>
      </c>
      <c r="L151" s="50">
        <v>0</v>
      </c>
      <c r="M151" s="30">
        <f t="shared" si="6"/>
        <v>1003</v>
      </c>
      <c r="N151" s="30">
        <f t="shared" si="7"/>
        <v>5</v>
      </c>
      <c r="O151" s="30">
        <f t="shared" si="8"/>
        <v>200.6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B152" s="1" t="s">
        <v>583</v>
      </c>
      <c r="C152" s="22" t="s">
        <v>582</v>
      </c>
      <c r="E152" s="1" t="s">
        <v>2161</v>
      </c>
      <c r="F152" s="1" t="s">
        <v>360</v>
      </c>
      <c r="G152" s="50">
        <v>0</v>
      </c>
      <c r="H152" s="50">
        <v>243</v>
      </c>
      <c r="I152" s="50">
        <v>204</v>
      </c>
      <c r="J152" s="50">
        <v>218</v>
      </c>
      <c r="K152" s="50">
        <v>170</v>
      </c>
      <c r="L152" s="50">
        <v>165</v>
      </c>
      <c r="M152" s="30">
        <f t="shared" si="6"/>
        <v>1000</v>
      </c>
      <c r="N152" s="30">
        <f t="shared" si="7"/>
        <v>5</v>
      </c>
      <c r="O152" s="30">
        <f t="shared" si="8"/>
        <v>200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B153" s="1" t="s">
        <v>264</v>
      </c>
      <c r="C153" s="22" t="s">
        <v>263</v>
      </c>
      <c r="E153" s="1" t="s">
        <v>2151</v>
      </c>
      <c r="F153" s="1" t="s">
        <v>360</v>
      </c>
      <c r="G153" s="50">
        <v>163</v>
      </c>
      <c r="H153" s="50">
        <v>187</v>
      </c>
      <c r="I153" s="50">
        <v>244</v>
      </c>
      <c r="J153" s="50">
        <v>178</v>
      </c>
      <c r="K153" s="50">
        <v>226</v>
      </c>
      <c r="L153" s="50">
        <v>0</v>
      </c>
      <c r="M153" s="30">
        <f t="shared" si="6"/>
        <v>998</v>
      </c>
      <c r="N153" s="30">
        <f t="shared" si="7"/>
        <v>5</v>
      </c>
      <c r="O153" s="30">
        <f t="shared" si="8"/>
        <v>199.6</v>
      </c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B154" s="1" t="s">
        <v>163</v>
      </c>
      <c r="C154" s="22" t="s">
        <v>162</v>
      </c>
      <c r="E154" s="64" t="s">
        <v>2148</v>
      </c>
      <c r="F154" s="64" t="s">
        <v>360</v>
      </c>
      <c r="G154" s="24">
        <v>0</v>
      </c>
      <c r="H154" s="24">
        <v>188</v>
      </c>
      <c r="I154" s="24">
        <v>200</v>
      </c>
      <c r="J154" s="24">
        <v>248</v>
      </c>
      <c r="K154" s="24">
        <v>213</v>
      </c>
      <c r="L154" s="24">
        <v>146</v>
      </c>
      <c r="M154" s="19">
        <f t="shared" si="6"/>
        <v>995</v>
      </c>
      <c r="N154" s="19">
        <f t="shared" si="7"/>
        <v>5</v>
      </c>
      <c r="O154" s="19">
        <f t="shared" si="8"/>
        <v>199</v>
      </c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B155" s="1" t="s">
        <v>897</v>
      </c>
      <c r="C155" s="22" t="s">
        <v>896</v>
      </c>
      <c r="E155" s="1" t="s">
        <v>2192</v>
      </c>
      <c r="F155" s="1" t="s">
        <v>360</v>
      </c>
      <c r="G155" s="50">
        <v>136</v>
      </c>
      <c r="H155" s="50">
        <v>153</v>
      </c>
      <c r="I155" s="50">
        <v>179</v>
      </c>
      <c r="J155" s="50">
        <v>224</v>
      </c>
      <c r="K155" s="50">
        <v>167</v>
      </c>
      <c r="L155" s="50">
        <v>136</v>
      </c>
      <c r="M155" s="30">
        <f t="shared" si="6"/>
        <v>995</v>
      </c>
      <c r="N155" s="30">
        <f t="shared" si="7"/>
        <v>6</v>
      </c>
      <c r="O155" s="30">
        <f t="shared" si="8"/>
        <v>165.83333333333334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B156" s="1" t="s">
        <v>1085</v>
      </c>
      <c r="C156" s="22" t="s">
        <v>1084</v>
      </c>
      <c r="E156" s="1" t="s">
        <v>2176</v>
      </c>
      <c r="F156" s="1" t="s">
        <v>360</v>
      </c>
      <c r="G156" s="50">
        <v>223</v>
      </c>
      <c r="H156" s="50">
        <v>154</v>
      </c>
      <c r="I156" s="50">
        <v>0</v>
      </c>
      <c r="J156" s="50">
        <v>264</v>
      </c>
      <c r="K156" s="50">
        <v>194</v>
      </c>
      <c r="L156" s="50">
        <v>158</v>
      </c>
      <c r="M156" s="30">
        <f t="shared" si="6"/>
        <v>993</v>
      </c>
      <c r="N156" s="30">
        <f t="shared" si="7"/>
        <v>5</v>
      </c>
      <c r="O156" s="30">
        <f t="shared" si="8"/>
        <v>198.6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B157" s="1" t="s">
        <v>747</v>
      </c>
      <c r="C157" s="22" t="s">
        <v>746</v>
      </c>
      <c r="E157" s="1" t="s">
        <v>2165</v>
      </c>
      <c r="F157" s="1" t="s">
        <v>360</v>
      </c>
      <c r="G157" s="50">
        <v>214</v>
      </c>
      <c r="H157" s="50">
        <v>171</v>
      </c>
      <c r="I157" s="50">
        <v>257</v>
      </c>
      <c r="J157" s="50">
        <v>190</v>
      </c>
      <c r="K157" s="50">
        <v>160</v>
      </c>
      <c r="L157" s="50">
        <v>0</v>
      </c>
      <c r="M157" s="30">
        <f t="shared" si="6"/>
        <v>992</v>
      </c>
      <c r="N157" s="30">
        <f t="shared" si="7"/>
        <v>5</v>
      </c>
      <c r="O157" s="30">
        <f t="shared" si="8"/>
        <v>198.4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B158" s="1" t="s">
        <v>484</v>
      </c>
      <c r="C158" s="22" t="s">
        <v>483</v>
      </c>
      <c r="E158" s="1" t="s">
        <v>2182</v>
      </c>
      <c r="F158" s="1" t="s">
        <v>360</v>
      </c>
      <c r="G158" s="50">
        <v>221</v>
      </c>
      <c r="H158" s="50">
        <v>153</v>
      </c>
      <c r="I158" s="50">
        <v>174</v>
      </c>
      <c r="J158" s="50">
        <v>147</v>
      </c>
      <c r="K158" s="50">
        <v>134</v>
      </c>
      <c r="L158" s="50">
        <v>162</v>
      </c>
      <c r="M158" s="30">
        <f t="shared" si="6"/>
        <v>991</v>
      </c>
      <c r="N158" s="30">
        <f t="shared" si="7"/>
        <v>6</v>
      </c>
      <c r="O158" s="30">
        <f t="shared" si="8"/>
        <v>165.16666666666666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B159" s="1" t="s">
        <v>638</v>
      </c>
      <c r="C159" s="22" t="s">
        <v>637</v>
      </c>
      <c r="E159" s="1" t="s">
        <v>2187</v>
      </c>
      <c r="F159" s="1" t="s">
        <v>360</v>
      </c>
      <c r="G159" s="50">
        <v>225</v>
      </c>
      <c r="H159" s="50">
        <v>148</v>
      </c>
      <c r="I159" s="50">
        <v>142</v>
      </c>
      <c r="J159" s="50">
        <v>156</v>
      </c>
      <c r="K159" s="50">
        <v>161</v>
      </c>
      <c r="L159" s="50">
        <v>144</v>
      </c>
      <c r="M159" s="30">
        <f t="shared" si="6"/>
        <v>976</v>
      </c>
      <c r="N159" s="30">
        <f t="shared" si="7"/>
        <v>6</v>
      </c>
      <c r="O159" s="30">
        <f t="shared" si="8"/>
        <v>162.66666666666666</v>
      </c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B160" s="1" t="s">
        <v>352</v>
      </c>
      <c r="C160" s="22" t="s">
        <v>351</v>
      </c>
      <c r="E160" s="1" t="s">
        <v>2153</v>
      </c>
      <c r="F160" s="1" t="s">
        <v>360</v>
      </c>
      <c r="G160" s="50">
        <v>218</v>
      </c>
      <c r="H160" s="50">
        <v>203</v>
      </c>
      <c r="I160" s="50">
        <v>192</v>
      </c>
      <c r="J160" s="50">
        <v>169</v>
      </c>
      <c r="K160" s="50">
        <v>0</v>
      </c>
      <c r="L160" s="50">
        <v>185</v>
      </c>
      <c r="M160" s="30">
        <f t="shared" si="6"/>
        <v>967</v>
      </c>
      <c r="N160" s="30">
        <f t="shared" si="7"/>
        <v>5</v>
      </c>
      <c r="O160" s="30">
        <f t="shared" si="8"/>
        <v>193.4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B161" s="1" t="s">
        <v>858</v>
      </c>
      <c r="C161" s="22" t="s">
        <v>857</v>
      </c>
      <c r="E161" s="1" t="s">
        <v>2169</v>
      </c>
      <c r="F161" s="1" t="s">
        <v>360</v>
      </c>
      <c r="G161" s="50">
        <v>201</v>
      </c>
      <c r="H161" s="50">
        <v>171</v>
      </c>
      <c r="I161" s="50">
        <v>169</v>
      </c>
      <c r="J161" s="50">
        <v>0</v>
      </c>
      <c r="K161" s="50">
        <v>212</v>
      </c>
      <c r="L161" s="50">
        <v>203</v>
      </c>
      <c r="M161" s="30">
        <f t="shared" si="6"/>
        <v>956</v>
      </c>
      <c r="N161" s="30">
        <f t="shared" si="7"/>
        <v>5</v>
      </c>
      <c r="O161" s="30">
        <f t="shared" si="8"/>
        <v>191.2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B162" s="1" t="s">
        <v>435</v>
      </c>
      <c r="C162" s="22" t="s">
        <v>434</v>
      </c>
      <c r="E162" s="1" t="s">
        <v>2157</v>
      </c>
      <c r="F162" s="1" t="s">
        <v>360</v>
      </c>
      <c r="G162" s="50">
        <v>146</v>
      </c>
      <c r="H162" s="50">
        <v>141</v>
      </c>
      <c r="I162" s="50">
        <v>170</v>
      </c>
      <c r="J162" s="50">
        <v>179</v>
      </c>
      <c r="K162" s="50">
        <v>126</v>
      </c>
      <c r="L162" s="50">
        <v>191</v>
      </c>
      <c r="M162" s="30">
        <f t="shared" si="6"/>
        <v>953</v>
      </c>
      <c r="N162" s="30">
        <f t="shared" si="7"/>
        <v>6</v>
      </c>
      <c r="O162" s="30">
        <f t="shared" si="8"/>
        <v>158.83333333333334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B163" s="1" t="s">
        <v>307</v>
      </c>
      <c r="C163" s="22" t="s">
        <v>306</v>
      </c>
      <c r="E163" s="1" t="s">
        <v>2152</v>
      </c>
      <c r="F163" s="1" t="s">
        <v>360</v>
      </c>
      <c r="G163" s="50">
        <v>133</v>
      </c>
      <c r="H163" s="50">
        <v>156</v>
      </c>
      <c r="I163" s="50">
        <v>149</v>
      </c>
      <c r="J163" s="50">
        <v>157</v>
      </c>
      <c r="K163" s="50">
        <v>180</v>
      </c>
      <c r="L163" s="50">
        <v>178</v>
      </c>
      <c r="M163" s="30">
        <f t="shared" si="6"/>
        <v>953</v>
      </c>
      <c r="N163" s="30">
        <f t="shared" si="7"/>
        <v>6</v>
      </c>
      <c r="O163" s="30">
        <f t="shared" si="8"/>
        <v>158.83333333333334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B164" s="1" t="s">
        <v>462</v>
      </c>
      <c r="C164" s="22" t="s">
        <v>461</v>
      </c>
      <c r="E164" s="1" t="s">
        <v>2180</v>
      </c>
      <c r="F164" s="1" t="s">
        <v>360</v>
      </c>
      <c r="G164" s="50">
        <v>0</v>
      </c>
      <c r="H164" s="50">
        <v>193</v>
      </c>
      <c r="I164" s="50">
        <v>214</v>
      </c>
      <c r="J164" s="50">
        <v>213</v>
      </c>
      <c r="K164" s="50">
        <v>202</v>
      </c>
      <c r="L164" s="50">
        <v>128</v>
      </c>
      <c r="M164" s="30">
        <f t="shared" si="6"/>
        <v>950</v>
      </c>
      <c r="N164" s="30">
        <f t="shared" si="7"/>
        <v>5</v>
      </c>
      <c r="O164" s="30">
        <f t="shared" si="8"/>
        <v>190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B165" s="1" t="s">
        <v>433</v>
      </c>
      <c r="C165" s="22" t="s">
        <v>432</v>
      </c>
      <c r="E165" s="1" t="s">
        <v>2157</v>
      </c>
      <c r="F165" s="1" t="s">
        <v>360</v>
      </c>
      <c r="G165" s="50">
        <v>174</v>
      </c>
      <c r="H165" s="50">
        <v>128</v>
      </c>
      <c r="I165" s="50">
        <v>149</v>
      </c>
      <c r="J165" s="50">
        <v>157</v>
      </c>
      <c r="K165" s="50">
        <v>166</v>
      </c>
      <c r="L165" s="50">
        <v>169</v>
      </c>
      <c r="M165" s="30">
        <f t="shared" si="6"/>
        <v>943</v>
      </c>
      <c r="N165" s="30">
        <f t="shared" si="7"/>
        <v>6</v>
      </c>
      <c r="O165" s="30">
        <f t="shared" si="8"/>
        <v>157.16666666666666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B166" s="1" t="s">
        <v>1077</v>
      </c>
      <c r="C166" s="22" t="s">
        <v>1076</v>
      </c>
      <c r="E166" s="1" t="s">
        <v>2176</v>
      </c>
      <c r="F166" s="1" t="s">
        <v>360</v>
      </c>
      <c r="G166" s="50">
        <v>216</v>
      </c>
      <c r="H166" s="50">
        <v>206</v>
      </c>
      <c r="I166" s="50">
        <v>149</v>
      </c>
      <c r="J166" s="50">
        <v>0</v>
      </c>
      <c r="K166" s="50">
        <v>190</v>
      </c>
      <c r="L166" s="50">
        <v>181</v>
      </c>
      <c r="M166" s="30">
        <f t="shared" si="6"/>
        <v>942</v>
      </c>
      <c r="N166" s="30">
        <f t="shared" si="7"/>
        <v>5</v>
      </c>
      <c r="O166" s="30">
        <f t="shared" si="8"/>
        <v>188.4</v>
      </c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B167" s="1" t="s">
        <v>994</v>
      </c>
      <c r="C167" s="22" t="s">
        <v>993</v>
      </c>
      <c r="E167" s="1" t="s">
        <v>2173</v>
      </c>
      <c r="F167" s="1" t="s">
        <v>360</v>
      </c>
      <c r="G167" s="50">
        <v>157</v>
      </c>
      <c r="H167" s="50">
        <v>0</v>
      </c>
      <c r="I167" s="50">
        <v>164</v>
      </c>
      <c r="J167" s="50">
        <v>234</v>
      </c>
      <c r="K167" s="50">
        <v>219</v>
      </c>
      <c r="L167" s="50">
        <v>161</v>
      </c>
      <c r="M167" s="30">
        <f t="shared" si="6"/>
        <v>935</v>
      </c>
      <c r="N167" s="30">
        <f t="shared" si="7"/>
        <v>5</v>
      </c>
      <c r="O167" s="30">
        <f t="shared" si="8"/>
        <v>187</v>
      </c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B168" s="1" t="s">
        <v>610</v>
      </c>
      <c r="C168" s="22" t="s">
        <v>609</v>
      </c>
      <c r="E168" s="1" t="s">
        <v>2162</v>
      </c>
      <c r="F168" s="1" t="s">
        <v>360</v>
      </c>
      <c r="G168" s="50">
        <v>181</v>
      </c>
      <c r="H168" s="50">
        <v>213</v>
      </c>
      <c r="I168" s="50">
        <v>202</v>
      </c>
      <c r="J168" s="50">
        <v>192</v>
      </c>
      <c r="K168" s="50">
        <v>146</v>
      </c>
      <c r="L168" s="50">
        <v>0</v>
      </c>
      <c r="M168" s="30">
        <f t="shared" si="6"/>
        <v>934</v>
      </c>
      <c r="N168" s="30">
        <f t="shared" si="7"/>
        <v>5</v>
      </c>
      <c r="O168" s="30">
        <f t="shared" si="8"/>
        <v>186.8</v>
      </c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B169" s="1" t="s">
        <v>552</v>
      </c>
      <c r="C169" s="22" t="s">
        <v>551</v>
      </c>
      <c r="E169" s="1" t="s">
        <v>2185</v>
      </c>
      <c r="F169" s="1" t="s">
        <v>360</v>
      </c>
      <c r="G169" s="50">
        <v>0</v>
      </c>
      <c r="H169" s="50">
        <v>175</v>
      </c>
      <c r="I169" s="50">
        <v>192</v>
      </c>
      <c r="J169" s="50">
        <v>208</v>
      </c>
      <c r="K169" s="50">
        <v>188</v>
      </c>
      <c r="L169" s="50">
        <v>166</v>
      </c>
      <c r="M169" s="30">
        <f t="shared" si="6"/>
        <v>929</v>
      </c>
      <c r="N169" s="30">
        <f t="shared" si="7"/>
        <v>5</v>
      </c>
      <c r="O169" s="30">
        <f t="shared" si="8"/>
        <v>185.8</v>
      </c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B170" s="1" t="s">
        <v>95</v>
      </c>
      <c r="C170" s="22" t="s">
        <v>94</v>
      </c>
      <c r="E170" s="1" t="s">
        <v>2178</v>
      </c>
      <c r="F170" s="1" t="s">
        <v>360</v>
      </c>
      <c r="G170" s="50">
        <v>180</v>
      </c>
      <c r="H170" s="50">
        <v>0</v>
      </c>
      <c r="I170" s="50">
        <v>182</v>
      </c>
      <c r="J170" s="50">
        <v>188</v>
      </c>
      <c r="K170" s="50">
        <v>210</v>
      </c>
      <c r="L170" s="50">
        <v>165</v>
      </c>
      <c r="M170" s="30">
        <f t="shared" si="6"/>
        <v>925</v>
      </c>
      <c r="N170" s="30">
        <f t="shared" si="7"/>
        <v>5</v>
      </c>
      <c r="O170" s="30">
        <f t="shared" si="8"/>
        <v>185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B171" s="1" t="s">
        <v>606</v>
      </c>
      <c r="C171" s="22" t="s">
        <v>605</v>
      </c>
      <c r="E171" s="1" t="s">
        <v>2186</v>
      </c>
      <c r="F171" s="1" t="s">
        <v>360</v>
      </c>
      <c r="G171" s="50">
        <v>217</v>
      </c>
      <c r="H171" s="50">
        <v>254</v>
      </c>
      <c r="I171" s="50">
        <v>146</v>
      </c>
      <c r="J171" s="50">
        <v>126</v>
      </c>
      <c r="K171" s="50">
        <v>0</v>
      </c>
      <c r="L171" s="50">
        <v>177</v>
      </c>
      <c r="M171" s="30">
        <f t="shared" si="6"/>
        <v>920</v>
      </c>
      <c r="N171" s="30">
        <f t="shared" si="7"/>
        <v>5</v>
      </c>
      <c r="O171" s="30">
        <f t="shared" si="8"/>
        <v>184</v>
      </c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B172" s="1" t="s">
        <v>223</v>
      </c>
      <c r="C172" s="22" t="s">
        <v>222</v>
      </c>
      <c r="E172" s="1" t="s">
        <v>2179</v>
      </c>
      <c r="F172" s="1" t="s">
        <v>360</v>
      </c>
      <c r="G172" s="50">
        <v>199</v>
      </c>
      <c r="H172" s="50">
        <v>172</v>
      </c>
      <c r="I172" s="50">
        <v>189</v>
      </c>
      <c r="J172" s="50">
        <v>167</v>
      </c>
      <c r="K172" s="50">
        <v>0</v>
      </c>
      <c r="L172" s="50">
        <v>189</v>
      </c>
      <c r="M172" s="30">
        <f t="shared" si="6"/>
        <v>916</v>
      </c>
      <c r="N172" s="30">
        <f t="shared" si="7"/>
        <v>5</v>
      </c>
      <c r="O172" s="30">
        <f t="shared" si="8"/>
        <v>183.2</v>
      </c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B173" s="1" t="s">
        <v>364</v>
      </c>
      <c r="C173" s="22" t="s">
        <v>363</v>
      </c>
      <c r="E173" s="1" t="s">
        <v>2154</v>
      </c>
      <c r="F173" s="1" t="s">
        <v>360</v>
      </c>
      <c r="G173" s="50">
        <v>181</v>
      </c>
      <c r="H173" s="50">
        <v>182</v>
      </c>
      <c r="I173" s="50">
        <v>204</v>
      </c>
      <c r="J173" s="50">
        <v>179</v>
      </c>
      <c r="K173" s="50">
        <v>165</v>
      </c>
      <c r="L173" s="50">
        <v>0</v>
      </c>
      <c r="M173" s="30">
        <f t="shared" si="6"/>
        <v>911</v>
      </c>
      <c r="N173" s="30">
        <f t="shared" si="7"/>
        <v>5</v>
      </c>
      <c r="O173" s="30">
        <f t="shared" si="8"/>
        <v>182.2</v>
      </c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B174" s="1" t="s">
        <v>758</v>
      </c>
      <c r="C174" s="22" t="s">
        <v>757</v>
      </c>
      <c r="E174" s="1" t="s">
        <v>2166</v>
      </c>
      <c r="F174" s="1" t="s">
        <v>360</v>
      </c>
      <c r="G174" s="50">
        <v>180</v>
      </c>
      <c r="H174" s="50">
        <v>144</v>
      </c>
      <c r="I174" s="50">
        <v>0</v>
      </c>
      <c r="J174" s="50">
        <v>210</v>
      </c>
      <c r="K174" s="50">
        <v>171</v>
      </c>
      <c r="L174" s="50">
        <v>181</v>
      </c>
      <c r="M174" s="30">
        <f t="shared" si="6"/>
        <v>886</v>
      </c>
      <c r="N174" s="30">
        <f t="shared" si="7"/>
        <v>5</v>
      </c>
      <c r="O174" s="30">
        <f t="shared" si="8"/>
        <v>177.2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B175" s="1" t="s">
        <v>161</v>
      </c>
      <c r="C175" s="22" t="s">
        <v>160</v>
      </c>
      <c r="E175" s="64" t="s">
        <v>2148</v>
      </c>
      <c r="F175" s="64" t="s">
        <v>360</v>
      </c>
      <c r="G175" s="24">
        <v>0</v>
      </c>
      <c r="H175" s="24">
        <v>163</v>
      </c>
      <c r="I175" s="24">
        <v>188</v>
      </c>
      <c r="J175" s="24">
        <v>193</v>
      </c>
      <c r="K175" s="24">
        <v>172</v>
      </c>
      <c r="L175" s="24">
        <v>163</v>
      </c>
      <c r="M175" s="19">
        <f t="shared" si="6"/>
        <v>879</v>
      </c>
      <c r="N175" s="19">
        <f t="shared" si="7"/>
        <v>5</v>
      </c>
      <c r="O175" s="19">
        <f t="shared" si="8"/>
        <v>175.8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B176" s="1" t="s">
        <v>312</v>
      </c>
      <c r="C176" s="22" t="s">
        <v>311</v>
      </c>
      <c r="E176" s="1" t="s">
        <v>2153</v>
      </c>
      <c r="F176" s="1" t="s">
        <v>360</v>
      </c>
      <c r="G176" s="50">
        <v>0</v>
      </c>
      <c r="H176" s="50">
        <v>0</v>
      </c>
      <c r="I176" s="50">
        <v>224</v>
      </c>
      <c r="J176" s="50">
        <v>225</v>
      </c>
      <c r="K176" s="50">
        <v>214</v>
      </c>
      <c r="L176" s="50">
        <v>215</v>
      </c>
      <c r="M176" s="30">
        <f t="shared" si="6"/>
        <v>878</v>
      </c>
      <c r="N176" s="30">
        <f t="shared" si="7"/>
        <v>4</v>
      </c>
      <c r="O176" s="30">
        <f t="shared" si="8"/>
        <v>219.5</v>
      </c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B177" s="1" t="s">
        <v>839</v>
      </c>
      <c r="C177" s="22" t="s">
        <v>838</v>
      </c>
      <c r="E177" s="1" t="s">
        <v>2190</v>
      </c>
      <c r="F177" s="1" t="s">
        <v>360</v>
      </c>
      <c r="G177" s="50">
        <v>184</v>
      </c>
      <c r="H177" s="50">
        <v>160</v>
      </c>
      <c r="I177" s="50">
        <v>152</v>
      </c>
      <c r="J177" s="50">
        <v>0</v>
      </c>
      <c r="K177" s="50">
        <v>197</v>
      </c>
      <c r="L177" s="50">
        <v>184</v>
      </c>
      <c r="M177" s="30">
        <f t="shared" si="6"/>
        <v>877</v>
      </c>
      <c r="N177" s="30">
        <f t="shared" si="7"/>
        <v>5</v>
      </c>
      <c r="O177" s="30">
        <f t="shared" si="8"/>
        <v>175.4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B178" s="1" t="s">
        <v>967</v>
      </c>
      <c r="C178" s="22" t="s">
        <v>966</v>
      </c>
      <c r="E178" s="1" t="s">
        <v>2172</v>
      </c>
      <c r="F178" s="1" t="s">
        <v>360</v>
      </c>
      <c r="G178" s="50">
        <v>0</v>
      </c>
      <c r="H178" s="50">
        <v>170</v>
      </c>
      <c r="I178" s="50">
        <v>152</v>
      </c>
      <c r="J178" s="50">
        <v>212</v>
      </c>
      <c r="K178" s="50">
        <v>170</v>
      </c>
      <c r="L178" s="50">
        <v>163</v>
      </c>
      <c r="M178" s="30">
        <f t="shared" si="6"/>
        <v>867</v>
      </c>
      <c r="N178" s="30">
        <f t="shared" si="7"/>
        <v>5</v>
      </c>
      <c r="O178" s="30">
        <f t="shared" si="8"/>
        <v>173.4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B179" s="1" t="s">
        <v>572</v>
      </c>
      <c r="C179" s="22" t="s">
        <v>571</v>
      </c>
      <c r="E179" s="1" t="s">
        <v>2185</v>
      </c>
      <c r="F179" s="1" t="s">
        <v>360</v>
      </c>
      <c r="G179" s="50">
        <v>169</v>
      </c>
      <c r="H179" s="50">
        <v>0</v>
      </c>
      <c r="I179" s="50">
        <v>0</v>
      </c>
      <c r="J179" s="50">
        <v>220</v>
      </c>
      <c r="K179" s="50">
        <v>217</v>
      </c>
      <c r="L179" s="50">
        <v>257</v>
      </c>
      <c r="M179" s="30">
        <f t="shared" si="6"/>
        <v>863</v>
      </c>
      <c r="N179" s="30">
        <f t="shared" si="7"/>
        <v>4</v>
      </c>
      <c r="O179" s="30">
        <f t="shared" si="8"/>
        <v>215.75</v>
      </c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B180" s="1" t="s">
        <v>165</v>
      </c>
      <c r="C180" s="22" t="s">
        <v>164</v>
      </c>
      <c r="E180" s="64" t="s">
        <v>2148</v>
      </c>
      <c r="F180" s="64" t="s">
        <v>360</v>
      </c>
      <c r="G180" s="24">
        <v>190</v>
      </c>
      <c r="H180" s="24">
        <v>172</v>
      </c>
      <c r="I180" s="24">
        <v>173</v>
      </c>
      <c r="J180" s="24">
        <v>159</v>
      </c>
      <c r="K180" s="24">
        <v>164</v>
      </c>
      <c r="L180" s="24">
        <v>0</v>
      </c>
      <c r="M180" s="19">
        <f t="shared" si="6"/>
        <v>858</v>
      </c>
      <c r="N180" s="19">
        <f t="shared" si="7"/>
        <v>5</v>
      </c>
      <c r="O180" s="19">
        <f t="shared" si="8"/>
        <v>171.6</v>
      </c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B181" s="1" t="s">
        <v>837</v>
      </c>
      <c r="C181" s="22" t="s">
        <v>836</v>
      </c>
      <c r="E181" s="1" t="s">
        <v>2168</v>
      </c>
      <c r="F181" s="1" t="s">
        <v>360</v>
      </c>
      <c r="G181" s="50">
        <v>172</v>
      </c>
      <c r="H181" s="50">
        <v>0</v>
      </c>
      <c r="I181" s="50">
        <v>0</v>
      </c>
      <c r="J181" s="50">
        <v>247</v>
      </c>
      <c r="K181" s="50">
        <v>231</v>
      </c>
      <c r="L181" s="50">
        <v>206</v>
      </c>
      <c r="M181" s="30">
        <f t="shared" si="6"/>
        <v>856</v>
      </c>
      <c r="N181" s="30">
        <f t="shared" si="7"/>
        <v>4</v>
      </c>
      <c r="O181" s="30">
        <f t="shared" si="8"/>
        <v>214</v>
      </c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B182" s="1" t="s">
        <v>140</v>
      </c>
      <c r="C182" s="22" t="s">
        <v>139</v>
      </c>
      <c r="E182" s="64" t="s">
        <v>2146</v>
      </c>
      <c r="F182" s="64" t="s">
        <v>360</v>
      </c>
      <c r="G182" s="24">
        <v>165</v>
      </c>
      <c r="H182" s="24">
        <v>195</v>
      </c>
      <c r="I182" s="24">
        <v>192</v>
      </c>
      <c r="J182" s="24">
        <v>177</v>
      </c>
      <c r="K182" s="24">
        <v>123</v>
      </c>
      <c r="L182" s="24">
        <v>0</v>
      </c>
      <c r="M182" s="19">
        <f t="shared" si="6"/>
        <v>852</v>
      </c>
      <c r="N182" s="19">
        <f t="shared" si="7"/>
        <v>5</v>
      </c>
      <c r="O182" s="19">
        <f t="shared" si="8"/>
        <v>170.4</v>
      </c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B183" s="1" t="s">
        <v>953</v>
      </c>
      <c r="C183" s="22" t="s">
        <v>952</v>
      </c>
      <c r="E183" s="1" t="s">
        <v>2172</v>
      </c>
      <c r="F183" s="1" t="s">
        <v>360</v>
      </c>
      <c r="G183" s="50">
        <v>139</v>
      </c>
      <c r="H183" s="50">
        <v>0</v>
      </c>
      <c r="I183" s="50">
        <v>0</v>
      </c>
      <c r="J183" s="50">
        <v>268</v>
      </c>
      <c r="K183" s="50">
        <v>186</v>
      </c>
      <c r="L183" s="50">
        <v>258</v>
      </c>
      <c r="M183" s="30">
        <f t="shared" si="6"/>
        <v>851</v>
      </c>
      <c r="N183" s="30">
        <f t="shared" si="7"/>
        <v>4</v>
      </c>
      <c r="O183" s="30">
        <f t="shared" si="8"/>
        <v>212.75</v>
      </c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B184" s="1" t="s">
        <v>212</v>
      </c>
      <c r="C184" s="22" t="s">
        <v>211</v>
      </c>
      <c r="E184" s="1" t="s">
        <v>2149</v>
      </c>
      <c r="F184" s="1" t="s">
        <v>360</v>
      </c>
      <c r="G184" s="50">
        <v>0</v>
      </c>
      <c r="H184" s="50">
        <v>244</v>
      </c>
      <c r="I184" s="50">
        <v>212</v>
      </c>
      <c r="J184" s="50">
        <v>198</v>
      </c>
      <c r="K184" s="50">
        <v>188</v>
      </c>
      <c r="L184" s="50">
        <v>0</v>
      </c>
      <c r="M184" s="30">
        <f t="shared" si="6"/>
        <v>842</v>
      </c>
      <c r="N184" s="30">
        <f t="shared" si="7"/>
        <v>4</v>
      </c>
      <c r="O184" s="30">
        <f t="shared" si="8"/>
        <v>210.5</v>
      </c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B185" s="1" t="s">
        <v>278</v>
      </c>
      <c r="C185" s="22" t="s">
        <v>277</v>
      </c>
      <c r="E185" s="1" t="s">
        <v>2151</v>
      </c>
      <c r="F185" s="1" t="s">
        <v>360</v>
      </c>
      <c r="G185" s="50">
        <v>168</v>
      </c>
      <c r="H185" s="50">
        <v>128</v>
      </c>
      <c r="I185" s="50">
        <v>0</v>
      </c>
      <c r="J185" s="50">
        <v>198</v>
      </c>
      <c r="K185" s="50">
        <v>161</v>
      </c>
      <c r="L185" s="50">
        <v>179</v>
      </c>
      <c r="M185" s="30">
        <f t="shared" si="6"/>
        <v>834</v>
      </c>
      <c r="N185" s="30">
        <f t="shared" si="7"/>
        <v>5</v>
      </c>
      <c r="O185" s="30">
        <f t="shared" si="8"/>
        <v>166.8</v>
      </c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B186" s="1" t="s">
        <v>395</v>
      </c>
      <c r="C186" s="22" t="s">
        <v>394</v>
      </c>
      <c r="E186" s="1" t="s">
        <v>2155</v>
      </c>
      <c r="F186" s="1" t="s">
        <v>360</v>
      </c>
      <c r="G186" s="50">
        <v>127</v>
      </c>
      <c r="H186" s="50">
        <v>161</v>
      </c>
      <c r="I186" s="50">
        <v>190</v>
      </c>
      <c r="J186" s="50">
        <v>195</v>
      </c>
      <c r="K186" s="50">
        <v>0</v>
      </c>
      <c r="L186" s="50">
        <v>155</v>
      </c>
      <c r="M186" s="30">
        <f t="shared" si="6"/>
        <v>828</v>
      </c>
      <c r="N186" s="30">
        <f t="shared" si="7"/>
        <v>5</v>
      </c>
      <c r="O186" s="30">
        <f t="shared" si="8"/>
        <v>165.6</v>
      </c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B187" s="1" t="s">
        <v>533</v>
      </c>
      <c r="C187" s="22" t="s">
        <v>532</v>
      </c>
      <c r="E187" s="1" t="s">
        <v>2184</v>
      </c>
      <c r="F187" s="1" t="s">
        <v>360</v>
      </c>
      <c r="G187" s="50">
        <v>203</v>
      </c>
      <c r="H187" s="50">
        <v>233</v>
      </c>
      <c r="I187" s="50">
        <v>190</v>
      </c>
      <c r="J187" s="50">
        <v>0</v>
      </c>
      <c r="K187" s="50">
        <v>0</v>
      </c>
      <c r="L187" s="50">
        <v>202</v>
      </c>
      <c r="M187" s="30">
        <f t="shared" si="6"/>
        <v>828</v>
      </c>
      <c r="N187" s="30">
        <f t="shared" si="7"/>
        <v>4</v>
      </c>
      <c r="O187" s="30">
        <f t="shared" si="8"/>
        <v>207</v>
      </c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B188" s="1" t="s">
        <v>272</v>
      </c>
      <c r="C188" s="22" t="s">
        <v>271</v>
      </c>
      <c r="E188" s="1" t="s">
        <v>2151</v>
      </c>
      <c r="F188" s="1" t="s">
        <v>360</v>
      </c>
      <c r="G188" s="50">
        <v>164</v>
      </c>
      <c r="H188" s="50">
        <v>174</v>
      </c>
      <c r="I188" s="50">
        <v>0</v>
      </c>
      <c r="J188" s="50">
        <v>125</v>
      </c>
      <c r="K188" s="50">
        <v>172</v>
      </c>
      <c r="L188" s="50">
        <v>184</v>
      </c>
      <c r="M188" s="30">
        <f t="shared" si="6"/>
        <v>819</v>
      </c>
      <c r="N188" s="30">
        <f t="shared" si="7"/>
        <v>5</v>
      </c>
      <c r="O188" s="30">
        <f t="shared" si="8"/>
        <v>163.80000000000001</v>
      </c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B189" s="1" t="s">
        <v>519</v>
      </c>
      <c r="C189" s="22" t="s">
        <v>518</v>
      </c>
      <c r="E189" s="1" t="s">
        <v>2184</v>
      </c>
      <c r="F189" s="1" t="s">
        <v>360</v>
      </c>
      <c r="G189" s="50">
        <v>220</v>
      </c>
      <c r="H189" s="50">
        <v>204</v>
      </c>
      <c r="I189" s="50">
        <v>212</v>
      </c>
      <c r="J189" s="50">
        <v>178</v>
      </c>
      <c r="K189" s="50">
        <v>0</v>
      </c>
      <c r="L189" s="50">
        <v>0</v>
      </c>
      <c r="M189" s="30">
        <f t="shared" si="6"/>
        <v>814</v>
      </c>
      <c r="N189" s="30">
        <f t="shared" si="7"/>
        <v>4</v>
      </c>
      <c r="O189" s="30">
        <f t="shared" si="8"/>
        <v>203.5</v>
      </c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B190" s="1" t="s">
        <v>675</v>
      </c>
      <c r="C190" s="22" t="s">
        <v>674</v>
      </c>
      <c r="E190" s="1" t="s">
        <v>2163</v>
      </c>
      <c r="F190" s="1" t="s">
        <v>360</v>
      </c>
      <c r="G190" s="50">
        <v>224</v>
      </c>
      <c r="H190" s="50">
        <v>208</v>
      </c>
      <c r="I190" s="50">
        <v>226</v>
      </c>
      <c r="J190" s="50">
        <v>153</v>
      </c>
      <c r="K190" s="50">
        <v>0</v>
      </c>
      <c r="L190" s="50">
        <v>0</v>
      </c>
      <c r="M190" s="30">
        <f t="shared" si="6"/>
        <v>811</v>
      </c>
      <c r="N190" s="30">
        <f t="shared" si="7"/>
        <v>4</v>
      </c>
      <c r="O190" s="30">
        <f t="shared" si="8"/>
        <v>202.75</v>
      </c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B191" s="1" t="s">
        <v>899</v>
      </c>
      <c r="C191" s="22" t="s">
        <v>898</v>
      </c>
      <c r="E191" s="1" t="s">
        <v>2192</v>
      </c>
      <c r="F191" s="1" t="s">
        <v>360</v>
      </c>
      <c r="G191" s="50">
        <v>126</v>
      </c>
      <c r="H191" s="50">
        <v>128</v>
      </c>
      <c r="I191" s="50">
        <v>132</v>
      </c>
      <c r="J191" s="50">
        <v>165</v>
      </c>
      <c r="K191" s="50">
        <v>162</v>
      </c>
      <c r="L191" s="50">
        <v>97</v>
      </c>
      <c r="M191" s="30">
        <f t="shared" si="6"/>
        <v>810</v>
      </c>
      <c r="N191" s="30">
        <f t="shared" si="7"/>
        <v>6</v>
      </c>
      <c r="O191" s="30">
        <f t="shared" si="8"/>
        <v>135</v>
      </c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B192" s="1" t="s">
        <v>515</v>
      </c>
      <c r="C192" s="22" t="s">
        <v>514</v>
      </c>
      <c r="E192" s="1" t="s">
        <v>2159</v>
      </c>
      <c r="F192" s="1" t="s">
        <v>360</v>
      </c>
      <c r="G192" s="50">
        <v>211</v>
      </c>
      <c r="H192" s="50">
        <v>189</v>
      </c>
      <c r="I192" s="50">
        <v>0</v>
      </c>
      <c r="J192" s="50">
        <v>0</v>
      </c>
      <c r="K192" s="50">
        <v>233</v>
      </c>
      <c r="L192" s="50">
        <v>168</v>
      </c>
      <c r="M192" s="30">
        <f t="shared" si="6"/>
        <v>801</v>
      </c>
      <c r="N192" s="30">
        <f t="shared" si="7"/>
        <v>4</v>
      </c>
      <c r="O192" s="30">
        <f t="shared" si="8"/>
        <v>200.25</v>
      </c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B193" s="1" t="s">
        <v>119</v>
      </c>
      <c r="C193" s="22" t="s">
        <v>118</v>
      </c>
      <c r="E193" s="64" t="s">
        <v>2145</v>
      </c>
      <c r="F193" s="64" t="s">
        <v>360</v>
      </c>
      <c r="G193" s="24">
        <v>0</v>
      </c>
      <c r="H193" s="24">
        <v>215</v>
      </c>
      <c r="I193" s="24">
        <v>192</v>
      </c>
      <c r="J193" s="24">
        <v>204</v>
      </c>
      <c r="K193" s="24">
        <v>190</v>
      </c>
      <c r="L193" s="24">
        <v>0</v>
      </c>
      <c r="M193" s="19">
        <f t="shared" si="6"/>
        <v>801</v>
      </c>
      <c r="N193" s="19">
        <f t="shared" si="7"/>
        <v>4</v>
      </c>
      <c r="O193" s="19">
        <f t="shared" si="8"/>
        <v>200.25</v>
      </c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B194" s="1" t="s">
        <v>845</v>
      </c>
      <c r="C194" s="22" t="s">
        <v>844</v>
      </c>
      <c r="E194" s="1" t="s">
        <v>2168</v>
      </c>
      <c r="F194" s="1" t="s">
        <v>360</v>
      </c>
      <c r="G194" s="50">
        <v>0</v>
      </c>
      <c r="H194" s="50">
        <v>194</v>
      </c>
      <c r="I194" s="50">
        <v>227</v>
      </c>
      <c r="J194" s="50">
        <v>199</v>
      </c>
      <c r="K194" s="50">
        <v>173</v>
      </c>
      <c r="L194" s="50">
        <v>0</v>
      </c>
      <c r="M194" s="30">
        <f t="shared" si="6"/>
        <v>793</v>
      </c>
      <c r="N194" s="30">
        <f t="shared" si="7"/>
        <v>4</v>
      </c>
      <c r="O194" s="30">
        <f t="shared" si="8"/>
        <v>198.25</v>
      </c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B195" s="1" t="s">
        <v>109</v>
      </c>
      <c r="C195" s="22" t="s">
        <v>108</v>
      </c>
      <c r="E195" s="1" t="s">
        <v>2178</v>
      </c>
      <c r="F195" s="1" t="s">
        <v>360</v>
      </c>
      <c r="G195" s="50">
        <v>0</v>
      </c>
      <c r="H195" s="50">
        <v>202</v>
      </c>
      <c r="I195" s="50">
        <v>0</v>
      </c>
      <c r="J195" s="50">
        <v>198</v>
      </c>
      <c r="K195" s="50">
        <v>189</v>
      </c>
      <c r="L195" s="50">
        <v>202</v>
      </c>
      <c r="M195" s="30">
        <f t="shared" si="6"/>
        <v>791</v>
      </c>
      <c r="N195" s="30">
        <f t="shared" si="7"/>
        <v>4</v>
      </c>
      <c r="O195" s="30">
        <f t="shared" si="8"/>
        <v>197.75</v>
      </c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B196" s="1" t="s">
        <v>338</v>
      </c>
      <c r="C196" s="22" t="s">
        <v>337</v>
      </c>
      <c r="E196" s="1" t="s">
        <v>2153</v>
      </c>
      <c r="F196" s="1" t="s">
        <v>360</v>
      </c>
      <c r="G196" s="50">
        <v>222</v>
      </c>
      <c r="H196" s="50">
        <v>168</v>
      </c>
      <c r="I196" s="50">
        <v>0</v>
      </c>
      <c r="J196" s="50">
        <v>0</v>
      </c>
      <c r="K196" s="50">
        <v>183</v>
      </c>
      <c r="L196" s="50">
        <v>216</v>
      </c>
      <c r="M196" s="30">
        <f t="shared" si="6"/>
        <v>789</v>
      </c>
      <c r="N196" s="30">
        <f t="shared" si="7"/>
        <v>4</v>
      </c>
      <c r="O196" s="30">
        <f t="shared" si="8"/>
        <v>197.25</v>
      </c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B197" s="1" t="s">
        <v>538</v>
      </c>
      <c r="C197" s="22" t="s">
        <v>537</v>
      </c>
      <c r="E197" s="1" t="s">
        <v>2160</v>
      </c>
      <c r="F197" s="1" t="s">
        <v>360</v>
      </c>
      <c r="G197" s="50">
        <v>197</v>
      </c>
      <c r="H197" s="50">
        <v>195</v>
      </c>
      <c r="I197" s="50">
        <v>220</v>
      </c>
      <c r="J197" s="50">
        <v>175</v>
      </c>
      <c r="K197" s="50">
        <v>0</v>
      </c>
      <c r="L197" s="50">
        <v>0</v>
      </c>
      <c r="M197" s="30">
        <f t="shared" si="6"/>
        <v>787</v>
      </c>
      <c r="N197" s="30">
        <f t="shared" si="7"/>
        <v>4</v>
      </c>
      <c r="O197" s="30">
        <f t="shared" si="8"/>
        <v>196.75</v>
      </c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B198" s="1" t="s">
        <v>649</v>
      </c>
      <c r="C198" s="22" t="s">
        <v>648</v>
      </c>
      <c r="E198" s="1" t="s">
        <v>2163</v>
      </c>
      <c r="F198" s="1" t="s">
        <v>360</v>
      </c>
      <c r="G198" s="50">
        <v>171</v>
      </c>
      <c r="H198" s="50">
        <v>0</v>
      </c>
      <c r="I198" s="50">
        <v>0</v>
      </c>
      <c r="J198" s="50">
        <v>238</v>
      </c>
      <c r="K198" s="50">
        <v>156</v>
      </c>
      <c r="L198" s="50">
        <v>212</v>
      </c>
      <c r="M198" s="30">
        <f t="shared" si="6"/>
        <v>777</v>
      </c>
      <c r="N198" s="30">
        <f t="shared" si="7"/>
        <v>4</v>
      </c>
      <c r="O198" s="30">
        <f t="shared" si="8"/>
        <v>194.25</v>
      </c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B199" s="1" t="s">
        <v>243</v>
      </c>
      <c r="C199" s="22" t="s">
        <v>242</v>
      </c>
      <c r="E199" s="1" t="s">
        <v>2150</v>
      </c>
      <c r="F199" s="1" t="s">
        <v>360</v>
      </c>
      <c r="G199" s="50">
        <v>183</v>
      </c>
      <c r="H199" s="50">
        <v>200</v>
      </c>
      <c r="I199" s="50">
        <v>226</v>
      </c>
      <c r="J199" s="50">
        <v>162</v>
      </c>
      <c r="K199" s="50">
        <v>0</v>
      </c>
      <c r="L199" s="50">
        <v>0</v>
      </c>
      <c r="M199" s="30">
        <f t="shared" si="6"/>
        <v>771</v>
      </c>
      <c r="N199" s="30">
        <f t="shared" si="7"/>
        <v>4</v>
      </c>
      <c r="O199" s="30">
        <f t="shared" si="8"/>
        <v>192.75</v>
      </c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B200" s="1" t="s">
        <v>454</v>
      </c>
      <c r="C200" s="22" t="s">
        <v>453</v>
      </c>
      <c r="E200" s="1" t="s">
        <v>2182</v>
      </c>
      <c r="F200" s="1" t="s">
        <v>360</v>
      </c>
      <c r="G200" s="50">
        <v>157</v>
      </c>
      <c r="H200" s="50">
        <v>166</v>
      </c>
      <c r="I200" s="50">
        <v>168</v>
      </c>
      <c r="J200" s="50">
        <v>126</v>
      </c>
      <c r="K200" s="50">
        <v>0</v>
      </c>
      <c r="L200" s="50">
        <v>150</v>
      </c>
      <c r="M200" s="30">
        <f t="shared" si="6"/>
        <v>767</v>
      </c>
      <c r="N200" s="30">
        <f t="shared" si="7"/>
        <v>5</v>
      </c>
      <c r="O200" s="30">
        <f t="shared" si="8"/>
        <v>153.4</v>
      </c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B201" s="1" t="s">
        <v>574</v>
      </c>
      <c r="C201" s="22" t="s">
        <v>573</v>
      </c>
      <c r="E201" s="1" t="s">
        <v>2160</v>
      </c>
      <c r="F201" s="1" t="s">
        <v>360</v>
      </c>
      <c r="G201" s="50">
        <v>200</v>
      </c>
      <c r="H201" s="50">
        <v>185</v>
      </c>
      <c r="I201" s="50">
        <v>197</v>
      </c>
      <c r="J201" s="50">
        <v>177</v>
      </c>
      <c r="K201" s="50">
        <v>0</v>
      </c>
      <c r="L201" s="50">
        <v>0</v>
      </c>
      <c r="M201" s="30">
        <f t="shared" si="6"/>
        <v>759</v>
      </c>
      <c r="N201" s="30">
        <f t="shared" si="7"/>
        <v>4</v>
      </c>
      <c r="O201" s="30">
        <f t="shared" si="8"/>
        <v>189.75</v>
      </c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B202" s="1" t="s">
        <v>1011</v>
      </c>
      <c r="C202" s="22" t="s">
        <v>1010</v>
      </c>
      <c r="E202" s="1" t="s">
        <v>2174</v>
      </c>
      <c r="F202" s="1" t="s">
        <v>360</v>
      </c>
      <c r="G202" s="50">
        <v>0</v>
      </c>
      <c r="H202" s="50">
        <v>0</v>
      </c>
      <c r="I202" s="50">
        <v>208</v>
      </c>
      <c r="J202" s="50">
        <v>226</v>
      </c>
      <c r="K202" s="50">
        <v>163</v>
      </c>
      <c r="L202" s="50">
        <v>161</v>
      </c>
      <c r="M202" s="30">
        <f t="shared" si="6"/>
        <v>758</v>
      </c>
      <c r="N202" s="30">
        <f t="shared" si="7"/>
        <v>4</v>
      </c>
      <c r="O202" s="30">
        <f t="shared" si="8"/>
        <v>189.5</v>
      </c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B203" s="1" t="s">
        <v>194</v>
      </c>
      <c r="C203" s="22" t="s">
        <v>193</v>
      </c>
      <c r="E203" s="64" t="s">
        <v>2149</v>
      </c>
      <c r="F203" s="64" t="s">
        <v>360</v>
      </c>
      <c r="G203" s="24">
        <v>174</v>
      </c>
      <c r="H203" s="24">
        <v>0</v>
      </c>
      <c r="I203" s="24">
        <v>183</v>
      </c>
      <c r="J203" s="24">
        <v>195</v>
      </c>
      <c r="K203" s="24">
        <v>0</v>
      </c>
      <c r="L203" s="24">
        <v>203</v>
      </c>
      <c r="M203" s="19">
        <f t="shared" si="6"/>
        <v>755</v>
      </c>
      <c r="N203" s="19">
        <f t="shared" si="7"/>
        <v>4</v>
      </c>
      <c r="O203" s="19">
        <f t="shared" si="8"/>
        <v>188.75</v>
      </c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B204" s="1" t="s">
        <v>1009</v>
      </c>
      <c r="C204" s="22" t="s">
        <v>1008</v>
      </c>
      <c r="E204" s="1" t="s">
        <v>2174</v>
      </c>
      <c r="F204" s="1" t="s">
        <v>360</v>
      </c>
      <c r="G204" s="50">
        <v>211</v>
      </c>
      <c r="H204" s="50">
        <v>210</v>
      </c>
      <c r="I204" s="50">
        <v>157</v>
      </c>
      <c r="J204" s="50">
        <v>170</v>
      </c>
      <c r="K204" s="50">
        <v>0</v>
      </c>
      <c r="L204" s="50">
        <v>0</v>
      </c>
      <c r="M204" s="30">
        <f t="shared" si="6"/>
        <v>748</v>
      </c>
      <c r="N204" s="30">
        <f t="shared" si="7"/>
        <v>4</v>
      </c>
      <c r="O204" s="30">
        <f t="shared" si="8"/>
        <v>187</v>
      </c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B205" s="1" t="s">
        <v>466</v>
      </c>
      <c r="C205" s="22" t="s">
        <v>465</v>
      </c>
      <c r="E205" s="1" t="s">
        <v>2182</v>
      </c>
      <c r="F205" s="1" t="s">
        <v>360</v>
      </c>
      <c r="G205" s="50">
        <v>132</v>
      </c>
      <c r="H205" s="50">
        <v>0</v>
      </c>
      <c r="I205" s="50">
        <v>206</v>
      </c>
      <c r="J205" s="50">
        <v>128</v>
      </c>
      <c r="K205" s="50">
        <v>147</v>
      </c>
      <c r="L205" s="50">
        <v>130</v>
      </c>
      <c r="M205" s="30">
        <f t="shared" ref="M205:M268" si="9">SUM(G205:L205)</f>
        <v>743</v>
      </c>
      <c r="N205" s="30">
        <f t="shared" ref="N205:N268" si="10">COUNTIF(G205:L205, "&gt;0" )</f>
        <v>5</v>
      </c>
      <c r="O205" s="30">
        <f t="shared" ref="O205:O268" si="11">IF(N205=0,0,M205/N205)</f>
        <v>148.6</v>
      </c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B206" s="1" t="s">
        <v>416</v>
      </c>
      <c r="C206" s="22" t="s">
        <v>415</v>
      </c>
      <c r="E206" s="1" t="s">
        <v>2156</v>
      </c>
      <c r="F206" s="1" t="s">
        <v>360</v>
      </c>
      <c r="G206" s="50">
        <v>172</v>
      </c>
      <c r="H206" s="50">
        <v>0</v>
      </c>
      <c r="I206" s="50">
        <v>0</v>
      </c>
      <c r="J206" s="50">
        <v>180</v>
      </c>
      <c r="K206" s="50">
        <v>219</v>
      </c>
      <c r="L206" s="50">
        <v>170</v>
      </c>
      <c r="M206" s="30">
        <f t="shared" si="9"/>
        <v>741</v>
      </c>
      <c r="N206" s="30">
        <f t="shared" si="10"/>
        <v>4</v>
      </c>
      <c r="O206" s="30">
        <f t="shared" si="11"/>
        <v>185.25</v>
      </c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B207" s="1" t="s">
        <v>723</v>
      </c>
      <c r="C207" s="22" t="s">
        <v>722</v>
      </c>
      <c r="E207" s="1" t="s">
        <v>2188</v>
      </c>
      <c r="F207" s="1" t="s">
        <v>360</v>
      </c>
      <c r="G207" s="50">
        <v>0</v>
      </c>
      <c r="H207" s="50">
        <v>0</v>
      </c>
      <c r="I207" s="50">
        <v>158</v>
      </c>
      <c r="J207" s="50">
        <v>159</v>
      </c>
      <c r="K207" s="50">
        <v>214</v>
      </c>
      <c r="L207" s="50">
        <v>209</v>
      </c>
      <c r="M207" s="30">
        <f t="shared" si="9"/>
        <v>740</v>
      </c>
      <c r="N207" s="30">
        <f t="shared" si="10"/>
        <v>4</v>
      </c>
      <c r="O207" s="30">
        <f t="shared" si="11"/>
        <v>185</v>
      </c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B208" s="1" t="s">
        <v>604</v>
      </c>
      <c r="C208" s="22" t="s">
        <v>603</v>
      </c>
      <c r="E208" s="1" t="s">
        <v>2162</v>
      </c>
      <c r="F208" s="1" t="s">
        <v>360</v>
      </c>
      <c r="G208" s="50">
        <v>201</v>
      </c>
      <c r="H208" s="50">
        <v>209</v>
      </c>
      <c r="I208" s="50">
        <v>176</v>
      </c>
      <c r="J208" s="50">
        <v>0</v>
      </c>
      <c r="K208" s="50">
        <v>0</v>
      </c>
      <c r="L208" s="50">
        <v>147</v>
      </c>
      <c r="M208" s="30">
        <f t="shared" si="9"/>
        <v>733</v>
      </c>
      <c r="N208" s="30">
        <f t="shared" si="10"/>
        <v>4</v>
      </c>
      <c r="O208" s="30">
        <f t="shared" si="11"/>
        <v>183.25</v>
      </c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B209" s="1" t="s">
        <v>999</v>
      </c>
      <c r="C209" s="22" t="s">
        <v>998</v>
      </c>
      <c r="E209" s="1" t="s">
        <v>2174</v>
      </c>
      <c r="F209" s="1" t="s">
        <v>360</v>
      </c>
      <c r="G209" s="50">
        <v>207</v>
      </c>
      <c r="H209" s="50">
        <v>129</v>
      </c>
      <c r="I209" s="50">
        <v>0</v>
      </c>
      <c r="J209" s="50">
        <v>0</v>
      </c>
      <c r="K209" s="50">
        <v>215</v>
      </c>
      <c r="L209" s="50">
        <v>177</v>
      </c>
      <c r="M209" s="30">
        <f t="shared" si="9"/>
        <v>728</v>
      </c>
      <c r="N209" s="30">
        <f t="shared" si="10"/>
        <v>4</v>
      </c>
      <c r="O209" s="30">
        <f t="shared" si="11"/>
        <v>182</v>
      </c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B210" s="1" t="s">
        <v>1017</v>
      </c>
      <c r="C210" s="22" t="s">
        <v>1016</v>
      </c>
      <c r="E210" s="1" t="s">
        <v>2174</v>
      </c>
      <c r="F210" s="1" t="s">
        <v>360</v>
      </c>
      <c r="G210" s="50">
        <v>0</v>
      </c>
      <c r="H210" s="50">
        <v>166</v>
      </c>
      <c r="I210" s="50">
        <v>174</v>
      </c>
      <c r="J210" s="50">
        <v>207</v>
      </c>
      <c r="K210" s="50">
        <v>178</v>
      </c>
      <c r="L210" s="50">
        <v>0</v>
      </c>
      <c r="M210" s="30">
        <f t="shared" si="9"/>
        <v>725</v>
      </c>
      <c r="N210" s="30">
        <f t="shared" si="10"/>
        <v>4</v>
      </c>
      <c r="O210" s="30">
        <f t="shared" si="11"/>
        <v>181.25</v>
      </c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B211" s="1" t="s">
        <v>486</v>
      </c>
      <c r="C211" s="22" t="s">
        <v>485</v>
      </c>
      <c r="E211" s="1" t="s">
        <v>2180</v>
      </c>
      <c r="F211" s="1" t="s">
        <v>360</v>
      </c>
      <c r="G211" s="50">
        <v>168</v>
      </c>
      <c r="H211" s="50">
        <v>182</v>
      </c>
      <c r="I211" s="50">
        <v>0</v>
      </c>
      <c r="J211" s="50">
        <v>0</v>
      </c>
      <c r="K211" s="50">
        <v>215</v>
      </c>
      <c r="L211" s="50">
        <v>158</v>
      </c>
      <c r="M211" s="30">
        <f t="shared" si="9"/>
        <v>723</v>
      </c>
      <c r="N211" s="30">
        <f t="shared" si="10"/>
        <v>4</v>
      </c>
      <c r="O211" s="30">
        <f t="shared" si="11"/>
        <v>180.75</v>
      </c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B212" s="1" t="s">
        <v>961</v>
      </c>
      <c r="C212" s="22" t="s">
        <v>960</v>
      </c>
      <c r="E212" s="1" t="s">
        <v>2172</v>
      </c>
      <c r="F212" s="1" t="s">
        <v>360</v>
      </c>
      <c r="G212" s="50">
        <v>181</v>
      </c>
      <c r="H212" s="50">
        <v>180</v>
      </c>
      <c r="I212" s="50">
        <v>209</v>
      </c>
      <c r="J212" s="50">
        <v>152</v>
      </c>
      <c r="K212" s="50">
        <v>0</v>
      </c>
      <c r="L212" s="50">
        <v>0</v>
      </c>
      <c r="M212" s="30">
        <f t="shared" si="9"/>
        <v>722</v>
      </c>
      <c r="N212" s="30">
        <f t="shared" si="10"/>
        <v>4</v>
      </c>
      <c r="O212" s="30">
        <f t="shared" si="11"/>
        <v>180.5</v>
      </c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B213" s="1" t="s">
        <v>636</v>
      </c>
      <c r="C213" s="22" t="s">
        <v>635</v>
      </c>
      <c r="E213" s="1" t="s">
        <v>2187</v>
      </c>
      <c r="F213" s="1" t="s">
        <v>360</v>
      </c>
      <c r="G213" s="50">
        <v>173</v>
      </c>
      <c r="H213" s="50">
        <v>126</v>
      </c>
      <c r="I213" s="50">
        <v>124</v>
      </c>
      <c r="J213" s="50">
        <v>0</v>
      </c>
      <c r="K213" s="50">
        <v>148</v>
      </c>
      <c r="L213" s="50">
        <v>150</v>
      </c>
      <c r="M213" s="30">
        <f t="shared" si="9"/>
        <v>721</v>
      </c>
      <c r="N213" s="30">
        <f t="shared" si="10"/>
        <v>5</v>
      </c>
      <c r="O213" s="30">
        <f t="shared" si="11"/>
        <v>144.19999999999999</v>
      </c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B214" s="1" t="s">
        <v>72</v>
      </c>
      <c r="C214" s="22" t="s">
        <v>71</v>
      </c>
      <c r="E214" s="1" t="s">
        <v>2177</v>
      </c>
      <c r="F214" s="1" t="s">
        <v>360</v>
      </c>
      <c r="G214" s="50">
        <v>170</v>
      </c>
      <c r="H214" s="50">
        <v>0</v>
      </c>
      <c r="I214" s="50">
        <v>0</v>
      </c>
      <c r="J214" s="50">
        <v>180</v>
      </c>
      <c r="K214" s="50">
        <v>190</v>
      </c>
      <c r="L214" s="50">
        <v>176</v>
      </c>
      <c r="M214" s="30">
        <f t="shared" si="9"/>
        <v>716</v>
      </c>
      <c r="N214" s="30">
        <f t="shared" si="10"/>
        <v>4</v>
      </c>
      <c r="O214" s="30">
        <f t="shared" si="11"/>
        <v>179</v>
      </c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B215" s="1" t="s">
        <v>591</v>
      </c>
      <c r="C215" s="22" t="s">
        <v>590</v>
      </c>
      <c r="E215" s="1" t="s">
        <v>2161</v>
      </c>
      <c r="F215" s="1" t="s">
        <v>360</v>
      </c>
      <c r="G215" s="50">
        <v>170</v>
      </c>
      <c r="H215" s="50">
        <v>167</v>
      </c>
      <c r="I215" s="50">
        <v>206</v>
      </c>
      <c r="J215" s="50">
        <v>171</v>
      </c>
      <c r="K215" s="50">
        <v>0</v>
      </c>
      <c r="L215" s="50">
        <v>0</v>
      </c>
      <c r="M215" s="30">
        <f t="shared" si="9"/>
        <v>714</v>
      </c>
      <c r="N215" s="30">
        <f t="shared" si="10"/>
        <v>4</v>
      </c>
      <c r="O215" s="30">
        <f t="shared" si="11"/>
        <v>178.5</v>
      </c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B216" s="1" t="s">
        <v>622</v>
      </c>
      <c r="C216" s="22" t="s">
        <v>621</v>
      </c>
      <c r="E216" s="1" t="s">
        <v>2186</v>
      </c>
      <c r="F216" s="1" t="s">
        <v>360</v>
      </c>
      <c r="G216" s="50">
        <v>140</v>
      </c>
      <c r="H216" s="50">
        <v>160</v>
      </c>
      <c r="I216" s="50">
        <v>0</v>
      </c>
      <c r="J216" s="50">
        <v>0</v>
      </c>
      <c r="K216" s="50">
        <v>205</v>
      </c>
      <c r="L216" s="50">
        <v>205</v>
      </c>
      <c r="M216" s="30">
        <f t="shared" si="9"/>
        <v>710</v>
      </c>
      <c r="N216" s="30">
        <f t="shared" si="10"/>
        <v>4</v>
      </c>
      <c r="O216" s="30">
        <f t="shared" si="11"/>
        <v>177.5</v>
      </c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B217" s="1" t="s">
        <v>231</v>
      </c>
      <c r="C217" s="22" t="s">
        <v>230</v>
      </c>
      <c r="E217" s="1" t="s">
        <v>2179</v>
      </c>
      <c r="F217" s="1" t="s">
        <v>360</v>
      </c>
      <c r="G217" s="50">
        <v>224</v>
      </c>
      <c r="H217" s="50">
        <v>178</v>
      </c>
      <c r="I217" s="50">
        <v>162</v>
      </c>
      <c r="J217" s="50">
        <v>0</v>
      </c>
      <c r="K217" s="50">
        <v>0</v>
      </c>
      <c r="L217" s="50">
        <v>141</v>
      </c>
      <c r="M217" s="30">
        <f t="shared" si="9"/>
        <v>705</v>
      </c>
      <c r="N217" s="30">
        <f t="shared" si="10"/>
        <v>4</v>
      </c>
      <c r="O217" s="30">
        <f t="shared" si="11"/>
        <v>176.25</v>
      </c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B218" s="1" t="s">
        <v>764</v>
      </c>
      <c r="C218" s="22" t="s">
        <v>763</v>
      </c>
      <c r="E218" s="1" t="s">
        <v>2166</v>
      </c>
      <c r="F218" s="1" t="s">
        <v>360</v>
      </c>
      <c r="G218" s="50">
        <v>147</v>
      </c>
      <c r="H218" s="50">
        <v>0</v>
      </c>
      <c r="I218" s="50">
        <v>195</v>
      </c>
      <c r="J218" s="50">
        <v>192</v>
      </c>
      <c r="K218" s="50">
        <v>171</v>
      </c>
      <c r="L218" s="50">
        <v>0</v>
      </c>
      <c r="M218" s="30">
        <f t="shared" si="9"/>
        <v>705</v>
      </c>
      <c r="N218" s="30">
        <f t="shared" si="10"/>
        <v>4</v>
      </c>
      <c r="O218" s="30">
        <f t="shared" si="11"/>
        <v>176.25</v>
      </c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B219" s="1" t="s">
        <v>980</v>
      </c>
      <c r="C219" s="22" t="s">
        <v>979</v>
      </c>
      <c r="E219" s="1" t="s">
        <v>2173</v>
      </c>
      <c r="F219" s="1" t="s">
        <v>360</v>
      </c>
      <c r="G219" s="50">
        <v>136</v>
      </c>
      <c r="H219" s="50">
        <v>169</v>
      </c>
      <c r="I219" s="50">
        <v>0</v>
      </c>
      <c r="J219" s="50">
        <v>0</v>
      </c>
      <c r="K219" s="50">
        <v>212</v>
      </c>
      <c r="L219" s="50">
        <v>183</v>
      </c>
      <c r="M219" s="30">
        <f t="shared" si="9"/>
        <v>700</v>
      </c>
      <c r="N219" s="30">
        <f t="shared" si="10"/>
        <v>4</v>
      </c>
      <c r="O219" s="30">
        <f t="shared" si="11"/>
        <v>175</v>
      </c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B220" s="1" t="s">
        <v>474</v>
      </c>
      <c r="C220" s="22" t="s">
        <v>473</v>
      </c>
      <c r="E220" s="1" t="s">
        <v>2158</v>
      </c>
      <c r="F220" s="1" t="s">
        <v>360</v>
      </c>
      <c r="G220" s="50">
        <v>205</v>
      </c>
      <c r="H220" s="50">
        <v>161</v>
      </c>
      <c r="I220" s="50">
        <v>193</v>
      </c>
      <c r="J220" s="50">
        <v>139</v>
      </c>
      <c r="K220" s="50">
        <v>0</v>
      </c>
      <c r="L220" s="50">
        <v>0</v>
      </c>
      <c r="M220" s="30">
        <f t="shared" si="9"/>
        <v>698</v>
      </c>
      <c r="N220" s="30">
        <f t="shared" si="10"/>
        <v>4</v>
      </c>
      <c r="O220" s="30">
        <f t="shared" si="11"/>
        <v>174.5</v>
      </c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B221" s="1" t="s">
        <v>700</v>
      </c>
      <c r="C221" s="22" t="s">
        <v>699</v>
      </c>
      <c r="E221" s="1" t="s">
        <v>2164</v>
      </c>
      <c r="F221" s="1" t="s">
        <v>360</v>
      </c>
      <c r="G221" s="50">
        <v>0</v>
      </c>
      <c r="H221" s="50">
        <v>0</v>
      </c>
      <c r="I221" s="50">
        <v>163</v>
      </c>
      <c r="J221" s="50">
        <v>185</v>
      </c>
      <c r="K221" s="50">
        <v>173</v>
      </c>
      <c r="L221" s="50">
        <v>163</v>
      </c>
      <c r="M221" s="30">
        <f t="shared" si="9"/>
        <v>684</v>
      </c>
      <c r="N221" s="30">
        <f t="shared" si="10"/>
        <v>4</v>
      </c>
      <c r="O221" s="30">
        <f t="shared" si="11"/>
        <v>171</v>
      </c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A222" s="50">
        <v>210</v>
      </c>
      <c r="B222" s="1" t="s">
        <v>190</v>
      </c>
      <c r="C222" s="22" t="s">
        <v>189</v>
      </c>
      <c r="E222" s="64" t="s">
        <v>2149</v>
      </c>
      <c r="F222" s="64" t="s">
        <v>360</v>
      </c>
      <c r="G222" s="24">
        <v>0</v>
      </c>
      <c r="H222" s="24">
        <v>173</v>
      </c>
      <c r="I222" s="24">
        <v>0</v>
      </c>
      <c r="J222" s="24">
        <v>0</v>
      </c>
      <c r="K222" s="24">
        <v>234</v>
      </c>
      <c r="L222" s="24">
        <v>268</v>
      </c>
      <c r="M222" s="19">
        <f t="shared" si="9"/>
        <v>675</v>
      </c>
      <c r="N222" s="19">
        <f t="shared" si="10"/>
        <v>3</v>
      </c>
      <c r="O222" s="19">
        <f t="shared" si="11"/>
        <v>225</v>
      </c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A223" s="50">
        <v>211</v>
      </c>
      <c r="B223" s="1" t="s">
        <v>616</v>
      </c>
      <c r="C223" s="22" t="s">
        <v>615</v>
      </c>
      <c r="E223" s="1" t="s">
        <v>2162</v>
      </c>
      <c r="F223" s="1" t="s">
        <v>360</v>
      </c>
      <c r="G223" s="50">
        <v>0</v>
      </c>
      <c r="H223" s="50">
        <v>0</v>
      </c>
      <c r="I223" s="50">
        <v>0</v>
      </c>
      <c r="J223" s="50">
        <v>280</v>
      </c>
      <c r="K223" s="50">
        <v>178</v>
      </c>
      <c r="L223" s="50">
        <v>215</v>
      </c>
      <c r="M223" s="30">
        <f t="shared" si="9"/>
        <v>673</v>
      </c>
      <c r="N223" s="30">
        <f t="shared" si="10"/>
        <v>3</v>
      </c>
      <c r="O223" s="30">
        <f t="shared" si="11"/>
        <v>224.33333333333334</v>
      </c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A224" s="50">
        <v>212</v>
      </c>
      <c r="B224" s="1" t="s">
        <v>107</v>
      </c>
      <c r="C224" s="22" t="s">
        <v>106</v>
      </c>
      <c r="E224" s="1" t="s">
        <v>2178</v>
      </c>
      <c r="F224" s="1" t="s">
        <v>360</v>
      </c>
      <c r="G224" s="50">
        <v>179</v>
      </c>
      <c r="H224" s="50">
        <v>0</v>
      </c>
      <c r="I224" s="50">
        <v>176</v>
      </c>
      <c r="J224" s="50">
        <v>162</v>
      </c>
      <c r="K224" s="50">
        <v>156</v>
      </c>
      <c r="L224" s="50">
        <v>0</v>
      </c>
      <c r="M224" s="30">
        <f t="shared" si="9"/>
        <v>673</v>
      </c>
      <c r="N224" s="30">
        <f t="shared" si="10"/>
        <v>4</v>
      </c>
      <c r="O224" s="30">
        <f t="shared" si="11"/>
        <v>168.25</v>
      </c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>
      <c r="A225" s="50">
        <v>213</v>
      </c>
      <c r="B225" s="1" t="s">
        <v>262</v>
      </c>
      <c r="C225" s="22" t="s">
        <v>261</v>
      </c>
      <c r="E225" s="1" t="s">
        <v>2151</v>
      </c>
      <c r="F225" s="1" t="s">
        <v>360</v>
      </c>
      <c r="G225" s="50">
        <v>232</v>
      </c>
      <c r="H225" s="50">
        <v>149</v>
      </c>
      <c r="I225" s="50">
        <v>145</v>
      </c>
      <c r="J225" s="50">
        <v>0</v>
      </c>
      <c r="K225" s="50">
        <v>137</v>
      </c>
      <c r="L225" s="50">
        <v>0</v>
      </c>
      <c r="M225" s="30">
        <f t="shared" si="9"/>
        <v>663</v>
      </c>
      <c r="N225" s="30">
        <f t="shared" si="10"/>
        <v>4</v>
      </c>
      <c r="O225" s="30">
        <f t="shared" si="11"/>
        <v>165.75</v>
      </c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>
      <c r="A226" s="50">
        <v>214</v>
      </c>
      <c r="B226" s="1" t="s">
        <v>821</v>
      </c>
      <c r="C226" s="22" t="s">
        <v>820</v>
      </c>
      <c r="E226" s="1" t="s">
        <v>2190</v>
      </c>
      <c r="F226" s="1" t="s">
        <v>360</v>
      </c>
      <c r="G226" s="50">
        <v>0</v>
      </c>
      <c r="H226" s="50">
        <v>167</v>
      </c>
      <c r="I226" s="50">
        <v>176</v>
      </c>
      <c r="J226" s="50">
        <v>176</v>
      </c>
      <c r="K226" s="50">
        <v>140</v>
      </c>
      <c r="L226" s="50">
        <v>0</v>
      </c>
      <c r="M226" s="30">
        <f t="shared" si="9"/>
        <v>659</v>
      </c>
      <c r="N226" s="30">
        <f t="shared" si="10"/>
        <v>4</v>
      </c>
      <c r="O226" s="30">
        <f t="shared" si="11"/>
        <v>164.75</v>
      </c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>
      <c r="A227" s="50">
        <v>215</v>
      </c>
      <c r="B227" s="1" t="s">
        <v>299</v>
      </c>
      <c r="C227" s="22" t="s">
        <v>298</v>
      </c>
      <c r="E227" s="1" t="s">
        <v>2152</v>
      </c>
      <c r="F227" s="1" t="s">
        <v>360</v>
      </c>
      <c r="G227" s="50">
        <v>136</v>
      </c>
      <c r="H227" s="50">
        <v>203</v>
      </c>
      <c r="I227" s="50">
        <v>147</v>
      </c>
      <c r="J227" s="50">
        <v>0</v>
      </c>
      <c r="K227" s="50">
        <v>0</v>
      </c>
      <c r="L227" s="50">
        <v>163</v>
      </c>
      <c r="M227" s="30">
        <f t="shared" si="9"/>
        <v>649</v>
      </c>
      <c r="N227" s="30">
        <f t="shared" si="10"/>
        <v>4</v>
      </c>
      <c r="O227" s="30">
        <f t="shared" si="11"/>
        <v>162.25</v>
      </c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>
      <c r="A228" s="50">
        <v>216</v>
      </c>
      <c r="B228" s="1" t="s">
        <v>259</v>
      </c>
      <c r="C228" s="22" t="s">
        <v>258</v>
      </c>
      <c r="E228" s="1" t="s">
        <v>2150</v>
      </c>
      <c r="F228" s="1" t="s">
        <v>360</v>
      </c>
      <c r="G228" s="50">
        <v>0</v>
      </c>
      <c r="H228" s="50">
        <v>298</v>
      </c>
      <c r="I228" s="50">
        <v>180</v>
      </c>
      <c r="J228" s="50">
        <v>171</v>
      </c>
      <c r="K228" s="50">
        <v>0</v>
      </c>
      <c r="L228" s="50">
        <v>0</v>
      </c>
      <c r="M228" s="30">
        <f t="shared" si="9"/>
        <v>649</v>
      </c>
      <c r="N228" s="30">
        <f t="shared" si="10"/>
        <v>3</v>
      </c>
      <c r="O228" s="30">
        <f t="shared" si="11"/>
        <v>216.33333333333334</v>
      </c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>
      <c r="A229" s="50">
        <v>217</v>
      </c>
      <c r="B229" s="1" t="s">
        <v>705</v>
      </c>
      <c r="C229" s="22" t="s">
        <v>704</v>
      </c>
      <c r="E229" s="1" t="s">
        <v>2188</v>
      </c>
      <c r="F229" s="1" t="s">
        <v>360</v>
      </c>
      <c r="G229" s="50">
        <v>158</v>
      </c>
      <c r="H229" s="50">
        <v>145</v>
      </c>
      <c r="I229" s="50">
        <v>131</v>
      </c>
      <c r="J229" s="50">
        <v>0</v>
      </c>
      <c r="K229" s="50">
        <v>0</v>
      </c>
      <c r="L229" s="50">
        <v>211</v>
      </c>
      <c r="M229" s="30">
        <f t="shared" si="9"/>
        <v>645</v>
      </c>
      <c r="N229" s="30">
        <f t="shared" si="10"/>
        <v>4</v>
      </c>
      <c r="O229" s="30">
        <f t="shared" si="11"/>
        <v>161.25</v>
      </c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>
      <c r="A230" s="50">
        <v>218</v>
      </c>
      <c r="B230" s="1" t="s">
        <v>936</v>
      </c>
      <c r="C230" s="22" t="s">
        <v>935</v>
      </c>
      <c r="E230" s="1" t="s">
        <v>2171</v>
      </c>
      <c r="F230" s="1" t="s">
        <v>360</v>
      </c>
      <c r="G230" s="50">
        <v>0</v>
      </c>
      <c r="H230" s="50">
        <v>0</v>
      </c>
      <c r="I230" s="50">
        <v>0</v>
      </c>
      <c r="J230" s="50">
        <v>178</v>
      </c>
      <c r="K230" s="50">
        <v>255</v>
      </c>
      <c r="L230" s="50">
        <v>212</v>
      </c>
      <c r="M230" s="30">
        <f t="shared" si="9"/>
        <v>645</v>
      </c>
      <c r="N230" s="30">
        <f t="shared" si="10"/>
        <v>3</v>
      </c>
      <c r="O230" s="30">
        <f t="shared" si="11"/>
        <v>215</v>
      </c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>
      <c r="A231" s="50">
        <v>219</v>
      </c>
      <c r="B231" s="1" t="s">
        <v>608</v>
      </c>
      <c r="C231" s="22" t="s">
        <v>607</v>
      </c>
      <c r="E231" s="1" t="s">
        <v>2162</v>
      </c>
      <c r="F231" s="1" t="s">
        <v>360</v>
      </c>
      <c r="G231" s="50">
        <v>213</v>
      </c>
      <c r="H231" s="50">
        <v>237</v>
      </c>
      <c r="I231" s="50">
        <v>185</v>
      </c>
      <c r="J231" s="50">
        <v>0</v>
      </c>
      <c r="K231" s="50">
        <v>0</v>
      </c>
      <c r="L231" s="50">
        <v>0</v>
      </c>
      <c r="M231" s="30">
        <f t="shared" si="9"/>
        <v>635</v>
      </c>
      <c r="N231" s="30">
        <f t="shared" si="10"/>
        <v>3</v>
      </c>
      <c r="O231" s="30">
        <f t="shared" si="11"/>
        <v>211.66666666666666</v>
      </c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>
      <c r="A232" s="50">
        <v>220</v>
      </c>
      <c r="B232" s="1" t="s">
        <v>297</v>
      </c>
      <c r="C232" s="22" t="s">
        <v>296</v>
      </c>
      <c r="E232" s="1" t="s">
        <v>2152</v>
      </c>
      <c r="F232" s="1" t="s">
        <v>360</v>
      </c>
      <c r="G232" s="50">
        <v>96</v>
      </c>
      <c r="H232" s="50">
        <v>124</v>
      </c>
      <c r="I232" s="50">
        <v>100</v>
      </c>
      <c r="J232" s="50">
        <v>121</v>
      </c>
      <c r="K232" s="50">
        <v>187</v>
      </c>
      <c r="L232" s="50">
        <v>0</v>
      </c>
      <c r="M232" s="30">
        <f t="shared" si="9"/>
        <v>628</v>
      </c>
      <c r="N232" s="30">
        <f t="shared" si="10"/>
        <v>5</v>
      </c>
      <c r="O232" s="30">
        <f t="shared" si="11"/>
        <v>125.6</v>
      </c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>
      <c r="A233" s="50">
        <v>221</v>
      </c>
      <c r="B233" s="1" t="s">
        <v>788</v>
      </c>
      <c r="C233" s="22" t="s">
        <v>787</v>
      </c>
      <c r="E233" s="1" t="s">
        <v>2167</v>
      </c>
      <c r="F233" s="1" t="s">
        <v>360</v>
      </c>
      <c r="G233" s="50">
        <v>0</v>
      </c>
      <c r="H233" s="50">
        <v>0</v>
      </c>
      <c r="I233" s="50">
        <v>0</v>
      </c>
      <c r="J233" s="50">
        <v>212</v>
      </c>
      <c r="K233" s="50">
        <v>188</v>
      </c>
      <c r="L233" s="50">
        <v>213</v>
      </c>
      <c r="M233" s="30">
        <f t="shared" si="9"/>
        <v>613</v>
      </c>
      <c r="N233" s="30">
        <f t="shared" si="10"/>
        <v>3</v>
      </c>
      <c r="O233" s="30">
        <f t="shared" si="11"/>
        <v>204.33333333333334</v>
      </c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>
      <c r="A234" s="50">
        <v>222</v>
      </c>
      <c r="B234" s="1" t="s">
        <v>517</v>
      </c>
      <c r="C234" s="22" t="s">
        <v>516</v>
      </c>
      <c r="E234" s="1" t="s">
        <v>2184</v>
      </c>
      <c r="F234" s="1" t="s">
        <v>360</v>
      </c>
      <c r="G234" s="50">
        <v>0</v>
      </c>
      <c r="H234" s="50">
        <v>0</v>
      </c>
      <c r="I234" s="50">
        <v>0</v>
      </c>
      <c r="J234" s="50">
        <v>201</v>
      </c>
      <c r="K234" s="50">
        <v>220</v>
      </c>
      <c r="L234" s="50">
        <v>192</v>
      </c>
      <c r="M234" s="30">
        <f t="shared" si="9"/>
        <v>613</v>
      </c>
      <c r="N234" s="30">
        <f t="shared" si="10"/>
        <v>3</v>
      </c>
      <c r="O234" s="30">
        <f t="shared" si="11"/>
        <v>204.33333333333334</v>
      </c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>
      <c r="A235" s="50">
        <v>223</v>
      </c>
      <c r="B235" s="1" t="s">
        <v>959</v>
      </c>
      <c r="C235" s="22" t="s">
        <v>958</v>
      </c>
      <c r="E235" s="1" t="s">
        <v>2172</v>
      </c>
      <c r="F235" s="1" t="s">
        <v>360</v>
      </c>
      <c r="G235" s="50">
        <v>159</v>
      </c>
      <c r="H235" s="50">
        <v>0</v>
      </c>
      <c r="I235" s="50">
        <v>0</v>
      </c>
      <c r="J235" s="50">
        <v>0</v>
      </c>
      <c r="K235" s="50">
        <v>177</v>
      </c>
      <c r="L235" s="50">
        <v>269</v>
      </c>
      <c r="M235" s="30">
        <f t="shared" si="9"/>
        <v>605</v>
      </c>
      <c r="N235" s="30">
        <f t="shared" si="10"/>
        <v>3</v>
      </c>
      <c r="O235" s="30">
        <f t="shared" si="11"/>
        <v>201.66666666666666</v>
      </c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>
      <c r="A236" s="50">
        <v>224</v>
      </c>
      <c r="B236" s="1" t="s">
        <v>566</v>
      </c>
      <c r="C236" s="22" t="s">
        <v>565</v>
      </c>
      <c r="E236" s="1" t="s">
        <v>2185</v>
      </c>
      <c r="F236" s="1" t="s">
        <v>360</v>
      </c>
      <c r="G236" s="50">
        <v>212</v>
      </c>
      <c r="H236" s="50">
        <v>213</v>
      </c>
      <c r="I236" s="50">
        <v>180</v>
      </c>
      <c r="J236" s="50">
        <v>0</v>
      </c>
      <c r="K236" s="50">
        <v>0</v>
      </c>
      <c r="L236" s="50">
        <v>0</v>
      </c>
      <c r="M236" s="30">
        <f t="shared" si="9"/>
        <v>605</v>
      </c>
      <c r="N236" s="30">
        <f t="shared" si="10"/>
        <v>3</v>
      </c>
      <c r="O236" s="30">
        <f t="shared" si="11"/>
        <v>201.66666666666666</v>
      </c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>
      <c r="A237" s="50">
        <v>225</v>
      </c>
      <c r="B237" s="1" t="s">
        <v>34</v>
      </c>
      <c r="C237" s="22" t="s">
        <v>33</v>
      </c>
      <c r="E237" s="1" t="s">
        <v>2177</v>
      </c>
      <c r="F237" s="1" t="s">
        <v>360</v>
      </c>
      <c r="G237" s="50">
        <v>199</v>
      </c>
      <c r="H237" s="50">
        <v>198</v>
      </c>
      <c r="I237" s="50">
        <v>201</v>
      </c>
      <c r="J237" s="50">
        <v>0</v>
      </c>
      <c r="K237" s="50">
        <v>0</v>
      </c>
      <c r="L237" s="50">
        <v>0</v>
      </c>
      <c r="M237" s="30">
        <f t="shared" si="9"/>
        <v>598</v>
      </c>
      <c r="N237" s="30">
        <f t="shared" si="10"/>
        <v>3</v>
      </c>
      <c r="O237" s="30">
        <f t="shared" si="11"/>
        <v>199.33333333333334</v>
      </c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>
      <c r="A238" s="50">
        <v>226</v>
      </c>
      <c r="B238" s="1" t="s">
        <v>188</v>
      </c>
      <c r="C238" s="22" t="s">
        <v>187</v>
      </c>
      <c r="E238" s="64" t="s">
        <v>2149</v>
      </c>
      <c r="F238" s="64" t="s">
        <v>360</v>
      </c>
      <c r="G238" s="24">
        <v>189</v>
      </c>
      <c r="H238" s="24">
        <v>0</v>
      </c>
      <c r="I238" s="24">
        <v>0</v>
      </c>
      <c r="J238" s="24">
        <v>186</v>
      </c>
      <c r="K238" s="24">
        <v>0</v>
      </c>
      <c r="L238" s="24">
        <v>220</v>
      </c>
      <c r="M238" s="19">
        <f t="shared" si="9"/>
        <v>595</v>
      </c>
      <c r="N238" s="19">
        <f t="shared" si="10"/>
        <v>3</v>
      </c>
      <c r="O238" s="19">
        <f t="shared" si="11"/>
        <v>198.33333333333334</v>
      </c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>
      <c r="A239" s="50">
        <v>227</v>
      </c>
      <c r="B239" s="1" t="s">
        <v>216</v>
      </c>
      <c r="C239" s="22" t="s">
        <v>215</v>
      </c>
      <c r="E239" s="1" t="s">
        <v>2149</v>
      </c>
      <c r="F239" s="1" t="s">
        <v>360</v>
      </c>
      <c r="G239" s="50">
        <v>244</v>
      </c>
      <c r="H239" s="50">
        <v>176</v>
      </c>
      <c r="I239" s="50">
        <v>174</v>
      </c>
      <c r="J239" s="50">
        <v>0</v>
      </c>
      <c r="K239" s="50">
        <v>0</v>
      </c>
      <c r="L239" s="50">
        <v>0</v>
      </c>
      <c r="M239" s="30">
        <f t="shared" si="9"/>
        <v>594</v>
      </c>
      <c r="N239" s="30">
        <f t="shared" si="10"/>
        <v>3</v>
      </c>
      <c r="O239" s="30">
        <f t="shared" si="11"/>
        <v>198</v>
      </c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>
      <c r="A240" s="50">
        <v>228</v>
      </c>
      <c r="B240" s="1" t="s">
        <v>835</v>
      </c>
      <c r="C240" s="22" t="s">
        <v>834</v>
      </c>
      <c r="E240" s="1" t="s">
        <v>2168</v>
      </c>
      <c r="F240" s="1" t="s">
        <v>360</v>
      </c>
      <c r="G240" s="50">
        <v>189</v>
      </c>
      <c r="H240" s="50">
        <v>224</v>
      </c>
      <c r="I240" s="50">
        <v>176</v>
      </c>
      <c r="J240" s="50">
        <v>0</v>
      </c>
      <c r="K240" s="50">
        <v>0</v>
      </c>
      <c r="L240" s="50">
        <v>0</v>
      </c>
      <c r="M240" s="30">
        <f t="shared" si="9"/>
        <v>589</v>
      </c>
      <c r="N240" s="30">
        <f t="shared" si="10"/>
        <v>3</v>
      </c>
      <c r="O240" s="30">
        <f t="shared" si="11"/>
        <v>196.33333333333334</v>
      </c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" customHeight="1">
      <c r="A241" s="50">
        <v>229</v>
      </c>
      <c r="B241" s="1" t="s">
        <v>653</v>
      </c>
      <c r="C241" s="22" t="s">
        <v>652</v>
      </c>
      <c r="E241" s="1" t="s">
        <v>2163</v>
      </c>
      <c r="F241" s="1" t="s">
        <v>360</v>
      </c>
      <c r="G241" s="50">
        <v>179</v>
      </c>
      <c r="H241" s="50">
        <v>0</v>
      </c>
      <c r="I241" s="50">
        <v>0</v>
      </c>
      <c r="J241" s="50">
        <v>0</v>
      </c>
      <c r="K241" s="50">
        <v>166</v>
      </c>
      <c r="L241" s="50">
        <v>235</v>
      </c>
      <c r="M241" s="30">
        <f t="shared" si="9"/>
        <v>580</v>
      </c>
      <c r="N241" s="30">
        <f t="shared" si="10"/>
        <v>3</v>
      </c>
      <c r="O241" s="30">
        <f t="shared" si="11"/>
        <v>193.33333333333334</v>
      </c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" customHeight="1">
      <c r="A242" s="50">
        <v>230</v>
      </c>
      <c r="B242" s="1" t="s">
        <v>671</v>
      </c>
      <c r="C242" s="22" t="s">
        <v>670</v>
      </c>
      <c r="E242" s="1" t="s">
        <v>2163</v>
      </c>
      <c r="F242" s="1" t="s">
        <v>360</v>
      </c>
      <c r="G242" s="50">
        <v>0</v>
      </c>
      <c r="H242" s="50">
        <v>0</v>
      </c>
      <c r="I242" s="50">
        <v>169</v>
      </c>
      <c r="J242" s="50">
        <v>0</v>
      </c>
      <c r="K242" s="50">
        <v>219</v>
      </c>
      <c r="L242" s="50">
        <v>189</v>
      </c>
      <c r="M242" s="30">
        <f t="shared" si="9"/>
        <v>577</v>
      </c>
      <c r="N242" s="30">
        <f t="shared" si="10"/>
        <v>3</v>
      </c>
      <c r="O242" s="30">
        <f t="shared" si="11"/>
        <v>192.33333333333334</v>
      </c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" customHeight="1">
      <c r="A243" s="50">
        <v>231</v>
      </c>
      <c r="B243" s="1" t="s">
        <v>56</v>
      </c>
      <c r="C243" s="22" t="s">
        <v>55</v>
      </c>
      <c r="E243" s="1" t="s">
        <v>2177</v>
      </c>
      <c r="F243" s="1" t="s">
        <v>360</v>
      </c>
      <c r="G243" s="50">
        <v>234</v>
      </c>
      <c r="H243" s="50">
        <v>183</v>
      </c>
      <c r="I243" s="50">
        <v>158</v>
      </c>
      <c r="J243" s="50">
        <v>0</v>
      </c>
      <c r="K243" s="50">
        <v>0</v>
      </c>
      <c r="L243" s="50">
        <v>0</v>
      </c>
      <c r="M243" s="30">
        <f t="shared" si="9"/>
        <v>575</v>
      </c>
      <c r="N243" s="30">
        <f t="shared" si="10"/>
        <v>3</v>
      </c>
      <c r="O243" s="30">
        <f t="shared" si="11"/>
        <v>191.66666666666666</v>
      </c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" customHeight="1">
      <c r="A244" s="50">
        <v>232</v>
      </c>
      <c r="B244" s="1" t="s">
        <v>320</v>
      </c>
      <c r="C244" s="22" t="s">
        <v>319</v>
      </c>
      <c r="E244" s="1" t="s">
        <v>2153</v>
      </c>
      <c r="F244" s="1" t="s">
        <v>360</v>
      </c>
      <c r="G244" s="50">
        <v>235</v>
      </c>
      <c r="H244" s="50">
        <v>186</v>
      </c>
      <c r="I244" s="50">
        <v>0</v>
      </c>
      <c r="J244" s="50">
        <v>0</v>
      </c>
      <c r="K244" s="50">
        <v>147</v>
      </c>
      <c r="L244" s="50">
        <v>0</v>
      </c>
      <c r="M244" s="30">
        <f t="shared" si="9"/>
        <v>568</v>
      </c>
      <c r="N244" s="30">
        <f t="shared" si="10"/>
        <v>3</v>
      </c>
      <c r="O244" s="30">
        <f t="shared" si="11"/>
        <v>189.33333333333334</v>
      </c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" customHeight="1">
      <c r="A245" s="50">
        <v>233</v>
      </c>
      <c r="B245" s="1" t="s">
        <v>754</v>
      </c>
      <c r="C245" s="22" t="s">
        <v>753</v>
      </c>
      <c r="E245" s="1" t="s">
        <v>2166</v>
      </c>
      <c r="F245" s="1" t="s">
        <v>360</v>
      </c>
      <c r="G245" s="50">
        <v>247</v>
      </c>
      <c r="H245" s="50">
        <v>158</v>
      </c>
      <c r="I245" s="50">
        <v>152</v>
      </c>
      <c r="J245" s="50">
        <v>0</v>
      </c>
      <c r="K245" s="50">
        <v>0</v>
      </c>
      <c r="L245" s="50">
        <v>0</v>
      </c>
      <c r="M245" s="30">
        <f t="shared" si="9"/>
        <v>557</v>
      </c>
      <c r="N245" s="30">
        <f t="shared" si="10"/>
        <v>3</v>
      </c>
      <c r="O245" s="30">
        <f t="shared" si="11"/>
        <v>185.66666666666666</v>
      </c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" customHeight="1">
      <c r="A246" s="50">
        <v>234</v>
      </c>
      <c r="B246" s="1" t="s">
        <v>123</v>
      </c>
      <c r="C246" s="22" t="s">
        <v>122</v>
      </c>
      <c r="E246" s="1" t="s">
        <v>2178</v>
      </c>
      <c r="F246" s="1" t="s">
        <v>360</v>
      </c>
      <c r="G246" s="50">
        <v>183</v>
      </c>
      <c r="H246" s="50">
        <v>142</v>
      </c>
      <c r="I246" s="50">
        <v>0</v>
      </c>
      <c r="J246" s="50">
        <v>0</v>
      </c>
      <c r="K246" s="50">
        <v>0</v>
      </c>
      <c r="L246" s="50">
        <v>232</v>
      </c>
      <c r="M246" s="30">
        <f t="shared" si="9"/>
        <v>557</v>
      </c>
      <c r="N246" s="30">
        <f t="shared" si="10"/>
        <v>3</v>
      </c>
      <c r="O246" s="30">
        <f t="shared" si="11"/>
        <v>185.66666666666666</v>
      </c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" customHeight="1">
      <c r="A247" s="50">
        <v>235</v>
      </c>
      <c r="B247" s="1" t="s">
        <v>918</v>
      </c>
      <c r="C247" s="22" t="s">
        <v>917</v>
      </c>
      <c r="E247" s="1" t="s">
        <v>2171</v>
      </c>
      <c r="F247" s="1" t="s">
        <v>360</v>
      </c>
      <c r="G247" s="50">
        <v>183</v>
      </c>
      <c r="H247" s="50">
        <v>192</v>
      </c>
      <c r="I247" s="50">
        <v>177</v>
      </c>
      <c r="J247" s="50">
        <v>0</v>
      </c>
      <c r="K247" s="50">
        <v>0</v>
      </c>
      <c r="L247" s="50">
        <v>0</v>
      </c>
      <c r="M247" s="30">
        <f t="shared" si="9"/>
        <v>552</v>
      </c>
      <c r="N247" s="30">
        <f t="shared" si="10"/>
        <v>3</v>
      </c>
      <c r="O247" s="30">
        <f t="shared" si="11"/>
        <v>184</v>
      </c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" customHeight="1">
      <c r="A248" s="50">
        <v>236</v>
      </c>
      <c r="B248" s="1" t="s">
        <v>424</v>
      </c>
      <c r="C248" s="22" t="s">
        <v>423</v>
      </c>
      <c r="E248" s="1" t="s">
        <v>2156</v>
      </c>
      <c r="F248" s="1" t="s">
        <v>360</v>
      </c>
      <c r="G248" s="50">
        <v>217</v>
      </c>
      <c r="H248" s="50">
        <v>158</v>
      </c>
      <c r="I248" s="50">
        <v>172</v>
      </c>
      <c r="J248" s="50">
        <v>0</v>
      </c>
      <c r="K248" s="50">
        <v>0</v>
      </c>
      <c r="L248" s="50">
        <v>0</v>
      </c>
      <c r="M248" s="30">
        <f t="shared" si="9"/>
        <v>547</v>
      </c>
      <c r="N248" s="30">
        <f t="shared" si="10"/>
        <v>3</v>
      </c>
      <c r="O248" s="30">
        <f t="shared" si="11"/>
        <v>182.33333333333334</v>
      </c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" customHeight="1">
      <c r="A249" s="50">
        <v>237</v>
      </c>
      <c r="B249" s="1" t="s">
        <v>428</v>
      </c>
      <c r="C249" s="22" t="s">
        <v>427</v>
      </c>
      <c r="E249" s="1" t="s">
        <v>2156</v>
      </c>
      <c r="F249" s="1" t="s">
        <v>360</v>
      </c>
      <c r="G249" s="50">
        <v>189</v>
      </c>
      <c r="H249" s="50">
        <v>171</v>
      </c>
      <c r="I249" s="50">
        <v>180</v>
      </c>
      <c r="J249" s="50">
        <v>0</v>
      </c>
      <c r="K249" s="50">
        <v>0</v>
      </c>
      <c r="L249" s="50">
        <v>0</v>
      </c>
      <c r="M249" s="30">
        <f t="shared" si="9"/>
        <v>540</v>
      </c>
      <c r="N249" s="30">
        <f t="shared" si="10"/>
        <v>3</v>
      </c>
      <c r="O249" s="30">
        <f t="shared" si="11"/>
        <v>180</v>
      </c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" customHeight="1">
      <c r="A250" s="50">
        <v>238</v>
      </c>
      <c r="B250" s="1" t="s">
        <v>402</v>
      </c>
      <c r="C250" s="22" t="s">
        <v>401</v>
      </c>
      <c r="E250" s="1" t="s">
        <v>2156</v>
      </c>
      <c r="F250" s="1" t="s">
        <v>360</v>
      </c>
      <c r="G250" s="50">
        <v>0</v>
      </c>
      <c r="H250" s="50">
        <v>0</v>
      </c>
      <c r="I250" s="50">
        <v>0</v>
      </c>
      <c r="J250" s="50">
        <v>176</v>
      </c>
      <c r="K250" s="50">
        <v>211</v>
      </c>
      <c r="L250" s="50">
        <v>152</v>
      </c>
      <c r="M250" s="30">
        <f t="shared" si="9"/>
        <v>539</v>
      </c>
      <c r="N250" s="30">
        <f t="shared" si="10"/>
        <v>3</v>
      </c>
      <c r="O250" s="30">
        <f t="shared" si="11"/>
        <v>179.66666666666666</v>
      </c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" customHeight="1">
      <c r="A251" s="50">
        <v>239</v>
      </c>
      <c r="B251" s="1" t="s">
        <v>468</v>
      </c>
      <c r="C251" s="22" t="s">
        <v>467</v>
      </c>
      <c r="E251" s="1" t="s">
        <v>2180</v>
      </c>
      <c r="F251" s="1" t="s">
        <v>360</v>
      </c>
      <c r="G251" s="50">
        <v>172</v>
      </c>
      <c r="H251" s="50">
        <v>0</v>
      </c>
      <c r="I251" s="50">
        <v>195</v>
      </c>
      <c r="J251" s="50">
        <v>171</v>
      </c>
      <c r="K251" s="50">
        <v>0</v>
      </c>
      <c r="L251" s="50">
        <v>0</v>
      </c>
      <c r="M251" s="30">
        <f t="shared" si="9"/>
        <v>538</v>
      </c>
      <c r="N251" s="30">
        <f t="shared" si="10"/>
        <v>3</v>
      </c>
      <c r="O251" s="30">
        <f t="shared" si="11"/>
        <v>179.33333333333334</v>
      </c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" customHeight="1">
      <c r="A252" s="50">
        <v>240</v>
      </c>
      <c r="B252" s="1" t="s">
        <v>171</v>
      </c>
      <c r="C252" s="22" t="s">
        <v>170</v>
      </c>
      <c r="E252" s="64" t="s">
        <v>2148</v>
      </c>
      <c r="F252" s="64" t="s">
        <v>360</v>
      </c>
      <c r="G252" s="24">
        <v>221</v>
      </c>
      <c r="H252" s="24">
        <v>157</v>
      </c>
      <c r="I252" s="24">
        <v>159</v>
      </c>
      <c r="J252" s="24">
        <v>0</v>
      </c>
      <c r="K252" s="24">
        <v>0</v>
      </c>
      <c r="L252" s="24">
        <v>0</v>
      </c>
      <c r="M252" s="19">
        <f t="shared" si="9"/>
        <v>537</v>
      </c>
      <c r="N252" s="19">
        <f t="shared" si="10"/>
        <v>3</v>
      </c>
      <c r="O252" s="19">
        <f t="shared" si="11"/>
        <v>179</v>
      </c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" customHeight="1">
      <c r="A253" s="50">
        <v>241</v>
      </c>
      <c r="B253" s="1" t="s">
        <v>632</v>
      </c>
      <c r="C253" s="22" t="s">
        <v>631</v>
      </c>
      <c r="E253" s="1" t="s">
        <v>2186</v>
      </c>
      <c r="F253" s="1" t="s">
        <v>360</v>
      </c>
      <c r="G253" s="50">
        <v>0</v>
      </c>
      <c r="H253" s="50">
        <v>0</v>
      </c>
      <c r="I253" s="50">
        <v>197</v>
      </c>
      <c r="J253" s="50">
        <v>168</v>
      </c>
      <c r="K253" s="50">
        <v>158</v>
      </c>
      <c r="L253" s="50">
        <v>0</v>
      </c>
      <c r="M253" s="30">
        <f t="shared" si="9"/>
        <v>523</v>
      </c>
      <c r="N253" s="30">
        <f t="shared" si="10"/>
        <v>3</v>
      </c>
      <c r="O253" s="30">
        <f t="shared" si="11"/>
        <v>174.33333333333334</v>
      </c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" customHeight="1">
      <c r="A254" s="50">
        <v>242</v>
      </c>
      <c r="B254" s="1" t="s">
        <v>546</v>
      </c>
      <c r="C254" s="22" t="s">
        <v>545</v>
      </c>
      <c r="E254" s="1" t="s">
        <v>2185</v>
      </c>
      <c r="F254" s="1" t="s">
        <v>360</v>
      </c>
      <c r="G254" s="50">
        <v>0</v>
      </c>
      <c r="H254" s="50">
        <v>191</v>
      </c>
      <c r="I254" s="50">
        <v>175</v>
      </c>
      <c r="J254" s="50">
        <v>145</v>
      </c>
      <c r="K254" s="50">
        <v>0</v>
      </c>
      <c r="L254" s="50">
        <v>0</v>
      </c>
      <c r="M254" s="30">
        <f t="shared" si="9"/>
        <v>511</v>
      </c>
      <c r="N254" s="30">
        <f t="shared" si="10"/>
        <v>3</v>
      </c>
      <c r="O254" s="30">
        <f t="shared" si="11"/>
        <v>170.33333333333334</v>
      </c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" customHeight="1">
      <c r="A255" s="50">
        <v>243</v>
      </c>
      <c r="B255" s="1" t="s">
        <v>253</v>
      </c>
      <c r="C255" s="22" t="s">
        <v>252</v>
      </c>
      <c r="E255" s="1" t="s">
        <v>2179</v>
      </c>
      <c r="F255" s="1" t="s">
        <v>360</v>
      </c>
      <c r="G255" s="50">
        <v>160</v>
      </c>
      <c r="H255" s="50">
        <v>0</v>
      </c>
      <c r="I255" s="50">
        <v>0</v>
      </c>
      <c r="J255" s="50">
        <v>0</v>
      </c>
      <c r="K255" s="50">
        <v>170</v>
      </c>
      <c r="L255" s="50">
        <v>146</v>
      </c>
      <c r="M255" s="30">
        <f t="shared" si="9"/>
        <v>476</v>
      </c>
      <c r="N255" s="30">
        <f t="shared" si="10"/>
        <v>3</v>
      </c>
      <c r="O255" s="30">
        <f t="shared" si="11"/>
        <v>158.66666666666666</v>
      </c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" customHeight="1">
      <c r="A256" s="50">
        <v>244</v>
      </c>
      <c r="B256" s="1" t="s">
        <v>823</v>
      </c>
      <c r="C256" s="22" t="s">
        <v>822</v>
      </c>
      <c r="E256" s="1" t="s">
        <v>2190</v>
      </c>
      <c r="F256" s="1" t="s">
        <v>360</v>
      </c>
      <c r="G256" s="50">
        <v>157</v>
      </c>
      <c r="H256" s="50">
        <v>0</v>
      </c>
      <c r="I256" s="50">
        <v>0</v>
      </c>
      <c r="J256" s="50">
        <v>167</v>
      </c>
      <c r="K256" s="50">
        <v>0</v>
      </c>
      <c r="L256" s="50">
        <v>147</v>
      </c>
      <c r="M256" s="30">
        <f t="shared" si="9"/>
        <v>471</v>
      </c>
      <c r="N256" s="30">
        <f t="shared" si="10"/>
        <v>3</v>
      </c>
      <c r="O256" s="30">
        <f t="shared" si="11"/>
        <v>157</v>
      </c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" customHeight="1">
      <c r="A257" s="50">
        <v>245</v>
      </c>
      <c r="B257" s="1" t="s">
        <v>581</v>
      </c>
      <c r="C257" s="22" t="s">
        <v>580</v>
      </c>
      <c r="E257" s="1" t="s">
        <v>2161</v>
      </c>
      <c r="F257" s="1" t="s">
        <v>360</v>
      </c>
      <c r="G257" s="50">
        <v>144</v>
      </c>
      <c r="H257" s="50">
        <v>0</v>
      </c>
      <c r="I257" s="50">
        <v>0</v>
      </c>
      <c r="J257" s="50">
        <v>0</v>
      </c>
      <c r="K257" s="50">
        <v>172</v>
      </c>
      <c r="L257" s="50">
        <v>149</v>
      </c>
      <c r="M257" s="30">
        <f t="shared" si="9"/>
        <v>465</v>
      </c>
      <c r="N257" s="30">
        <f t="shared" si="10"/>
        <v>3</v>
      </c>
      <c r="O257" s="30">
        <f t="shared" si="11"/>
        <v>155</v>
      </c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" customHeight="1">
      <c r="A258" s="50">
        <v>246</v>
      </c>
      <c r="B258" s="1" t="s">
        <v>618</v>
      </c>
      <c r="C258" s="22" t="s">
        <v>617</v>
      </c>
      <c r="E258" s="1" t="s">
        <v>2162</v>
      </c>
      <c r="F258" s="1" t="s">
        <v>360</v>
      </c>
      <c r="G258" s="50">
        <v>0</v>
      </c>
      <c r="H258" s="50">
        <v>0</v>
      </c>
      <c r="I258" s="50">
        <v>0</v>
      </c>
      <c r="J258" s="50">
        <v>225</v>
      </c>
      <c r="K258" s="50">
        <v>237</v>
      </c>
      <c r="L258" s="50">
        <v>0</v>
      </c>
      <c r="M258" s="30">
        <f t="shared" si="9"/>
        <v>462</v>
      </c>
      <c r="N258" s="30">
        <f t="shared" si="10"/>
        <v>2</v>
      </c>
      <c r="O258" s="30">
        <f t="shared" si="11"/>
        <v>231</v>
      </c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" customHeight="1">
      <c r="A259" s="50">
        <v>247</v>
      </c>
      <c r="B259" s="1" t="s">
        <v>456</v>
      </c>
      <c r="C259" s="22" t="s">
        <v>455</v>
      </c>
      <c r="E259" s="1" t="s">
        <v>2158</v>
      </c>
      <c r="F259" s="1" t="s">
        <v>360</v>
      </c>
      <c r="G259" s="50">
        <v>0</v>
      </c>
      <c r="H259" s="50">
        <v>0</v>
      </c>
      <c r="I259" s="50">
        <v>0</v>
      </c>
      <c r="J259" s="50">
        <v>0</v>
      </c>
      <c r="K259" s="50">
        <v>192</v>
      </c>
      <c r="L259" s="50">
        <v>269</v>
      </c>
      <c r="M259" s="30">
        <f t="shared" si="9"/>
        <v>461</v>
      </c>
      <c r="N259" s="30">
        <f t="shared" si="10"/>
        <v>2</v>
      </c>
      <c r="O259" s="30">
        <f t="shared" si="11"/>
        <v>230.5</v>
      </c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" customHeight="1">
      <c r="A260" s="50">
        <v>248</v>
      </c>
      <c r="B260" s="1" t="s">
        <v>225</v>
      </c>
      <c r="C260" s="22" t="s">
        <v>224</v>
      </c>
      <c r="E260" s="1" t="s">
        <v>2150</v>
      </c>
      <c r="F260" s="1" t="s">
        <v>360</v>
      </c>
      <c r="G260" s="50">
        <v>0</v>
      </c>
      <c r="H260" s="50">
        <v>0</v>
      </c>
      <c r="I260" s="50">
        <v>0</v>
      </c>
      <c r="J260" s="50">
        <v>0</v>
      </c>
      <c r="K260" s="50">
        <v>234</v>
      </c>
      <c r="L260" s="50">
        <v>204</v>
      </c>
      <c r="M260" s="30">
        <f t="shared" si="9"/>
        <v>438</v>
      </c>
      <c r="N260" s="30">
        <f t="shared" si="10"/>
        <v>2</v>
      </c>
      <c r="O260" s="30">
        <f t="shared" si="11"/>
        <v>219</v>
      </c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" customHeight="1">
      <c r="A261" s="50">
        <v>249</v>
      </c>
      <c r="B261" s="1" t="s">
        <v>578</v>
      </c>
      <c r="C261" s="22" t="s">
        <v>577</v>
      </c>
      <c r="E261" s="1" t="s">
        <v>2160</v>
      </c>
      <c r="F261" s="1" t="s">
        <v>360</v>
      </c>
      <c r="G261" s="50">
        <v>0</v>
      </c>
      <c r="H261" s="50">
        <v>0</v>
      </c>
      <c r="I261" s="50">
        <v>0</v>
      </c>
      <c r="J261" s="50">
        <v>0</v>
      </c>
      <c r="K261" s="50">
        <v>237</v>
      </c>
      <c r="L261" s="50">
        <v>200</v>
      </c>
      <c r="M261" s="30">
        <f t="shared" si="9"/>
        <v>437</v>
      </c>
      <c r="N261" s="30">
        <f t="shared" si="10"/>
        <v>2</v>
      </c>
      <c r="O261" s="30">
        <f t="shared" si="11"/>
        <v>218.5</v>
      </c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" customHeight="1">
      <c r="A262" s="50">
        <v>250</v>
      </c>
      <c r="B262" s="1" t="s">
        <v>644</v>
      </c>
      <c r="C262" s="22" t="s">
        <v>643</v>
      </c>
      <c r="E262" s="1" t="s">
        <v>2187</v>
      </c>
      <c r="F262" s="1" t="s">
        <v>360</v>
      </c>
      <c r="G262" s="50">
        <v>0</v>
      </c>
      <c r="H262" s="50">
        <v>0</v>
      </c>
      <c r="I262" s="50">
        <v>0</v>
      </c>
      <c r="J262" s="50">
        <v>134</v>
      </c>
      <c r="K262" s="50">
        <v>168</v>
      </c>
      <c r="L262" s="50">
        <v>133</v>
      </c>
      <c r="M262" s="30">
        <f t="shared" si="9"/>
        <v>435</v>
      </c>
      <c r="N262" s="30">
        <f t="shared" si="10"/>
        <v>3</v>
      </c>
      <c r="O262" s="30">
        <f t="shared" si="11"/>
        <v>145</v>
      </c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" customHeight="1">
      <c r="A263" s="50">
        <v>251</v>
      </c>
      <c r="B263" s="1" t="s">
        <v>630</v>
      </c>
      <c r="C263" s="22" t="s">
        <v>629</v>
      </c>
      <c r="E263" s="1" t="s">
        <v>2187</v>
      </c>
      <c r="F263" s="1" t="s">
        <v>360</v>
      </c>
      <c r="G263" s="50">
        <v>154</v>
      </c>
      <c r="H263" s="50">
        <v>124</v>
      </c>
      <c r="I263" s="50">
        <v>0</v>
      </c>
      <c r="J263" s="50">
        <v>152</v>
      </c>
      <c r="K263" s="50">
        <v>0</v>
      </c>
      <c r="L263" s="50">
        <v>0</v>
      </c>
      <c r="M263" s="30">
        <f t="shared" si="9"/>
        <v>430</v>
      </c>
      <c r="N263" s="30">
        <f t="shared" si="10"/>
        <v>3</v>
      </c>
      <c r="O263" s="30">
        <f t="shared" si="11"/>
        <v>143.33333333333334</v>
      </c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" customHeight="1">
      <c r="A264" s="50">
        <v>252</v>
      </c>
      <c r="B264" s="1" t="s">
        <v>247</v>
      </c>
      <c r="C264" s="22" t="s">
        <v>246</v>
      </c>
      <c r="E264" s="1" t="s">
        <v>2150</v>
      </c>
      <c r="F264" s="1" t="s">
        <v>360</v>
      </c>
      <c r="G264" s="50">
        <v>0</v>
      </c>
      <c r="H264" s="50">
        <v>0</v>
      </c>
      <c r="I264" s="50">
        <v>0</v>
      </c>
      <c r="J264" s="50">
        <v>0</v>
      </c>
      <c r="K264" s="50">
        <v>245</v>
      </c>
      <c r="L264" s="50">
        <v>180</v>
      </c>
      <c r="M264" s="30">
        <f t="shared" si="9"/>
        <v>425</v>
      </c>
      <c r="N264" s="30">
        <f t="shared" si="10"/>
        <v>2</v>
      </c>
      <c r="O264" s="30">
        <f t="shared" si="11"/>
        <v>212.5</v>
      </c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" customHeight="1">
      <c r="A265" s="50">
        <v>253</v>
      </c>
      <c r="B265" s="1" t="s">
        <v>309</v>
      </c>
      <c r="C265" s="22" t="s">
        <v>308</v>
      </c>
      <c r="E265" s="1" t="s">
        <v>2152</v>
      </c>
      <c r="F265" s="1" t="s">
        <v>360</v>
      </c>
      <c r="G265" s="50">
        <v>0</v>
      </c>
      <c r="H265" s="50">
        <v>0</v>
      </c>
      <c r="I265" s="50">
        <v>0</v>
      </c>
      <c r="J265" s="50">
        <v>175</v>
      </c>
      <c r="K265" s="50">
        <v>114</v>
      </c>
      <c r="L265" s="50">
        <v>127</v>
      </c>
      <c r="M265" s="30">
        <f t="shared" si="9"/>
        <v>416</v>
      </c>
      <c r="N265" s="30">
        <f t="shared" si="10"/>
        <v>3</v>
      </c>
      <c r="O265" s="30">
        <f t="shared" si="11"/>
        <v>138.66666666666666</v>
      </c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" customHeight="1">
      <c r="A266" s="50">
        <v>254</v>
      </c>
      <c r="B266" s="1" t="s">
        <v>44</v>
      </c>
      <c r="C266" s="22" t="s">
        <v>43</v>
      </c>
      <c r="E266" s="1" t="s">
        <v>2177</v>
      </c>
      <c r="F266" s="1" t="s">
        <v>360</v>
      </c>
      <c r="G266" s="50">
        <v>0</v>
      </c>
      <c r="H266" s="50">
        <v>0</v>
      </c>
      <c r="I266" s="50">
        <v>0</v>
      </c>
      <c r="J266" s="50">
        <v>162</v>
      </c>
      <c r="K266" s="50">
        <v>244</v>
      </c>
      <c r="L266" s="50">
        <v>0</v>
      </c>
      <c r="M266" s="30">
        <f t="shared" si="9"/>
        <v>406</v>
      </c>
      <c r="N266" s="30">
        <f t="shared" si="10"/>
        <v>2</v>
      </c>
      <c r="O266" s="30">
        <f t="shared" si="11"/>
        <v>203</v>
      </c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" customHeight="1">
      <c r="A267" s="50">
        <v>255</v>
      </c>
      <c r="B267" s="1" t="s">
        <v>548</v>
      </c>
      <c r="C267" s="22" t="s">
        <v>547</v>
      </c>
      <c r="E267" s="1" t="s">
        <v>2160</v>
      </c>
      <c r="F267" s="1" t="s">
        <v>360</v>
      </c>
      <c r="G267" s="50">
        <v>0</v>
      </c>
      <c r="H267" s="50">
        <v>0</v>
      </c>
      <c r="I267" s="50">
        <v>0</v>
      </c>
      <c r="J267" s="50">
        <v>0</v>
      </c>
      <c r="K267" s="50">
        <v>197</v>
      </c>
      <c r="L267" s="50">
        <v>201</v>
      </c>
      <c r="M267" s="30">
        <f t="shared" si="9"/>
        <v>398</v>
      </c>
      <c r="N267" s="30">
        <f t="shared" si="10"/>
        <v>2</v>
      </c>
      <c r="O267" s="30">
        <f t="shared" si="11"/>
        <v>199</v>
      </c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" customHeight="1">
      <c r="A268" s="50">
        <v>256</v>
      </c>
      <c r="B268" s="1" t="s">
        <v>778</v>
      </c>
      <c r="C268" s="22" t="s">
        <v>777</v>
      </c>
      <c r="E268" s="1" t="s">
        <v>2167</v>
      </c>
      <c r="F268" s="1" t="s">
        <v>360</v>
      </c>
      <c r="G268" s="50">
        <v>224</v>
      </c>
      <c r="H268" s="50">
        <v>165</v>
      </c>
      <c r="I268" s="50">
        <v>0</v>
      </c>
      <c r="J268" s="50">
        <v>0</v>
      </c>
      <c r="K268" s="50">
        <v>0</v>
      </c>
      <c r="L268" s="50">
        <v>0</v>
      </c>
      <c r="M268" s="30">
        <f t="shared" si="9"/>
        <v>389</v>
      </c>
      <c r="N268" s="30">
        <f t="shared" si="10"/>
        <v>2</v>
      </c>
      <c r="O268" s="30">
        <f t="shared" si="11"/>
        <v>194.5</v>
      </c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" customHeight="1">
      <c r="A269" s="50">
        <v>257</v>
      </c>
      <c r="B269" s="1" t="s">
        <v>841</v>
      </c>
      <c r="C269" s="22" t="s">
        <v>840</v>
      </c>
      <c r="E269" s="1" t="s">
        <v>2168</v>
      </c>
      <c r="F269" s="1" t="s">
        <v>360</v>
      </c>
      <c r="G269" s="50">
        <v>165</v>
      </c>
      <c r="H269" s="50">
        <v>0</v>
      </c>
      <c r="I269" s="50">
        <v>0</v>
      </c>
      <c r="J269" s="50">
        <v>0</v>
      </c>
      <c r="K269" s="50">
        <v>0</v>
      </c>
      <c r="L269" s="50">
        <v>223</v>
      </c>
      <c r="M269" s="30">
        <f t="shared" ref="M269:M332" si="12">SUM(G269:L269)</f>
        <v>388</v>
      </c>
      <c r="N269" s="30">
        <f t="shared" ref="N269:N332" si="13">COUNTIF(G269:L269, "&gt;0" )</f>
        <v>2</v>
      </c>
      <c r="O269" s="30">
        <f t="shared" ref="O269:O332" si="14">IF(N269=0,0,M269/N269)</f>
        <v>194</v>
      </c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" customHeight="1">
      <c r="A270" s="50">
        <v>258</v>
      </c>
      <c r="B270" s="1" t="s">
        <v>476</v>
      </c>
      <c r="C270" s="22" t="s">
        <v>765</v>
      </c>
      <c r="E270" s="1" t="s">
        <v>2166</v>
      </c>
      <c r="F270" s="1" t="s">
        <v>360</v>
      </c>
      <c r="G270" s="50">
        <v>0</v>
      </c>
      <c r="H270" s="50">
        <v>156</v>
      </c>
      <c r="I270" s="50">
        <v>0</v>
      </c>
      <c r="J270" s="50">
        <v>0</v>
      </c>
      <c r="K270" s="50">
        <v>0</v>
      </c>
      <c r="L270" s="50">
        <v>214</v>
      </c>
      <c r="M270" s="30">
        <f t="shared" si="12"/>
        <v>370</v>
      </c>
      <c r="N270" s="30">
        <f t="shared" si="13"/>
        <v>2</v>
      </c>
      <c r="O270" s="30">
        <f t="shared" si="14"/>
        <v>185</v>
      </c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" customHeight="1">
      <c r="A271" s="50">
        <v>259</v>
      </c>
      <c r="B271" s="1" t="s">
        <v>167</v>
      </c>
      <c r="C271" s="22" t="s">
        <v>166</v>
      </c>
      <c r="E271" s="64" t="s">
        <v>2148</v>
      </c>
      <c r="F271" s="64" t="s">
        <v>360</v>
      </c>
      <c r="G271" s="24">
        <v>0</v>
      </c>
      <c r="H271" s="24">
        <v>0</v>
      </c>
      <c r="I271" s="24">
        <v>0</v>
      </c>
      <c r="J271" s="24">
        <v>208</v>
      </c>
      <c r="K271" s="24">
        <v>160</v>
      </c>
      <c r="L271" s="24">
        <v>0</v>
      </c>
      <c r="M271" s="19">
        <f t="shared" si="12"/>
        <v>368</v>
      </c>
      <c r="N271" s="19">
        <f t="shared" si="13"/>
        <v>2</v>
      </c>
      <c r="O271" s="19">
        <f t="shared" si="14"/>
        <v>184</v>
      </c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" customHeight="1">
      <c r="A272" s="50">
        <v>260</v>
      </c>
      <c r="B272" s="1" t="s">
        <v>113</v>
      </c>
      <c r="C272" s="22" t="s">
        <v>112</v>
      </c>
      <c r="E272" s="64" t="s">
        <v>2145</v>
      </c>
      <c r="F272" s="64" t="s">
        <v>360</v>
      </c>
      <c r="G272" s="24">
        <v>208</v>
      </c>
      <c r="H272" s="24">
        <v>0</v>
      </c>
      <c r="I272" s="24">
        <v>0</v>
      </c>
      <c r="J272" s="24">
        <v>0</v>
      </c>
      <c r="K272" s="24">
        <v>0</v>
      </c>
      <c r="L272" s="24">
        <v>160</v>
      </c>
      <c r="M272" s="19">
        <f t="shared" si="12"/>
        <v>368</v>
      </c>
      <c r="N272" s="19">
        <f t="shared" si="13"/>
        <v>2</v>
      </c>
      <c r="O272" s="19">
        <f t="shared" si="14"/>
        <v>184</v>
      </c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" customHeight="1">
      <c r="A273" s="50">
        <v>261</v>
      </c>
      <c r="B273" s="1" t="s">
        <v>322</v>
      </c>
      <c r="C273" s="22" t="s">
        <v>321</v>
      </c>
      <c r="E273" s="1" t="s">
        <v>2153</v>
      </c>
      <c r="F273" s="1" t="s">
        <v>360</v>
      </c>
      <c r="G273" s="50">
        <v>0</v>
      </c>
      <c r="H273" s="50">
        <v>0</v>
      </c>
      <c r="I273" s="50">
        <v>213</v>
      </c>
      <c r="J273" s="50">
        <v>153</v>
      </c>
      <c r="K273" s="50">
        <v>0</v>
      </c>
      <c r="L273" s="50">
        <v>0</v>
      </c>
      <c r="M273" s="30">
        <f t="shared" si="12"/>
        <v>366</v>
      </c>
      <c r="N273" s="30">
        <f t="shared" si="13"/>
        <v>2</v>
      </c>
      <c r="O273" s="30">
        <f t="shared" si="14"/>
        <v>183</v>
      </c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" customHeight="1">
      <c r="A274" s="50">
        <v>262</v>
      </c>
      <c r="B274" s="1" t="s">
        <v>659</v>
      </c>
      <c r="C274" s="22" t="s">
        <v>658</v>
      </c>
      <c r="E274" s="1" t="s">
        <v>2163</v>
      </c>
      <c r="F274" s="1" t="s">
        <v>360</v>
      </c>
      <c r="G274" s="50">
        <v>0</v>
      </c>
      <c r="H274" s="50">
        <v>193</v>
      </c>
      <c r="I274" s="50">
        <v>156</v>
      </c>
      <c r="J274" s="50">
        <v>0</v>
      </c>
      <c r="K274" s="50">
        <v>0</v>
      </c>
      <c r="L274" s="50">
        <v>0</v>
      </c>
      <c r="M274" s="30">
        <f t="shared" si="12"/>
        <v>349</v>
      </c>
      <c r="N274" s="30">
        <f t="shared" si="13"/>
        <v>2</v>
      </c>
      <c r="O274" s="30">
        <f t="shared" si="14"/>
        <v>174.5</v>
      </c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" customHeight="1">
      <c r="A275" s="50">
        <v>263</v>
      </c>
      <c r="B275" s="1" t="s">
        <v>568</v>
      </c>
      <c r="C275" s="22" t="s">
        <v>567</v>
      </c>
      <c r="E275" s="1" t="s">
        <v>2185</v>
      </c>
      <c r="F275" s="1" t="s">
        <v>360</v>
      </c>
      <c r="G275" s="50">
        <v>0</v>
      </c>
      <c r="H275" s="50">
        <v>0</v>
      </c>
      <c r="I275" s="50">
        <v>0</v>
      </c>
      <c r="J275" s="50">
        <v>0</v>
      </c>
      <c r="K275" s="50">
        <v>181</v>
      </c>
      <c r="L275" s="50">
        <v>167</v>
      </c>
      <c r="M275" s="30">
        <f t="shared" si="12"/>
        <v>348</v>
      </c>
      <c r="N275" s="30">
        <f t="shared" si="13"/>
        <v>2</v>
      </c>
      <c r="O275" s="30">
        <f t="shared" si="14"/>
        <v>174</v>
      </c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" customHeight="1">
      <c r="A276" s="50">
        <v>264</v>
      </c>
      <c r="B276" s="1" t="s">
        <v>862</v>
      </c>
      <c r="C276" s="22" t="s">
        <v>861</v>
      </c>
      <c r="E276" s="1" t="s">
        <v>2169</v>
      </c>
      <c r="F276" s="1" t="s">
        <v>360</v>
      </c>
      <c r="G276" s="50">
        <v>0</v>
      </c>
      <c r="H276" s="50">
        <v>0</v>
      </c>
      <c r="I276" s="50">
        <v>169</v>
      </c>
      <c r="J276" s="50">
        <v>0</v>
      </c>
      <c r="K276" s="50">
        <v>0</v>
      </c>
      <c r="L276" s="50">
        <v>178</v>
      </c>
      <c r="M276" s="30">
        <f t="shared" si="12"/>
        <v>347</v>
      </c>
      <c r="N276" s="30">
        <f t="shared" si="13"/>
        <v>2</v>
      </c>
      <c r="O276" s="30">
        <f t="shared" si="14"/>
        <v>173.5</v>
      </c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" customHeight="1">
      <c r="A277" s="50">
        <v>265</v>
      </c>
      <c r="B277" s="1" t="s">
        <v>868</v>
      </c>
      <c r="C277" s="22" t="s">
        <v>867</v>
      </c>
      <c r="E277" s="1" t="s">
        <v>2169</v>
      </c>
      <c r="F277" s="1" t="s">
        <v>360</v>
      </c>
      <c r="G277" s="50">
        <v>0</v>
      </c>
      <c r="H277" s="50">
        <v>0</v>
      </c>
      <c r="I277" s="50">
        <v>0</v>
      </c>
      <c r="J277" s="50">
        <v>168</v>
      </c>
      <c r="K277" s="50">
        <v>168</v>
      </c>
      <c r="L277" s="50">
        <v>0</v>
      </c>
      <c r="M277" s="30">
        <f t="shared" si="12"/>
        <v>336</v>
      </c>
      <c r="N277" s="30">
        <f t="shared" si="13"/>
        <v>2</v>
      </c>
      <c r="O277" s="30">
        <f t="shared" si="14"/>
        <v>168</v>
      </c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" customHeight="1">
      <c r="A278" s="50">
        <v>266</v>
      </c>
      <c r="B278" s="1" t="s">
        <v>990</v>
      </c>
      <c r="C278" s="22" t="s">
        <v>989</v>
      </c>
      <c r="E278" s="1" t="s">
        <v>2173</v>
      </c>
      <c r="F278" s="1" t="s">
        <v>360</v>
      </c>
      <c r="G278" s="50">
        <v>0</v>
      </c>
      <c r="H278" s="50">
        <v>0</v>
      </c>
      <c r="I278" s="50">
        <v>164</v>
      </c>
      <c r="J278" s="50">
        <v>172</v>
      </c>
      <c r="K278" s="50">
        <v>0</v>
      </c>
      <c r="L278" s="50">
        <v>0</v>
      </c>
      <c r="M278" s="30">
        <f t="shared" si="12"/>
        <v>336</v>
      </c>
      <c r="N278" s="30">
        <f t="shared" si="13"/>
        <v>2</v>
      </c>
      <c r="O278" s="30">
        <f t="shared" si="14"/>
        <v>168</v>
      </c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" customHeight="1">
      <c r="A279" s="50">
        <v>267</v>
      </c>
      <c r="B279" s="1" t="s">
        <v>780</v>
      </c>
      <c r="C279" s="22" t="s">
        <v>779</v>
      </c>
      <c r="E279" s="1" t="s">
        <v>2167</v>
      </c>
      <c r="F279" s="1" t="s">
        <v>360</v>
      </c>
      <c r="G279" s="50">
        <v>155</v>
      </c>
      <c r="H279" s="50">
        <v>0</v>
      </c>
      <c r="I279" s="50">
        <v>179</v>
      </c>
      <c r="J279" s="50">
        <v>0</v>
      </c>
      <c r="K279" s="50">
        <v>0</v>
      </c>
      <c r="L279" s="50">
        <v>0</v>
      </c>
      <c r="M279" s="30">
        <f t="shared" si="12"/>
        <v>334</v>
      </c>
      <c r="N279" s="30">
        <f t="shared" si="13"/>
        <v>2</v>
      </c>
      <c r="O279" s="30">
        <f t="shared" si="14"/>
        <v>167</v>
      </c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" customHeight="1">
      <c r="A280" s="50">
        <v>268</v>
      </c>
      <c r="B280" s="1" t="s">
        <v>157</v>
      </c>
      <c r="C280" s="22" t="s">
        <v>156</v>
      </c>
      <c r="E280" s="64" t="s">
        <v>2148</v>
      </c>
      <c r="F280" s="64" t="s">
        <v>360</v>
      </c>
      <c r="G280" s="24">
        <v>135</v>
      </c>
      <c r="H280" s="24">
        <v>0</v>
      </c>
      <c r="I280" s="24">
        <v>0</v>
      </c>
      <c r="J280" s="24">
        <v>0</v>
      </c>
      <c r="K280" s="24">
        <v>0</v>
      </c>
      <c r="L280" s="24">
        <v>199</v>
      </c>
      <c r="M280" s="19">
        <f t="shared" si="12"/>
        <v>334</v>
      </c>
      <c r="N280" s="19">
        <f t="shared" si="13"/>
        <v>2</v>
      </c>
      <c r="O280" s="19">
        <f t="shared" si="14"/>
        <v>167</v>
      </c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" customHeight="1">
      <c r="A281" s="50">
        <v>269</v>
      </c>
      <c r="B281" s="1" t="s">
        <v>276</v>
      </c>
      <c r="C281" s="22" t="s">
        <v>275</v>
      </c>
      <c r="E281" s="1" t="s">
        <v>2151</v>
      </c>
      <c r="F281" s="1" t="s">
        <v>360</v>
      </c>
      <c r="G281" s="50">
        <v>0</v>
      </c>
      <c r="H281" s="50">
        <v>0</v>
      </c>
      <c r="I281" s="50">
        <v>176</v>
      </c>
      <c r="J281" s="50">
        <v>0</v>
      </c>
      <c r="K281" s="50">
        <v>0</v>
      </c>
      <c r="L281" s="50">
        <v>158</v>
      </c>
      <c r="M281" s="30">
        <f t="shared" si="12"/>
        <v>334</v>
      </c>
      <c r="N281" s="30">
        <f t="shared" si="13"/>
        <v>2</v>
      </c>
      <c r="O281" s="30">
        <f t="shared" si="14"/>
        <v>167</v>
      </c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" customHeight="1">
      <c r="A282" s="50">
        <v>270</v>
      </c>
      <c r="B282" s="1" t="s">
        <v>756</v>
      </c>
      <c r="C282" s="22" t="s">
        <v>755</v>
      </c>
      <c r="E282" s="1" t="s">
        <v>2166</v>
      </c>
      <c r="F282" s="1" t="s">
        <v>360</v>
      </c>
      <c r="G282" s="50">
        <v>0</v>
      </c>
      <c r="H282" s="50">
        <v>0</v>
      </c>
      <c r="I282" s="50">
        <v>156</v>
      </c>
      <c r="J282" s="50">
        <v>0</v>
      </c>
      <c r="K282" s="50">
        <v>0</v>
      </c>
      <c r="L282" s="50">
        <v>177</v>
      </c>
      <c r="M282" s="30">
        <f t="shared" si="12"/>
        <v>333</v>
      </c>
      <c r="N282" s="30">
        <f t="shared" si="13"/>
        <v>2</v>
      </c>
      <c r="O282" s="30">
        <f t="shared" si="14"/>
        <v>166.5</v>
      </c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" customHeight="1">
      <c r="A283" s="50">
        <v>271</v>
      </c>
      <c r="B283" s="1" t="s">
        <v>694</v>
      </c>
      <c r="C283" s="22" t="s">
        <v>693</v>
      </c>
      <c r="E283" s="1" t="s">
        <v>2164</v>
      </c>
      <c r="F283" s="1" t="s">
        <v>360</v>
      </c>
      <c r="G283" s="50">
        <v>181</v>
      </c>
      <c r="H283" s="50">
        <v>151</v>
      </c>
      <c r="I283" s="50">
        <v>0</v>
      </c>
      <c r="J283" s="50">
        <v>0</v>
      </c>
      <c r="K283" s="50">
        <v>0</v>
      </c>
      <c r="L283" s="50">
        <v>0</v>
      </c>
      <c r="M283" s="30">
        <f t="shared" si="12"/>
        <v>332</v>
      </c>
      <c r="N283" s="30">
        <f t="shared" si="13"/>
        <v>2</v>
      </c>
      <c r="O283" s="30">
        <f t="shared" si="14"/>
        <v>166</v>
      </c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" customHeight="1">
      <c r="A284" s="50">
        <v>272</v>
      </c>
      <c r="B284" s="1" t="s">
        <v>663</v>
      </c>
      <c r="C284" s="22" t="s">
        <v>662</v>
      </c>
      <c r="E284" s="1" t="s">
        <v>2163</v>
      </c>
      <c r="F284" s="1" t="s">
        <v>360</v>
      </c>
      <c r="G284" s="50">
        <v>0</v>
      </c>
      <c r="H284" s="50">
        <v>193</v>
      </c>
      <c r="I284" s="50">
        <v>0</v>
      </c>
      <c r="J284" s="50">
        <v>138</v>
      </c>
      <c r="K284" s="50">
        <v>0</v>
      </c>
      <c r="L284" s="50">
        <v>0</v>
      </c>
      <c r="M284" s="30">
        <f t="shared" si="12"/>
        <v>331</v>
      </c>
      <c r="N284" s="30">
        <f t="shared" si="13"/>
        <v>2</v>
      </c>
      <c r="O284" s="30">
        <f t="shared" si="14"/>
        <v>165.5</v>
      </c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" customHeight="1">
      <c r="A285" s="50">
        <v>273</v>
      </c>
      <c r="B285" s="1" t="s">
        <v>760</v>
      </c>
      <c r="C285" s="22" t="s">
        <v>759</v>
      </c>
      <c r="E285" s="1" t="s">
        <v>2166</v>
      </c>
      <c r="F285" s="1" t="s">
        <v>360</v>
      </c>
      <c r="G285" s="50">
        <v>0</v>
      </c>
      <c r="H285" s="50">
        <v>0</v>
      </c>
      <c r="I285" s="50">
        <v>0</v>
      </c>
      <c r="J285" s="50">
        <v>166</v>
      </c>
      <c r="K285" s="50">
        <v>165</v>
      </c>
      <c r="L285" s="50">
        <v>0</v>
      </c>
      <c r="M285" s="30">
        <f t="shared" si="12"/>
        <v>331</v>
      </c>
      <c r="N285" s="30">
        <f t="shared" si="13"/>
        <v>2</v>
      </c>
      <c r="O285" s="30">
        <f t="shared" si="14"/>
        <v>165.5</v>
      </c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" customHeight="1">
      <c r="A286" s="50">
        <v>274</v>
      </c>
      <c r="B286" s="1" t="s">
        <v>233</v>
      </c>
      <c r="C286" s="22" t="s">
        <v>232</v>
      </c>
      <c r="E286" s="1" t="s">
        <v>2179</v>
      </c>
      <c r="F286" s="1" t="s">
        <v>360</v>
      </c>
      <c r="G286" s="50">
        <v>0</v>
      </c>
      <c r="H286" s="50">
        <v>150</v>
      </c>
      <c r="I286" s="50">
        <v>0</v>
      </c>
      <c r="J286" s="50">
        <v>0</v>
      </c>
      <c r="K286" s="50">
        <v>172</v>
      </c>
      <c r="L286" s="50">
        <v>0</v>
      </c>
      <c r="M286" s="30">
        <f t="shared" si="12"/>
        <v>322</v>
      </c>
      <c r="N286" s="30">
        <f t="shared" si="13"/>
        <v>2</v>
      </c>
      <c r="O286" s="30">
        <f t="shared" si="14"/>
        <v>161</v>
      </c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" customHeight="1">
      <c r="A287" s="50">
        <v>275</v>
      </c>
      <c r="B287" s="1" t="s">
        <v>229</v>
      </c>
      <c r="C287" s="22" t="s">
        <v>228</v>
      </c>
      <c r="E287" s="1" t="s">
        <v>2179</v>
      </c>
      <c r="F287" s="1" t="s">
        <v>360</v>
      </c>
      <c r="G287" s="50">
        <v>0</v>
      </c>
      <c r="H287" s="50">
        <v>0</v>
      </c>
      <c r="I287" s="50">
        <v>167</v>
      </c>
      <c r="J287" s="50">
        <v>144</v>
      </c>
      <c r="K287" s="50">
        <v>0</v>
      </c>
      <c r="L287" s="50">
        <v>0</v>
      </c>
      <c r="M287" s="30">
        <f t="shared" si="12"/>
        <v>311</v>
      </c>
      <c r="N287" s="30">
        <f t="shared" si="13"/>
        <v>2</v>
      </c>
      <c r="O287" s="30">
        <f t="shared" si="14"/>
        <v>155.5</v>
      </c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" customHeight="1">
      <c r="A288" s="50">
        <v>276</v>
      </c>
      <c r="B288" s="1" t="s">
        <v>266</v>
      </c>
      <c r="C288" s="22" t="s">
        <v>265</v>
      </c>
      <c r="E288" s="1" t="s">
        <v>2151</v>
      </c>
      <c r="F288" s="1" t="s">
        <v>360</v>
      </c>
      <c r="G288" s="50">
        <v>0</v>
      </c>
      <c r="H288" s="50">
        <v>0</v>
      </c>
      <c r="I288" s="50">
        <v>147</v>
      </c>
      <c r="J288" s="50">
        <v>0</v>
      </c>
      <c r="K288" s="50">
        <v>0</v>
      </c>
      <c r="L288" s="50">
        <v>162</v>
      </c>
      <c r="M288" s="30">
        <f t="shared" si="12"/>
        <v>309</v>
      </c>
      <c r="N288" s="30">
        <f t="shared" si="13"/>
        <v>2</v>
      </c>
      <c r="O288" s="30">
        <f t="shared" si="14"/>
        <v>154.5</v>
      </c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" customHeight="1">
      <c r="A289" s="50">
        <v>277</v>
      </c>
      <c r="B289" s="1" t="s">
        <v>882</v>
      </c>
      <c r="C289" s="22" t="s">
        <v>881</v>
      </c>
      <c r="E289" s="1" t="s">
        <v>2169</v>
      </c>
      <c r="F289" s="1" t="s">
        <v>360</v>
      </c>
      <c r="G289" s="50">
        <v>158</v>
      </c>
      <c r="H289" s="50">
        <v>142</v>
      </c>
      <c r="I289" s="50">
        <v>0</v>
      </c>
      <c r="J289" s="50">
        <v>0</v>
      </c>
      <c r="K289" s="50">
        <v>0</v>
      </c>
      <c r="L289" s="50">
        <v>0</v>
      </c>
      <c r="M289" s="30">
        <f t="shared" si="12"/>
        <v>300</v>
      </c>
      <c r="N289" s="30">
        <f t="shared" si="13"/>
        <v>2</v>
      </c>
      <c r="O289" s="30">
        <f t="shared" si="14"/>
        <v>150</v>
      </c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" customHeight="1">
      <c r="A290" s="50">
        <v>278</v>
      </c>
      <c r="B290" s="1" t="s">
        <v>969</v>
      </c>
      <c r="C290" s="22" t="s">
        <v>968</v>
      </c>
      <c r="E290" s="1" t="s">
        <v>2172</v>
      </c>
      <c r="F290" s="1" t="s">
        <v>360</v>
      </c>
      <c r="G290" s="50">
        <v>0</v>
      </c>
      <c r="H290" s="50">
        <v>155</v>
      </c>
      <c r="I290" s="50">
        <v>145</v>
      </c>
      <c r="J290" s="50">
        <v>0</v>
      </c>
      <c r="K290" s="50">
        <v>0</v>
      </c>
      <c r="L290" s="50">
        <v>0</v>
      </c>
      <c r="M290" s="30">
        <f t="shared" si="12"/>
        <v>300</v>
      </c>
      <c r="N290" s="30">
        <f t="shared" si="13"/>
        <v>2</v>
      </c>
      <c r="O290" s="30">
        <f t="shared" si="14"/>
        <v>150</v>
      </c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" customHeight="1">
      <c r="A291" s="50">
        <v>279</v>
      </c>
      <c r="B291" s="1" t="s">
        <v>251</v>
      </c>
      <c r="C291" s="22" t="s">
        <v>250</v>
      </c>
      <c r="E291" s="1" t="s">
        <v>2179</v>
      </c>
      <c r="F291" s="1" t="s">
        <v>360</v>
      </c>
      <c r="G291" s="50">
        <v>0</v>
      </c>
      <c r="H291" s="50">
        <v>0</v>
      </c>
      <c r="I291" s="50">
        <v>0</v>
      </c>
      <c r="J291" s="50">
        <v>169</v>
      </c>
      <c r="K291" s="50">
        <v>126</v>
      </c>
      <c r="L291" s="50">
        <v>0</v>
      </c>
      <c r="M291" s="30">
        <f t="shared" si="12"/>
        <v>295</v>
      </c>
      <c r="N291" s="30">
        <f t="shared" si="13"/>
        <v>2</v>
      </c>
      <c r="O291" s="30">
        <f t="shared" si="14"/>
        <v>147.5</v>
      </c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" customHeight="1">
      <c r="A292" s="50">
        <v>280</v>
      </c>
      <c r="B292" s="1" t="s">
        <v>876</v>
      </c>
      <c r="C292" s="22" t="s">
        <v>875</v>
      </c>
      <c r="E292" s="1" t="s">
        <v>2191</v>
      </c>
      <c r="F292" s="1" t="s">
        <v>360</v>
      </c>
      <c r="G292" s="50">
        <v>147</v>
      </c>
      <c r="H292" s="50">
        <v>146</v>
      </c>
      <c r="I292" s="50">
        <v>0</v>
      </c>
      <c r="J292" s="50">
        <v>0</v>
      </c>
      <c r="K292" s="50">
        <v>0</v>
      </c>
      <c r="L292" s="50">
        <v>0</v>
      </c>
      <c r="M292" s="30">
        <f t="shared" si="12"/>
        <v>293</v>
      </c>
      <c r="N292" s="30">
        <f t="shared" si="13"/>
        <v>2</v>
      </c>
      <c r="O292" s="30">
        <f t="shared" si="14"/>
        <v>146.5</v>
      </c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" customHeight="1">
      <c r="A293" s="50">
        <v>281</v>
      </c>
      <c r="B293" s="1" t="s">
        <v>727</v>
      </c>
      <c r="C293" s="22" t="s">
        <v>726</v>
      </c>
      <c r="E293" s="1" t="s">
        <v>2188</v>
      </c>
      <c r="F293" s="1" t="s">
        <v>360</v>
      </c>
      <c r="G293" s="50">
        <v>150</v>
      </c>
      <c r="H293" s="50">
        <v>0</v>
      </c>
      <c r="I293" s="50">
        <v>0</v>
      </c>
      <c r="J293" s="50">
        <v>134</v>
      </c>
      <c r="K293" s="50">
        <v>0</v>
      </c>
      <c r="L293" s="50">
        <v>0</v>
      </c>
      <c r="M293" s="30">
        <f t="shared" si="12"/>
        <v>284</v>
      </c>
      <c r="N293" s="30">
        <f t="shared" si="13"/>
        <v>2</v>
      </c>
      <c r="O293" s="30">
        <f t="shared" si="14"/>
        <v>142</v>
      </c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" customHeight="1">
      <c r="A294" s="50">
        <v>282</v>
      </c>
      <c r="B294" s="1" t="s">
        <v>878</v>
      </c>
      <c r="C294" s="22" t="s">
        <v>877</v>
      </c>
      <c r="E294" s="1" t="s">
        <v>2191</v>
      </c>
      <c r="F294" s="1" t="s">
        <v>360</v>
      </c>
      <c r="G294" s="50">
        <v>0</v>
      </c>
      <c r="H294" s="50">
        <v>0</v>
      </c>
      <c r="I294" s="50">
        <v>0</v>
      </c>
      <c r="J294" s="50">
        <v>134</v>
      </c>
      <c r="K294" s="50">
        <v>0</v>
      </c>
      <c r="L294" s="50">
        <v>146</v>
      </c>
      <c r="M294" s="30">
        <f t="shared" si="12"/>
        <v>280</v>
      </c>
      <c r="N294" s="30">
        <f t="shared" si="13"/>
        <v>2</v>
      </c>
      <c r="O294" s="30">
        <f t="shared" si="14"/>
        <v>140</v>
      </c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" customHeight="1">
      <c r="A295" s="50">
        <v>283</v>
      </c>
      <c r="B295" s="1" t="s">
        <v>155</v>
      </c>
      <c r="C295" s="22" t="s">
        <v>154</v>
      </c>
      <c r="E295" s="64" t="s">
        <v>2148</v>
      </c>
      <c r="F295" s="64" t="s">
        <v>360</v>
      </c>
      <c r="G295" s="24">
        <v>109</v>
      </c>
      <c r="H295" s="24">
        <v>0</v>
      </c>
      <c r="I295" s="24">
        <v>0</v>
      </c>
      <c r="J295" s="24">
        <v>0</v>
      </c>
      <c r="K295" s="24">
        <v>0</v>
      </c>
      <c r="L295" s="24">
        <v>149</v>
      </c>
      <c r="M295" s="19">
        <f t="shared" si="12"/>
        <v>258</v>
      </c>
      <c r="N295" s="19">
        <f t="shared" si="13"/>
        <v>2</v>
      </c>
      <c r="O295" s="19">
        <f t="shared" si="14"/>
        <v>129</v>
      </c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" customHeight="1">
      <c r="A296" s="50">
        <v>284</v>
      </c>
      <c r="B296" s="1" t="s">
        <v>856</v>
      </c>
      <c r="C296" s="22" t="s">
        <v>855</v>
      </c>
      <c r="E296" s="1" t="s">
        <v>2191</v>
      </c>
      <c r="F296" s="1" t="s">
        <v>360</v>
      </c>
      <c r="G296" s="50">
        <v>0</v>
      </c>
      <c r="H296" s="50">
        <v>0</v>
      </c>
      <c r="I296" s="50">
        <v>124</v>
      </c>
      <c r="J296" s="50">
        <v>0</v>
      </c>
      <c r="K296" s="50">
        <v>105</v>
      </c>
      <c r="L296" s="50">
        <v>0</v>
      </c>
      <c r="M296" s="30">
        <f t="shared" si="12"/>
        <v>229</v>
      </c>
      <c r="N296" s="30">
        <f t="shared" si="13"/>
        <v>2</v>
      </c>
      <c r="O296" s="30">
        <f t="shared" si="14"/>
        <v>114.5</v>
      </c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" customHeight="1">
      <c r="A297" s="50">
        <v>285</v>
      </c>
      <c r="B297" s="1" t="s">
        <v>470</v>
      </c>
      <c r="C297" s="22" t="s">
        <v>469</v>
      </c>
      <c r="E297" s="1" t="s">
        <v>2182</v>
      </c>
      <c r="F297" s="1" t="s">
        <v>360</v>
      </c>
      <c r="G297" s="50">
        <v>0</v>
      </c>
      <c r="H297" s="50">
        <v>114</v>
      </c>
      <c r="I297" s="50">
        <v>0</v>
      </c>
      <c r="J297" s="50">
        <v>0</v>
      </c>
      <c r="K297" s="50">
        <v>108</v>
      </c>
      <c r="L297" s="50">
        <v>0</v>
      </c>
      <c r="M297" s="30">
        <f t="shared" si="12"/>
        <v>222</v>
      </c>
      <c r="N297" s="30">
        <f t="shared" si="13"/>
        <v>2</v>
      </c>
      <c r="O297" s="30">
        <f t="shared" si="14"/>
        <v>111</v>
      </c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" customHeight="1">
      <c r="A298" s="50">
        <v>286</v>
      </c>
      <c r="B298" s="1" t="s">
        <v>448</v>
      </c>
      <c r="C298" s="22" t="s">
        <v>447</v>
      </c>
      <c r="E298" s="1" t="s">
        <v>2158</v>
      </c>
      <c r="F298" s="1" t="s">
        <v>360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208</v>
      </c>
      <c r="M298" s="30">
        <f t="shared" si="12"/>
        <v>208</v>
      </c>
      <c r="N298" s="30">
        <f t="shared" si="13"/>
        <v>1</v>
      </c>
      <c r="O298" s="30">
        <f t="shared" si="14"/>
        <v>208</v>
      </c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" customHeight="1">
      <c r="A299" s="50">
        <v>287</v>
      </c>
      <c r="B299" s="1" t="s">
        <v>570</v>
      </c>
      <c r="C299" s="22" t="s">
        <v>569</v>
      </c>
      <c r="E299" s="1" t="s">
        <v>2160</v>
      </c>
      <c r="F299" s="1" t="s">
        <v>360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204</v>
      </c>
      <c r="M299" s="30">
        <f t="shared" si="12"/>
        <v>204</v>
      </c>
      <c r="N299" s="30">
        <f t="shared" si="13"/>
        <v>1</v>
      </c>
      <c r="O299" s="30">
        <f t="shared" si="14"/>
        <v>204</v>
      </c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" customHeight="1">
      <c r="A300" s="50">
        <v>288</v>
      </c>
      <c r="B300" s="1" t="s">
        <v>391</v>
      </c>
      <c r="C300" s="22" t="s">
        <v>390</v>
      </c>
      <c r="E300" s="1" t="s">
        <v>2155</v>
      </c>
      <c r="F300" s="1" t="s">
        <v>360</v>
      </c>
      <c r="G300" s="50">
        <v>0</v>
      </c>
      <c r="H300" s="50">
        <v>0</v>
      </c>
      <c r="I300" s="50">
        <v>0</v>
      </c>
      <c r="J300" s="50">
        <v>0</v>
      </c>
      <c r="K300" s="50">
        <v>194</v>
      </c>
      <c r="L300" s="50">
        <v>0</v>
      </c>
      <c r="M300" s="30">
        <f t="shared" si="12"/>
        <v>194</v>
      </c>
      <c r="N300" s="30">
        <f t="shared" si="13"/>
        <v>1</v>
      </c>
      <c r="O300" s="30">
        <f t="shared" si="14"/>
        <v>194</v>
      </c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" customHeight="1">
      <c r="A301" s="50">
        <v>289</v>
      </c>
      <c r="B301" s="1" t="s">
        <v>1071</v>
      </c>
      <c r="C301" s="22" t="s">
        <v>1070</v>
      </c>
      <c r="E301" s="1" t="s">
        <v>2176</v>
      </c>
      <c r="F301" s="1" t="s">
        <v>360</v>
      </c>
      <c r="G301" s="50">
        <v>0</v>
      </c>
      <c r="H301" s="50">
        <v>0</v>
      </c>
      <c r="I301" s="50">
        <v>193</v>
      </c>
      <c r="J301" s="50">
        <v>0</v>
      </c>
      <c r="K301" s="50">
        <v>0</v>
      </c>
      <c r="L301" s="50">
        <v>0</v>
      </c>
      <c r="M301" s="30">
        <f t="shared" si="12"/>
        <v>193</v>
      </c>
      <c r="N301" s="30">
        <f t="shared" si="13"/>
        <v>1</v>
      </c>
      <c r="O301" s="30">
        <f t="shared" si="14"/>
        <v>193</v>
      </c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" customHeight="1">
      <c r="A302" s="50">
        <v>290</v>
      </c>
      <c r="B302" s="1" t="s">
        <v>908</v>
      </c>
      <c r="C302" s="22" t="s">
        <v>907</v>
      </c>
      <c r="E302" s="1" t="s">
        <v>2171</v>
      </c>
      <c r="F302" s="1" t="s">
        <v>360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192</v>
      </c>
      <c r="M302" s="30">
        <f t="shared" si="12"/>
        <v>192</v>
      </c>
      <c r="N302" s="30">
        <f t="shared" si="13"/>
        <v>1</v>
      </c>
      <c r="O302" s="30">
        <f t="shared" si="14"/>
        <v>192</v>
      </c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" customHeight="1">
      <c r="A303" s="50">
        <v>291</v>
      </c>
      <c r="B303" s="1" t="s">
        <v>117</v>
      </c>
      <c r="C303" s="22" t="s">
        <v>116</v>
      </c>
      <c r="E303" s="1" t="s">
        <v>2178</v>
      </c>
      <c r="F303" s="1" t="s">
        <v>360</v>
      </c>
      <c r="G303" s="50">
        <v>0</v>
      </c>
      <c r="H303" s="50">
        <v>192</v>
      </c>
      <c r="I303" s="50">
        <v>0</v>
      </c>
      <c r="J303" s="50">
        <v>0</v>
      </c>
      <c r="K303" s="50">
        <v>0</v>
      </c>
      <c r="L303" s="50">
        <v>0</v>
      </c>
      <c r="M303" s="30">
        <f t="shared" si="12"/>
        <v>192</v>
      </c>
      <c r="N303" s="30">
        <f t="shared" si="13"/>
        <v>1</v>
      </c>
      <c r="O303" s="30">
        <f t="shared" si="14"/>
        <v>192</v>
      </c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" customHeight="1">
      <c r="A304" s="50">
        <v>292</v>
      </c>
      <c r="B304" s="1" t="s">
        <v>507</v>
      </c>
      <c r="C304" s="22" t="s">
        <v>506</v>
      </c>
      <c r="E304" s="1" t="s">
        <v>2159</v>
      </c>
      <c r="F304" s="1" t="s">
        <v>360</v>
      </c>
      <c r="G304" s="50">
        <v>191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0">
        <f t="shared" si="12"/>
        <v>191</v>
      </c>
      <c r="N304" s="30">
        <f t="shared" si="13"/>
        <v>1</v>
      </c>
      <c r="O304" s="30">
        <f t="shared" si="14"/>
        <v>191</v>
      </c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" customHeight="1">
      <c r="A305" s="50">
        <v>293</v>
      </c>
      <c r="B305" s="1" t="s">
        <v>523</v>
      </c>
      <c r="C305" s="22" t="s">
        <v>522</v>
      </c>
      <c r="E305" s="1" t="s">
        <v>2184</v>
      </c>
      <c r="F305" s="1" t="s">
        <v>360</v>
      </c>
      <c r="G305" s="50">
        <v>0</v>
      </c>
      <c r="H305" s="50">
        <v>0</v>
      </c>
      <c r="I305" s="50">
        <v>0</v>
      </c>
      <c r="J305" s="50">
        <v>0</v>
      </c>
      <c r="K305" s="50">
        <v>191</v>
      </c>
      <c r="L305" s="50">
        <v>0</v>
      </c>
      <c r="M305" s="30">
        <f t="shared" si="12"/>
        <v>191</v>
      </c>
      <c r="N305" s="30">
        <f t="shared" si="13"/>
        <v>1</v>
      </c>
      <c r="O305" s="30">
        <f t="shared" si="14"/>
        <v>191</v>
      </c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" customHeight="1">
      <c r="A306" s="50">
        <v>294</v>
      </c>
      <c r="B306" s="1" t="s">
        <v>1062</v>
      </c>
      <c r="C306" s="22" t="s">
        <v>1061</v>
      </c>
      <c r="E306" s="1" t="s">
        <v>2175</v>
      </c>
      <c r="F306" s="1" t="s">
        <v>360</v>
      </c>
      <c r="G306" s="50">
        <v>191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30">
        <f t="shared" si="12"/>
        <v>191</v>
      </c>
      <c r="N306" s="30">
        <f t="shared" si="13"/>
        <v>1</v>
      </c>
      <c r="O306" s="30">
        <f t="shared" si="14"/>
        <v>191</v>
      </c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" customHeight="1">
      <c r="A307" s="50">
        <v>295</v>
      </c>
      <c r="B307" s="1" t="s">
        <v>36</v>
      </c>
      <c r="C307" s="22" t="s">
        <v>35</v>
      </c>
      <c r="E307" s="1" t="s">
        <v>2177</v>
      </c>
      <c r="F307" s="1" t="s">
        <v>360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190</v>
      </c>
      <c r="M307" s="30">
        <f t="shared" si="12"/>
        <v>190</v>
      </c>
      <c r="N307" s="30">
        <f t="shared" si="13"/>
        <v>1</v>
      </c>
      <c r="O307" s="30">
        <f t="shared" si="14"/>
        <v>190</v>
      </c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" customHeight="1">
      <c r="A308" s="50">
        <v>296</v>
      </c>
      <c r="B308" s="1" t="s">
        <v>354</v>
      </c>
      <c r="C308" s="22" t="s">
        <v>353</v>
      </c>
      <c r="E308" s="1" t="s">
        <v>2153</v>
      </c>
      <c r="F308" s="1" t="s">
        <v>360</v>
      </c>
      <c r="G308" s="50">
        <v>0</v>
      </c>
      <c r="H308" s="50">
        <v>0</v>
      </c>
      <c r="I308" s="50">
        <v>173</v>
      </c>
      <c r="J308" s="50">
        <v>0</v>
      </c>
      <c r="K308" s="50">
        <v>0</v>
      </c>
      <c r="L308" s="50">
        <v>0</v>
      </c>
      <c r="M308" s="30">
        <f t="shared" si="12"/>
        <v>173</v>
      </c>
      <c r="N308" s="30">
        <f t="shared" si="13"/>
        <v>1</v>
      </c>
      <c r="O308" s="30">
        <f t="shared" si="14"/>
        <v>173</v>
      </c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" customHeight="1">
      <c r="A309" s="50">
        <v>297</v>
      </c>
      <c r="B309" s="1" t="s">
        <v>749</v>
      </c>
      <c r="C309" s="22" t="s">
        <v>748</v>
      </c>
      <c r="E309" s="1" t="s">
        <v>2165</v>
      </c>
      <c r="F309" s="1" t="s">
        <v>360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172</v>
      </c>
      <c r="M309" s="30">
        <f t="shared" si="12"/>
        <v>172</v>
      </c>
      <c r="N309" s="30">
        <f t="shared" si="13"/>
        <v>1</v>
      </c>
      <c r="O309" s="30">
        <f t="shared" si="14"/>
        <v>172</v>
      </c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" customHeight="1">
      <c r="A310" s="50">
        <v>298</v>
      </c>
      <c r="B310" s="1" t="s">
        <v>531</v>
      </c>
      <c r="C310" s="22" t="s">
        <v>530</v>
      </c>
      <c r="E310" s="1" t="s">
        <v>2184</v>
      </c>
      <c r="F310" s="1" t="s">
        <v>360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170</v>
      </c>
      <c r="M310" s="30">
        <f t="shared" si="12"/>
        <v>170</v>
      </c>
      <c r="N310" s="30">
        <f t="shared" si="13"/>
        <v>1</v>
      </c>
      <c r="O310" s="30">
        <f t="shared" si="14"/>
        <v>170</v>
      </c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" customHeight="1">
      <c r="A311" s="50">
        <v>299</v>
      </c>
      <c r="B311" s="1" t="s">
        <v>186</v>
      </c>
      <c r="C311" s="22" t="s">
        <v>185</v>
      </c>
      <c r="E311" s="64" t="s">
        <v>2149</v>
      </c>
      <c r="F311" s="64" t="s">
        <v>360</v>
      </c>
      <c r="G311" s="24">
        <v>0</v>
      </c>
      <c r="H311" s="24">
        <v>0</v>
      </c>
      <c r="I311" s="24">
        <v>0</v>
      </c>
      <c r="J311" s="24">
        <v>0</v>
      </c>
      <c r="K311" s="24">
        <v>169</v>
      </c>
      <c r="L311" s="24">
        <v>0</v>
      </c>
      <c r="M311" s="19">
        <f t="shared" si="12"/>
        <v>169</v>
      </c>
      <c r="N311" s="19">
        <f t="shared" si="13"/>
        <v>1</v>
      </c>
      <c r="O311" s="19">
        <f t="shared" si="14"/>
        <v>169</v>
      </c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" customHeight="1">
      <c r="A312" s="50">
        <v>300</v>
      </c>
      <c r="B312" s="1" t="s">
        <v>255</v>
      </c>
      <c r="C312" s="22" t="s">
        <v>254</v>
      </c>
      <c r="E312" s="1" t="s">
        <v>2150</v>
      </c>
      <c r="F312" s="1" t="s">
        <v>360</v>
      </c>
      <c r="G312" s="50">
        <v>168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0">
        <f t="shared" si="12"/>
        <v>168</v>
      </c>
      <c r="N312" s="30">
        <f t="shared" si="13"/>
        <v>1</v>
      </c>
      <c r="O312" s="30">
        <f t="shared" si="14"/>
        <v>168</v>
      </c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" customHeight="1">
      <c r="A313" s="50">
        <v>301</v>
      </c>
      <c r="B313" s="1" t="s">
        <v>1099</v>
      </c>
      <c r="C313" s="22" t="s">
        <v>1098</v>
      </c>
      <c r="E313" s="1" t="s">
        <v>2176</v>
      </c>
      <c r="F313" s="1" t="s">
        <v>360</v>
      </c>
      <c r="G313" s="50">
        <v>0</v>
      </c>
      <c r="H313" s="50">
        <v>0</v>
      </c>
      <c r="I313" s="50">
        <v>0</v>
      </c>
      <c r="J313" s="50">
        <v>162</v>
      </c>
      <c r="K313" s="50">
        <v>0</v>
      </c>
      <c r="L313" s="50">
        <v>0</v>
      </c>
      <c r="M313" s="30">
        <f t="shared" si="12"/>
        <v>162</v>
      </c>
      <c r="N313" s="30">
        <f t="shared" si="13"/>
        <v>1</v>
      </c>
      <c r="O313" s="30">
        <f t="shared" si="14"/>
        <v>162</v>
      </c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" customHeight="1">
      <c r="A314" s="50">
        <v>302</v>
      </c>
      <c r="B314" s="1" t="s">
        <v>626</v>
      </c>
      <c r="C314" s="22" t="s">
        <v>625</v>
      </c>
      <c r="E314" s="1" t="s">
        <v>2187</v>
      </c>
      <c r="F314" s="1" t="s">
        <v>360</v>
      </c>
      <c r="G314" s="50">
        <v>0</v>
      </c>
      <c r="H314" s="50">
        <v>0</v>
      </c>
      <c r="I314" s="50">
        <v>161</v>
      </c>
      <c r="J314" s="50">
        <v>0</v>
      </c>
      <c r="K314" s="50">
        <v>0</v>
      </c>
      <c r="L314" s="50">
        <v>0</v>
      </c>
      <c r="M314" s="30">
        <f t="shared" si="12"/>
        <v>161</v>
      </c>
      <c r="N314" s="30">
        <f t="shared" si="13"/>
        <v>1</v>
      </c>
      <c r="O314" s="30">
        <f t="shared" si="14"/>
        <v>161</v>
      </c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" customHeight="1">
      <c r="A315" s="50">
        <v>303</v>
      </c>
      <c r="B315" s="1" t="s">
        <v>495</v>
      </c>
      <c r="C315" s="22" t="s">
        <v>494</v>
      </c>
      <c r="E315" s="1" t="s">
        <v>2159</v>
      </c>
      <c r="F315" s="1" t="s">
        <v>360</v>
      </c>
      <c r="G315" s="50">
        <v>0</v>
      </c>
      <c r="H315" s="50">
        <v>0</v>
      </c>
      <c r="I315" s="50">
        <v>0</v>
      </c>
      <c r="J315" s="50">
        <v>160</v>
      </c>
      <c r="K315" s="50">
        <v>0</v>
      </c>
      <c r="L315" s="50">
        <v>0</v>
      </c>
      <c r="M315" s="30">
        <f t="shared" si="12"/>
        <v>160</v>
      </c>
      <c r="N315" s="30">
        <f t="shared" si="13"/>
        <v>1</v>
      </c>
      <c r="O315" s="30">
        <f t="shared" si="14"/>
        <v>160</v>
      </c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" customHeight="1">
      <c r="A316" s="50">
        <v>304</v>
      </c>
      <c r="B316" s="1" t="s">
        <v>612</v>
      </c>
      <c r="C316" s="22" t="s">
        <v>611</v>
      </c>
      <c r="E316" s="1" t="s">
        <v>2162</v>
      </c>
      <c r="F316" s="1" t="s">
        <v>360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160</v>
      </c>
      <c r="M316" s="30">
        <f t="shared" si="12"/>
        <v>160</v>
      </c>
      <c r="N316" s="30">
        <f t="shared" si="13"/>
        <v>1</v>
      </c>
      <c r="O316" s="30">
        <f t="shared" si="14"/>
        <v>160</v>
      </c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" customHeight="1">
      <c r="A317" s="50">
        <v>305</v>
      </c>
      <c r="B317" s="1" t="s">
        <v>144</v>
      </c>
      <c r="C317" s="22" t="s">
        <v>143</v>
      </c>
      <c r="E317" s="64" t="s">
        <v>2146</v>
      </c>
      <c r="F317" s="64" t="s">
        <v>360</v>
      </c>
      <c r="G317" s="24">
        <v>0</v>
      </c>
      <c r="H317" s="24">
        <v>0</v>
      </c>
      <c r="I317" s="24">
        <v>0</v>
      </c>
      <c r="J317" s="24">
        <v>0</v>
      </c>
      <c r="K317" s="24">
        <v>0</v>
      </c>
      <c r="L317" s="24">
        <v>160</v>
      </c>
      <c r="M317" s="19">
        <f t="shared" si="12"/>
        <v>160</v>
      </c>
      <c r="N317" s="19">
        <f t="shared" si="13"/>
        <v>1</v>
      </c>
      <c r="O317" s="19">
        <f t="shared" si="14"/>
        <v>160</v>
      </c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" customHeight="1">
      <c r="A318" s="50">
        <v>306</v>
      </c>
      <c r="B318" s="1" t="s">
        <v>505</v>
      </c>
      <c r="C318" s="22" t="s">
        <v>504</v>
      </c>
      <c r="E318" s="1" t="s">
        <v>2159</v>
      </c>
      <c r="F318" s="1" t="s">
        <v>360</v>
      </c>
      <c r="G318" s="50">
        <v>0</v>
      </c>
      <c r="H318" s="50">
        <v>0</v>
      </c>
      <c r="I318" s="50">
        <v>159</v>
      </c>
      <c r="J318" s="50">
        <v>0</v>
      </c>
      <c r="K318" s="50">
        <v>0</v>
      </c>
      <c r="L318" s="50">
        <v>0</v>
      </c>
      <c r="M318" s="30">
        <f t="shared" si="12"/>
        <v>159</v>
      </c>
      <c r="N318" s="30">
        <f t="shared" si="13"/>
        <v>1</v>
      </c>
      <c r="O318" s="30">
        <f t="shared" si="14"/>
        <v>159</v>
      </c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" customHeight="1">
      <c r="A319" s="50">
        <v>307</v>
      </c>
      <c r="B319" s="1" t="s">
        <v>101</v>
      </c>
      <c r="C319" s="22" t="s">
        <v>100</v>
      </c>
      <c r="E319" s="1" t="s">
        <v>2178</v>
      </c>
      <c r="F319" s="1" t="s">
        <v>360</v>
      </c>
      <c r="G319" s="50">
        <v>0</v>
      </c>
      <c r="H319" s="50">
        <v>0</v>
      </c>
      <c r="I319" s="50">
        <v>158</v>
      </c>
      <c r="J319" s="50">
        <v>0</v>
      </c>
      <c r="K319" s="50">
        <v>0</v>
      </c>
      <c r="L319" s="50">
        <v>0</v>
      </c>
      <c r="M319" s="30">
        <f t="shared" si="12"/>
        <v>158</v>
      </c>
      <c r="N319" s="30">
        <f t="shared" si="13"/>
        <v>1</v>
      </c>
      <c r="O319" s="30">
        <f t="shared" si="14"/>
        <v>158</v>
      </c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" customHeight="1">
      <c r="A320" s="50">
        <v>308</v>
      </c>
      <c r="B320" s="1" t="s">
        <v>558</v>
      </c>
      <c r="C320" s="22" t="s">
        <v>557</v>
      </c>
      <c r="E320" s="1" t="s">
        <v>2185</v>
      </c>
      <c r="F320" s="1" t="s">
        <v>360</v>
      </c>
      <c r="G320" s="50">
        <v>157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30">
        <f t="shared" si="12"/>
        <v>157</v>
      </c>
      <c r="N320" s="30">
        <f t="shared" si="13"/>
        <v>1</v>
      </c>
      <c r="O320" s="30">
        <f t="shared" si="14"/>
        <v>157</v>
      </c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" customHeight="1">
      <c r="A321" s="50">
        <v>309</v>
      </c>
      <c r="B321" s="1" t="s">
        <v>852</v>
      </c>
      <c r="C321" s="22" t="s">
        <v>851</v>
      </c>
      <c r="E321" s="1" t="s">
        <v>2169</v>
      </c>
      <c r="F321" s="1" t="s">
        <v>360</v>
      </c>
      <c r="G321" s="50">
        <v>0</v>
      </c>
      <c r="H321" s="50">
        <v>0</v>
      </c>
      <c r="I321" s="50">
        <v>0</v>
      </c>
      <c r="J321" s="50">
        <v>154</v>
      </c>
      <c r="K321" s="50">
        <v>0</v>
      </c>
      <c r="L321" s="50">
        <v>0</v>
      </c>
      <c r="M321" s="30">
        <f t="shared" si="12"/>
        <v>154</v>
      </c>
      <c r="N321" s="30">
        <f t="shared" si="13"/>
        <v>1</v>
      </c>
      <c r="O321" s="30">
        <f t="shared" si="14"/>
        <v>154</v>
      </c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" customHeight="1">
      <c r="A322" s="50">
        <v>310</v>
      </c>
      <c r="B322" s="1" t="s">
        <v>274</v>
      </c>
      <c r="C322" s="22" t="s">
        <v>273</v>
      </c>
      <c r="E322" s="1" t="s">
        <v>2151</v>
      </c>
      <c r="F322" s="1" t="s">
        <v>360</v>
      </c>
      <c r="G322" s="50">
        <v>0</v>
      </c>
      <c r="H322" s="50">
        <v>0</v>
      </c>
      <c r="I322" s="50">
        <v>0</v>
      </c>
      <c r="J322" s="50">
        <v>149</v>
      </c>
      <c r="K322" s="50">
        <v>0</v>
      </c>
      <c r="L322" s="50">
        <v>0</v>
      </c>
      <c r="M322" s="30">
        <f t="shared" si="12"/>
        <v>149</v>
      </c>
      <c r="N322" s="30">
        <f t="shared" si="13"/>
        <v>1</v>
      </c>
      <c r="O322" s="30">
        <f t="shared" si="14"/>
        <v>149</v>
      </c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" customHeight="1">
      <c r="A323" s="50">
        <v>311</v>
      </c>
      <c r="B323" s="1" t="s">
        <v>1019</v>
      </c>
      <c r="C323" s="22" t="s">
        <v>1018</v>
      </c>
      <c r="E323" s="1" t="s">
        <v>2174</v>
      </c>
      <c r="F323" s="1" t="s">
        <v>360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148</v>
      </c>
      <c r="M323" s="30">
        <f t="shared" si="12"/>
        <v>148</v>
      </c>
      <c r="N323" s="30">
        <f t="shared" si="13"/>
        <v>1</v>
      </c>
      <c r="O323" s="30">
        <f t="shared" si="14"/>
        <v>148</v>
      </c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" customHeight="1">
      <c r="A324" s="50">
        <v>312</v>
      </c>
      <c r="B324" s="1" t="s">
        <v>982</v>
      </c>
      <c r="C324" s="22" t="s">
        <v>981</v>
      </c>
      <c r="E324" s="1" t="s">
        <v>2173</v>
      </c>
      <c r="F324" s="1" t="s">
        <v>360</v>
      </c>
      <c r="G324" s="50">
        <v>0</v>
      </c>
      <c r="H324" s="50">
        <v>147</v>
      </c>
      <c r="I324" s="50">
        <v>0</v>
      </c>
      <c r="J324" s="50">
        <v>0</v>
      </c>
      <c r="K324" s="50">
        <v>0</v>
      </c>
      <c r="L324" s="50">
        <v>0</v>
      </c>
      <c r="M324" s="30">
        <f t="shared" si="12"/>
        <v>147</v>
      </c>
      <c r="N324" s="30">
        <f t="shared" si="13"/>
        <v>1</v>
      </c>
      <c r="O324" s="30">
        <f t="shared" si="14"/>
        <v>147</v>
      </c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" customHeight="1">
      <c r="A325" s="50">
        <v>313</v>
      </c>
      <c r="B325" s="1" t="s">
        <v>713</v>
      </c>
      <c r="C325" s="22" t="s">
        <v>712</v>
      </c>
      <c r="E325" s="1" t="s">
        <v>2188</v>
      </c>
      <c r="F325" s="1" t="s">
        <v>360</v>
      </c>
      <c r="G325" s="50">
        <v>0</v>
      </c>
      <c r="H325" s="50">
        <v>144</v>
      </c>
      <c r="I325" s="50">
        <v>0</v>
      </c>
      <c r="J325" s="50">
        <v>0</v>
      </c>
      <c r="K325" s="50">
        <v>0</v>
      </c>
      <c r="L325" s="50">
        <v>0</v>
      </c>
      <c r="M325" s="30">
        <f t="shared" si="12"/>
        <v>144</v>
      </c>
      <c r="N325" s="30">
        <f t="shared" si="13"/>
        <v>1</v>
      </c>
      <c r="O325" s="30">
        <f t="shared" si="14"/>
        <v>144</v>
      </c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" customHeight="1">
      <c r="A326" s="50">
        <v>314</v>
      </c>
      <c r="B326" s="1" t="s">
        <v>366</v>
      </c>
      <c r="C326" s="22" t="s">
        <v>365</v>
      </c>
      <c r="E326" s="1" t="s">
        <v>2154</v>
      </c>
      <c r="F326" s="1" t="s">
        <v>360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143</v>
      </c>
      <c r="M326" s="30">
        <f t="shared" si="12"/>
        <v>143</v>
      </c>
      <c r="N326" s="30">
        <f t="shared" si="13"/>
        <v>1</v>
      </c>
      <c r="O326" s="30">
        <f t="shared" si="14"/>
        <v>143</v>
      </c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" customHeight="1">
      <c r="A327" s="50">
        <v>315</v>
      </c>
      <c r="B327" s="1" t="s">
        <v>1015</v>
      </c>
      <c r="C327" s="22" t="s">
        <v>1014</v>
      </c>
      <c r="E327" s="1" t="s">
        <v>2174</v>
      </c>
      <c r="F327" s="1" t="s">
        <v>360</v>
      </c>
      <c r="G327" s="50">
        <v>137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0">
        <f t="shared" si="12"/>
        <v>137</v>
      </c>
      <c r="N327" s="30">
        <f t="shared" si="13"/>
        <v>1</v>
      </c>
      <c r="O327" s="30">
        <f t="shared" si="14"/>
        <v>137</v>
      </c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" customHeight="1">
      <c r="A328" s="50">
        <v>316</v>
      </c>
      <c r="B328" s="1" t="s">
        <v>739</v>
      </c>
      <c r="C328" s="22" t="s">
        <v>738</v>
      </c>
      <c r="E328" s="1" t="s">
        <v>2188</v>
      </c>
      <c r="F328" s="1" t="s">
        <v>360</v>
      </c>
      <c r="G328" s="50">
        <v>0</v>
      </c>
      <c r="H328" s="50">
        <v>0</v>
      </c>
      <c r="I328" s="50">
        <v>0</v>
      </c>
      <c r="J328" s="50">
        <v>0</v>
      </c>
      <c r="K328" s="50">
        <v>136</v>
      </c>
      <c r="L328" s="50">
        <v>0</v>
      </c>
      <c r="M328" s="30">
        <f t="shared" si="12"/>
        <v>136</v>
      </c>
      <c r="N328" s="30">
        <f t="shared" si="13"/>
        <v>1</v>
      </c>
      <c r="O328" s="30">
        <f t="shared" si="14"/>
        <v>136</v>
      </c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" customHeight="1">
      <c r="A329" s="50">
        <v>317</v>
      </c>
      <c r="B329" s="1" t="s">
        <v>29</v>
      </c>
      <c r="C329" s="22" t="s">
        <v>28</v>
      </c>
      <c r="E329" s="64" t="s">
        <v>2144</v>
      </c>
      <c r="F329" s="64" t="s">
        <v>360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24">
        <v>0</v>
      </c>
      <c r="M329" s="19">
        <f t="shared" si="12"/>
        <v>0</v>
      </c>
      <c r="N329" s="19">
        <f t="shared" si="13"/>
        <v>0</v>
      </c>
      <c r="O329" s="19">
        <f t="shared" si="14"/>
        <v>0</v>
      </c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" customHeight="1">
      <c r="A330" s="50">
        <v>318</v>
      </c>
      <c r="B330" s="1" t="s">
        <v>585</v>
      </c>
      <c r="C330" s="22" t="s">
        <v>584</v>
      </c>
      <c r="E330" s="1" t="s">
        <v>2161</v>
      </c>
      <c r="F330" s="1" t="s">
        <v>360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0">
        <f t="shared" si="12"/>
        <v>0</v>
      </c>
      <c r="N330" s="30">
        <f t="shared" si="13"/>
        <v>0</v>
      </c>
      <c r="O330" s="30">
        <f t="shared" si="14"/>
        <v>0</v>
      </c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" customHeight="1">
      <c r="A331" s="50">
        <v>319</v>
      </c>
      <c r="B331" s="1" t="s">
        <v>688</v>
      </c>
      <c r="C331" s="22" t="s">
        <v>687</v>
      </c>
      <c r="E331" s="1" t="s">
        <v>2164</v>
      </c>
      <c r="F331" s="1" t="s">
        <v>360</v>
      </c>
      <c r="G331" s="50">
        <v>0</v>
      </c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30">
        <f t="shared" si="12"/>
        <v>0</v>
      </c>
      <c r="N331" s="30">
        <f t="shared" si="13"/>
        <v>0</v>
      </c>
      <c r="O331" s="30">
        <f t="shared" si="14"/>
        <v>0</v>
      </c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" customHeight="1">
      <c r="A332" s="50">
        <v>320</v>
      </c>
      <c r="B332" s="1" t="s">
        <v>910</v>
      </c>
      <c r="C332" s="22" t="s">
        <v>909</v>
      </c>
      <c r="E332" s="1" t="s">
        <v>2171</v>
      </c>
      <c r="F332" s="1" t="s">
        <v>360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0">
        <f t="shared" si="12"/>
        <v>0</v>
      </c>
      <c r="N332" s="30">
        <f t="shared" si="13"/>
        <v>0</v>
      </c>
      <c r="O332" s="30">
        <f t="shared" si="14"/>
        <v>0</v>
      </c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" customHeight="1">
      <c r="A333" s="50">
        <v>321</v>
      </c>
      <c r="B333" s="1" t="s">
        <v>406</v>
      </c>
      <c r="C333" s="22" t="s">
        <v>405</v>
      </c>
      <c r="E333" s="1" t="s">
        <v>2156</v>
      </c>
      <c r="F333" s="1" t="s">
        <v>360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30">
        <f t="shared" ref="M333:M396" si="15">SUM(G333:L333)</f>
        <v>0</v>
      </c>
      <c r="N333" s="30">
        <f t="shared" ref="N333:N396" si="16">COUNTIF(G333:L333, "&gt;0" )</f>
        <v>0</v>
      </c>
      <c r="O333" s="30">
        <f t="shared" ref="O333:O396" si="17">IF(N333=0,0,M333/N333)</f>
        <v>0</v>
      </c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" customHeight="1">
      <c r="A334" s="50">
        <v>322</v>
      </c>
      <c r="B334" s="1" t="s">
        <v>132</v>
      </c>
      <c r="C334" s="22" t="s">
        <v>131</v>
      </c>
      <c r="E334" s="64" t="s">
        <v>2146</v>
      </c>
      <c r="F334" s="64" t="s">
        <v>360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19">
        <f t="shared" si="15"/>
        <v>0</v>
      </c>
      <c r="N334" s="19">
        <f t="shared" si="16"/>
        <v>0</v>
      </c>
      <c r="O334" s="19">
        <f t="shared" si="17"/>
        <v>0</v>
      </c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" customHeight="1">
      <c r="A335" s="50">
        <v>323</v>
      </c>
      <c r="B335" s="1" t="s">
        <v>786</v>
      </c>
      <c r="C335" s="22" t="s">
        <v>785</v>
      </c>
      <c r="E335" s="1" t="s">
        <v>2167</v>
      </c>
      <c r="F335" s="1" t="s">
        <v>360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0">
        <f t="shared" si="15"/>
        <v>0</v>
      </c>
      <c r="N335" s="30">
        <f t="shared" si="16"/>
        <v>0</v>
      </c>
      <c r="O335" s="30">
        <f t="shared" si="17"/>
        <v>0</v>
      </c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" customHeight="1">
      <c r="A336" s="50">
        <v>324</v>
      </c>
      <c r="B336" s="1" t="s">
        <v>362</v>
      </c>
      <c r="C336" s="22" t="s">
        <v>361</v>
      </c>
      <c r="E336" s="1" t="s">
        <v>2154</v>
      </c>
      <c r="F336" s="1" t="s">
        <v>360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30">
        <f t="shared" si="15"/>
        <v>0</v>
      </c>
      <c r="N336" s="30">
        <f t="shared" si="16"/>
        <v>0</v>
      </c>
      <c r="O336" s="30">
        <f t="shared" si="17"/>
        <v>0</v>
      </c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" customHeight="1">
      <c r="A337" s="50">
        <v>325</v>
      </c>
      <c r="B337" s="1" t="s">
        <v>87</v>
      </c>
      <c r="C337" s="22" t="s">
        <v>86</v>
      </c>
      <c r="E337" s="64" t="s">
        <v>2145</v>
      </c>
      <c r="F337" s="64" t="s">
        <v>360</v>
      </c>
      <c r="G337" s="24">
        <v>0</v>
      </c>
      <c r="H337" s="24">
        <v>0</v>
      </c>
      <c r="I337" s="24">
        <v>0</v>
      </c>
      <c r="J337" s="24">
        <v>0</v>
      </c>
      <c r="K337" s="24">
        <v>0</v>
      </c>
      <c r="L337" s="24">
        <v>0</v>
      </c>
      <c r="M337" s="19">
        <f t="shared" si="15"/>
        <v>0</v>
      </c>
      <c r="N337" s="19">
        <f t="shared" si="16"/>
        <v>0</v>
      </c>
      <c r="O337" s="19">
        <f t="shared" si="17"/>
        <v>0</v>
      </c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" customHeight="1">
      <c r="A338" s="50">
        <v>326</v>
      </c>
      <c r="B338" s="1" t="s">
        <v>711</v>
      </c>
      <c r="C338" s="22" t="s">
        <v>710</v>
      </c>
      <c r="E338" s="1" t="s">
        <v>2165</v>
      </c>
      <c r="F338" s="1" t="s">
        <v>360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30">
        <f t="shared" si="15"/>
        <v>0</v>
      </c>
      <c r="N338" s="30">
        <f t="shared" si="16"/>
        <v>0</v>
      </c>
      <c r="O338" s="30">
        <f t="shared" si="17"/>
        <v>0</v>
      </c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" customHeight="1">
      <c r="A339" s="50">
        <v>327</v>
      </c>
      <c r="B339" s="1" t="s">
        <v>54</v>
      </c>
      <c r="C339" s="22" t="s">
        <v>53</v>
      </c>
      <c r="E339" s="64" t="s">
        <v>2144</v>
      </c>
      <c r="F339" s="64" t="s">
        <v>360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19">
        <f t="shared" si="15"/>
        <v>0</v>
      </c>
      <c r="N339" s="19">
        <f t="shared" si="16"/>
        <v>0</v>
      </c>
      <c r="O339" s="19">
        <f t="shared" si="17"/>
        <v>0</v>
      </c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" customHeight="1">
      <c r="A340" s="50">
        <v>328</v>
      </c>
      <c r="B340" s="1" t="s">
        <v>379</v>
      </c>
      <c r="C340" s="22" t="s">
        <v>378</v>
      </c>
      <c r="E340" s="1" t="s">
        <v>2155</v>
      </c>
      <c r="F340" s="1" t="s">
        <v>360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30">
        <f t="shared" si="15"/>
        <v>0</v>
      </c>
      <c r="N340" s="30">
        <f t="shared" si="16"/>
        <v>0</v>
      </c>
      <c r="O340" s="30">
        <f t="shared" si="17"/>
        <v>0</v>
      </c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" customHeight="1">
      <c r="A341" s="50">
        <v>329</v>
      </c>
      <c r="B341" s="1" t="s">
        <v>1038</v>
      </c>
      <c r="C341" s="22" t="s">
        <v>1037</v>
      </c>
      <c r="E341" s="1" t="s">
        <v>2175</v>
      </c>
      <c r="F341" s="1" t="s">
        <v>360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30">
        <f t="shared" si="15"/>
        <v>0</v>
      </c>
      <c r="N341" s="30">
        <f t="shared" si="16"/>
        <v>0</v>
      </c>
      <c r="O341" s="30">
        <f t="shared" si="17"/>
        <v>0</v>
      </c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" customHeight="1">
      <c r="A342" s="50">
        <v>330</v>
      </c>
      <c r="B342" s="1" t="s">
        <v>725</v>
      </c>
      <c r="C342" s="22" t="s">
        <v>724</v>
      </c>
      <c r="E342" s="1" t="s">
        <v>2165</v>
      </c>
      <c r="F342" s="1" t="s">
        <v>360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30">
        <f t="shared" si="15"/>
        <v>0</v>
      </c>
      <c r="N342" s="30">
        <f t="shared" si="16"/>
        <v>0</v>
      </c>
      <c r="O342" s="30">
        <f t="shared" si="17"/>
        <v>0</v>
      </c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" customHeight="1">
      <c r="A343" s="50">
        <v>331</v>
      </c>
      <c r="B343" s="1" t="s">
        <v>802</v>
      </c>
      <c r="C343" s="22" t="s">
        <v>801</v>
      </c>
      <c r="E343" s="1" t="s">
        <v>2189</v>
      </c>
      <c r="F343" s="1" t="s">
        <v>360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0">
        <f t="shared" si="15"/>
        <v>0</v>
      </c>
      <c r="N343" s="30">
        <f t="shared" si="16"/>
        <v>0</v>
      </c>
      <c r="O343" s="30">
        <f t="shared" si="17"/>
        <v>0</v>
      </c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" customHeight="1">
      <c r="A344" s="50">
        <v>332</v>
      </c>
      <c r="B344" s="1" t="s">
        <v>804</v>
      </c>
      <c r="C344" s="22" t="s">
        <v>803</v>
      </c>
      <c r="E344" s="1" t="s">
        <v>2189</v>
      </c>
      <c r="F344" s="1" t="s">
        <v>360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30">
        <f t="shared" si="15"/>
        <v>0</v>
      </c>
      <c r="N344" s="30">
        <f t="shared" si="16"/>
        <v>0</v>
      </c>
      <c r="O344" s="30">
        <f t="shared" si="17"/>
        <v>0</v>
      </c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" customHeight="1">
      <c r="A345" s="50">
        <v>333</v>
      </c>
      <c r="B345" s="1" t="s">
        <v>389</v>
      </c>
      <c r="C345" s="22" t="s">
        <v>388</v>
      </c>
      <c r="E345" s="1" t="s">
        <v>2155</v>
      </c>
      <c r="F345" s="1" t="s">
        <v>360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0">
        <f t="shared" si="15"/>
        <v>0</v>
      </c>
      <c r="N345" s="30">
        <f t="shared" si="16"/>
        <v>0</v>
      </c>
      <c r="O345" s="30">
        <f t="shared" si="17"/>
        <v>0</v>
      </c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" customHeight="1">
      <c r="A346" s="50">
        <v>334</v>
      </c>
      <c r="B346" s="1" t="s">
        <v>111</v>
      </c>
      <c r="C346" s="22" t="s">
        <v>110</v>
      </c>
      <c r="E346" s="64" t="s">
        <v>2145</v>
      </c>
      <c r="F346" s="64" t="s">
        <v>360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19">
        <f t="shared" si="15"/>
        <v>0</v>
      </c>
      <c r="N346" s="19">
        <f t="shared" si="16"/>
        <v>0</v>
      </c>
      <c r="O346" s="19">
        <f t="shared" si="17"/>
        <v>0</v>
      </c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" customHeight="1">
      <c r="A347" s="50">
        <v>335</v>
      </c>
      <c r="B347" s="1" t="s">
        <v>965</v>
      </c>
      <c r="C347" s="22" t="s">
        <v>964</v>
      </c>
      <c r="E347" s="1" t="s">
        <v>2172</v>
      </c>
      <c r="F347" s="1" t="s">
        <v>360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0">
        <f t="shared" si="15"/>
        <v>0</v>
      </c>
      <c r="N347" s="30">
        <f t="shared" si="16"/>
        <v>0</v>
      </c>
      <c r="O347" s="30">
        <f t="shared" si="17"/>
        <v>0</v>
      </c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" customHeight="1">
      <c r="A348" s="50">
        <v>336</v>
      </c>
      <c r="B348" s="1" t="s">
        <v>1093</v>
      </c>
      <c r="C348" s="22" t="s">
        <v>1092</v>
      </c>
      <c r="E348" s="1" t="s">
        <v>2176</v>
      </c>
      <c r="F348" s="1" t="s">
        <v>360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0">
        <f t="shared" si="15"/>
        <v>0</v>
      </c>
      <c r="N348" s="30">
        <f t="shared" si="16"/>
        <v>0</v>
      </c>
      <c r="O348" s="30">
        <f t="shared" si="17"/>
        <v>0</v>
      </c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" customHeight="1">
      <c r="A349" s="50">
        <v>337</v>
      </c>
      <c r="B349" s="1" t="s">
        <v>814</v>
      </c>
      <c r="C349" s="22" t="s">
        <v>813</v>
      </c>
      <c r="E349" s="1" t="s">
        <v>2189</v>
      </c>
      <c r="F349" s="1" t="s">
        <v>360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0">
        <f t="shared" si="15"/>
        <v>0</v>
      </c>
      <c r="N349" s="30">
        <f t="shared" si="16"/>
        <v>0</v>
      </c>
      <c r="O349" s="30">
        <f t="shared" si="17"/>
        <v>0</v>
      </c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" customHeight="1">
      <c r="A350" s="50">
        <v>338</v>
      </c>
      <c r="B350" s="1" t="s">
        <v>78</v>
      </c>
      <c r="C350" s="22" t="s">
        <v>77</v>
      </c>
      <c r="E350" s="64" t="s">
        <v>2144</v>
      </c>
      <c r="F350" s="64" t="s">
        <v>360</v>
      </c>
      <c r="G350" s="24">
        <v>0</v>
      </c>
      <c r="H350" s="24">
        <v>0</v>
      </c>
      <c r="I350" s="24">
        <v>0</v>
      </c>
      <c r="J350" s="24">
        <v>0</v>
      </c>
      <c r="K350" s="24">
        <v>0</v>
      </c>
      <c r="L350" s="24">
        <v>0</v>
      </c>
      <c r="M350" s="19">
        <f t="shared" si="15"/>
        <v>0</v>
      </c>
      <c r="N350" s="19">
        <f t="shared" si="16"/>
        <v>0</v>
      </c>
      <c r="O350" s="19">
        <f t="shared" si="17"/>
        <v>0</v>
      </c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" customHeight="1">
      <c r="A351" s="50">
        <v>339</v>
      </c>
      <c r="B351" s="1" t="s">
        <v>903</v>
      </c>
      <c r="C351" s="22" t="s">
        <v>902</v>
      </c>
      <c r="E351" s="1" t="s">
        <v>2192</v>
      </c>
      <c r="F351" s="1" t="s">
        <v>360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0">
        <f t="shared" si="15"/>
        <v>0</v>
      </c>
      <c r="N351" s="30">
        <f t="shared" si="16"/>
        <v>0</v>
      </c>
      <c r="O351" s="30">
        <f t="shared" si="17"/>
        <v>0</v>
      </c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" customHeight="1">
      <c r="A352" s="50">
        <v>340</v>
      </c>
      <c r="C352" s="22" t="s">
        <v>360</v>
      </c>
      <c r="E352" s="64" t="s">
        <v>1737</v>
      </c>
      <c r="F352" s="64" t="s">
        <v>360</v>
      </c>
      <c r="G352" s="24"/>
      <c r="H352" s="24"/>
      <c r="I352" s="24"/>
      <c r="J352" s="24"/>
      <c r="K352" s="24"/>
      <c r="L352" s="24"/>
      <c r="M352" s="19">
        <f t="shared" si="15"/>
        <v>0</v>
      </c>
      <c r="N352" s="19">
        <f t="shared" si="16"/>
        <v>0</v>
      </c>
      <c r="O352" s="19">
        <f t="shared" si="17"/>
        <v>0</v>
      </c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1:37" s="1" customFormat="1" ht="13.9" customHeight="1">
      <c r="A353" s="50">
        <v>341</v>
      </c>
      <c r="C353" s="22" t="s">
        <v>360</v>
      </c>
      <c r="E353" s="64" t="s">
        <v>1737</v>
      </c>
      <c r="F353" s="64" t="s">
        <v>360</v>
      </c>
      <c r="G353" s="24"/>
      <c r="H353" s="24"/>
      <c r="I353" s="24"/>
      <c r="J353" s="24"/>
      <c r="K353" s="24"/>
      <c r="L353" s="24"/>
      <c r="M353" s="19">
        <f t="shared" si="15"/>
        <v>0</v>
      </c>
      <c r="N353" s="19">
        <f t="shared" si="16"/>
        <v>0</v>
      </c>
      <c r="O353" s="19">
        <f t="shared" si="17"/>
        <v>0</v>
      </c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1:37" s="1" customFormat="1" ht="13.9" customHeight="1">
      <c r="A354" s="50">
        <v>342</v>
      </c>
      <c r="C354" s="22" t="s">
        <v>360</v>
      </c>
      <c r="E354" s="64" t="s">
        <v>1737</v>
      </c>
      <c r="F354" s="64" t="s">
        <v>360</v>
      </c>
      <c r="G354" s="24"/>
      <c r="H354" s="24"/>
      <c r="I354" s="24"/>
      <c r="J354" s="24"/>
      <c r="K354" s="24"/>
      <c r="L354" s="24"/>
      <c r="M354" s="19">
        <f t="shared" si="15"/>
        <v>0</v>
      </c>
      <c r="N354" s="19">
        <f t="shared" si="16"/>
        <v>0</v>
      </c>
      <c r="O354" s="19">
        <f t="shared" si="17"/>
        <v>0</v>
      </c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1:37" s="1" customFormat="1" ht="13.9" customHeight="1">
      <c r="A355" s="50">
        <v>343</v>
      </c>
      <c r="C355" s="22" t="s">
        <v>360</v>
      </c>
      <c r="E355" s="64" t="s">
        <v>1738</v>
      </c>
      <c r="F355" s="64" t="s">
        <v>360</v>
      </c>
      <c r="G355" s="24"/>
      <c r="H355" s="24"/>
      <c r="I355" s="24"/>
      <c r="J355" s="24"/>
      <c r="K355" s="24"/>
      <c r="L355" s="24"/>
      <c r="M355" s="19">
        <f t="shared" si="15"/>
        <v>0</v>
      </c>
      <c r="N355" s="19">
        <f t="shared" si="16"/>
        <v>0</v>
      </c>
      <c r="O355" s="19">
        <f t="shared" si="17"/>
        <v>0</v>
      </c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1:37" s="1" customFormat="1" ht="13.9" customHeight="1">
      <c r="A356" s="50">
        <v>344</v>
      </c>
      <c r="C356" s="22" t="s">
        <v>360</v>
      </c>
      <c r="E356" s="64" t="s">
        <v>1738</v>
      </c>
      <c r="F356" s="64" t="s">
        <v>360</v>
      </c>
      <c r="G356" s="24"/>
      <c r="H356" s="24"/>
      <c r="I356" s="24"/>
      <c r="J356" s="24"/>
      <c r="K356" s="24"/>
      <c r="L356" s="24"/>
      <c r="M356" s="19">
        <f t="shared" si="15"/>
        <v>0</v>
      </c>
      <c r="N356" s="19">
        <f t="shared" si="16"/>
        <v>0</v>
      </c>
      <c r="O356" s="19">
        <f t="shared" si="17"/>
        <v>0</v>
      </c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1:37" s="1" customFormat="1" ht="13.9" customHeight="1">
      <c r="A357" s="50">
        <v>345</v>
      </c>
      <c r="C357" s="22" t="s">
        <v>360</v>
      </c>
      <c r="E357" s="64" t="s">
        <v>1738</v>
      </c>
      <c r="F357" s="64" t="s">
        <v>360</v>
      </c>
      <c r="G357" s="24"/>
      <c r="H357" s="24"/>
      <c r="I357" s="24"/>
      <c r="J357" s="24"/>
      <c r="K357" s="24"/>
      <c r="L357" s="24"/>
      <c r="M357" s="19">
        <f t="shared" si="15"/>
        <v>0</v>
      </c>
      <c r="N357" s="19">
        <f t="shared" si="16"/>
        <v>0</v>
      </c>
      <c r="O357" s="19">
        <f t="shared" si="17"/>
        <v>0</v>
      </c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1:37" s="1" customFormat="1" ht="13.9" customHeight="1">
      <c r="A358" s="50">
        <v>346</v>
      </c>
      <c r="C358" s="22" t="s">
        <v>360</v>
      </c>
      <c r="E358" s="64" t="s">
        <v>2147</v>
      </c>
      <c r="F358" s="64" t="s">
        <v>360</v>
      </c>
      <c r="G358" s="24">
        <v>0</v>
      </c>
      <c r="H358" s="24">
        <v>0</v>
      </c>
      <c r="I358" s="24">
        <v>0</v>
      </c>
      <c r="J358" s="24">
        <v>0</v>
      </c>
      <c r="K358" s="24">
        <v>0</v>
      </c>
      <c r="L358" s="24">
        <v>0</v>
      </c>
      <c r="M358" s="19">
        <f t="shared" si="15"/>
        <v>0</v>
      </c>
      <c r="N358" s="19">
        <f t="shared" si="16"/>
        <v>0</v>
      </c>
      <c r="O358" s="19">
        <f t="shared" si="17"/>
        <v>0</v>
      </c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1:37" s="1" customFormat="1" ht="13.9" customHeight="1">
      <c r="A359" s="50">
        <v>347</v>
      </c>
      <c r="C359" s="22" t="s">
        <v>360</v>
      </c>
      <c r="E359" s="64" t="s">
        <v>1739</v>
      </c>
      <c r="F359" s="64" t="s">
        <v>360</v>
      </c>
      <c r="G359" s="24"/>
      <c r="H359" s="24"/>
      <c r="I359" s="24"/>
      <c r="J359" s="24"/>
      <c r="K359" s="24"/>
      <c r="L359" s="24"/>
      <c r="M359" s="19">
        <f t="shared" si="15"/>
        <v>0</v>
      </c>
      <c r="N359" s="19">
        <f t="shared" si="16"/>
        <v>0</v>
      </c>
      <c r="O359" s="19">
        <f t="shared" si="17"/>
        <v>0</v>
      </c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1:37" s="1" customFormat="1" ht="13.9" customHeight="1">
      <c r="A360" s="50">
        <v>348</v>
      </c>
      <c r="C360" s="22" t="s">
        <v>360</v>
      </c>
      <c r="E360" s="64" t="s">
        <v>1739</v>
      </c>
      <c r="F360" s="64" t="s">
        <v>360</v>
      </c>
      <c r="G360" s="24"/>
      <c r="H360" s="24"/>
      <c r="I360" s="24"/>
      <c r="J360" s="24"/>
      <c r="K360" s="24"/>
      <c r="L360" s="24"/>
      <c r="M360" s="19">
        <f t="shared" si="15"/>
        <v>0</v>
      </c>
      <c r="N360" s="19">
        <f t="shared" si="16"/>
        <v>0</v>
      </c>
      <c r="O360" s="19">
        <f t="shared" si="17"/>
        <v>0</v>
      </c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1:37" s="1" customFormat="1" ht="13.9" customHeight="1">
      <c r="A361" s="50">
        <v>349</v>
      </c>
      <c r="C361" s="22" t="s">
        <v>360</v>
      </c>
      <c r="E361" s="64" t="s">
        <v>1739</v>
      </c>
      <c r="F361" s="64" t="s">
        <v>360</v>
      </c>
      <c r="G361" s="24"/>
      <c r="H361" s="24"/>
      <c r="I361" s="24"/>
      <c r="J361" s="24"/>
      <c r="K361" s="24"/>
      <c r="L361" s="24"/>
      <c r="M361" s="19">
        <f t="shared" si="15"/>
        <v>0</v>
      </c>
      <c r="N361" s="19">
        <f t="shared" si="16"/>
        <v>0</v>
      </c>
      <c r="O361" s="19">
        <f t="shared" si="17"/>
        <v>0</v>
      </c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1:37" s="1" customFormat="1" ht="13.9" customHeight="1">
      <c r="A362" s="50">
        <v>350</v>
      </c>
      <c r="C362" s="22" t="s">
        <v>360</v>
      </c>
      <c r="E362" s="64" t="s">
        <v>1740</v>
      </c>
      <c r="F362" s="64" t="s">
        <v>360</v>
      </c>
      <c r="G362" s="24"/>
      <c r="H362" s="24"/>
      <c r="I362" s="24"/>
      <c r="J362" s="24"/>
      <c r="K362" s="24"/>
      <c r="L362" s="24"/>
      <c r="M362" s="19">
        <f t="shared" si="15"/>
        <v>0</v>
      </c>
      <c r="N362" s="19">
        <f t="shared" si="16"/>
        <v>0</v>
      </c>
      <c r="O362" s="19">
        <f t="shared" si="17"/>
        <v>0</v>
      </c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1:37" s="1" customFormat="1" ht="13.9" customHeight="1">
      <c r="A363" s="50">
        <v>351</v>
      </c>
      <c r="C363" s="22" t="s">
        <v>360</v>
      </c>
      <c r="E363" s="64" t="s">
        <v>1740</v>
      </c>
      <c r="F363" s="64" t="s">
        <v>360</v>
      </c>
      <c r="G363" s="24"/>
      <c r="H363" s="24"/>
      <c r="I363" s="24"/>
      <c r="J363" s="24"/>
      <c r="K363" s="24"/>
      <c r="L363" s="24"/>
      <c r="M363" s="19">
        <f t="shared" si="15"/>
        <v>0</v>
      </c>
      <c r="N363" s="19">
        <f t="shared" si="16"/>
        <v>0</v>
      </c>
      <c r="O363" s="19">
        <f t="shared" si="17"/>
        <v>0</v>
      </c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1:37" s="1" customFormat="1" ht="13.9" customHeight="1">
      <c r="A364" s="50">
        <v>352</v>
      </c>
      <c r="C364" s="22" t="s">
        <v>360</v>
      </c>
      <c r="E364" s="64" t="s">
        <v>1740</v>
      </c>
      <c r="F364" s="64" t="s">
        <v>360</v>
      </c>
      <c r="G364" s="24"/>
      <c r="H364" s="24"/>
      <c r="I364" s="24"/>
      <c r="J364" s="24"/>
      <c r="K364" s="24"/>
      <c r="L364" s="24"/>
      <c r="M364" s="19">
        <f t="shared" si="15"/>
        <v>0</v>
      </c>
      <c r="N364" s="19">
        <f t="shared" si="16"/>
        <v>0</v>
      </c>
      <c r="O364" s="19">
        <f t="shared" si="17"/>
        <v>0</v>
      </c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1:37" s="1" customFormat="1" ht="13.9" customHeight="1">
      <c r="A365" s="50">
        <v>353</v>
      </c>
      <c r="C365" s="22" t="s">
        <v>360</v>
      </c>
      <c r="E365" s="1" t="s">
        <v>1741</v>
      </c>
      <c r="F365" s="1" t="s">
        <v>360</v>
      </c>
      <c r="G365" s="50"/>
      <c r="H365" s="50"/>
      <c r="I365" s="50"/>
      <c r="J365" s="50"/>
      <c r="K365" s="50"/>
      <c r="L365" s="50"/>
      <c r="M365" s="30">
        <f t="shared" si="15"/>
        <v>0</v>
      </c>
      <c r="N365" s="30">
        <f t="shared" si="16"/>
        <v>0</v>
      </c>
      <c r="O365" s="30">
        <f t="shared" si="17"/>
        <v>0</v>
      </c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1:37" s="1" customFormat="1" ht="13.9" customHeight="1">
      <c r="A366" s="50">
        <v>354</v>
      </c>
      <c r="C366" s="22" t="s">
        <v>360</v>
      </c>
      <c r="E366" s="1" t="s">
        <v>1741</v>
      </c>
      <c r="F366" s="1" t="s">
        <v>360</v>
      </c>
      <c r="G366" s="50"/>
      <c r="H366" s="50"/>
      <c r="I366" s="50"/>
      <c r="J366" s="50"/>
      <c r="K366" s="50"/>
      <c r="L366" s="50"/>
      <c r="M366" s="30">
        <f t="shared" si="15"/>
        <v>0</v>
      </c>
      <c r="N366" s="30">
        <f t="shared" si="16"/>
        <v>0</v>
      </c>
      <c r="O366" s="30">
        <f t="shared" si="17"/>
        <v>0</v>
      </c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1:37" s="1" customFormat="1" ht="13.9" customHeight="1">
      <c r="A367" s="50">
        <v>355</v>
      </c>
      <c r="C367" s="22" t="s">
        <v>360</v>
      </c>
      <c r="E367" s="1" t="s">
        <v>1741</v>
      </c>
      <c r="F367" s="1" t="s">
        <v>360</v>
      </c>
      <c r="G367" s="50"/>
      <c r="H367" s="50"/>
      <c r="I367" s="50"/>
      <c r="J367" s="50"/>
      <c r="K367" s="50"/>
      <c r="L367" s="50"/>
      <c r="M367" s="30">
        <f t="shared" si="15"/>
        <v>0</v>
      </c>
      <c r="N367" s="30">
        <f t="shared" si="16"/>
        <v>0</v>
      </c>
      <c r="O367" s="30">
        <f t="shared" si="17"/>
        <v>0</v>
      </c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1:37" s="1" customFormat="1" ht="13.9" customHeight="1">
      <c r="A368" s="50">
        <v>356</v>
      </c>
      <c r="C368" s="22" t="s">
        <v>360</v>
      </c>
      <c r="E368" s="1" t="s">
        <v>1742</v>
      </c>
      <c r="F368" s="1" t="s">
        <v>360</v>
      </c>
      <c r="G368" s="50"/>
      <c r="H368" s="50"/>
      <c r="I368" s="50"/>
      <c r="J368" s="50"/>
      <c r="K368" s="50"/>
      <c r="L368" s="50"/>
      <c r="M368" s="30">
        <f t="shared" si="15"/>
        <v>0</v>
      </c>
      <c r="N368" s="30">
        <f t="shared" si="16"/>
        <v>0</v>
      </c>
      <c r="O368" s="30">
        <f t="shared" si="17"/>
        <v>0</v>
      </c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1:37" s="1" customFormat="1" ht="13.9" customHeight="1">
      <c r="A369" s="50">
        <v>357</v>
      </c>
      <c r="C369" s="22" t="s">
        <v>360</v>
      </c>
      <c r="E369" s="1" t="s">
        <v>1742</v>
      </c>
      <c r="F369" s="1" t="s">
        <v>360</v>
      </c>
      <c r="G369" s="50"/>
      <c r="H369" s="50"/>
      <c r="I369" s="50"/>
      <c r="J369" s="50"/>
      <c r="K369" s="50"/>
      <c r="L369" s="50"/>
      <c r="M369" s="30">
        <f t="shared" si="15"/>
        <v>0</v>
      </c>
      <c r="N369" s="30">
        <f t="shared" si="16"/>
        <v>0</v>
      </c>
      <c r="O369" s="30">
        <f t="shared" si="17"/>
        <v>0</v>
      </c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1:37" s="1" customFormat="1" ht="13.9" customHeight="1">
      <c r="A370" s="50">
        <v>358</v>
      </c>
      <c r="C370" s="22" t="s">
        <v>360</v>
      </c>
      <c r="E370" s="1" t="s">
        <v>1742</v>
      </c>
      <c r="F370" s="1" t="s">
        <v>360</v>
      </c>
      <c r="G370" s="50"/>
      <c r="H370" s="50"/>
      <c r="I370" s="50"/>
      <c r="J370" s="50"/>
      <c r="K370" s="50"/>
      <c r="L370" s="50"/>
      <c r="M370" s="30">
        <f t="shared" si="15"/>
        <v>0</v>
      </c>
      <c r="N370" s="30">
        <f t="shared" si="16"/>
        <v>0</v>
      </c>
      <c r="O370" s="30">
        <f t="shared" si="17"/>
        <v>0</v>
      </c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1:37" s="1" customFormat="1" ht="13.9" customHeight="1">
      <c r="A371" s="50">
        <v>359</v>
      </c>
      <c r="C371" s="22" t="s">
        <v>360</v>
      </c>
      <c r="E371" s="1" t="s">
        <v>1743</v>
      </c>
      <c r="F371" s="1" t="s">
        <v>360</v>
      </c>
      <c r="G371" s="50"/>
      <c r="H371" s="50"/>
      <c r="I371" s="50"/>
      <c r="J371" s="50"/>
      <c r="K371" s="50"/>
      <c r="L371" s="50"/>
      <c r="M371" s="30">
        <f t="shared" si="15"/>
        <v>0</v>
      </c>
      <c r="N371" s="30">
        <f t="shared" si="16"/>
        <v>0</v>
      </c>
      <c r="O371" s="30">
        <f t="shared" si="17"/>
        <v>0</v>
      </c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1:37" s="1" customFormat="1" ht="13.9" customHeight="1">
      <c r="A372" s="50">
        <v>360</v>
      </c>
      <c r="C372" s="22" t="s">
        <v>360</v>
      </c>
      <c r="E372" s="1" t="s">
        <v>1743</v>
      </c>
      <c r="F372" s="1" t="s">
        <v>360</v>
      </c>
      <c r="G372" s="50"/>
      <c r="H372" s="50"/>
      <c r="I372" s="50"/>
      <c r="J372" s="50"/>
      <c r="K372" s="50"/>
      <c r="L372" s="50"/>
      <c r="M372" s="30">
        <f t="shared" si="15"/>
        <v>0</v>
      </c>
      <c r="N372" s="30">
        <f t="shared" si="16"/>
        <v>0</v>
      </c>
      <c r="O372" s="30">
        <f t="shared" si="17"/>
        <v>0</v>
      </c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1:37" s="1" customFormat="1" ht="13.9" customHeight="1">
      <c r="A373" s="50">
        <v>361</v>
      </c>
      <c r="C373" s="22" t="s">
        <v>360</v>
      </c>
      <c r="E373" s="1" t="s">
        <v>1743</v>
      </c>
      <c r="F373" s="1" t="s">
        <v>360</v>
      </c>
      <c r="G373" s="50"/>
      <c r="H373" s="50"/>
      <c r="I373" s="50"/>
      <c r="J373" s="50"/>
      <c r="K373" s="50"/>
      <c r="L373" s="50"/>
      <c r="M373" s="30">
        <f t="shared" si="15"/>
        <v>0</v>
      </c>
      <c r="N373" s="30">
        <f t="shared" si="16"/>
        <v>0</v>
      </c>
      <c r="O373" s="30">
        <f t="shared" si="17"/>
        <v>0</v>
      </c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1:37" s="1" customFormat="1" ht="13.9" customHeight="1">
      <c r="A374" s="50">
        <v>362</v>
      </c>
      <c r="C374" s="22" t="s">
        <v>360</v>
      </c>
      <c r="E374" s="1" t="s">
        <v>2147</v>
      </c>
      <c r="F374" s="1" t="s">
        <v>360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30">
        <f t="shared" si="15"/>
        <v>0</v>
      </c>
      <c r="N374" s="30">
        <f t="shared" si="16"/>
        <v>0</v>
      </c>
      <c r="O374" s="30">
        <f t="shared" si="17"/>
        <v>0</v>
      </c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1:37" s="1" customFormat="1" ht="13.9" customHeight="1">
      <c r="A375" s="50">
        <v>363</v>
      </c>
      <c r="C375" s="22" t="s">
        <v>360</v>
      </c>
      <c r="E375" s="1" t="s">
        <v>2147</v>
      </c>
      <c r="F375" s="1" t="s">
        <v>360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30">
        <f t="shared" si="15"/>
        <v>0</v>
      </c>
      <c r="N375" s="30">
        <f t="shared" si="16"/>
        <v>0</v>
      </c>
      <c r="O375" s="30">
        <f t="shared" si="17"/>
        <v>0</v>
      </c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1:37" s="1" customFormat="1" ht="13.9" customHeight="1">
      <c r="A376" s="50">
        <v>364</v>
      </c>
      <c r="C376" s="22" t="s">
        <v>360</v>
      </c>
      <c r="E376" s="1" t="s">
        <v>1744</v>
      </c>
      <c r="F376" s="1" t="s">
        <v>360</v>
      </c>
      <c r="G376" s="50"/>
      <c r="H376" s="50"/>
      <c r="I376" s="50"/>
      <c r="J376" s="50"/>
      <c r="K376" s="50"/>
      <c r="L376" s="50"/>
      <c r="M376" s="30">
        <f t="shared" si="15"/>
        <v>0</v>
      </c>
      <c r="N376" s="30">
        <f t="shared" si="16"/>
        <v>0</v>
      </c>
      <c r="O376" s="30">
        <f t="shared" si="17"/>
        <v>0</v>
      </c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1:37" s="1" customFormat="1" ht="13.9" customHeight="1">
      <c r="A377" s="50">
        <v>365</v>
      </c>
      <c r="C377" s="22" t="s">
        <v>360</v>
      </c>
      <c r="E377" s="1" t="s">
        <v>1744</v>
      </c>
      <c r="F377" s="1" t="s">
        <v>360</v>
      </c>
      <c r="G377" s="50"/>
      <c r="H377" s="50"/>
      <c r="I377" s="50"/>
      <c r="J377" s="50"/>
      <c r="K377" s="50"/>
      <c r="L377" s="50"/>
      <c r="M377" s="30">
        <f t="shared" si="15"/>
        <v>0</v>
      </c>
      <c r="N377" s="30">
        <f t="shared" si="16"/>
        <v>0</v>
      </c>
      <c r="O377" s="30">
        <f t="shared" si="17"/>
        <v>0</v>
      </c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1:37" s="1" customFormat="1" ht="13.9" customHeight="1">
      <c r="A378" s="50">
        <v>366</v>
      </c>
      <c r="C378" s="22" t="s">
        <v>360</v>
      </c>
      <c r="E378" s="1" t="s">
        <v>1744</v>
      </c>
      <c r="F378" s="1" t="s">
        <v>360</v>
      </c>
      <c r="G378" s="50"/>
      <c r="H378" s="50"/>
      <c r="I378" s="50"/>
      <c r="J378" s="50"/>
      <c r="K378" s="50"/>
      <c r="L378" s="50"/>
      <c r="M378" s="30">
        <f t="shared" si="15"/>
        <v>0</v>
      </c>
      <c r="N378" s="30">
        <f t="shared" si="16"/>
        <v>0</v>
      </c>
      <c r="O378" s="30">
        <f t="shared" si="17"/>
        <v>0</v>
      </c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1:37" s="1" customFormat="1" ht="13.9" customHeight="1">
      <c r="A379" s="50">
        <v>367</v>
      </c>
      <c r="C379" s="22" t="s">
        <v>360</v>
      </c>
      <c r="E379" s="1" t="s">
        <v>1745</v>
      </c>
      <c r="F379" s="1" t="s">
        <v>360</v>
      </c>
      <c r="G379" s="50"/>
      <c r="H379" s="50"/>
      <c r="I379" s="50"/>
      <c r="J379" s="50"/>
      <c r="K379" s="50"/>
      <c r="L379" s="50"/>
      <c r="M379" s="30">
        <f t="shared" si="15"/>
        <v>0</v>
      </c>
      <c r="N379" s="30">
        <f t="shared" si="16"/>
        <v>0</v>
      </c>
      <c r="O379" s="30">
        <f t="shared" si="17"/>
        <v>0</v>
      </c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1:37" s="1" customFormat="1" ht="13.9" customHeight="1">
      <c r="A380" s="50">
        <v>368</v>
      </c>
      <c r="C380" s="22" t="s">
        <v>360</v>
      </c>
      <c r="E380" s="1" t="s">
        <v>1745</v>
      </c>
      <c r="F380" s="1" t="s">
        <v>360</v>
      </c>
      <c r="G380" s="50"/>
      <c r="H380" s="50"/>
      <c r="I380" s="50"/>
      <c r="J380" s="50"/>
      <c r="K380" s="50"/>
      <c r="L380" s="50"/>
      <c r="M380" s="30">
        <f t="shared" si="15"/>
        <v>0</v>
      </c>
      <c r="N380" s="30">
        <f t="shared" si="16"/>
        <v>0</v>
      </c>
      <c r="O380" s="30">
        <f t="shared" si="17"/>
        <v>0</v>
      </c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1:37" s="1" customFormat="1" ht="13.9" customHeight="1">
      <c r="A381" s="50">
        <v>369</v>
      </c>
      <c r="C381" s="22" t="s">
        <v>360</v>
      </c>
      <c r="E381" s="1" t="s">
        <v>1745</v>
      </c>
      <c r="F381" s="1" t="s">
        <v>360</v>
      </c>
      <c r="G381" s="50"/>
      <c r="H381" s="50"/>
      <c r="I381" s="50"/>
      <c r="J381" s="50"/>
      <c r="K381" s="50"/>
      <c r="L381" s="50"/>
      <c r="M381" s="30">
        <f t="shared" si="15"/>
        <v>0</v>
      </c>
      <c r="N381" s="30">
        <f t="shared" si="16"/>
        <v>0</v>
      </c>
      <c r="O381" s="30">
        <f t="shared" si="17"/>
        <v>0</v>
      </c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1:37" s="1" customFormat="1" ht="13.9" customHeight="1">
      <c r="A382" s="50">
        <v>370</v>
      </c>
      <c r="C382" s="22" t="s">
        <v>360</v>
      </c>
      <c r="E382" s="1" t="s">
        <v>2147</v>
      </c>
      <c r="F382" s="1" t="s">
        <v>360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30">
        <f t="shared" si="15"/>
        <v>0</v>
      </c>
      <c r="N382" s="30">
        <f t="shared" si="16"/>
        <v>0</v>
      </c>
      <c r="O382" s="30">
        <f t="shared" si="17"/>
        <v>0</v>
      </c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1:37" s="1" customFormat="1" ht="13.9" customHeight="1">
      <c r="A383" s="50">
        <v>371</v>
      </c>
      <c r="C383" s="22" t="s">
        <v>360</v>
      </c>
      <c r="E383" s="1" t="s">
        <v>1746</v>
      </c>
      <c r="F383" s="1" t="s">
        <v>360</v>
      </c>
      <c r="G383" s="50"/>
      <c r="H383" s="50"/>
      <c r="I383" s="50"/>
      <c r="J383" s="50"/>
      <c r="K383" s="50"/>
      <c r="L383" s="50"/>
      <c r="M383" s="30">
        <f t="shared" si="15"/>
        <v>0</v>
      </c>
      <c r="N383" s="30">
        <f t="shared" si="16"/>
        <v>0</v>
      </c>
      <c r="O383" s="30">
        <f t="shared" si="17"/>
        <v>0</v>
      </c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1:37" s="1" customFormat="1" ht="13.9" customHeight="1">
      <c r="A384" s="50">
        <v>372</v>
      </c>
      <c r="C384" s="22" t="s">
        <v>360</v>
      </c>
      <c r="E384" s="1" t="s">
        <v>1746</v>
      </c>
      <c r="F384" s="1" t="s">
        <v>360</v>
      </c>
      <c r="G384" s="50"/>
      <c r="H384" s="50"/>
      <c r="I384" s="50"/>
      <c r="J384" s="50"/>
      <c r="K384" s="50"/>
      <c r="L384" s="50"/>
      <c r="M384" s="30">
        <f t="shared" si="15"/>
        <v>0</v>
      </c>
      <c r="N384" s="30">
        <f t="shared" si="16"/>
        <v>0</v>
      </c>
      <c r="O384" s="30">
        <f t="shared" si="17"/>
        <v>0</v>
      </c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1:37" s="1" customFormat="1" ht="13.9" customHeight="1">
      <c r="A385" s="50">
        <v>373</v>
      </c>
      <c r="C385" s="22" t="s">
        <v>360</v>
      </c>
      <c r="E385" s="1" t="s">
        <v>1746</v>
      </c>
      <c r="F385" s="1" t="s">
        <v>360</v>
      </c>
      <c r="G385" s="50"/>
      <c r="H385" s="50"/>
      <c r="I385" s="50"/>
      <c r="J385" s="50"/>
      <c r="K385" s="50"/>
      <c r="L385" s="50"/>
      <c r="M385" s="30">
        <f t="shared" si="15"/>
        <v>0</v>
      </c>
      <c r="N385" s="30">
        <f t="shared" si="16"/>
        <v>0</v>
      </c>
      <c r="O385" s="30">
        <f t="shared" si="17"/>
        <v>0</v>
      </c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1:37" s="1" customFormat="1" ht="13.9" customHeight="1">
      <c r="A386" s="50">
        <v>374</v>
      </c>
      <c r="C386" s="22" t="s">
        <v>360</v>
      </c>
      <c r="E386" s="1" t="s">
        <v>1747</v>
      </c>
      <c r="F386" s="1" t="s">
        <v>360</v>
      </c>
      <c r="G386" s="50"/>
      <c r="H386" s="50"/>
      <c r="I386" s="50"/>
      <c r="J386" s="50"/>
      <c r="K386" s="50"/>
      <c r="L386" s="50"/>
      <c r="M386" s="30">
        <f t="shared" si="15"/>
        <v>0</v>
      </c>
      <c r="N386" s="30">
        <f t="shared" si="16"/>
        <v>0</v>
      </c>
      <c r="O386" s="30">
        <f t="shared" si="17"/>
        <v>0</v>
      </c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1:37" s="1" customFormat="1" ht="13.9" customHeight="1">
      <c r="A387" s="50">
        <v>375</v>
      </c>
      <c r="C387" s="22" t="s">
        <v>360</v>
      </c>
      <c r="E387" s="1" t="s">
        <v>1747</v>
      </c>
      <c r="F387" s="1" t="s">
        <v>360</v>
      </c>
      <c r="G387" s="50"/>
      <c r="H387" s="50"/>
      <c r="I387" s="50"/>
      <c r="J387" s="50"/>
      <c r="K387" s="50"/>
      <c r="L387" s="50"/>
      <c r="M387" s="30">
        <f t="shared" si="15"/>
        <v>0</v>
      </c>
      <c r="N387" s="30">
        <f t="shared" si="16"/>
        <v>0</v>
      </c>
      <c r="O387" s="30">
        <f t="shared" si="17"/>
        <v>0</v>
      </c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1:37" s="1" customFormat="1" ht="13.9" customHeight="1">
      <c r="A388" s="50">
        <v>376</v>
      </c>
      <c r="C388" s="22" t="s">
        <v>360</v>
      </c>
      <c r="E388" s="1" t="s">
        <v>1747</v>
      </c>
      <c r="F388" s="1" t="s">
        <v>360</v>
      </c>
      <c r="G388" s="50"/>
      <c r="H388" s="50"/>
      <c r="I388" s="50"/>
      <c r="J388" s="50"/>
      <c r="K388" s="50"/>
      <c r="L388" s="50"/>
      <c r="M388" s="30">
        <f t="shared" si="15"/>
        <v>0</v>
      </c>
      <c r="N388" s="30">
        <f t="shared" si="16"/>
        <v>0</v>
      </c>
      <c r="O388" s="30">
        <f t="shared" si="17"/>
        <v>0</v>
      </c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1:37" s="1" customFormat="1" ht="13.9" customHeight="1">
      <c r="A389" s="50">
        <v>377</v>
      </c>
      <c r="C389" s="22" t="s">
        <v>360</v>
      </c>
      <c r="E389" s="1" t="s">
        <v>1748</v>
      </c>
      <c r="F389" s="1" t="s">
        <v>360</v>
      </c>
      <c r="G389" s="50"/>
      <c r="H389" s="50"/>
      <c r="I389" s="50"/>
      <c r="J389" s="50"/>
      <c r="K389" s="50"/>
      <c r="L389" s="50"/>
      <c r="M389" s="30">
        <f t="shared" si="15"/>
        <v>0</v>
      </c>
      <c r="N389" s="30">
        <f t="shared" si="16"/>
        <v>0</v>
      </c>
      <c r="O389" s="30">
        <f t="shared" si="17"/>
        <v>0</v>
      </c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1:37" s="1" customFormat="1" ht="13.9" customHeight="1">
      <c r="A390" s="50">
        <v>378</v>
      </c>
      <c r="C390" s="22" t="s">
        <v>360</v>
      </c>
      <c r="E390" s="1" t="s">
        <v>1748</v>
      </c>
      <c r="F390" s="1" t="s">
        <v>360</v>
      </c>
      <c r="G390" s="50"/>
      <c r="H390" s="50"/>
      <c r="I390" s="50"/>
      <c r="J390" s="50"/>
      <c r="K390" s="50"/>
      <c r="L390" s="50"/>
      <c r="M390" s="30">
        <f t="shared" si="15"/>
        <v>0</v>
      </c>
      <c r="N390" s="30">
        <f t="shared" si="16"/>
        <v>0</v>
      </c>
      <c r="O390" s="30">
        <f t="shared" si="17"/>
        <v>0</v>
      </c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1:37" s="1" customFormat="1" ht="13.9" customHeight="1">
      <c r="A391" s="50">
        <v>379</v>
      </c>
      <c r="C391" s="22" t="s">
        <v>360</v>
      </c>
      <c r="E391" s="1" t="s">
        <v>1748</v>
      </c>
      <c r="F391" s="1" t="s">
        <v>360</v>
      </c>
      <c r="G391" s="50"/>
      <c r="H391" s="50"/>
      <c r="I391" s="50"/>
      <c r="J391" s="50"/>
      <c r="K391" s="50"/>
      <c r="L391" s="50"/>
      <c r="M391" s="30">
        <f t="shared" si="15"/>
        <v>0</v>
      </c>
      <c r="N391" s="30">
        <f t="shared" si="16"/>
        <v>0</v>
      </c>
      <c r="O391" s="30">
        <f t="shared" si="17"/>
        <v>0</v>
      </c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1:37" s="1" customFormat="1" ht="13.9" customHeight="1">
      <c r="A392" s="50">
        <v>380</v>
      </c>
      <c r="C392" s="22" t="s">
        <v>360</v>
      </c>
      <c r="E392" s="1" t="s">
        <v>2147</v>
      </c>
      <c r="F392" s="1" t="s">
        <v>360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30">
        <f t="shared" si="15"/>
        <v>0</v>
      </c>
      <c r="N392" s="30">
        <f t="shared" si="16"/>
        <v>0</v>
      </c>
      <c r="O392" s="30">
        <f t="shared" si="17"/>
        <v>0</v>
      </c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1:37" s="1" customFormat="1" ht="13.9" customHeight="1">
      <c r="A393" s="50">
        <v>381</v>
      </c>
      <c r="C393" s="22" t="s">
        <v>360</v>
      </c>
      <c r="E393" s="1" t="s">
        <v>2147</v>
      </c>
      <c r="F393" s="1" t="s">
        <v>360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0">
        <f t="shared" si="15"/>
        <v>0</v>
      </c>
      <c r="N393" s="30">
        <f t="shared" si="16"/>
        <v>0</v>
      </c>
      <c r="O393" s="30">
        <f t="shared" si="17"/>
        <v>0</v>
      </c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1:37" s="1" customFormat="1" ht="13.9" customHeight="1">
      <c r="A394" s="50">
        <v>382</v>
      </c>
      <c r="C394" s="22" t="s">
        <v>360</v>
      </c>
      <c r="E394" s="1" t="s">
        <v>2147</v>
      </c>
      <c r="F394" s="1" t="s">
        <v>360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0">
        <f t="shared" si="15"/>
        <v>0</v>
      </c>
      <c r="N394" s="30">
        <f t="shared" si="16"/>
        <v>0</v>
      </c>
      <c r="O394" s="30">
        <f t="shared" si="17"/>
        <v>0</v>
      </c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1:37" s="1" customFormat="1" ht="13.9" customHeight="1">
      <c r="A395" s="50">
        <v>383</v>
      </c>
      <c r="C395" s="22" t="s">
        <v>360</v>
      </c>
      <c r="E395" s="1" t="s">
        <v>1749</v>
      </c>
      <c r="F395" s="1" t="s">
        <v>360</v>
      </c>
      <c r="G395" s="50"/>
      <c r="H395" s="50"/>
      <c r="I395" s="50"/>
      <c r="J395" s="50"/>
      <c r="K395" s="50"/>
      <c r="L395" s="50"/>
      <c r="M395" s="30">
        <f t="shared" si="15"/>
        <v>0</v>
      </c>
      <c r="N395" s="30">
        <f t="shared" si="16"/>
        <v>0</v>
      </c>
      <c r="O395" s="30">
        <f t="shared" si="17"/>
        <v>0</v>
      </c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1:37" s="1" customFormat="1" ht="13.9" customHeight="1">
      <c r="A396" s="50">
        <v>384</v>
      </c>
      <c r="C396" s="22" t="s">
        <v>360</v>
      </c>
      <c r="E396" s="1" t="s">
        <v>1749</v>
      </c>
      <c r="F396" s="1" t="s">
        <v>360</v>
      </c>
      <c r="G396" s="50"/>
      <c r="H396" s="50"/>
      <c r="I396" s="50"/>
      <c r="J396" s="50"/>
      <c r="K396" s="50"/>
      <c r="L396" s="50"/>
      <c r="M396" s="30">
        <f t="shared" si="15"/>
        <v>0</v>
      </c>
      <c r="N396" s="30">
        <f t="shared" si="16"/>
        <v>0</v>
      </c>
      <c r="O396" s="30">
        <f t="shared" si="17"/>
        <v>0</v>
      </c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1:37" s="1" customFormat="1" ht="13.9" customHeight="1">
      <c r="A397" s="50">
        <v>385</v>
      </c>
      <c r="C397" s="22" t="s">
        <v>360</v>
      </c>
      <c r="E397" s="1" t="s">
        <v>1749</v>
      </c>
      <c r="F397" s="1" t="s">
        <v>360</v>
      </c>
      <c r="G397" s="50"/>
      <c r="H397" s="50"/>
      <c r="I397" s="50"/>
      <c r="J397" s="50"/>
      <c r="K397" s="50"/>
      <c r="L397" s="50"/>
      <c r="M397" s="30">
        <f t="shared" ref="M397:M460" si="18">SUM(G397:L397)</f>
        <v>0</v>
      </c>
      <c r="N397" s="30">
        <f t="shared" ref="N397:N460" si="19">COUNTIF(G397:L397, "&gt;0" )</f>
        <v>0</v>
      </c>
      <c r="O397" s="30">
        <f t="shared" ref="O397:O460" si="20">IF(N397=0,0,M397/N397)</f>
        <v>0</v>
      </c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1:37" s="1" customFormat="1" ht="13.9" customHeight="1">
      <c r="A398" s="50">
        <v>386</v>
      </c>
      <c r="C398" s="22" t="s">
        <v>360</v>
      </c>
      <c r="E398" s="1" t="s">
        <v>2147</v>
      </c>
      <c r="F398" s="1" t="s">
        <v>360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30">
        <f t="shared" si="18"/>
        <v>0</v>
      </c>
      <c r="N398" s="30">
        <f t="shared" si="19"/>
        <v>0</v>
      </c>
      <c r="O398" s="30">
        <f t="shared" si="20"/>
        <v>0</v>
      </c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1:37" s="1" customFormat="1" ht="13.9" customHeight="1">
      <c r="A399" s="50">
        <v>387</v>
      </c>
      <c r="C399" s="22" t="s">
        <v>360</v>
      </c>
      <c r="E399" s="1" t="s">
        <v>1750</v>
      </c>
      <c r="F399" s="1" t="s">
        <v>360</v>
      </c>
      <c r="G399" s="50"/>
      <c r="H399" s="50"/>
      <c r="I399" s="50"/>
      <c r="J399" s="50"/>
      <c r="K399" s="50"/>
      <c r="L399" s="50"/>
      <c r="M399" s="30">
        <f t="shared" si="18"/>
        <v>0</v>
      </c>
      <c r="N399" s="30">
        <f t="shared" si="19"/>
        <v>0</v>
      </c>
      <c r="O399" s="30">
        <f t="shared" si="20"/>
        <v>0</v>
      </c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1:37" s="1" customFormat="1" ht="13.9" customHeight="1">
      <c r="A400" s="50">
        <v>388</v>
      </c>
      <c r="C400" s="22" t="s">
        <v>360</v>
      </c>
      <c r="E400" s="1" t="s">
        <v>1750</v>
      </c>
      <c r="F400" s="1" t="s">
        <v>360</v>
      </c>
      <c r="G400" s="50"/>
      <c r="H400" s="50"/>
      <c r="I400" s="50"/>
      <c r="J400" s="50"/>
      <c r="K400" s="50"/>
      <c r="L400" s="50"/>
      <c r="M400" s="30">
        <f t="shared" si="18"/>
        <v>0</v>
      </c>
      <c r="N400" s="30">
        <f t="shared" si="19"/>
        <v>0</v>
      </c>
      <c r="O400" s="30">
        <f t="shared" si="20"/>
        <v>0</v>
      </c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1:37" s="1" customFormat="1" ht="13.9" customHeight="1">
      <c r="A401" s="50">
        <v>389</v>
      </c>
      <c r="C401" s="22" t="s">
        <v>360</v>
      </c>
      <c r="E401" s="1" t="s">
        <v>1750</v>
      </c>
      <c r="F401" s="1" t="s">
        <v>360</v>
      </c>
      <c r="G401" s="50"/>
      <c r="H401" s="50"/>
      <c r="I401" s="50"/>
      <c r="J401" s="50"/>
      <c r="K401" s="50"/>
      <c r="L401" s="50"/>
      <c r="M401" s="30">
        <f t="shared" si="18"/>
        <v>0</v>
      </c>
      <c r="N401" s="30">
        <f t="shared" si="19"/>
        <v>0</v>
      </c>
      <c r="O401" s="30">
        <f t="shared" si="20"/>
        <v>0</v>
      </c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1:37" s="1" customFormat="1" ht="13.9" customHeight="1">
      <c r="A402" s="50">
        <v>390</v>
      </c>
      <c r="C402" s="22" t="s">
        <v>360</v>
      </c>
      <c r="E402" s="1" t="s">
        <v>1751</v>
      </c>
      <c r="F402" s="1" t="s">
        <v>360</v>
      </c>
      <c r="G402" s="50"/>
      <c r="H402" s="50"/>
      <c r="I402" s="50"/>
      <c r="J402" s="50"/>
      <c r="K402" s="50"/>
      <c r="L402" s="50"/>
      <c r="M402" s="30">
        <f t="shared" si="18"/>
        <v>0</v>
      </c>
      <c r="N402" s="30">
        <f t="shared" si="19"/>
        <v>0</v>
      </c>
      <c r="O402" s="30">
        <f t="shared" si="20"/>
        <v>0</v>
      </c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1:37" s="1" customFormat="1" ht="13.9" customHeight="1">
      <c r="A403" s="50">
        <v>391</v>
      </c>
      <c r="C403" s="22" t="s">
        <v>360</v>
      </c>
      <c r="E403" s="1" t="s">
        <v>1751</v>
      </c>
      <c r="F403" s="1" t="s">
        <v>360</v>
      </c>
      <c r="G403" s="50"/>
      <c r="H403" s="50"/>
      <c r="I403" s="50"/>
      <c r="J403" s="50"/>
      <c r="K403" s="50"/>
      <c r="L403" s="50"/>
      <c r="M403" s="30">
        <f t="shared" si="18"/>
        <v>0</v>
      </c>
      <c r="N403" s="30">
        <f t="shared" si="19"/>
        <v>0</v>
      </c>
      <c r="O403" s="30">
        <f t="shared" si="20"/>
        <v>0</v>
      </c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1:37" s="1" customFormat="1" ht="13.9" customHeight="1">
      <c r="A404" s="50">
        <v>392</v>
      </c>
      <c r="C404" s="22" t="s">
        <v>360</v>
      </c>
      <c r="E404" s="1" t="s">
        <v>1751</v>
      </c>
      <c r="F404" s="1" t="s">
        <v>360</v>
      </c>
      <c r="G404" s="50"/>
      <c r="H404" s="50"/>
      <c r="I404" s="50"/>
      <c r="J404" s="50"/>
      <c r="K404" s="50"/>
      <c r="L404" s="50"/>
      <c r="M404" s="30">
        <f t="shared" si="18"/>
        <v>0</v>
      </c>
      <c r="N404" s="30">
        <f t="shared" si="19"/>
        <v>0</v>
      </c>
      <c r="O404" s="30">
        <f t="shared" si="20"/>
        <v>0</v>
      </c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1:37" s="1" customFormat="1" ht="13.9" customHeight="1">
      <c r="A405" s="50">
        <v>393</v>
      </c>
      <c r="C405" s="22" t="s">
        <v>360</v>
      </c>
      <c r="E405" s="1" t="s">
        <v>1752</v>
      </c>
      <c r="F405" s="1" t="s">
        <v>360</v>
      </c>
      <c r="G405" s="50"/>
      <c r="H405" s="50"/>
      <c r="I405" s="50"/>
      <c r="J405" s="50"/>
      <c r="K405" s="50"/>
      <c r="L405" s="50"/>
      <c r="M405" s="30">
        <f t="shared" si="18"/>
        <v>0</v>
      </c>
      <c r="N405" s="30">
        <f t="shared" si="19"/>
        <v>0</v>
      </c>
      <c r="O405" s="30">
        <f t="shared" si="20"/>
        <v>0</v>
      </c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1:37" s="1" customFormat="1" ht="13.9" customHeight="1">
      <c r="A406" s="50">
        <v>394</v>
      </c>
      <c r="C406" s="22" t="s">
        <v>360</v>
      </c>
      <c r="E406" s="1" t="s">
        <v>1752</v>
      </c>
      <c r="F406" s="1" t="s">
        <v>360</v>
      </c>
      <c r="G406" s="50"/>
      <c r="H406" s="50"/>
      <c r="I406" s="50"/>
      <c r="J406" s="50"/>
      <c r="K406" s="50"/>
      <c r="L406" s="50"/>
      <c r="M406" s="30">
        <f t="shared" si="18"/>
        <v>0</v>
      </c>
      <c r="N406" s="30">
        <f t="shared" si="19"/>
        <v>0</v>
      </c>
      <c r="O406" s="30">
        <f t="shared" si="20"/>
        <v>0</v>
      </c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1:37" s="1" customFormat="1" ht="13.9" customHeight="1">
      <c r="A407" s="50">
        <v>395</v>
      </c>
      <c r="C407" s="22" t="s">
        <v>360</v>
      </c>
      <c r="E407" s="1" t="s">
        <v>1752</v>
      </c>
      <c r="F407" s="1" t="s">
        <v>360</v>
      </c>
      <c r="G407" s="50"/>
      <c r="H407" s="50"/>
      <c r="I407" s="50"/>
      <c r="J407" s="50"/>
      <c r="K407" s="50"/>
      <c r="L407" s="50"/>
      <c r="M407" s="30">
        <f t="shared" si="18"/>
        <v>0</v>
      </c>
      <c r="N407" s="30">
        <f t="shared" si="19"/>
        <v>0</v>
      </c>
      <c r="O407" s="30">
        <f t="shared" si="20"/>
        <v>0</v>
      </c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1:37" s="1" customFormat="1" ht="13.9" customHeight="1">
      <c r="A408" s="50">
        <v>396</v>
      </c>
      <c r="C408" s="22" t="s">
        <v>360</v>
      </c>
      <c r="E408" s="1" t="s">
        <v>2147</v>
      </c>
      <c r="F408" s="1" t="s">
        <v>360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30">
        <f t="shared" si="18"/>
        <v>0</v>
      </c>
      <c r="N408" s="30">
        <f t="shared" si="19"/>
        <v>0</v>
      </c>
      <c r="O408" s="30">
        <f t="shared" si="20"/>
        <v>0</v>
      </c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1:37" s="1" customFormat="1" ht="13.9" customHeight="1">
      <c r="A409" s="50">
        <v>397</v>
      </c>
      <c r="C409" s="22" t="s">
        <v>360</v>
      </c>
      <c r="E409" s="1" t="s">
        <v>1753</v>
      </c>
      <c r="F409" s="1" t="s">
        <v>360</v>
      </c>
      <c r="G409" s="50"/>
      <c r="H409" s="50"/>
      <c r="I409" s="50"/>
      <c r="J409" s="50"/>
      <c r="K409" s="50"/>
      <c r="L409" s="50"/>
      <c r="M409" s="30">
        <f t="shared" si="18"/>
        <v>0</v>
      </c>
      <c r="N409" s="30">
        <f t="shared" si="19"/>
        <v>0</v>
      </c>
      <c r="O409" s="30">
        <f t="shared" si="20"/>
        <v>0</v>
      </c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1:37" s="1" customFormat="1" ht="13.9" customHeight="1">
      <c r="A410" s="50">
        <v>398</v>
      </c>
      <c r="C410" s="22" t="s">
        <v>360</v>
      </c>
      <c r="E410" s="1" t="s">
        <v>1753</v>
      </c>
      <c r="F410" s="1" t="s">
        <v>360</v>
      </c>
      <c r="G410" s="50"/>
      <c r="H410" s="50"/>
      <c r="I410" s="50"/>
      <c r="J410" s="50"/>
      <c r="K410" s="50"/>
      <c r="L410" s="50"/>
      <c r="M410" s="30">
        <f t="shared" si="18"/>
        <v>0</v>
      </c>
      <c r="N410" s="30">
        <f t="shared" si="19"/>
        <v>0</v>
      </c>
      <c r="O410" s="30">
        <f t="shared" si="20"/>
        <v>0</v>
      </c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1:37" s="1" customFormat="1" ht="13.9" customHeight="1">
      <c r="A411" s="50">
        <v>399</v>
      </c>
      <c r="C411" s="22" t="s">
        <v>360</v>
      </c>
      <c r="E411" s="1" t="s">
        <v>1753</v>
      </c>
      <c r="F411" s="1" t="s">
        <v>360</v>
      </c>
      <c r="G411" s="50"/>
      <c r="H411" s="50"/>
      <c r="I411" s="50"/>
      <c r="J411" s="50"/>
      <c r="K411" s="50"/>
      <c r="L411" s="50"/>
      <c r="M411" s="30">
        <f t="shared" si="18"/>
        <v>0</v>
      </c>
      <c r="N411" s="30">
        <f t="shared" si="19"/>
        <v>0</v>
      </c>
      <c r="O411" s="30">
        <f t="shared" si="20"/>
        <v>0</v>
      </c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1:37" s="1" customFormat="1" ht="13.9" customHeight="1">
      <c r="A412" s="50">
        <v>400</v>
      </c>
      <c r="C412" s="22" t="s">
        <v>360</v>
      </c>
      <c r="E412" s="1" t="s">
        <v>1754</v>
      </c>
      <c r="F412" s="1" t="s">
        <v>360</v>
      </c>
      <c r="G412" s="50"/>
      <c r="H412" s="50"/>
      <c r="I412" s="50"/>
      <c r="J412" s="50"/>
      <c r="K412" s="50"/>
      <c r="L412" s="50"/>
      <c r="M412" s="30">
        <f t="shared" si="18"/>
        <v>0</v>
      </c>
      <c r="N412" s="30">
        <f t="shared" si="19"/>
        <v>0</v>
      </c>
      <c r="O412" s="30">
        <f t="shared" si="20"/>
        <v>0</v>
      </c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1:37" s="1" customFormat="1" ht="13.9" customHeight="1">
      <c r="A413" s="50">
        <v>401</v>
      </c>
      <c r="C413" s="22" t="s">
        <v>360</v>
      </c>
      <c r="E413" s="1" t="s">
        <v>1754</v>
      </c>
      <c r="F413" s="1" t="s">
        <v>360</v>
      </c>
      <c r="G413" s="50"/>
      <c r="H413" s="50"/>
      <c r="I413" s="50"/>
      <c r="J413" s="50"/>
      <c r="K413" s="50"/>
      <c r="L413" s="50"/>
      <c r="M413" s="30">
        <f t="shared" si="18"/>
        <v>0</v>
      </c>
      <c r="N413" s="30">
        <f t="shared" si="19"/>
        <v>0</v>
      </c>
      <c r="O413" s="30">
        <f t="shared" si="20"/>
        <v>0</v>
      </c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1:37" s="1" customFormat="1" ht="13.9" customHeight="1">
      <c r="A414" s="50">
        <v>402</v>
      </c>
      <c r="C414" s="22" t="s">
        <v>360</v>
      </c>
      <c r="E414" s="1" t="s">
        <v>1754</v>
      </c>
      <c r="F414" s="1" t="s">
        <v>360</v>
      </c>
      <c r="G414" s="50"/>
      <c r="H414" s="50"/>
      <c r="I414" s="50"/>
      <c r="J414" s="50"/>
      <c r="K414" s="50"/>
      <c r="L414" s="50"/>
      <c r="M414" s="30">
        <f t="shared" si="18"/>
        <v>0</v>
      </c>
      <c r="N414" s="30">
        <f t="shared" si="19"/>
        <v>0</v>
      </c>
      <c r="O414" s="30">
        <f t="shared" si="20"/>
        <v>0</v>
      </c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1:37" s="1" customFormat="1" ht="13.9" customHeight="1">
      <c r="A415" s="50">
        <v>403</v>
      </c>
      <c r="C415" s="22" t="s">
        <v>360</v>
      </c>
      <c r="E415" s="1" t="s">
        <v>1755</v>
      </c>
      <c r="F415" s="1" t="s">
        <v>360</v>
      </c>
      <c r="G415" s="50"/>
      <c r="H415" s="50"/>
      <c r="I415" s="50"/>
      <c r="J415" s="50"/>
      <c r="K415" s="50"/>
      <c r="L415" s="50"/>
      <c r="M415" s="30">
        <f t="shared" si="18"/>
        <v>0</v>
      </c>
      <c r="N415" s="30">
        <f t="shared" si="19"/>
        <v>0</v>
      </c>
      <c r="O415" s="30">
        <f t="shared" si="20"/>
        <v>0</v>
      </c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1:37" s="1" customFormat="1" ht="13.9" customHeight="1">
      <c r="A416" s="50">
        <v>404</v>
      </c>
      <c r="C416" s="22" t="s">
        <v>360</v>
      </c>
      <c r="E416" s="1" t="s">
        <v>1755</v>
      </c>
      <c r="F416" s="1" t="s">
        <v>360</v>
      </c>
      <c r="G416" s="50"/>
      <c r="H416" s="50"/>
      <c r="I416" s="50"/>
      <c r="J416" s="50"/>
      <c r="K416" s="50"/>
      <c r="L416" s="50"/>
      <c r="M416" s="30">
        <f t="shared" si="18"/>
        <v>0</v>
      </c>
      <c r="N416" s="30">
        <f t="shared" si="19"/>
        <v>0</v>
      </c>
      <c r="O416" s="30">
        <f t="shared" si="20"/>
        <v>0</v>
      </c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1:37" s="1" customFormat="1" ht="13.9" customHeight="1">
      <c r="A417" s="50">
        <v>405</v>
      </c>
      <c r="C417" s="22" t="s">
        <v>360</v>
      </c>
      <c r="E417" s="1" t="s">
        <v>1755</v>
      </c>
      <c r="F417" s="1" t="s">
        <v>360</v>
      </c>
      <c r="G417" s="50"/>
      <c r="H417" s="50"/>
      <c r="I417" s="50"/>
      <c r="J417" s="50"/>
      <c r="K417" s="50"/>
      <c r="L417" s="50"/>
      <c r="M417" s="30">
        <f t="shared" si="18"/>
        <v>0</v>
      </c>
      <c r="N417" s="30">
        <f t="shared" si="19"/>
        <v>0</v>
      </c>
      <c r="O417" s="30">
        <f t="shared" si="20"/>
        <v>0</v>
      </c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1:37" s="1" customFormat="1" ht="13.9" customHeight="1">
      <c r="A418" s="50">
        <v>406</v>
      </c>
      <c r="C418" s="22" t="s">
        <v>360</v>
      </c>
      <c r="E418" s="1" t="s">
        <v>2147</v>
      </c>
      <c r="F418" s="1" t="s">
        <v>360</v>
      </c>
      <c r="G418" s="50">
        <v>0</v>
      </c>
      <c r="H418" s="50">
        <v>0</v>
      </c>
      <c r="I418" s="50">
        <v>0</v>
      </c>
      <c r="J418" s="50">
        <v>0</v>
      </c>
      <c r="K418" s="50">
        <v>0</v>
      </c>
      <c r="L418" s="50">
        <v>0</v>
      </c>
      <c r="M418" s="30">
        <f t="shared" si="18"/>
        <v>0</v>
      </c>
      <c r="N418" s="30">
        <f t="shared" si="19"/>
        <v>0</v>
      </c>
      <c r="O418" s="30">
        <f t="shared" si="20"/>
        <v>0</v>
      </c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1:37" s="1" customFormat="1" ht="13.9" customHeight="1">
      <c r="A419" s="50">
        <v>407</v>
      </c>
      <c r="C419" s="22" t="s">
        <v>360</v>
      </c>
      <c r="E419" s="1" t="s">
        <v>1756</v>
      </c>
      <c r="F419" s="1" t="s">
        <v>360</v>
      </c>
      <c r="G419" s="50"/>
      <c r="H419" s="50"/>
      <c r="I419" s="50"/>
      <c r="J419" s="50"/>
      <c r="K419" s="50"/>
      <c r="L419" s="50"/>
      <c r="M419" s="30">
        <f t="shared" si="18"/>
        <v>0</v>
      </c>
      <c r="N419" s="30">
        <f t="shared" si="19"/>
        <v>0</v>
      </c>
      <c r="O419" s="30">
        <f t="shared" si="20"/>
        <v>0</v>
      </c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1:37" s="1" customFormat="1" ht="13.9" customHeight="1">
      <c r="A420" s="50">
        <v>408</v>
      </c>
      <c r="C420" s="22" t="s">
        <v>360</v>
      </c>
      <c r="E420" s="1" t="s">
        <v>1756</v>
      </c>
      <c r="F420" s="1" t="s">
        <v>360</v>
      </c>
      <c r="G420" s="50"/>
      <c r="H420" s="50"/>
      <c r="I420" s="50"/>
      <c r="J420" s="50"/>
      <c r="K420" s="50"/>
      <c r="L420" s="50"/>
      <c r="M420" s="30">
        <f t="shared" si="18"/>
        <v>0</v>
      </c>
      <c r="N420" s="30">
        <f t="shared" si="19"/>
        <v>0</v>
      </c>
      <c r="O420" s="30">
        <f t="shared" si="20"/>
        <v>0</v>
      </c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1:37" s="1" customFormat="1" ht="13.9" customHeight="1">
      <c r="A421" s="50">
        <v>409</v>
      </c>
      <c r="C421" s="22" t="s">
        <v>360</v>
      </c>
      <c r="E421" s="1" t="s">
        <v>1756</v>
      </c>
      <c r="F421" s="1" t="s">
        <v>360</v>
      </c>
      <c r="G421" s="50"/>
      <c r="H421" s="50"/>
      <c r="I421" s="50"/>
      <c r="J421" s="50"/>
      <c r="K421" s="50"/>
      <c r="L421" s="50"/>
      <c r="M421" s="30">
        <f t="shared" si="18"/>
        <v>0</v>
      </c>
      <c r="N421" s="30">
        <f t="shared" si="19"/>
        <v>0</v>
      </c>
      <c r="O421" s="30">
        <f t="shared" si="20"/>
        <v>0</v>
      </c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1:37" s="1" customFormat="1" ht="13.9" customHeight="1">
      <c r="A422" s="50">
        <v>410</v>
      </c>
      <c r="C422" s="22" t="s">
        <v>360</v>
      </c>
      <c r="E422" s="1" t="s">
        <v>1757</v>
      </c>
      <c r="F422" s="1" t="s">
        <v>360</v>
      </c>
      <c r="G422" s="50"/>
      <c r="H422" s="50"/>
      <c r="I422" s="50"/>
      <c r="J422" s="50"/>
      <c r="K422" s="50"/>
      <c r="L422" s="50"/>
      <c r="M422" s="30">
        <f t="shared" si="18"/>
        <v>0</v>
      </c>
      <c r="N422" s="30">
        <f t="shared" si="19"/>
        <v>0</v>
      </c>
      <c r="O422" s="30">
        <f t="shared" si="20"/>
        <v>0</v>
      </c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1:37" s="1" customFormat="1" ht="13.9" customHeight="1">
      <c r="A423" s="50">
        <v>411</v>
      </c>
      <c r="C423" s="22" t="s">
        <v>360</v>
      </c>
      <c r="E423" s="1" t="s">
        <v>1757</v>
      </c>
      <c r="F423" s="1" t="s">
        <v>360</v>
      </c>
      <c r="G423" s="50"/>
      <c r="H423" s="50"/>
      <c r="I423" s="50"/>
      <c r="J423" s="50"/>
      <c r="K423" s="50"/>
      <c r="L423" s="50"/>
      <c r="M423" s="30">
        <f t="shared" si="18"/>
        <v>0</v>
      </c>
      <c r="N423" s="30">
        <f t="shared" si="19"/>
        <v>0</v>
      </c>
      <c r="O423" s="30">
        <f t="shared" si="20"/>
        <v>0</v>
      </c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1:37" s="1" customFormat="1" ht="13.9" customHeight="1">
      <c r="A424" s="50">
        <v>412</v>
      </c>
      <c r="C424" s="22" t="s">
        <v>360</v>
      </c>
      <c r="E424" s="1" t="s">
        <v>1757</v>
      </c>
      <c r="F424" s="1" t="s">
        <v>360</v>
      </c>
      <c r="G424" s="50"/>
      <c r="H424" s="50"/>
      <c r="I424" s="50"/>
      <c r="J424" s="50"/>
      <c r="K424" s="50"/>
      <c r="L424" s="50"/>
      <c r="M424" s="30">
        <f t="shared" si="18"/>
        <v>0</v>
      </c>
      <c r="N424" s="30">
        <f t="shared" si="19"/>
        <v>0</v>
      </c>
      <c r="O424" s="30">
        <f t="shared" si="20"/>
        <v>0</v>
      </c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1:37" s="1" customFormat="1" ht="13.9" customHeight="1">
      <c r="A425" s="50">
        <v>413</v>
      </c>
      <c r="C425" s="22" t="s">
        <v>360</v>
      </c>
      <c r="E425" s="1" t="s">
        <v>1758</v>
      </c>
      <c r="F425" s="1" t="s">
        <v>360</v>
      </c>
      <c r="G425" s="50"/>
      <c r="H425" s="50"/>
      <c r="I425" s="50"/>
      <c r="J425" s="50"/>
      <c r="K425" s="50"/>
      <c r="L425" s="50"/>
      <c r="M425" s="30">
        <f t="shared" si="18"/>
        <v>0</v>
      </c>
      <c r="N425" s="30">
        <f t="shared" si="19"/>
        <v>0</v>
      </c>
      <c r="O425" s="30">
        <f t="shared" si="20"/>
        <v>0</v>
      </c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1:37" s="1" customFormat="1" ht="13.9" customHeight="1">
      <c r="A426" s="50">
        <v>414</v>
      </c>
      <c r="C426" s="22" t="s">
        <v>360</v>
      </c>
      <c r="E426" s="1" t="s">
        <v>1758</v>
      </c>
      <c r="F426" s="1" t="s">
        <v>360</v>
      </c>
      <c r="G426" s="50"/>
      <c r="H426" s="50"/>
      <c r="I426" s="50"/>
      <c r="J426" s="50"/>
      <c r="K426" s="50"/>
      <c r="L426" s="50"/>
      <c r="M426" s="30">
        <f t="shared" si="18"/>
        <v>0</v>
      </c>
      <c r="N426" s="30">
        <f t="shared" si="19"/>
        <v>0</v>
      </c>
      <c r="O426" s="30">
        <f t="shared" si="20"/>
        <v>0</v>
      </c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1:37" s="1" customFormat="1" ht="13.9" customHeight="1">
      <c r="A427" s="50">
        <v>415</v>
      </c>
      <c r="C427" s="22" t="s">
        <v>360</v>
      </c>
      <c r="E427" s="1" t="s">
        <v>1758</v>
      </c>
      <c r="F427" s="1" t="s">
        <v>360</v>
      </c>
      <c r="G427" s="50"/>
      <c r="H427" s="50"/>
      <c r="I427" s="50"/>
      <c r="J427" s="50"/>
      <c r="K427" s="50"/>
      <c r="L427" s="50"/>
      <c r="M427" s="30">
        <f t="shared" si="18"/>
        <v>0</v>
      </c>
      <c r="N427" s="30">
        <f t="shared" si="19"/>
        <v>0</v>
      </c>
      <c r="O427" s="30">
        <f t="shared" si="20"/>
        <v>0</v>
      </c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1:37" s="1" customFormat="1" ht="13.9" customHeight="1">
      <c r="A428" s="50">
        <v>416</v>
      </c>
      <c r="C428" s="22" t="s">
        <v>360</v>
      </c>
      <c r="E428" s="1" t="s">
        <v>1759</v>
      </c>
      <c r="F428" s="1" t="s">
        <v>360</v>
      </c>
      <c r="G428" s="50"/>
      <c r="H428" s="50"/>
      <c r="I428" s="50"/>
      <c r="J428" s="50"/>
      <c r="K428" s="50"/>
      <c r="L428" s="50"/>
      <c r="M428" s="30">
        <f t="shared" si="18"/>
        <v>0</v>
      </c>
      <c r="N428" s="30">
        <f t="shared" si="19"/>
        <v>0</v>
      </c>
      <c r="O428" s="30">
        <f t="shared" si="20"/>
        <v>0</v>
      </c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1:37" s="1" customFormat="1" ht="13.9" customHeight="1">
      <c r="A429" s="50">
        <v>417</v>
      </c>
      <c r="C429" s="22" t="s">
        <v>360</v>
      </c>
      <c r="E429" s="1" t="s">
        <v>1759</v>
      </c>
      <c r="F429" s="1" t="s">
        <v>360</v>
      </c>
      <c r="G429" s="50"/>
      <c r="H429" s="50"/>
      <c r="I429" s="50"/>
      <c r="J429" s="50"/>
      <c r="K429" s="50"/>
      <c r="L429" s="50"/>
      <c r="M429" s="30">
        <f t="shared" si="18"/>
        <v>0</v>
      </c>
      <c r="N429" s="30">
        <f t="shared" si="19"/>
        <v>0</v>
      </c>
      <c r="O429" s="30">
        <f t="shared" si="20"/>
        <v>0</v>
      </c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1:37" s="1" customFormat="1" ht="13.9" customHeight="1">
      <c r="A430" s="50">
        <v>418</v>
      </c>
      <c r="C430" s="22" t="s">
        <v>360</v>
      </c>
      <c r="E430" s="1" t="s">
        <v>1759</v>
      </c>
      <c r="F430" s="1" t="s">
        <v>360</v>
      </c>
      <c r="G430" s="50"/>
      <c r="H430" s="50"/>
      <c r="I430" s="50"/>
      <c r="J430" s="50"/>
      <c r="K430" s="50"/>
      <c r="L430" s="50"/>
      <c r="M430" s="30">
        <f t="shared" si="18"/>
        <v>0</v>
      </c>
      <c r="N430" s="30">
        <f t="shared" si="19"/>
        <v>0</v>
      </c>
      <c r="O430" s="30">
        <f t="shared" si="20"/>
        <v>0</v>
      </c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1:37" s="1" customFormat="1" ht="13.9" customHeight="1">
      <c r="A431" s="50">
        <v>419</v>
      </c>
      <c r="C431" s="22" t="s">
        <v>360</v>
      </c>
      <c r="E431" s="1" t="s">
        <v>2147</v>
      </c>
      <c r="F431" s="1" t="s">
        <v>360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0">
        <f t="shared" si="18"/>
        <v>0</v>
      </c>
      <c r="N431" s="30">
        <f t="shared" si="19"/>
        <v>0</v>
      </c>
      <c r="O431" s="30">
        <f t="shared" si="20"/>
        <v>0</v>
      </c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1:37" s="1" customFormat="1" ht="13.9" customHeight="1">
      <c r="A432" s="50">
        <v>420</v>
      </c>
      <c r="C432" s="22" t="s">
        <v>360</v>
      </c>
      <c r="E432" s="1" t="s">
        <v>1760</v>
      </c>
      <c r="F432" s="1" t="s">
        <v>360</v>
      </c>
      <c r="G432" s="50"/>
      <c r="H432" s="50"/>
      <c r="I432" s="50"/>
      <c r="J432" s="50"/>
      <c r="K432" s="50"/>
      <c r="L432" s="50"/>
      <c r="M432" s="30">
        <f t="shared" si="18"/>
        <v>0</v>
      </c>
      <c r="N432" s="30">
        <f t="shared" si="19"/>
        <v>0</v>
      </c>
      <c r="O432" s="30">
        <f t="shared" si="20"/>
        <v>0</v>
      </c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1:37" s="1" customFormat="1" ht="13.9" customHeight="1">
      <c r="A433" s="50">
        <v>421</v>
      </c>
      <c r="C433" s="22" t="s">
        <v>360</v>
      </c>
      <c r="E433" s="1" t="s">
        <v>1760</v>
      </c>
      <c r="F433" s="1" t="s">
        <v>360</v>
      </c>
      <c r="G433" s="50"/>
      <c r="H433" s="50"/>
      <c r="I433" s="50"/>
      <c r="J433" s="50"/>
      <c r="K433" s="50"/>
      <c r="L433" s="50"/>
      <c r="M433" s="30">
        <f t="shared" si="18"/>
        <v>0</v>
      </c>
      <c r="N433" s="30">
        <f t="shared" si="19"/>
        <v>0</v>
      </c>
      <c r="O433" s="30">
        <f t="shared" si="20"/>
        <v>0</v>
      </c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1:37" s="1" customFormat="1" ht="13.9" customHeight="1">
      <c r="A434" s="50">
        <v>422</v>
      </c>
      <c r="C434" s="22" t="s">
        <v>360</v>
      </c>
      <c r="E434" s="1" t="s">
        <v>1760</v>
      </c>
      <c r="F434" s="1" t="s">
        <v>360</v>
      </c>
      <c r="G434" s="50"/>
      <c r="H434" s="50"/>
      <c r="I434" s="50"/>
      <c r="J434" s="50"/>
      <c r="K434" s="50"/>
      <c r="L434" s="50"/>
      <c r="M434" s="30">
        <f t="shared" si="18"/>
        <v>0</v>
      </c>
      <c r="N434" s="30">
        <f t="shared" si="19"/>
        <v>0</v>
      </c>
      <c r="O434" s="30">
        <f t="shared" si="20"/>
        <v>0</v>
      </c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1:37" s="1" customFormat="1" ht="13.9" customHeight="1">
      <c r="A435" s="50">
        <v>423</v>
      </c>
      <c r="C435" s="22" t="s">
        <v>360</v>
      </c>
      <c r="E435" s="1" t="s">
        <v>1761</v>
      </c>
      <c r="F435" s="1" t="s">
        <v>360</v>
      </c>
      <c r="G435" s="50"/>
      <c r="H435" s="50"/>
      <c r="I435" s="50"/>
      <c r="J435" s="50"/>
      <c r="K435" s="50"/>
      <c r="L435" s="50"/>
      <c r="M435" s="30">
        <f t="shared" si="18"/>
        <v>0</v>
      </c>
      <c r="N435" s="30">
        <f t="shared" si="19"/>
        <v>0</v>
      </c>
      <c r="O435" s="30">
        <f t="shared" si="20"/>
        <v>0</v>
      </c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1:37" s="1" customFormat="1" ht="13.9" customHeight="1">
      <c r="A436" s="50">
        <v>424</v>
      </c>
      <c r="C436" s="22" t="s">
        <v>360</v>
      </c>
      <c r="E436" s="1" t="s">
        <v>1761</v>
      </c>
      <c r="F436" s="1" t="s">
        <v>360</v>
      </c>
      <c r="G436" s="50"/>
      <c r="H436" s="50"/>
      <c r="I436" s="50"/>
      <c r="J436" s="50"/>
      <c r="K436" s="50"/>
      <c r="L436" s="50"/>
      <c r="M436" s="30">
        <f t="shared" si="18"/>
        <v>0</v>
      </c>
      <c r="N436" s="30">
        <f t="shared" si="19"/>
        <v>0</v>
      </c>
      <c r="O436" s="30">
        <f t="shared" si="20"/>
        <v>0</v>
      </c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1:37" s="1" customFormat="1" ht="13.9" customHeight="1">
      <c r="A437" s="50">
        <v>425</v>
      </c>
      <c r="C437" s="22" t="s">
        <v>360</v>
      </c>
      <c r="E437" s="1" t="s">
        <v>1761</v>
      </c>
      <c r="F437" s="1" t="s">
        <v>360</v>
      </c>
      <c r="G437" s="50"/>
      <c r="H437" s="50"/>
      <c r="I437" s="50"/>
      <c r="J437" s="50"/>
      <c r="K437" s="50"/>
      <c r="L437" s="50"/>
      <c r="M437" s="30">
        <f t="shared" si="18"/>
        <v>0</v>
      </c>
      <c r="N437" s="30">
        <f t="shared" si="19"/>
        <v>0</v>
      </c>
      <c r="O437" s="30">
        <f t="shared" si="20"/>
        <v>0</v>
      </c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1:37" s="1" customFormat="1" ht="13.9" customHeight="1">
      <c r="A438" s="50">
        <v>426</v>
      </c>
      <c r="C438" s="22" t="s">
        <v>360</v>
      </c>
      <c r="E438" s="1" t="s">
        <v>2147</v>
      </c>
      <c r="F438" s="1" t="s">
        <v>360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30">
        <f t="shared" si="18"/>
        <v>0</v>
      </c>
      <c r="N438" s="30">
        <f t="shared" si="19"/>
        <v>0</v>
      </c>
      <c r="O438" s="30">
        <f t="shared" si="20"/>
        <v>0</v>
      </c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1:37" s="1" customFormat="1" ht="13.9" customHeight="1">
      <c r="A439" s="50">
        <v>427</v>
      </c>
      <c r="C439" s="22" t="s">
        <v>360</v>
      </c>
      <c r="E439" s="1" t="s">
        <v>2147</v>
      </c>
      <c r="F439" s="1" t="s">
        <v>360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0">
        <f t="shared" si="18"/>
        <v>0</v>
      </c>
      <c r="N439" s="30">
        <f t="shared" si="19"/>
        <v>0</v>
      </c>
      <c r="O439" s="30">
        <f t="shared" si="20"/>
        <v>0</v>
      </c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1:37" s="1" customFormat="1" ht="13.9" customHeight="1">
      <c r="A440" s="50">
        <v>428</v>
      </c>
      <c r="C440" s="22" t="s">
        <v>360</v>
      </c>
      <c r="E440" s="1" t="s">
        <v>2147</v>
      </c>
      <c r="F440" s="1" t="s">
        <v>360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0">
        <f t="shared" si="18"/>
        <v>0</v>
      </c>
      <c r="N440" s="30">
        <f t="shared" si="19"/>
        <v>0</v>
      </c>
      <c r="O440" s="30">
        <f t="shared" si="20"/>
        <v>0</v>
      </c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1:37" s="1" customFormat="1" ht="13.9" customHeight="1">
      <c r="A441" s="50">
        <v>429</v>
      </c>
      <c r="C441" s="22" t="s">
        <v>360</v>
      </c>
      <c r="E441" s="1" t="s">
        <v>1762</v>
      </c>
      <c r="F441" s="1" t="s">
        <v>360</v>
      </c>
      <c r="G441" s="50"/>
      <c r="H441" s="50"/>
      <c r="I441" s="50"/>
      <c r="J441" s="50"/>
      <c r="K441" s="50"/>
      <c r="L441" s="50"/>
      <c r="M441" s="30">
        <f t="shared" si="18"/>
        <v>0</v>
      </c>
      <c r="N441" s="30">
        <f t="shared" si="19"/>
        <v>0</v>
      </c>
      <c r="O441" s="30">
        <f t="shared" si="20"/>
        <v>0</v>
      </c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1:37" s="1" customFormat="1" ht="13.9" customHeight="1">
      <c r="A442" s="50">
        <v>430</v>
      </c>
      <c r="C442" s="22" t="s">
        <v>360</v>
      </c>
      <c r="E442" s="1" t="s">
        <v>1762</v>
      </c>
      <c r="F442" s="1" t="s">
        <v>360</v>
      </c>
      <c r="G442" s="50"/>
      <c r="H442" s="50"/>
      <c r="I442" s="50"/>
      <c r="J442" s="50"/>
      <c r="K442" s="50"/>
      <c r="L442" s="50"/>
      <c r="M442" s="30">
        <f t="shared" si="18"/>
        <v>0</v>
      </c>
      <c r="N442" s="30">
        <f t="shared" si="19"/>
        <v>0</v>
      </c>
      <c r="O442" s="30">
        <f t="shared" si="20"/>
        <v>0</v>
      </c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1:37" s="1" customFormat="1" ht="13.9" customHeight="1">
      <c r="A443" s="50">
        <v>431</v>
      </c>
      <c r="C443" s="22" t="s">
        <v>360</v>
      </c>
      <c r="E443" s="1" t="s">
        <v>1762</v>
      </c>
      <c r="F443" s="1" t="s">
        <v>360</v>
      </c>
      <c r="G443" s="50"/>
      <c r="H443" s="50"/>
      <c r="I443" s="50"/>
      <c r="J443" s="50"/>
      <c r="K443" s="50"/>
      <c r="L443" s="50"/>
      <c r="M443" s="30">
        <f t="shared" si="18"/>
        <v>0</v>
      </c>
      <c r="N443" s="30">
        <f t="shared" si="19"/>
        <v>0</v>
      </c>
      <c r="O443" s="30">
        <f t="shared" si="20"/>
        <v>0</v>
      </c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1:37" s="1" customFormat="1" ht="13.9" customHeight="1">
      <c r="A444" s="50">
        <v>432</v>
      </c>
      <c r="C444" s="22" t="s">
        <v>360</v>
      </c>
      <c r="E444" s="1" t="s">
        <v>1763</v>
      </c>
      <c r="F444" s="1" t="s">
        <v>360</v>
      </c>
      <c r="G444" s="50"/>
      <c r="H444" s="50"/>
      <c r="I444" s="50"/>
      <c r="J444" s="50"/>
      <c r="K444" s="50"/>
      <c r="L444" s="50"/>
      <c r="M444" s="30">
        <f t="shared" si="18"/>
        <v>0</v>
      </c>
      <c r="N444" s="30">
        <f t="shared" si="19"/>
        <v>0</v>
      </c>
      <c r="O444" s="30">
        <f t="shared" si="20"/>
        <v>0</v>
      </c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1:37" s="1" customFormat="1" ht="13.9" customHeight="1">
      <c r="A445" s="50">
        <v>433</v>
      </c>
      <c r="C445" s="22" t="s">
        <v>360</v>
      </c>
      <c r="E445" s="1" t="s">
        <v>1763</v>
      </c>
      <c r="F445" s="1" t="s">
        <v>360</v>
      </c>
      <c r="G445" s="50"/>
      <c r="H445" s="50"/>
      <c r="I445" s="50"/>
      <c r="J445" s="50"/>
      <c r="K445" s="50"/>
      <c r="L445" s="50"/>
      <c r="M445" s="30">
        <f t="shared" si="18"/>
        <v>0</v>
      </c>
      <c r="N445" s="30">
        <f t="shared" si="19"/>
        <v>0</v>
      </c>
      <c r="O445" s="30">
        <f t="shared" si="20"/>
        <v>0</v>
      </c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1:37" s="1" customFormat="1" ht="13.9" customHeight="1">
      <c r="A446" s="50">
        <v>434</v>
      </c>
      <c r="C446" s="22" t="s">
        <v>360</v>
      </c>
      <c r="E446" s="1" t="s">
        <v>1763</v>
      </c>
      <c r="F446" s="1" t="s">
        <v>360</v>
      </c>
      <c r="G446" s="50"/>
      <c r="H446" s="50"/>
      <c r="I446" s="50"/>
      <c r="J446" s="50"/>
      <c r="K446" s="50"/>
      <c r="L446" s="50"/>
      <c r="M446" s="30">
        <f t="shared" si="18"/>
        <v>0</v>
      </c>
      <c r="N446" s="30">
        <f t="shared" si="19"/>
        <v>0</v>
      </c>
      <c r="O446" s="30">
        <f t="shared" si="20"/>
        <v>0</v>
      </c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1:37" s="1" customFormat="1" ht="13.9" customHeight="1">
      <c r="A447" s="50">
        <v>435</v>
      </c>
      <c r="C447" s="22" t="s">
        <v>360</v>
      </c>
      <c r="E447" s="1" t="s">
        <v>1764</v>
      </c>
      <c r="F447" s="1" t="s">
        <v>360</v>
      </c>
      <c r="G447" s="50"/>
      <c r="H447" s="50"/>
      <c r="I447" s="50"/>
      <c r="J447" s="50"/>
      <c r="K447" s="50"/>
      <c r="L447" s="50"/>
      <c r="M447" s="30">
        <f t="shared" si="18"/>
        <v>0</v>
      </c>
      <c r="N447" s="30">
        <f t="shared" si="19"/>
        <v>0</v>
      </c>
      <c r="O447" s="30">
        <f t="shared" si="20"/>
        <v>0</v>
      </c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1:37" s="1" customFormat="1" ht="13.9" customHeight="1">
      <c r="A448" s="50">
        <v>436</v>
      </c>
      <c r="C448" s="22" t="s">
        <v>360</v>
      </c>
      <c r="E448" s="1" t="s">
        <v>1764</v>
      </c>
      <c r="F448" s="1" t="s">
        <v>360</v>
      </c>
      <c r="G448" s="50"/>
      <c r="H448" s="50"/>
      <c r="I448" s="50"/>
      <c r="J448" s="50"/>
      <c r="K448" s="50"/>
      <c r="L448" s="50"/>
      <c r="M448" s="30">
        <f t="shared" si="18"/>
        <v>0</v>
      </c>
      <c r="N448" s="30">
        <f t="shared" si="19"/>
        <v>0</v>
      </c>
      <c r="O448" s="30">
        <f t="shared" si="20"/>
        <v>0</v>
      </c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1:37" s="1" customFormat="1" ht="13.9" customHeight="1">
      <c r="A449" s="50">
        <v>437</v>
      </c>
      <c r="C449" s="22" t="s">
        <v>360</v>
      </c>
      <c r="E449" s="1" t="s">
        <v>1764</v>
      </c>
      <c r="F449" s="1" t="s">
        <v>360</v>
      </c>
      <c r="G449" s="50"/>
      <c r="H449" s="50"/>
      <c r="I449" s="50"/>
      <c r="J449" s="50"/>
      <c r="K449" s="50"/>
      <c r="L449" s="50"/>
      <c r="M449" s="30">
        <f t="shared" si="18"/>
        <v>0</v>
      </c>
      <c r="N449" s="30">
        <f t="shared" si="19"/>
        <v>0</v>
      </c>
      <c r="O449" s="30">
        <f t="shared" si="20"/>
        <v>0</v>
      </c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1:37" s="1" customFormat="1" ht="13.9" customHeight="1">
      <c r="A450" s="50">
        <v>438</v>
      </c>
      <c r="C450" s="22" t="s">
        <v>360</v>
      </c>
      <c r="E450" s="1" t="s">
        <v>2147</v>
      </c>
      <c r="F450" s="1" t="s">
        <v>360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0">
        <f t="shared" si="18"/>
        <v>0</v>
      </c>
      <c r="N450" s="30">
        <f t="shared" si="19"/>
        <v>0</v>
      </c>
      <c r="O450" s="30">
        <f t="shared" si="20"/>
        <v>0</v>
      </c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1:37" s="1" customFormat="1" ht="13.9" customHeight="1">
      <c r="A451" s="50">
        <v>439</v>
      </c>
      <c r="C451" s="22" t="s">
        <v>360</v>
      </c>
      <c r="E451" s="1" t="s">
        <v>1765</v>
      </c>
      <c r="F451" s="1" t="s">
        <v>360</v>
      </c>
      <c r="G451" s="50"/>
      <c r="H451" s="50"/>
      <c r="I451" s="50"/>
      <c r="J451" s="50"/>
      <c r="K451" s="50"/>
      <c r="L451" s="50"/>
      <c r="M451" s="30">
        <f t="shared" si="18"/>
        <v>0</v>
      </c>
      <c r="N451" s="30">
        <f t="shared" si="19"/>
        <v>0</v>
      </c>
      <c r="O451" s="30">
        <f t="shared" si="20"/>
        <v>0</v>
      </c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1:37" s="1" customFormat="1" ht="13.9" customHeight="1">
      <c r="A452" s="50">
        <v>440</v>
      </c>
      <c r="C452" s="22" t="s">
        <v>360</v>
      </c>
      <c r="E452" s="1" t="s">
        <v>1765</v>
      </c>
      <c r="F452" s="1" t="s">
        <v>360</v>
      </c>
      <c r="G452" s="50"/>
      <c r="H452" s="50"/>
      <c r="I452" s="50"/>
      <c r="J452" s="50"/>
      <c r="K452" s="50"/>
      <c r="L452" s="50"/>
      <c r="M452" s="30">
        <f t="shared" si="18"/>
        <v>0</v>
      </c>
      <c r="N452" s="30">
        <f t="shared" si="19"/>
        <v>0</v>
      </c>
      <c r="O452" s="30">
        <f t="shared" si="20"/>
        <v>0</v>
      </c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1:37" s="1" customFormat="1" ht="13.9" customHeight="1">
      <c r="A453" s="50">
        <v>441</v>
      </c>
      <c r="C453" s="22" t="s">
        <v>360</v>
      </c>
      <c r="E453" s="1" t="s">
        <v>1765</v>
      </c>
      <c r="F453" s="1" t="s">
        <v>360</v>
      </c>
      <c r="G453" s="50"/>
      <c r="H453" s="50"/>
      <c r="I453" s="50"/>
      <c r="J453" s="50"/>
      <c r="K453" s="50"/>
      <c r="L453" s="50"/>
      <c r="M453" s="30">
        <f t="shared" si="18"/>
        <v>0</v>
      </c>
      <c r="N453" s="30">
        <f t="shared" si="19"/>
        <v>0</v>
      </c>
      <c r="O453" s="30">
        <f t="shared" si="20"/>
        <v>0</v>
      </c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1:37" s="1" customFormat="1" ht="13.9" customHeight="1">
      <c r="A454" s="50">
        <v>442</v>
      </c>
      <c r="C454" s="22" t="s">
        <v>360</v>
      </c>
      <c r="E454" s="1" t="s">
        <v>1766</v>
      </c>
      <c r="F454" s="1" t="s">
        <v>360</v>
      </c>
      <c r="G454" s="50"/>
      <c r="H454" s="50"/>
      <c r="I454" s="50"/>
      <c r="J454" s="50"/>
      <c r="K454" s="50"/>
      <c r="L454" s="50"/>
      <c r="M454" s="30">
        <f t="shared" si="18"/>
        <v>0</v>
      </c>
      <c r="N454" s="30">
        <f t="shared" si="19"/>
        <v>0</v>
      </c>
      <c r="O454" s="30">
        <f t="shared" si="20"/>
        <v>0</v>
      </c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1:37" s="1" customFormat="1" ht="13.9" customHeight="1">
      <c r="A455" s="50">
        <v>443</v>
      </c>
      <c r="C455" s="22" t="s">
        <v>360</v>
      </c>
      <c r="E455" s="1" t="s">
        <v>1766</v>
      </c>
      <c r="F455" s="1" t="s">
        <v>360</v>
      </c>
      <c r="G455" s="50"/>
      <c r="H455" s="50"/>
      <c r="I455" s="50"/>
      <c r="J455" s="50"/>
      <c r="K455" s="50"/>
      <c r="L455" s="50"/>
      <c r="M455" s="30">
        <f t="shared" si="18"/>
        <v>0</v>
      </c>
      <c r="N455" s="30">
        <f t="shared" si="19"/>
        <v>0</v>
      </c>
      <c r="O455" s="30">
        <f t="shared" si="20"/>
        <v>0</v>
      </c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1:37" s="1" customFormat="1" ht="13.9" customHeight="1">
      <c r="A456" s="50">
        <v>444</v>
      </c>
      <c r="C456" s="22" t="s">
        <v>360</v>
      </c>
      <c r="E456" s="1" t="s">
        <v>1766</v>
      </c>
      <c r="F456" s="1" t="s">
        <v>360</v>
      </c>
      <c r="G456" s="50"/>
      <c r="H456" s="50"/>
      <c r="I456" s="50"/>
      <c r="J456" s="50"/>
      <c r="K456" s="50"/>
      <c r="L456" s="50"/>
      <c r="M456" s="30">
        <f t="shared" si="18"/>
        <v>0</v>
      </c>
      <c r="N456" s="30">
        <f t="shared" si="19"/>
        <v>0</v>
      </c>
      <c r="O456" s="30">
        <f t="shared" si="20"/>
        <v>0</v>
      </c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1:37" s="1" customFormat="1" ht="13.9" customHeight="1">
      <c r="A457" s="50">
        <v>445</v>
      </c>
      <c r="C457" s="22" t="s">
        <v>360</v>
      </c>
      <c r="E457" s="1" t="s">
        <v>2147</v>
      </c>
      <c r="F457" s="1" t="s">
        <v>360</v>
      </c>
      <c r="G457" s="50">
        <v>0</v>
      </c>
      <c r="H457" s="50">
        <v>0</v>
      </c>
      <c r="I457" s="50">
        <v>0</v>
      </c>
      <c r="J457" s="50">
        <v>0</v>
      </c>
      <c r="K457" s="50">
        <v>0</v>
      </c>
      <c r="L457" s="50">
        <v>0</v>
      </c>
      <c r="M457" s="30">
        <f t="shared" si="18"/>
        <v>0</v>
      </c>
      <c r="N457" s="30">
        <f t="shared" si="19"/>
        <v>0</v>
      </c>
      <c r="O457" s="30">
        <f t="shared" si="20"/>
        <v>0</v>
      </c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1:37" s="1" customFormat="1" ht="13.9" customHeight="1">
      <c r="A458" s="50">
        <v>446</v>
      </c>
      <c r="C458" s="22" t="s">
        <v>360</v>
      </c>
      <c r="E458" s="1" t="s">
        <v>1767</v>
      </c>
      <c r="F458" s="1" t="s">
        <v>360</v>
      </c>
      <c r="G458" s="50"/>
      <c r="H458" s="50"/>
      <c r="I458" s="50"/>
      <c r="J458" s="50"/>
      <c r="K458" s="50"/>
      <c r="L458" s="50"/>
      <c r="M458" s="30">
        <f t="shared" si="18"/>
        <v>0</v>
      </c>
      <c r="N458" s="30">
        <f t="shared" si="19"/>
        <v>0</v>
      </c>
      <c r="O458" s="30">
        <f t="shared" si="20"/>
        <v>0</v>
      </c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1:37" s="1" customFormat="1" ht="13.9" customHeight="1">
      <c r="A459" s="50">
        <v>447</v>
      </c>
      <c r="C459" s="22" t="s">
        <v>360</v>
      </c>
      <c r="E459" s="1" t="s">
        <v>1767</v>
      </c>
      <c r="F459" s="1" t="s">
        <v>360</v>
      </c>
      <c r="G459" s="50"/>
      <c r="H459" s="50"/>
      <c r="I459" s="50"/>
      <c r="J459" s="50"/>
      <c r="K459" s="50"/>
      <c r="L459" s="50"/>
      <c r="M459" s="30">
        <f t="shared" si="18"/>
        <v>0</v>
      </c>
      <c r="N459" s="30">
        <f t="shared" si="19"/>
        <v>0</v>
      </c>
      <c r="O459" s="30">
        <f t="shared" si="20"/>
        <v>0</v>
      </c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1:37" s="1" customFormat="1" ht="13.9" customHeight="1">
      <c r="A460" s="50">
        <v>448</v>
      </c>
      <c r="C460" s="22" t="s">
        <v>360</v>
      </c>
      <c r="E460" s="1" t="s">
        <v>1767</v>
      </c>
      <c r="F460" s="1" t="s">
        <v>360</v>
      </c>
      <c r="G460" s="50"/>
      <c r="H460" s="50"/>
      <c r="I460" s="50"/>
      <c r="J460" s="50"/>
      <c r="K460" s="50"/>
      <c r="L460" s="50"/>
      <c r="M460" s="30">
        <f t="shared" si="18"/>
        <v>0</v>
      </c>
      <c r="N460" s="30">
        <f t="shared" si="19"/>
        <v>0</v>
      </c>
      <c r="O460" s="30">
        <f t="shared" si="20"/>
        <v>0</v>
      </c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1:37" s="1" customFormat="1" ht="13.9" customHeight="1">
      <c r="A461" s="50">
        <v>449</v>
      </c>
      <c r="C461" s="22" t="s">
        <v>360</v>
      </c>
      <c r="E461" s="1" t="s">
        <v>1768</v>
      </c>
      <c r="F461" s="1" t="s">
        <v>360</v>
      </c>
      <c r="G461" s="50"/>
      <c r="H461" s="50"/>
      <c r="I461" s="50"/>
      <c r="J461" s="50"/>
      <c r="K461" s="50"/>
      <c r="L461" s="50"/>
      <c r="M461" s="30">
        <f t="shared" ref="M461:M518" si="21">SUM(G461:L461)</f>
        <v>0</v>
      </c>
      <c r="N461" s="30">
        <f t="shared" ref="N461:N518" si="22">COUNTIF(G461:L461, "&gt;0" )</f>
        <v>0</v>
      </c>
      <c r="O461" s="30">
        <f t="shared" ref="O461:O518" si="23">IF(N461=0,0,M461/N461)</f>
        <v>0</v>
      </c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1:37" s="1" customFormat="1" ht="13.9" customHeight="1">
      <c r="A462" s="50">
        <v>450</v>
      </c>
      <c r="C462" s="22" t="s">
        <v>360</v>
      </c>
      <c r="E462" s="1" t="s">
        <v>1768</v>
      </c>
      <c r="F462" s="1" t="s">
        <v>360</v>
      </c>
      <c r="G462" s="50"/>
      <c r="H462" s="50"/>
      <c r="I462" s="50"/>
      <c r="J462" s="50"/>
      <c r="K462" s="50"/>
      <c r="L462" s="50"/>
      <c r="M462" s="30">
        <f t="shared" si="21"/>
        <v>0</v>
      </c>
      <c r="N462" s="30">
        <f t="shared" si="22"/>
        <v>0</v>
      </c>
      <c r="O462" s="30">
        <f t="shared" si="23"/>
        <v>0</v>
      </c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1:37" s="1" customFormat="1" ht="13.9" customHeight="1">
      <c r="A463" s="50">
        <v>451</v>
      </c>
      <c r="C463" s="22" t="s">
        <v>360</v>
      </c>
      <c r="E463" s="1" t="s">
        <v>1768</v>
      </c>
      <c r="F463" s="1" t="s">
        <v>360</v>
      </c>
      <c r="G463" s="50"/>
      <c r="H463" s="50"/>
      <c r="I463" s="50"/>
      <c r="J463" s="50"/>
      <c r="K463" s="50"/>
      <c r="L463" s="50"/>
      <c r="M463" s="30">
        <f t="shared" si="21"/>
        <v>0</v>
      </c>
      <c r="N463" s="30">
        <f t="shared" si="22"/>
        <v>0</v>
      </c>
      <c r="O463" s="30">
        <f t="shared" si="23"/>
        <v>0</v>
      </c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1:37" s="1" customFormat="1" ht="13.9" customHeight="1">
      <c r="A464" s="50">
        <v>452</v>
      </c>
      <c r="C464" s="22" t="s">
        <v>360</v>
      </c>
      <c r="E464" s="1" t="s">
        <v>1772</v>
      </c>
      <c r="F464" s="1" t="s">
        <v>360</v>
      </c>
      <c r="G464" s="50"/>
      <c r="H464" s="50"/>
      <c r="I464" s="50"/>
      <c r="J464" s="50"/>
      <c r="K464" s="50"/>
      <c r="L464" s="50"/>
      <c r="M464" s="30">
        <f t="shared" si="21"/>
        <v>0</v>
      </c>
      <c r="N464" s="30">
        <f t="shared" si="22"/>
        <v>0</v>
      </c>
      <c r="O464" s="30">
        <f t="shared" si="23"/>
        <v>0</v>
      </c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1:37" s="1" customFormat="1" ht="13.9" customHeight="1">
      <c r="A465" s="50">
        <v>453</v>
      </c>
      <c r="C465" s="22" t="s">
        <v>360</v>
      </c>
      <c r="E465" s="1" t="s">
        <v>1772</v>
      </c>
      <c r="F465" s="1" t="s">
        <v>360</v>
      </c>
      <c r="G465" s="50"/>
      <c r="H465" s="50"/>
      <c r="I465" s="50"/>
      <c r="J465" s="50"/>
      <c r="K465" s="50"/>
      <c r="L465" s="50"/>
      <c r="M465" s="30">
        <f t="shared" si="21"/>
        <v>0</v>
      </c>
      <c r="N465" s="30">
        <f t="shared" si="22"/>
        <v>0</v>
      </c>
      <c r="O465" s="30">
        <f t="shared" si="23"/>
        <v>0</v>
      </c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1:37" s="1" customFormat="1" ht="13.9" customHeight="1">
      <c r="A466" s="50">
        <v>454</v>
      </c>
      <c r="C466" s="22" t="s">
        <v>360</v>
      </c>
      <c r="E466" s="1" t="s">
        <v>1772</v>
      </c>
      <c r="F466" s="1" t="s">
        <v>360</v>
      </c>
      <c r="G466" s="50"/>
      <c r="H466" s="50"/>
      <c r="I466" s="50"/>
      <c r="J466" s="50"/>
      <c r="K466" s="50"/>
      <c r="L466" s="50"/>
      <c r="M466" s="30">
        <f t="shared" si="21"/>
        <v>0</v>
      </c>
      <c r="N466" s="30">
        <f t="shared" si="22"/>
        <v>0</v>
      </c>
      <c r="O466" s="30">
        <f t="shared" si="23"/>
        <v>0</v>
      </c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1:37" s="1" customFormat="1" ht="13.9" customHeight="1">
      <c r="A467" s="50">
        <v>455</v>
      </c>
      <c r="C467" s="22" t="s">
        <v>360</v>
      </c>
      <c r="E467" s="1" t="s">
        <v>1773</v>
      </c>
      <c r="F467" s="1" t="s">
        <v>360</v>
      </c>
      <c r="G467" s="50"/>
      <c r="H467" s="50"/>
      <c r="I467" s="50"/>
      <c r="J467" s="50"/>
      <c r="K467" s="50"/>
      <c r="L467" s="50"/>
      <c r="M467" s="30">
        <f t="shared" si="21"/>
        <v>0</v>
      </c>
      <c r="N467" s="30">
        <f t="shared" si="22"/>
        <v>0</v>
      </c>
      <c r="O467" s="30">
        <f t="shared" si="23"/>
        <v>0</v>
      </c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1:37" s="1" customFormat="1" ht="13.9" customHeight="1">
      <c r="A468" s="50">
        <v>456</v>
      </c>
      <c r="C468" s="22" t="s">
        <v>360</v>
      </c>
      <c r="E468" s="1" t="s">
        <v>1773</v>
      </c>
      <c r="F468" s="1" t="s">
        <v>360</v>
      </c>
      <c r="G468" s="50"/>
      <c r="H468" s="50"/>
      <c r="I468" s="50"/>
      <c r="J468" s="50"/>
      <c r="K468" s="50"/>
      <c r="L468" s="50"/>
      <c r="M468" s="30">
        <f t="shared" si="21"/>
        <v>0</v>
      </c>
      <c r="N468" s="30">
        <f t="shared" si="22"/>
        <v>0</v>
      </c>
      <c r="O468" s="30">
        <f t="shared" si="23"/>
        <v>0</v>
      </c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1:37" s="1" customFormat="1" ht="13.9" customHeight="1">
      <c r="A469" s="50">
        <v>457</v>
      </c>
      <c r="C469" s="22" t="s">
        <v>360</v>
      </c>
      <c r="E469" s="1" t="s">
        <v>1773</v>
      </c>
      <c r="F469" s="1" t="s">
        <v>360</v>
      </c>
      <c r="G469" s="50"/>
      <c r="H469" s="50"/>
      <c r="I469" s="50"/>
      <c r="J469" s="50"/>
      <c r="K469" s="50"/>
      <c r="L469" s="50"/>
      <c r="M469" s="30">
        <f t="shared" si="21"/>
        <v>0</v>
      </c>
      <c r="N469" s="30">
        <f t="shared" si="22"/>
        <v>0</v>
      </c>
      <c r="O469" s="30">
        <f t="shared" si="23"/>
        <v>0</v>
      </c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1:37" s="1" customFormat="1" ht="13.9" customHeight="1">
      <c r="A470" s="50">
        <v>458</v>
      </c>
      <c r="C470" s="22" t="s">
        <v>360</v>
      </c>
      <c r="E470" s="1" t="s">
        <v>1774</v>
      </c>
      <c r="F470" s="1" t="s">
        <v>360</v>
      </c>
      <c r="G470" s="50"/>
      <c r="H470" s="50"/>
      <c r="I470" s="50"/>
      <c r="J470" s="50"/>
      <c r="K470" s="50"/>
      <c r="L470" s="50"/>
      <c r="M470" s="30">
        <f t="shared" si="21"/>
        <v>0</v>
      </c>
      <c r="N470" s="30">
        <f t="shared" si="22"/>
        <v>0</v>
      </c>
      <c r="O470" s="30">
        <f t="shared" si="23"/>
        <v>0</v>
      </c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1:37" s="1" customFormat="1" ht="13.9" customHeight="1">
      <c r="A471" s="50">
        <v>459</v>
      </c>
      <c r="C471" s="22" t="s">
        <v>360</v>
      </c>
      <c r="E471" s="1" t="s">
        <v>1774</v>
      </c>
      <c r="F471" s="1" t="s">
        <v>360</v>
      </c>
      <c r="G471" s="50"/>
      <c r="H471" s="50"/>
      <c r="I471" s="50"/>
      <c r="J471" s="50"/>
      <c r="K471" s="50"/>
      <c r="L471" s="50"/>
      <c r="M471" s="30">
        <f t="shared" si="21"/>
        <v>0</v>
      </c>
      <c r="N471" s="30">
        <f t="shared" si="22"/>
        <v>0</v>
      </c>
      <c r="O471" s="30">
        <f t="shared" si="23"/>
        <v>0</v>
      </c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1:37" s="1" customFormat="1" ht="13.9" customHeight="1">
      <c r="A472" s="50">
        <v>460</v>
      </c>
      <c r="C472" s="22" t="s">
        <v>360</v>
      </c>
      <c r="E472" s="1" t="s">
        <v>1774</v>
      </c>
      <c r="F472" s="1" t="s">
        <v>360</v>
      </c>
      <c r="G472" s="50"/>
      <c r="H472" s="50"/>
      <c r="I472" s="50"/>
      <c r="J472" s="50"/>
      <c r="K472" s="50"/>
      <c r="L472" s="50"/>
      <c r="M472" s="30">
        <f t="shared" si="21"/>
        <v>0</v>
      </c>
      <c r="N472" s="30">
        <f t="shared" si="22"/>
        <v>0</v>
      </c>
      <c r="O472" s="30">
        <f t="shared" si="23"/>
        <v>0</v>
      </c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1:37" s="1" customFormat="1" ht="13.9" customHeight="1">
      <c r="A473" s="50">
        <v>461</v>
      </c>
      <c r="C473" s="22" t="s">
        <v>360</v>
      </c>
      <c r="E473" s="1" t="s">
        <v>2181</v>
      </c>
      <c r="F473" s="1" t="s">
        <v>360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30">
        <f t="shared" si="21"/>
        <v>0</v>
      </c>
      <c r="N473" s="30">
        <f t="shared" si="22"/>
        <v>0</v>
      </c>
      <c r="O473" s="30">
        <f t="shared" si="23"/>
        <v>0</v>
      </c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1:37" s="1" customFormat="1" ht="13.9" customHeight="1">
      <c r="A474" s="50">
        <v>462</v>
      </c>
      <c r="C474" s="22" t="s">
        <v>360</v>
      </c>
      <c r="E474" s="1" t="s">
        <v>2181</v>
      </c>
      <c r="F474" s="1" t="s">
        <v>360</v>
      </c>
      <c r="G474" s="50">
        <v>0</v>
      </c>
      <c r="H474" s="50">
        <v>0</v>
      </c>
      <c r="I474" s="50">
        <v>0</v>
      </c>
      <c r="J474" s="50">
        <v>0</v>
      </c>
      <c r="K474" s="50">
        <v>0</v>
      </c>
      <c r="L474" s="50">
        <v>0</v>
      </c>
      <c r="M474" s="30">
        <f t="shared" si="21"/>
        <v>0</v>
      </c>
      <c r="N474" s="30">
        <f t="shared" si="22"/>
        <v>0</v>
      </c>
      <c r="O474" s="30">
        <f t="shared" si="23"/>
        <v>0</v>
      </c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1:37" s="1" customFormat="1" ht="13.9" customHeight="1">
      <c r="A475" s="50">
        <v>463</v>
      </c>
      <c r="C475" s="22" t="s">
        <v>360</v>
      </c>
      <c r="E475" s="1" t="s">
        <v>1775</v>
      </c>
      <c r="F475" s="1" t="s">
        <v>360</v>
      </c>
      <c r="G475" s="50"/>
      <c r="H475" s="50"/>
      <c r="I475" s="50"/>
      <c r="J475" s="50"/>
      <c r="K475" s="50"/>
      <c r="L475" s="50"/>
      <c r="M475" s="30">
        <f t="shared" si="21"/>
        <v>0</v>
      </c>
      <c r="N475" s="30">
        <f t="shared" si="22"/>
        <v>0</v>
      </c>
      <c r="O475" s="30">
        <f t="shared" si="23"/>
        <v>0</v>
      </c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1:37" s="1" customFormat="1" ht="13.9" customHeight="1">
      <c r="A476" s="50">
        <v>464</v>
      </c>
      <c r="C476" s="22" t="s">
        <v>360</v>
      </c>
      <c r="E476" s="1" t="s">
        <v>1775</v>
      </c>
      <c r="F476" s="1" t="s">
        <v>360</v>
      </c>
      <c r="G476" s="50"/>
      <c r="H476" s="50"/>
      <c r="I476" s="50"/>
      <c r="J476" s="50"/>
      <c r="K476" s="50"/>
      <c r="L476" s="50"/>
      <c r="M476" s="30">
        <f t="shared" si="21"/>
        <v>0</v>
      </c>
      <c r="N476" s="30">
        <f t="shared" si="22"/>
        <v>0</v>
      </c>
      <c r="O476" s="30">
        <f t="shared" si="23"/>
        <v>0</v>
      </c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1:37" s="1" customFormat="1" ht="13.9" customHeight="1">
      <c r="A477" s="50">
        <v>465</v>
      </c>
      <c r="C477" s="22" t="s">
        <v>360</v>
      </c>
      <c r="E477" s="1" t="s">
        <v>1775</v>
      </c>
      <c r="F477" s="1" t="s">
        <v>360</v>
      </c>
      <c r="G477" s="50"/>
      <c r="H477" s="50"/>
      <c r="I477" s="50"/>
      <c r="J477" s="50"/>
      <c r="K477" s="50"/>
      <c r="L477" s="50"/>
      <c r="M477" s="30">
        <f t="shared" si="21"/>
        <v>0</v>
      </c>
      <c r="N477" s="30">
        <f t="shared" si="22"/>
        <v>0</v>
      </c>
      <c r="O477" s="30">
        <f t="shared" si="23"/>
        <v>0</v>
      </c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1:37" s="1" customFormat="1" ht="13.9" customHeight="1">
      <c r="A478" s="50">
        <v>466</v>
      </c>
      <c r="C478" s="22" t="s">
        <v>360</v>
      </c>
      <c r="E478" s="1" t="s">
        <v>2183</v>
      </c>
      <c r="F478" s="1" t="s">
        <v>360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30">
        <f t="shared" si="21"/>
        <v>0</v>
      </c>
      <c r="N478" s="30">
        <f t="shared" si="22"/>
        <v>0</v>
      </c>
      <c r="O478" s="30">
        <f t="shared" si="23"/>
        <v>0</v>
      </c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1:37" s="1" customFormat="1" ht="13.9" customHeight="1">
      <c r="A479" s="50">
        <v>467</v>
      </c>
      <c r="C479" s="22" t="s">
        <v>360</v>
      </c>
      <c r="E479" s="1" t="s">
        <v>2183</v>
      </c>
      <c r="F479" s="1" t="s">
        <v>360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0">
        <f t="shared" si="21"/>
        <v>0</v>
      </c>
      <c r="N479" s="30">
        <f t="shared" si="22"/>
        <v>0</v>
      </c>
      <c r="O479" s="30">
        <f t="shared" si="23"/>
        <v>0</v>
      </c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1:37" s="1" customFormat="1" ht="13.9" customHeight="1">
      <c r="A480" s="50">
        <v>468</v>
      </c>
      <c r="C480" s="22" t="s">
        <v>360</v>
      </c>
      <c r="E480" s="1" t="s">
        <v>1776</v>
      </c>
      <c r="F480" s="1" t="s">
        <v>360</v>
      </c>
      <c r="G480" s="50"/>
      <c r="H480" s="50"/>
      <c r="I480" s="50"/>
      <c r="J480" s="50"/>
      <c r="K480" s="50"/>
      <c r="L480" s="50"/>
      <c r="M480" s="30">
        <f t="shared" si="21"/>
        <v>0</v>
      </c>
      <c r="N480" s="30">
        <f t="shared" si="22"/>
        <v>0</v>
      </c>
      <c r="O480" s="30">
        <f t="shared" si="23"/>
        <v>0</v>
      </c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1:37" s="1" customFormat="1" ht="13.9" customHeight="1">
      <c r="A481" s="50">
        <v>469</v>
      </c>
      <c r="C481" s="22" t="s">
        <v>360</v>
      </c>
      <c r="E481" s="1" t="s">
        <v>1776</v>
      </c>
      <c r="F481" s="1" t="s">
        <v>360</v>
      </c>
      <c r="G481" s="50"/>
      <c r="H481" s="50"/>
      <c r="I481" s="50"/>
      <c r="J481" s="50"/>
      <c r="K481" s="50"/>
      <c r="L481" s="50"/>
      <c r="M481" s="30">
        <f t="shared" si="21"/>
        <v>0</v>
      </c>
      <c r="N481" s="30">
        <f t="shared" si="22"/>
        <v>0</v>
      </c>
      <c r="O481" s="30">
        <f t="shared" si="23"/>
        <v>0</v>
      </c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1:37" s="1" customFormat="1" ht="13.9" customHeight="1">
      <c r="A482" s="50">
        <v>470</v>
      </c>
      <c r="C482" s="22" t="s">
        <v>360</v>
      </c>
      <c r="E482" s="1" t="s">
        <v>1776</v>
      </c>
      <c r="F482" s="1" t="s">
        <v>360</v>
      </c>
      <c r="G482" s="50"/>
      <c r="H482" s="50"/>
      <c r="I482" s="50"/>
      <c r="J482" s="50"/>
      <c r="K482" s="50"/>
      <c r="L482" s="50"/>
      <c r="M482" s="30">
        <f t="shared" si="21"/>
        <v>0</v>
      </c>
      <c r="N482" s="30">
        <f t="shared" si="22"/>
        <v>0</v>
      </c>
      <c r="O482" s="30">
        <f t="shared" si="23"/>
        <v>0</v>
      </c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1:37" s="1" customFormat="1" ht="13.9" customHeight="1">
      <c r="A483" s="50">
        <v>471</v>
      </c>
      <c r="C483" s="22" t="s">
        <v>360</v>
      </c>
      <c r="E483" s="1" t="s">
        <v>1777</v>
      </c>
      <c r="F483" s="1" t="s">
        <v>360</v>
      </c>
      <c r="G483" s="50"/>
      <c r="H483" s="50"/>
      <c r="I483" s="50"/>
      <c r="J483" s="50"/>
      <c r="K483" s="50"/>
      <c r="L483" s="50"/>
      <c r="M483" s="30">
        <f t="shared" si="21"/>
        <v>0</v>
      </c>
      <c r="N483" s="30">
        <f t="shared" si="22"/>
        <v>0</v>
      </c>
      <c r="O483" s="30">
        <f t="shared" si="23"/>
        <v>0</v>
      </c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1:37" s="1" customFormat="1" ht="13.9" customHeight="1">
      <c r="A484" s="50">
        <v>472</v>
      </c>
      <c r="C484" s="22" t="s">
        <v>360</v>
      </c>
      <c r="E484" s="1" t="s">
        <v>1777</v>
      </c>
      <c r="F484" s="1" t="s">
        <v>360</v>
      </c>
      <c r="G484" s="50"/>
      <c r="H484" s="50"/>
      <c r="I484" s="50"/>
      <c r="J484" s="50"/>
      <c r="K484" s="50"/>
      <c r="L484" s="50"/>
      <c r="M484" s="30">
        <f t="shared" si="21"/>
        <v>0</v>
      </c>
      <c r="N484" s="30">
        <f t="shared" si="22"/>
        <v>0</v>
      </c>
      <c r="O484" s="30">
        <f t="shared" si="23"/>
        <v>0</v>
      </c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1:37" s="1" customFormat="1" ht="13.9" customHeight="1">
      <c r="A485" s="50">
        <v>473</v>
      </c>
      <c r="C485" s="22" t="s">
        <v>360</v>
      </c>
      <c r="E485" s="1" t="s">
        <v>1777</v>
      </c>
      <c r="F485" s="1" t="s">
        <v>360</v>
      </c>
      <c r="G485" s="50"/>
      <c r="H485" s="50"/>
      <c r="I485" s="50"/>
      <c r="J485" s="50"/>
      <c r="K485" s="50"/>
      <c r="L485" s="50"/>
      <c r="M485" s="30">
        <f t="shared" si="21"/>
        <v>0</v>
      </c>
      <c r="N485" s="30">
        <f t="shared" si="22"/>
        <v>0</v>
      </c>
      <c r="O485" s="30">
        <f t="shared" si="23"/>
        <v>0</v>
      </c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1:37" s="1" customFormat="1" ht="13.9" customHeight="1">
      <c r="A486" s="50">
        <v>474</v>
      </c>
      <c r="C486" s="22" t="s">
        <v>360</v>
      </c>
      <c r="E486" s="1" t="s">
        <v>1778</v>
      </c>
      <c r="F486" s="1" t="s">
        <v>360</v>
      </c>
      <c r="G486" s="50"/>
      <c r="H486" s="50"/>
      <c r="I486" s="50"/>
      <c r="J486" s="50"/>
      <c r="K486" s="50"/>
      <c r="L486" s="50"/>
      <c r="M486" s="30">
        <f t="shared" si="21"/>
        <v>0</v>
      </c>
      <c r="N486" s="30">
        <f t="shared" si="22"/>
        <v>0</v>
      </c>
      <c r="O486" s="30">
        <f t="shared" si="23"/>
        <v>0</v>
      </c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1:37" s="1" customFormat="1" ht="13.9" customHeight="1">
      <c r="A487" s="50">
        <v>475</v>
      </c>
      <c r="C487" s="22" t="s">
        <v>360</v>
      </c>
      <c r="E487" s="1" t="s">
        <v>1778</v>
      </c>
      <c r="F487" s="1" t="s">
        <v>360</v>
      </c>
      <c r="G487" s="50"/>
      <c r="H487" s="50"/>
      <c r="I487" s="50"/>
      <c r="J487" s="50"/>
      <c r="K487" s="50"/>
      <c r="L487" s="50"/>
      <c r="M487" s="30">
        <f t="shared" si="21"/>
        <v>0</v>
      </c>
      <c r="N487" s="30">
        <f t="shared" si="22"/>
        <v>0</v>
      </c>
      <c r="O487" s="30">
        <f t="shared" si="23"/>
        <v>0</v>
      </c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1:37" s="1" customFormat="1" ht="13.9" customHeight="1">
      <c r="A488" s="50">
        <v>476</v>
      </c>
      <c r="C488" s="22" t="s">
        <v>360</v>
      </c>
      <c r="E488" s="1" t="s">
        <v>1778</v>
      </c>
      <c r="F488" s="1" t="s">
        <v>360</v>
      </c>
      <c r="G488" s="50"/>
      <c r="H488" s="50"/>
      <c r="I488" s="50"/>
      <c r="J488" s="50"/>
      <c r="K488" s="50"/>
      <c r="L488" s="50"/>
      <c r="M488" s="30">
        <f t="shared" si="21"/>
        <v>0</v>
      </c>
      <c r="N488" s="30">
        <f t="shared" si="22"/>
        <v>0</v>
      </c>
      <c r="O488" s="30">
        <f t="shared" si="23"/>
        <v>0</v>
      </c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1:37" s="1" customFormat="1" ht="13.9" customHeight="1">
      <c r="A489" s="50">
        <v>477</v>
      </c>
      <c r="C489" s="22" t="s">
        <v>360</v>
      </c>
      <c r="E489" s="1" t="s">
        <v>2181</v>
      </c>
      <c r="F489" s="1" t="s">
        <v>360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0">
        <f t="shared" si="21"/>
        <v>0</v>
      </c>
      <c r="N489" s="30">
        <f t="shared" si="22"/>
        <v>0</v>
      </c>
      <c r="O489" s="30">
        <f t="shared" si="23"/>
        <v>0</v>
      </c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1:37" s="1" customFormat="1" ht="13.9" customHeight="1">
      <c r="A490" s="50">
        <v>478</v>
      </c>
      <c r="C490" s="22" t="s">
        <v>360</v>
      </c>
      <c r="E490" s="1" t="s">
        <v>2181</v>
      </c>
      <c r="F490" s="1" t="s">
        <v>360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0">
        <f t="shared" si="21"/>
        <v>0</v>
      </c>
      <c r="N490" s="30">
        <f t="shared" si="22"/>
        <v>0</v>
      </c>
      <c r="O490" s="30">
        <f t="shared" si="23"/>
        <v>0</v>
      </c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1:37" s="1" customFormat="1" ht="13.9" customHeight="1">
      <c r="A491" s="50">
        <v>479</v>
      </c>
      <c r="C491" s="22" t="s">
        <v>360</v>
      </c>
      <c r="E491" s="1" t="s">
        <v>1779</v>
      </c>
      <c r="F491" s="1" t="s">
        <v>360</v>
      </c>
      <c r="G491" s="50"/>
      <c r="H491" s="50"/>
      <c r="I491" s="50"/>
      <c r="J491" s="50"/>
      <c r="K491" s="50"/>
      <c r="L491" s="50"/>
      <c r="M491" s="30">
        <f t="shared" si="21"/>
        <v>0</v>
      </c>
      <c r="N491" s="30">
        <f t="shared" si="22"/>
        <v>0</v>
      </c>
      <c r="O491" s="30">
        <f t="shared" si="23"/>
        <v>0</v>
      </c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1:37" s="1" customFormat="1" ht="13.9" customHeight="1">
      <c r="A492" s="50">
        <v>480</v>
      </c>
      <c r="C492" s="22" t="s">
        <v>360</v>
      </c>
      <c r="E492" s="1" t="s">
        <v>1779</v>
      </c>
      <c r="F492" s="1" t="s">
        <v>360</v>
      </c>
      <c r="G492" s="50"/>
      <c r="H492" s="50"/>
      <c r="I492" s="50"/>
      <c r="J492" s="50"/>
      <c r="K492" s="50"/>
      <c r="L492" s="50"/>
      <c r="M492" s="30">
        <f t="shared" si="21"/>
        <v>0</v>
      </c>
      <c r="N492" s="30">
        <f t="shared" si="22"/>
        <v>0</v>
      </c>
      <c r="O492" s="30">
        <f t="shared" si="23"/>
        <v>0</v>
      </c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1:37" s="1" customFormat="1" ht="13.9" customHeight="1">
      <c r="A493" s="50">
        <v>481</v>
      </c>
      <c r="C493" s="22" t="s">
        <v>360</v>
      </c>
      <c r="E493" s="1" t="s">
        <v>1779</v>
      </c>
      <c r="F493" s="1" t="s">
        <v>360</v>
      </c>
      <c r="G493" s="50"/>
      <c r="H493" s="50"/>
      <c r="I493" s="50"/>
      <c r="J493" s="50"/>
      <c r="K493" s="50"/>
      <c r="L493" s="50"/>
      <c r="M493" s="30">
        <f t="shared" si="21"/>
        <v>0</v>
      </c>
      <c r="N493" s="30">
        <f t="shared" si="22"/>
        <v>0</v>
      </c>
      <c r="O493" s="30">
        <f t="shared" si="23"/>
        <v>0</v>
      </c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1:37" s="1" customFormat="1" ht="13.9" customHeight="1">
      <c r="A494" s="50">
        <v>482</v>
      </c>
      <c r="C494" s="22" t="s">
        <v>360</v>
      </c>
      <c r="E494" s="1" t="s">
        <v>2183</v>
      </c>
      <c r="F494" s="1" t="s">
        <v>360</v>
      </c>
      <c r="G494" s="50">
        <v>0</v>
      </c>
      <c r="H494" s="50">
        <v>0</v>
      </c>
      <c r="I494" s="50">
        <v>0</v>
      </c>
      <c r="J494" s="50">
        <v>0</v>
      </c>
      <c r="K494" s="50">
        <v>0</v>
      </c>
      <c r="L494" s="50">
        <v>0</v>
      </c>
      <c r="M494" s="30">
        <f t="shared" si="21"/>
        <v>0</v>
      </c>
      <c r="N494" s="30">
        <f t="shared" si="22"/>
        <v>0</v>
      </c>
      <c r="O494" s="30">
        <f t="shared" si="23"/>
        <v>0</v>
      </c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1:37" s="1" customFormat="1" ht="13.9" customHeight="1">
      <c r="A495" s="50">
        <v>483</v>
      </c>
      <c r="C495" s="22" t="s">
        <v>360</v>
      </c>
      <c r="E495" s="1" t="s">
        <v>1780</v>
      </c>
      <c r="F495" s="1" t="s">
        <v>360</v>
      </c>
      <c r="G495" s="50"/>
      <c r="H495" s="50"/>
      <c r="I495" s="50"/>
      <c r="J495" s="50"/>
      <c r="K495" s="50"/>
      <c r="L495" s="50"/>
      <c r="M495" s="30">
        <f t="shared" si="21"/>
        <v>0</v>
      </c>
      <c r="N495" s="30">
        <f t="shared" si="22"/>
        <v>0</v>
      </c>
      <c r="O495" s="30">
        <f t="shared" si="23"/>
        <v>0</v>
      </c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1:37" s="1" customFormat="1" ht="13.9" customHeight="1">
      <c r="A496" s="50">
        <v>484</v>
      </c>
      <c r="C496" s="22" t="s">
        <v>360</v>
      </c>
      <c r="E496" s="1" t="s">
        <v>1780</v>
      </c>
      <c r="F496" s="1" t="s">
        <v>360</v>
      </c>
      <c r="G496" s="50"/>
      <c r="H496" s="50"/>
      <c r="I496" s="50"/>
      <c r="J496" s="50"/>
      <c r="K496" s="50"/>
      <c r="L496" s="50"/>
      <c r="M496" s="30">
        <f t="shared" si="21"/>
        <v>0</v>
      </c>
      <c r="N496" s="30">
        <f t="shared" si="22"/>
        <v>0</v>
      </c>
      <c r="O496" s="30">
        <f t="shared" si="23"/>
        <v>0</v>
      </c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1:37" s="1" customFormat="1" ht="13.9" customHeight="1">
      <c r="A497" s="50">
        <v>485</v>
      </c>
      <c r="C497" s="22" t="s">
        <v>360</v>
      </c>
      <c r="E497" s="1" t="s">
        <v>1780</v>
      </c>
      <c r="F497" s="1" t="s">
        <v>360</v>
      </c>
      <c r="G497" s="50"/>
      <c r="H497" s="50"/>
      <c r="I497" s="50"/>
      <c r="J497" s="50"/>
      <c r="K497" s="50"/>
      <c r="L497" s="50"/>
      <c r="M497" s="30">
        <f t="shared" si="21"/>
        <v>0</v>
      </c>
      <c r="N497" s="30">
        <f t="shared" si="22"/>
        <v>0</v>
      </c>
      <c r="O497" s="30">
        <f t="shared" si="23"/>
        <v>0</v>
      </c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1:37" s="1" customFormat="1" ht="13.9" customHeight="1">
      <c r="A498" s="50">
        <v>486</v>
      </c>
      <c r="C498" s="22" t="s">
        <v>360</v>
      </c>
      <c r="E498" s="1" t="s">
        <v>1781</v>
      </c>
      <c r="F498" s="1" t="s">
        <v>360</v>
      </c>
      <c r="G498" s="50"/>
      <c r="H498" s="50"/>
      <c r="I498" s="50"/>
      <c r="J498" s="50"/>
      <c r="K498" s="50"/>
      <c r="L498" s="50"/>
      <c r="M498" s="30">
        <f t="shared" si="21"/>
        <v>0</v>
      </c>
      <c r="N498" s="30">
        <f t="shared" si="22"/>
        <v>0</v>
      </c>
      <c r="O498" s="30">
        <f t="shared" si="23"/>
        <v>0</v>
      </c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1:37" s="1" customFormat="1" ht="13.9" customHeight="1">
      <c r="A499" s="50">
        <v>487</v>
      </c>
      <c r="C499" s="22" t="s">
        <v>360</v>
      </c>
      <c r="E499" s="1" t="s">
        <v>1781</v>
      </c>
      <c r="F499" s="1" t="s">
        <v>360</v>
      </c>
      <c r="G499" s="50"/>
      <c r="H499" s="50"/>
      <c r="I499" s="50"/>
      <c r="J499" s="50"/>
      <c r="K499" s="50"/>
      <c r="L499" s="50"/>
      <c r="M499" s="30">
        <f t="shared" si="21"/>
        <v>0</v>
      </c>
      <c r="N499" s="30">
        <f t="shared" si="22"/>
        <v>0</v>
      </c>
      <c r="O499" s="30">
        <f t="shared" si="23"/>
        <v>0</v>
      </c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1:37" s="1" customFormat="1" ht="13.9" customHeight="1">
      <c r="A500" s="50">
        <v>488</v>
      </c>
      <c r="C500" s="22" t="s">
        <v>360</v>
      </c>
      <c r="E500" s="1" t="s">
        <v>1781</v>
      </c>
      <c r="F500" s="1" t="s">
        <v>360</v>
      </c>
      <c r="G500" s="50"/>
      <c r="H500" s="50"/>
      <c r="I500" s="50"/>
      <c r="J500" s="50"/>
      <c r="K500" s="50"/>
      <c r="L500" s="50"/>
      <c r="M500" s="30">
        <f t="shared" si="21"/>
        <v>0</v>
      </c>
      <c r="N500" s="30">
        <f t="shared" si="22"/>
        <v>0</v>
      </c>
      <c r="O500" s="30">
        <f t="shared" si="23"/>
        <v>0</v>
      </c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1:37" s="1" customFormat="1" ht="13.9" customHeight="1">
      <c r="A501" s="50">
        <v>489</v>
      </c>
      <c r="C501" s="22" t="s">
        <v>360</v>
      </c>
      <c r="E501" s="1" t="s">
        <v>1782</v>
      </c>
      <c r="F501" s="1" t="s">
        <v>360</v>
      </c>
      <c r="G501" s="50"/>
      <c r="H501" s="50"/>
      <c r="I501" s="50"/>
      <c r="J501" s="50"/>
      <c r="K501" s="50"/>
      <c r="L501" s="50"/>
      <c r="M501" s="30">
        <f t="shared" si="21"/>
        <v>0</v>
      </c>
      <c r="N501" s="30">
        <f t="shared" si="22"/>
        <v>0</v>
      </c>
      <c r="O501" s="30">
        <f t="shared" si="23"/>
        <v>0</v>
      </c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1:37" s="1" customFormat="1" ht="13.9" customHeight="1">
      <c r="A502" s="50">
        <v>490</v>
      </c>
      <c r="C502" s="22" t="s">
        <v>360</v>
      </c>
      <c r="E502" s="1" t="s">
        <v>1782</v>
      </c>
      <c r="F502" s="1" t="s">
        <v>360</v>
      </c>
      <c r="G502" s="50"/>
      <c r="H502" s="50"/>
      <c r="I502" s="50"/>
      <c r="J502" s="50"/>
      <c r="K502" s="50"/>
      <c r="L502" s="50"/>
      <c r="M502" s="30">
        <f t="shared" si="21"/>
        <v>0</v>
      </c>
      <c r="N502" s="30">
        <f t="shared" si="22"/>
        <v>0</v>
      </c>
      <c r="O502" s="30">
        <f t="shared" si="23"/>
        <v>0</v>
      </c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1:37" s="1" customFormat="1" ht="13.9" customHeight="1">
      <c r="A503" s="50">
        <v>491</v>
      </c>
      <c r="C503" s="22" t="s">
        <v>360</v>
      </c>
      <c r="E503" s="1" t="s">
        <v>1782</v>
      </c>
      <c r="F503" s="1" t="s">
        <v>360</v>
      </c>
      <c r="G503" s="50"/>
      <c r="H503" s="50"/>
      <c r="I503" s="50"/>
      <c r="J503" s="50"/>
      <c r="K503" s="50"/>
      <c r="L503" s="50"/>
      <c r="M503" s="30">
        <f t="shared" si="21"/>
        <v>0</v>
      </c>
      <c r="N503" s="30">
        <f t="shared" si="22"/>
        <v>0</v>
      </c>
      <c r="O503" s="30">
        <f t="shared" si="23"/>
        <v>0</v>
      </c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1:37" s="1" customFormat="1" ht="13.9" customHeight="1">
      <c r="A504" s="50">
        <v>492</v>
      </c>
      <c r="C504" s="22" t="s">
        <v>360</v>
      </c>
      <c r="E504" s="1" t="s">
        <v>2181</v>
      </c>
      <c r="F504" s="1" t="s">
        <v>360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30">
        <f t="shared" si="21"/>
        <v>0</v>
      </c>
      <c r="N504" s="30">
        <f t="shared" si="22"/>
        <v>0</v>
      </c>
      <c r="O504" s="30">
        <f t="shared" si="23"/>
        <v>0</v>
      </c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1:37" s="1" customFormat="1" ht="13.9" customHeight="1">
      <c r="A505" s="50">
        <v>493</v>
      </c>
      <c r="C505" s="22" t="s">
        <v>360</v>
      </c>
      <c r="E505" s="1" t="s">
        <v>2181</v>
      </c>
      <c r="F505" s="1" t="s">
        <v>360</v>
      </c>
      <c r="G505" s="50">
        <v>0</v>
      </c>
      <c r="H505" s="50">
        <v>0</v>
      </c>
      <c r="I505" s="50">
        <v>0</v>
      </c>
      <c r="J505" s="50">
        <v>0</v>
      </c>
      <c r="K505" s="50">
        <v>0</v>
      </c>
      <c r="L505" s="50">
        <v>0</v>
      </c>
      <c r="M505" s="30">
        <f t="shared" si="21"/>
        <v>0</v>
      </c>
      <c r="N505" s="30">
        <f t="shared" si="22"/>
        <v>0</v>
      </c>
      <c r="O505" s="30">
        <f t="shared" si="23"/>
        <v>0</v>
      </c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1:37" s="1" customFormat="1" ht="13.9" customHeight="1">
      <c r="A506" s="50">
        <v>494</v>
      </c>
      <c r="C506" s="22" t="s">
        <v>360</v>
      </c>
      <c r="E506" s="1" t="s">
        <v>1783</v>
      </c>
      <c r="F506" s="1" t="s">
        <v>360</v>
      </c>
      <c r="G506" s="50"/>
      <c r="H506" s="50"/>
      <c r="I506" s="50"/>
      <c r="J506" s="50"/>
      <c r="K506" s="50"/>
      <c r="L506" s="50"/>
      <c r="M506" s="30">
        <f t="shared" si="21"/>
        <v>0</v>
      </c>
      <c r="N506" s="30">
        <f t="shared" si="22"/>
        <v>0</v>
      </c>
      <c r="O506" s="30">
        <f t="shared" si="23"/>
        <v>0</v>
      </c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1:37" s="1" customFormat="1" ht="13.9" customHeight="1">
      <c r="A507" s="50">
        <v>495</v>
      </c>
      <c r="C507" s="22" t="s">
        <v>360</v>
      </c>
      <c r="E507" s="1" t="s">
        <v>1783</v>
      </c>
      <c r="F507" s="1" t="s">
        <v>360</v>
      </c>
      <c r="G507" s="50"/>
      <c r="H507" s="50"/>
      <c r="I507" s="50"/>
      <c r="J507" s="50"/>
      <c r="K507" s="50"/>
      <c r="L507" s="50"/>
      <c r="M507" s="30">
        <f t="shared" si="21"/>
        <v>0</v>
      </c>
      <c r="N507" s="30">
        <f t="shared" si="22"/>
        <v>0</v>
      </c>
      <c r="O507" s="30">
        <f t="shared" si="23"/>
        <v>0</v>
      </c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1:37" s="1" customFormat="1" ht="13.9" customHeight="1">
      <c r="A508" s="50">
        <v>496</v>
      </c>
      <c r="C508" s="22" t="s">
        <v>360</v>
      </c>
      <c r="E508" s="1" t="s">
        <v>1783</v>
      </c>
      <c r="F508" s="1" t="s">
        <v>360</v>
      </c>
      <c r="G508" s="50"/>
      <c r="H508" s="50"/>
      <c r="I508" s="50"/>
      <c r="J508" s="50"/>
      <c r="K508" s="50"/>
      <c r="L508" s="50"/>
      <c r="M508" s="30">
        <f t="shared" si="21"/>
        <v>0</v>
      </c>
      <c r="N508" s="30">
        <f t="shared" si="22"/>
        <v>0</v>
      </c>
      <c r="O508" s="30">
        <f t="shared" si="23"/>
        <v>0</v>
      </c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1:37" s="1" customFormat="1" ht="13.9" customHeight="1">
      <c r="A509" s="50">
        <v>497</v>
      </c>
      <c r="C509" s="22" t="s">
        <v>360</v>
      </c>
      <c r="E509" s="1" t="s">
        <v>2181</v>
      </c>
      <c r="F509" s="1" t="s">
        <v>360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0">
        <f t="shared" si="21"/>
        <v>0</v>
      </c>
      <c r="N509" s="30">
        <f t="shared" si="22"/>
        <v>0</v>
      </c>
      <c r="O509" s="30">
        <f t="shared" si="23"/>
        <v>0</v>
      </c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1:37" s="1" customFormat="1" ht="13.9" customHeight="1">
      <c r="A510" s="50">
        <v>498</v>
      </c>
      <c r="C510" s="22" t="s">
        <v>360</v>
      </c>
      <c r="E510" s="1" t="s">
        <v>1784</v>
      </c>
      <c r="F510" s="1" t="s">
        <v>360</v>
      </c>
      <c r="G510" s="50"/>
      <c r="H510" s="50"/>
      <c r="I510" s="50"/>
      <c r="J510" s="50"/>
      <c r="K510" s="50"/>
      <c r="L510" s="50"/>
      <c r="M510" s="30">
        <f t="shared" si="21"/>
        <v>0</v>
      </c>
      <c r="N510" s="30">
        <f t="shared" si="22"/>
        <v>0</v>
      </c>
      <c r="O510" s="30">
        <f t="shared" si="23"/>
        <v>0</v>
      </c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1:37" s="1" customFormat="1" ht="13.9" customHeight="1">
      <c r="A511" s="50">
        <v>499</v>
      </c>
      <c r="C511" s="22" t="s">
        <v>360</v>
      </c>
      <c r="E511" s="1" t="s">
        <v>1784</v>
      </c>
      <c r="F511" s="1" t="s">
        <v>360</v>
      </c>
      <c r="G511" s="50"/>
      <c r="H511" s="50"/>
      <c r="I511" s="50"/>
      <c r="J511" s="50"/>
      <c r="K511" s="50"/>
      <c r="L511" s="50"/>
      <c r="M511" s="30">
        <f t="shared" si="21"/>
        <v>0</v>
      </c>
      <c r="N511" s="30">
        <f t="shared" si="22"/>
        <v>0</v>
      </c>
      <c r="O511" s="30">
        <f t="shared" si="23"/>
        <v>0</v>
      </c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1:37" s="1" customFormat="1" ht="13.9" customHeight="1">
      <c r="A512" s="50">
        <v>500</v>
      </c>
      <c r="C512" s="22" t="s">
        <v>360</v>
      </c>
      <c r="E512" s="1" t="s">
        <v>1784</v>
      </c>
      <c r="F512" s="1" t="s">
        <v>360</v>
      </c>
      <c r="G512" s="50"/>
      <c r="H512" s="50"/>
      <c r="I512" s="50"/>
      <c r="J512" s="50"/>
      <c r="K512" s="50"/>
      <c r="L512" s="50"/>
      <c r="M512" s="30">
        <f t="shared" si="21"/>
        <v>0</v>
      </c>
      <c r="N512" s="30">
        <f t="shared" si="22"/>
        <v>0</v>
      </c>
      <c r="O512" s="30">
        <f t="shared" si="23"/>
        <v>0</v>
      </c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1:37" s="1" customFormat="1" ht="13.9" customHeight="1">
      <c r="A513" s="50">
        <v>501</v>
      </c>
      <c r="C513" s="22" t="s">
        <v>360</v>
      </c>
      <c r="E513" s="1" t="s">
        <v>2181</v>
      </c>
      <c r="F513" s="1" t="s">
        <v>360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0">
        <f t="shared" si="21"/>
        <v>0</v>
      </c>
      <c r="N513" s="30">
        <f t="shared" si="22"/>
        <v>0</v>
      </c>
      <c r="O513" s="30">
        <f t="shared" si="23"/>
        <v>0</v>
      </c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1:37" s="1" customFormat="1" ht="13.9" customHeight="1">
      <c r="A514" s="50">
        <v>502</v>
      </c>
      <c r="C514" s="22" t="s">
        <v>360</v>
      </c>
      <c r="E514" s="1" t="s">
        <v>2181</v>
      </c>
      <c r="F514" s="1" t="s">
        <v>360</v>
      </c>
      <c r="G514" s="50">
        <v>0</v>
      </c>
      <c r="H514" s="50">
        <v>0</v>
      </c>
      <c r="I514" s="50">
        <v>0</v>
      </c>
      <c r="J514" s="50">
        <v>0</v>
      </c>
      <c r="K514" s="50">
        <v>0</v>
      </c>
      <c r="L514" s="50">
        <v>0</v>
      </c>
      <c r="M514" s="30">
        <f t="shared" si="21"/>
        <v>0</v>
      </c>
      <c r="N514" s="30">
        <f t="shared" si="22"/>
        <v>0</v>
      </c>
      <c r="O514" s="30">
        <f t="shared" si="23"/>
        <v>0</v>
      </c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1:37" s="1" customFormat="1" ht="13.9" customHeight="1">
      <c r="A515" s="50">
        <v>503</v>
      </c>
      <c r="C515" s="22" t="s">
        <v>360</v>
      </c>
      <c r="E515" s="1" t="s">
        <v>2181</v>
      </c>
      <c r="F515" s="1" t="s">
        <v>360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30">
        <f t="shared" si="21"/>
        <v>0</v>
      </c>
      <c r="N515" s="30">
        <f t="shared" si="22"/>
        <v>0</v>
      </c>
      <c r="O515" s="30">
        <f t="shared" si="23"/>
        <v>0</v>
      </c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1:37" s="1" customFormat="1" ht="13.9" customHeight="1">
      <c r="A516" s="50">
        <v>504</v>
      </c>
      <c r="C516" s="22" t="s">
        <v>360</v>
      </c>
      <c r="E516" s="1" t="s">
        <v>1785</v>
      </c>
      <c r="F516" s="1" t="s">
        <v>360</v>
      </c>
      <c r="G516" s="50"/>
      <c r="H516" s="50"/>
      <c r="I516" s="50"/>
      <c r="J516" s="50"/>
      <c r="K516" s="50"/>
      <c r="L516" s="50"/>
      <c r="M516" s="30">
        <f t="shared" si="21"/>
        <v>0</v>
      </c>
      <c r="N516" s="30">
        <f t="shared" si="22"/>
        <v>0</v>
      </c>
      <c r="O516" s="30">
        <f t="shared" si="23"/>
        <v>0</v>
      </c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1:37" s="1" customFormat="1" ht="13.9" customHeight="1">
      <c r="A517" s="50">
        <v>505</v>
      </c>
      <c r="C517" s="22" t="s">
        <v>360</v>
      </c>
      <c r="E517" s="1" t="s">
        <v>1785</v>
      </c>
      <c r="F517" s="1" t="s">
        <v>360</v>
      </c>
      <c r="G517" s="50"/>
      <c r="H517" s="50"/>
      <c r="I517" s="50"/>
      <c r="J517" s="50"/>
      <c r="K517" s="50"/>
      <c r="L517" s="50"/>
      <c r="M517" s="30">
        <f t="shared" si="21"/>
        <v>0</v>
      </c>
      <c r="N517" s="30">
        <f t="shared" si="22"/>
        <v>0</v>
      </c>
      <c r="O517" s="30">
        <f t="shared" si="23"/>
        <v>0</v>
      </c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1:37" s="1" customFormat="1" ht="13.9" customHeight="1">
      <c r="A518" s="50">
        <v>506</v>
      </c>
      <c r="C518" s="22" t="s">
        <v>360</v>
      </c>
      <c r="E518" s="1" t="s">
        <v>1785</v>
      </c>
      <c r="F518" s="1" t="s">
        <v>360</v>
      </c>
      <c r="G518" s="50"/>
      <c r="H518" s="50"/>
      <c r="I518" s="50"/>
      <c r="J518" s="50"/>
      <c r="K518" s="50"/>
      <c r="L518" s="50"/>
      <c r="M518" s="30">
        <f t="shared" si="21"/>
        <v>0</v>
      </c>
      <c r="N518" s="30">
        <f t="shared" si="22"/>
        <v>0</v>
      </c>
      <c r="O518" s="30">
        <f t="shared" si="23"/>
        <v>0</v>
      </c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1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1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1:37" s="1" customFormat="1" ht="13.9" customHeight="1">
      <c r="E521" s="69" t="s">
        <v>2138</v>
      </c>
      <c r="G521" s="30">
        <f t="shared" ref="G521:M521" si="24">SUM(G13:G518)</f>
        <v>44403</v>
      </c>
      <c r="H521" s="30">
        <f t="shared" si="24"/>
        <v>44995</v>
      </c>
      <c r="I521" s="30">
        <f t="shared" si="24"/>
        <v>44203</v>
      </c>
      <c r="J521" s="30">
        <f t="shared" si="24"/>
        <v>44523</v>
      </c>
      <c r="K521" s="30">
        <f t="shared" si="24"/>
        <v>44321</v>
      </c>
      <c r="L521" s="30">
        <f t="shared" si="24"/>
        <v>43435</v>
      </c>
      <c r="M521" s="30">
        <f t="shared" si="24"/>
        <v>265880</v>
      </c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1:37" s="1" customFormat="1" ht="13.9" customHeight="1">
      <c r="E522" s="69" t="s">
        <v>2139</v>
      </c>
      <c r="G522" s="30">
        <f t="shared" ref="G522:M522" si="25">SUM(G521 / (COUNTIF(G13:G518,"&gt;0")))</f>
        <v>193.8995633187773</v>
      </c>
      <c r="H522" s="30">
        <f t="shared" si="25"/>
        <v>196.48471615720524</v>
      </c>
      <c r="I522" s="30">
        <f t="shared" si="25"/>
        <v>193.02620087336246</v>
      </c>
      <c r="J522" s="30">
        <f t="shared" si="25"/>
        <v>194.42358078602621</v>
      </c>
      <c r="K522" s="30">
        <f t="shared" si="25"/>
        <v>193.54148471615721</v>
      </c>
      <c r="L522" s="30">
        <f t="shared" si="25"/>
        <v>189.67248908296943</v>
      </c>
      <c r="M522" s="30">
        <f t="shared" si="25"/>
        <v>841.39240506329111</v>
      </c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1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1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1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1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1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1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tgwnbW2YnrQFREXTMT43uhoMCEf3wLAHeaGviBDXDtze2gsuBVDZmKh9BhFk34sQpeZDFb73zlBQib/LYe1Alw==" saltValue="JDqJtcdVxqxsrGSgGPGraw==" spinCount="100000" sheet="1" objects="1" scenarios="1"/>
  <sortState xmlns:xlrd2="http://schemas.microsoft.com/office/spreadsheetml/2017/richdata2" ref="B13:O518">
    <sortCondition descending="1" ref="M13"/>
    <sortCondition ref="B13"/>
  </sortState>
  <mergeCells count="1">
    <mergeCell ref="A1:R1"/>
  </mergeCells>
  <pageMargins left="0.17" right="0.17" top="0.75" bottom="0.75" header="0.3" footer="0.3"/>
  <pageSetup scale="59" fitToHeight="0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B2" sqref="B2"/>
    </sheetView>
  </sheetViews>
  <sheetFormatPr defaultRowHeight="15"/>
  <cols>
    <col min="1" max="1" width="5.7109375" style="13" customWidth="1"/>
    <col min="2" max="2" width="33.7109375" style="13" customWidth="1"/>
    <col min="3" max="3" width="18" style="13" customWidth="1"/>
    <col min="4" max="4" width="18.7109375" style="13" hidden="1" customWidth="1"/>
    <col min="5" max="5" width="37.7109375" style="13" customWidth="1"/>
    <col min="6" max="6" width="12.28515625" style="13" hidden="1" customWidth="1"/>
    <col min="7" max="26" width="9.7109375" style="87" customWidth="1"/>
    <col min="27" max="37" width="9.7109375" style="46" customWidth="1"/>
    <col min="38" max="78" width="9.7109375" style="13" customWidth="1"/>
  </cols>
  <sheetData>
    <row r="1" spans="1:141" s="4" customFormat="1" ht="16.149999999999999" customHeight="1">
      <c r="A1" s="94" t="s">
        <v>1829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12"/>
      <c r="T1" s="12"/>
      <c r="U1" s="12"/>
      <c r="V1" s="12"/>
      <c r="W1" s="12"/>
      <c r="X1" s="12"/>
      <c r="Y1" s="12"/>
      <c r="Z1" s="12"/>
      <c r="AA1" s="46">
        <v>32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1830</v>
      </c>
      <c r="EC1" s="13" t="s">
        <v>1831</v>
      </c>
      <c r="ED1" s="13" t="s">
        <v>1832</v>
      </c>
      <c r="EE1" s="13" t="s">
        <v>1833</v>
      </c>
      <c r="EF1" s="13" t="s">
        <v>1823</v>
      </c>
      <c r="EG1" s="13" t="s">
        <v>1834</v>
      </c>
      <c r="EH1" s="13" t="s">
        <v>1835</v>
      </c>
      <c r="EI1" s="13" t="s">
        <v>1836</v>
      </c>
      <c r="EJ1" s="13" t="s">
        <v>1837</v>
      </c>
      <c r="EK1" s="13" t="s">
        <v>2140</v>
      </c>
    </row>
    <row r="2" spans="1:141" s="4" customFormat="1" ht="16.149999999999999" customHeight="1">
      <c r="G2" s="12"/>
      <c r="H2" s="12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2141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1840</v>
      </c>
      <c r="EC2" s="13" t="s">
        <v>1841</v>
      </c>
      <c r="ED2" s="13" t="s">
        <v>1842</v>
      </c>
      <c r="EE2" s="13" t="s">
        <v>1843</v>
      </c>
      <c r="EF2" s="13" t="s">
        <v>1823</v>
      </c>
      <c r="EG2" s="13" t="s">
        <v>1844</v>
      </c>
      <c r="EH2" s="13" t="s">
        <v>1845</v>
      </c>
      <c r="EI2" s="13" t="s">
        <v>1846</v>
      </c>
      <c r="EJ2" s="13" t="s">
        <v>1847</v>
      </c>
      <c r="EK2" s="13" t="s">
        <v>2140</v>
      </c>
    </row>
    <row r="3" spans="1:141" s="4" customFormat="1" ht="16.149999999999999" customHeight="1">
      <c r="B3" s="8" t="s">
        <v>1</v>
      </c>
      <c r="C3" s="9"/>
      <c r="D3" s="9"/>
      <c r="E3" s="8" t="s">
        <v>13</v>
      </c>
      <c r="F3" s="9"/>
      <c r="G3" s="12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2142</v>
      </c>
      <c r="AB3" s="46" t="s">
        <v>2143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1850</v>
      </c>
      <c r="EC3" s="13" t="s">
        <v>1851</v>
      </c>
      <c r="ED3" s="13" t="s">
        <v>1852</v>
      </c>
      <c r="EE3" s="13" t="s">
        <v>1853</v>
      </c>
      <c r="EF3" s="13" t="s">
        <v>1823</v>
      </c>
      <c r="EG3" s="13" t="s">
        <v>1854</v>
      </c>
      <c r="EH3" s="13" t="s">
        <v>1855</v>
      </c>
      <c r="EI3" s="13" t="s">
        <v>1856</v>
      </c>
      <c r="EJ3" s="13" t="s">
        <v>1857</v>
      </c>
      <c r="EK3" s="13" t="s">
        <v>2140</v>
      </c>
    </row>
    <row r="4" spans="1:141" s="4" customFormat="1" ht="16.149999999999999" customHeight="1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2" t="s">
        <v>10</v>
      </c>
      <c r="EB4" s="13" t="s">
        <v>1858</v>
      </c>
      <c r="EC4" s="13" t="s">
        <v>1859</v>
      </c>
      <c r="ED4" s="13" t="s">
        <v>1860</v>
      </c>
      <c r="EE4" s="13" t="s">
        <v>1861</v>
      </c>
      <c r="EF4" s="13" t="s">
        <v>1823</v>
      </c>
      <c r="EG4" s="13" t="s">
        <v>1862</v>
      </c>
      <c r="EH4" s="13" t="s">
        <v>1863</v>
      </c>
      <c r="EI4" s="13" t="s">
        <v>1864</v>
      </c>
      <c r="EJ4" s="13" t="s">
        <v>1865</v>
      </c>
      <c r="EK4" s="13" t="s">
        <v>2140</v>
      </c>
    </row>
    <row r="5" spans="1:141" s="4" customFormat="1" ht="16.149999999999999" customHeight="1">
      <c r="C5" s="9"/>
      <c r="D5" s="9"/>
      <c r="F5" s="9"/>
      <c r="G5" s="12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1866</v>
      </c>
      <c r="EC5" s="13" t="s">
        <v>1867</v>
      </c>
      <c r="ED5" s="13" t="s">
        <v>1868</v>
      </c>
      <c r="EE5" s="13" t="s">
        <v>1869</v>
      </c>
      <c r="EF5" s="13" t="s">
        <v>1823</v>
      </c>
      <c r="EG5" s="13" t="s">
        <v>1870</v>
      </c>
      <c r="EH5" s="13" t="s">
        <v>1871</v>
      </c>
      <c r="EI5" s="13" t="s">
        <v>1872</v>
      </c>
      <c r="EJ5" s="13" t="s">
        <v>1873</v>
      </c>
      <c r="EK5" s="13" t="s">
        <v>2140</v>
      </c>
    </row>
    <row r="6" spans="1:141" s="4" customFormat="1" ht="16.149999999999999" customHeight="1">
      <c r="C6" s="9"/>
      <c r="D6" s="9"/>
      <c r="E6" s="9"/>
      <c r="F6" s="9"/>
      <c r="G6" s="12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1874</v>
      </c>
      <c r="EC6" s="13" t="s">
        <v>1875</v>
      </c>
      <c r="ED6" s="13" t="s">
        <v>1876</v>
      </c>
      <c r="EE6" s="13" t="s">
        <v>1877</v>
      </c>
      <c r="EF6" s="13" t="s">
        <v>1823</v>
      </c>
      <c r="EG6" s="13" t="s">
        <v>1878</v>
      </c>
      <c r="EH6" s="13" t="s">
        <v>1879</v>
      </c>
      <c r="EI6" s="13" t="s">
        <v>1880</v>
      </c>
      <c r="EJ6" s="13" t="s">
        <v>1881</v>
      </c>
      <c r="EK6" s="13" t="s">
        <v>2140</v>
      </c>
    </row>
    <row r="7" spans="1:141" s="4" customFormat="1" ht="16.149999999999999" hidden="1" customHeight="1">
      <c r="B7" s="16"/>
      <c r="C7" s="16"/>
      <c r="D7" s="16"/>
      <c r="E7" s="16"/>
      <c r="F7" s="16"/>
      <c r="G7" s="12"/>
      <c r="H7" s="12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1882</v>
      </c>
      <c r="EC7" s="13" t="s">
        <v>1883</v>
      </c>
      <c r="ED7" s="13" t="s">
        <v>1884</v>
      </c>
      <c r="EE7" s="13" t="s">
        <v>1885</v>
      </c>
      <c r="EF7" s="13" t="s">
        <v>1823</v>
      </c>
      <c r="EG7" s="13" t="s">
        <v>1886</v>
      </c>
      <c r="EH7" s="13" t="s">
        <v>1887</v>
      </c>
      <c r="EI7" s="13" t="s">
        <v>1888</v>
      </c>
      <c r="EJ7" s="13" t="s">
        <v>1889</v>
      </c>
      <c r="EK7" s="13" t="s">
        <v>2140</v>
      </c>
    </row>
    <row r="8" spans="1:141" s="4" customFormat="1" ht="16.149999999999999" customHeight="1">
      <c r="A8" s="5"/>
      <c r="B8" s="8" t="s">
        <v>1100</v>
      </c>
      <c r="C8" s="5"/>
      <c r="D8" s="5"/>
      <c r="E8" s="79" t="s">
        <v>1808</v>
      </c>
      <c r="F8" s="5"/>
      <c r="G8" s="10"/>
      <c r="H8" s="1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1890</v>
      </c>
      <c r="EC8" s="13" t="s">
        <v>1891</v>
      </c>
      <c r="ED8" s="13" t="s">
        <v>1892</v>
      </c>
      <c r="EE8" s="13" t="s">
        <v>1893</v>
      </c>
      <c r="EF8" s="13" t="s">
        <v>1823</v>
      </c>
      <c r="EG8" s="13" t="s">
        <v>1882</v>
      </c>
      <c r="EH8" s="13" t="s">
        <v>1894</v>
      </c>
      <c r="EI8" s="13" t="s">
        <v>1883</v>
      </c>
      <c r="EJ8" s="13" t="s">
        <v>1885</v>
      </c>
      <c r="EK8" s="13" t="s">
        <v>2140</v>
      </c>
    </row>
    <row r="9" spans="1:141" s="4" customFormat="1" ht="16.149999999999999" customHeight="1">
      <c r="B9" s="8"/>
      <c r="C9" s="16"/>
      <c r="D9" s="16"/>
      <c r="E9" s="16"/>
      <c r="F9" s="16"/>
      <c r="G9" s="12"/>
      <c r="H9" s="12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1895</v>
      </c>
      <c r="EC9" s="13" t="s">
        <v>1896</v>
      </c>
      <c r="ED9" s="13" t="s">
        <v>1897</v>
      </c>
      <c r="EE9" s="13" t="s">
        <v>1898</v>
      </c>
      <c r="EF9" s="13" t="s">
        <v>1823</v>
      </c>
      <c r="EG9" s="13" t="s">
        <v>1899</v>
      </c>
      <c r="EH9" s="13" t="s">
        <v>1900</v>
      </c>
      <c r="EI9" s="13" t="s">
        <v>1901</v>
      </c>
      <c r="EJ9" s="13" t="s">
        <v>1902</v>
      </c>
      <c r="EK9" s="13" t="s">
        <v>2140</v>
      </c>
    </row>
    <row r="10" spans="1:141" s="4" customFormat="1" ht="16.149999999999999" customHeight="1">
      <c r="B10" s="16"/>
      <c r="C10" s="16"/>
      <c r="G10" s="12"/>
      <c r="H10" s="12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1903</v>
      </c>
      <c r="EC10" s="13" t="s">
        <v>1904</v>
      </c>
      <c r="ED10" s="13" t="s">
        <v>1905</v>
      </c>
      <c r="EE10" s="13" t="s">
        <v>1906</v>
      </c>
      <c r="EF10" s="13" t="s">
        <v>1823</v>
      </c>
      <c r="EG10" s="13" t="s">
        <v>1907</v>
      </c>
      <c r="EH10" s="13" t="s">
        <v>1908</v>
      </c>
      <c r="EI10" s="13" t="s">
        <v>1909</v>
      </c>
      <c r="EJ10" s="13" t="s">
        <v>1910</v>
      </c>
      <c r="EK10" s="13" t="s">
        <v>2140</v>
      </c>
    </row>
    <row r="11" spans="1:141" s="69" customFormat="1" ht="13.9" customHeight="1">
      <c r="A11" s="74"/>
      <c r="B11" s="74"/>
      <c r="C11" s="74"/>
      <c r="D11" s="70"/>
      <c r="E11" s="70"/>
      <c r="F11" s="70"/>
      <c r="G11" s="19" t="s">
        <v>1729</v>
      </c>
      <c r="H11" s="19" t="s">
        <v>1729</v>
      </c>
      <c r="I11" s="19" t="s">
        <v>1729</v>
      </c>
      <c r="J11" s="19" t="s">
        <v>1729</v>
      </c>
      <c r="K11" s="19" t="s">
        <v>1729</v>
      </c>
      <c r="L11" s="19" t="s">
        <v>1729</v>
      </c>
      <c r="M11" s="19" t="s">
        <v>1911</v>
      </c>
      <c r="N11" s="19" t="s">
        <v>1729</v>
      </c>
      <c r="O11" s="19" t="s">
        <v>1731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1912</v>
      </c>
      <c r="EC11" s="13" t="s">
        <v>1913</v>
      </c>
      <c r="ED11" s="13" t="s">
        <v>1914</v>
      </c>
      <c r="EE11" s="13" t="s">
        <v>1915</v>
      </c>
      <c r="EF11" s="13" t="s">
        <v>1823</v>
      </c>
      <c r="EG11" s="13" t="s">
        <v>1916</v>
      </c>
      <c r="EH11" s="13" t="s">
        <v>1917</v>
      </c>
      <c r="EI11" s="13" t="s">
        <v>1918</v>
      </c>
      <c r="EJ11" s="13" t="s">
        <v>1919</v>
      </c>
      <c r="EK11" s="13" t="s">
        <v>2140</v>
      </c>
    </row>
    <row r="12" spans="1:141" s="69" customFormat="1" ht="13.9" customHeight="1">
      <c r="A12" s="19" t="s">
        <v>1811</v>
      </c>
      <c r="B12" s="19" t="s">
        <v>25</v>
      </c>
      <c r="C12" s="19" t="s">
        <v>24</v>
      </c>
      <c r="D12" s="74"/>
      <c r="E12" s="19" t="s">
        <v>1732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1735</v>
      </c>
      <c r="N12" s="19" t="s">
        <v>1733</v>
      </c>
      <c r="O12" s="19" t="s">
        <v>1736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1920</v>
      </c>
      <c r="EC12" s="13" t="s">
        <v>1921</v>
      </c>
      <c r="ED12" s="13" t="s">
        <v>1922</v>
      </c>
      <c r="EE12" s="13" t="s">
        <v>1923</v>
      </c>
      <c r="EF12" s="13" t="s">
        <v>1823</v>
      </c>
      <c r="EG12" s="13" t="s">
        <v>1924</v>
      </c>
      <c r="EH12" s="13" t="s">
        <v>1925</v>
      </c>
      <c r="EI12" s="13" t="s">
        <v>1926</v>
      </c>
      <c r="EJ12" s="13" t="s">
        <v>1927</v>
      </c>
      <c r="EK12" s="13" t="s">
        <v>2140</v>
      </c>
    </row>
    <row r="13" spans="1:141" s="1" customFormat="1" ht="13.9" customHeight="1">
      <c r="A13" s="24">
        <v>1</v>
      </c>
      <c r="B13" s="1" t="s">
        <v>1272</v>
      </c>
      <c r="C13" s="22" t="s">
        <v>1271</v>
      </c>
      <c r="E13" s="1" t="s">
        <v>2153</v>
      </c>
      <c r="F13" s="1" t="s">
        <v>360</v>
      </c>
      <c r="G13" s="50">
        <v>166</v>
      </c>
      <c r="H13" s="50">
        <v>226</v>
      </c>
      <c r="I13" s="50">
        <v>254</v>
      </c>
      <c r="J13" s="50">
        <v>258</v>
      </c>
      <c r="K13" s="50">
        <v>279</v>
      </c>
      <c r="L13" s="50">
        <v>205</v>
      </c>
      <c r="M13" s="30">
        <f t="shared" ref="M13:M76" si="0">SUM(G13:L13)</f>
        <v>1388</v>
      </c>
      <c r="N13" s="30">
        <f t="shared" ref="N13:N76" si="1">COUNTIF(G13:L13, "&gt;0" )</f>
        <v>6</v>
      </c>
      <c r="O13" s="30">
        <f t="shared" ref="O13:O76" si="2">IF(N13=0,0,M13/N13)</f>
        <v>231.33333333333334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1928</v>
      </c>
      <c r="EC13" s="13" t="s">
        <v>1929</v>
      </c>
      <c r="ED13" s="13" t="s">
        <v>1930</v>
      </c>
      <c r="EE13" s="13" t="s">
        <v>1931</v>
      </c>
      <c r="EF13" s="13" t="s">
        <v>1823</v>
      </c>
      <c r="EG13" s="13" t="s">
        <v>1932</v>
      </c>
      <c r="EH13" s="13" t="s">
        <v>1933</v>
      </c>
      <c r="EI13" s="13" t="s">
        <v>1934</v>
      </c>
      <c r="EJ13" s="13" t="s">
        <v>1935</v>
      </c>
      <c r="EK13" s="13" t="s">
        <v>2140</v>
      </c>
    </row>
    <row r="14" spans="1:141" s="1" customFormat="1" ht="13.9" customHeight="1">
      <c r="A14" s="24">
        <v>2</v>
      </c>
      <c r="B14" s="1" t="s">
        <v>1504</v>
      </c>
      <c r="C14" s="22" t="s">
        <v>1503</v>
      </c>
      <c r="E14" s="1" t="s">
        <v>2165</v>
      </c>
      <c r="F14" s="1" t="s">
        <v>360</v>
      </c>
      <c r="G14" s="50">
        <v>229</v>
      </c>
      <c r="H14" s="50">
        <v>231</v>
      </c>
      <c r="I14" s="50">
        <v>220</v>
      </c>
      <c r="J14" s="50">
        <v>201</v>
      </c>
      <c r="K14" s="50">
        <v>254</v>
      </c>
      <c r="L14" s="50">
        <v>212</v>
      </c>
      <c r="M14" s="30">
        <f t="shared" si="0"/>
        <v>1347</v>
      </c>
      <c r="N14" s="30">
        <f t="shared" si="1"/>
        <v>6</v>
      </c>
      <c r="O14" s="30">
        <f t="shared" si="2"/>
        <v>224.5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1936</v>
      </c>
      <c r="EC14" s="13" t="s">
        <v>1937</v>
      </c>
      <c r="ED14" s="13" t="s">
        <v>1938</v>
      </c>
      <c r="EE14" s="13" t="s">
        <v>1939</v>
      </c>
      <c r="EF14" s="13" t="s">
        <v>1823</v>
      </c>
      <c r="EG14" s="13" t="s">
        <v>1940</v>
      </c>
      <c r="EH14" s="13" t="s">
        <v>1941</v>
      </c>
      <c r="EI14" s="13" t="s">
        <v>1942</v>
      </c>
      <c r="EJ14" s="13" t="s">
        <v>1943</v>
      </c>
      <c r="EK14" s="13" t="s">
        <v>2140</v>
      </c>
    </row>
    <row r="15" spans="1:141" s="1" customFormat="1" ht="13.9" customHeight="1">
      <c r="A15" s="24">
        <v>3</v>
      </c>
      <c r="B15" s="1" t="s">
        <v>1308</v>
      </c>
      <c r="C15" s="22" t="s">
        <v>1307</v>
      </c>
      <c r="E15" s="1" t="s">
        <v>2156</v>
      </c>
      <c r="F15" s="1" t="s">
        <v>360</v>
      </c>
      <c r="G15" s="50">
        <v>220</v>
      </c>
      <c r="H15" s="50">
        <v>219</v>
      </c>
      <c r="I15" s="50">
        <v>192</v>
      </c>
      <c r="J15" s="50">
        <v>267</v>
      </c>
      <c r="K15" s="50">
        <v>207</v>
      </c>
      <c r="L15" s="50">
        <v>241</v>
      </c>
      <c r="M15" s="30">
        <f t="shared" si="0"/>
        <v>1346</v>
      </c>
      <c r="N15" s="30">
        <f t="shared" si="1"/>
        <v>6</v>
      </c>
      <c r="O15" s="30">
        <f t="shared" si="2"/>
        <v>224.33333333333334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1944</v>
      </c>
      <c r="EC15" s="13" t="s">
        <v>1945</v>
      </c>
      <c r="ED15" s="13" t="s">
        <v>1946</v>
      </c>
      <c r="EE15" s="13" t="s">
        <v>1947</v>
      </c>
      <c r="EF15" s="13" t="s">
        <v>1823</v>
      </c>
      <c r="EG15" s="13" t="s">
        <v>1948</v>
      </c>
      <c r="EH15" s="13" t="s">
        <v>1949</v>
      </c>
      <c r="EI15" s="13" t="s">
        <v>1950</v>
      </c>
      <c r="EJ15" s="13" t="s">
        <v>1951</v>
      </c>
      <c r="EK15" s="13" t="s">
        <v>2140</v>
      </c>
    </row>
    <row r="16" spans="1:141" s="1" customFormat="1" ht="13.9" customHeight="1">
      <c r="A16" s="24">
        <v>4</v>
      </c>
      <c r="B16" s="1" t="s">
        <v>1717</v>
      </c>
      <c r="C16" s="22" t="s">
        <v>1716</v>
      </c>
      <c r="E16" s="1" t="s">
        <v>2174</v>
      </c>
      <c r="F16" s="1" t="s">
        <v>360</v>
      </c>
      <c r="G16" s="50">
        <v>177</v>
      </c>
      <c r="H16" s="50">
        <v>212</v>
      </c>
      <c r="I16" s="50">
        <v>205</v>
      </c>
      <c r="J16" s="50">
        <v>202</v>
      </c>
      <c r="K16" s="50">
        <v>267</v>
      </c>
      <c r="L16" s="50">
        <v>259</v>
      </c>
      <c r="M16" s="30">
        <f t="shared" si="0"/>
        <v>1322</v>
      </c>
      <c r="N16" s="30">
        <f t="shared" si="1"/>
        <v>6</v>
      </c>
      <c r="O16" s="30">
        <f t="shared" si="2"/>
        <v>220.33333333333334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1952</v>
      </c>
      <c r="EC16" s="13" t="s">
        <v>1953</v>
      </c>
      <c r="ED16" s="13" t="s">
        <v>1954</v>
      </c>
      <c r="EE16" s="13" t="s">
        <v>1955</v>
      </c>
      <c r="EF16" s="13" t="s">
        <v>1823</v>
      </c>
      <c r="EG16" s="13" t="s">
        <v>1956</v>
      </c>
      <c r="EH16" s="13" t="s">
        <v>1957</v>
      </c>
      <c r="EI16" s="13" t="s">
        <v>1958</v>
      </c>
      <c r="EJ16" s="13" t="s">
        <v>1959</v>
      </c>
      <c r="EK16" s="13" t="s">
        <v>2140</v>
      </c>
    </row>
    <row r="17" spans="1:141" s="1" customFormat="1" ht="13.9" customHeight="1">
      <c r="A17" s="24">
        <v>5</v>
      </c>
      <c r="B17" s="1" t="s">
        <v>1118</v>
      </c>
      <c r="C17" s="22" t="s">
        <v>1117</v>
      </c>
      <c r="E17" s="64" t="s">
        <v>2145</v>
      </c>
      <c r="F17" s="64" t="s">
        <v>360</v>
      </c>
      <c r="G17" s="24">
        <v>194</v>
      </c>
      <c r="H17" s="24">
        <v>222</v>
      </c>
      <c r="I17" s="24">
        <v>183</v>
      </c>
      <c r="J17" s="24">
        <v>279</v>
      </c>
      <c r="K17" s="24">
        <v>259</v>
      </c>
      <c r="L17" s="24">
        <v>160</v>
      </c>
      <c r="M17" s="19">
        <f t="shared" si="0"/>
        <v>1297</v>
      </c>
      <c r="N17" s="19">
        <f t="shared" si="1"/>
        <v>6</v>
      </c>
      <c r="O17" s="19">
        <f t="shared" si="2"/>
        <v>216.16666666666666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1960</v>
      </c>
      <c r="EC17" s="13" t="s">
        <v>1961</v>
      </c>
      <c r="ED17" s="13" t="s">
        <v>1962</v>
      </c>
      <c r="EE17" s="13" t="s">
        <v>1963</v>
      </c>
      <c r="EF17" s="13" t="s">
        <v>1823</v>
      </c>
      <c r="EG17" s="13" t="s">
        <v>1964</v>
      </c>
      <c r="EH17" s="13" t="s">
        <v>1965</v>
      </c>
      <c r="EI17" s="13" t="s">
        <v>1966</v>
      </c>
      <c r="EJ17" s="13" t="s">
        <v>1967</v>
      </c>
      <c r="EK17" s="13" t="s">
        <v>2140</v>
      </c>
    </row>
    <row r="18" spans="1:141" s="1" customFormat="1" ht="13.9" customHeight="1">
      <c r="A18" s="24">
        <v>6</v>
      </c>
      <c r="B18" s="1" t="s">
        <v>1270</v>
      </c>
      <c r="C18" s="22" t="s">
        <v>1269</v>
      </c>
      <c r="E18" s="1" t="s">
        <v>2153</v>
      </c>
      <c r="F18" s="1" t="s">
        <v>360</v>
      </c>
      <c r="G18" s="50">
        <v>221</v>
      </c>
      <c r="H18" s="50">
        <v>202</v>
      </c>
      <c r="I18" s="50">
        <v>211</v>
      </c>
      <c r="J18" s="50">
        <v>234</v>
      </c>
      <c r="K18" s="50">
        <v>206</v>
      </c>
      <c r="L18" s="50">
        <v>209</v>
      </c>
      <c r="M18" s="30">
        <f t="shared" si="0"/>
        <v>1283</v>
      </c>
      <c r="N18" s="30">
        <f t="shared" si="1"/>
        <v>6</v>
      </c>
      <c r="O18" s="30">
        <f t="shared" si="2"/>
        <v>213.83333333333334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1968</v>
      </c>
      <c r="EC18" s="13" t="s">
        <v>1969</v>
      </c>
      <c r="ED18" s="13" t="s">
        <v>1970</v>
      </c>
      <c r="EE18" s="13" t="s">
        <v>1971</v>
      </c>
      <c r="EF18" s="13" t="s">
        <v>1823</v>
      </c>
      <c r="EG18" s="13" t="s">
        <v>1972</v>
      </c>
      <c r="EH18" s="13" t="s">
        <v>1973</v>
      </c>
      <c r="EI18" s="13" t="s">
        <v>1974</v>
      </c>
      <c r="EJ18" s="13" t="s">
        <v>1975</v>
      </c>
      <c r="EK18" s="13" t="s">
        <v>2140</v>
      </c>
    </row>
    <row r="19" spans="1:141" s="1" customFormat="1" ht="13.9" customHeight="1">
      <c r="A19" s="24">
        <v>7</v>
      </c>
      <c r="B19" s="1" t="s">
        <v>1400</v>
      </c>
      <c r="C19" s="22" t="s">
        <v>1399</v>
      </c>
      <c r="E19" s="1" t="s">
        <v>2160</v>
      </c>
      <c r="F19" s="1" t="s">
        <v>360</v>
      </c>
      <c r="G19" s="50">
        <v>277</v>
      </c>
      <c r="H19" s="50">
        <v>188</v>
      </c>
      <c r="I19" s="50">
        <v>200</v>
      </c>
      <c r="J19" s="50">
        <v>183</v>
      </c>
      <c r="K19" s="50">
        <v>216</v>
      </c>
      <c r="L19" s="50">
        <v>203</v>
      </c>
      <c r="M19" s="30">
        <f t="shared" si="0"/>
        <v>1267</v>
      </c>
      <c r="N19" s="30">
        <f t="shared" si="1"/>
        <v>6</v>
      </c>
      <c r="O19" s="30">
        <f t="shared" si="2"/>
        <v>211.16666666666666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1976</v>
      </c>
      <c r="EC19" s="13" t="s">
        <v>1977</v>
      </c>
      <c r="ED19" s="13" t="s">
        <v>1978</v>
      </c>
      <c r="EE19" s="13" t="s">
        <v>1979</v>
      </c>
      <c r="EF19" s="13" t="s">
        <v>1823</v>
      </c>
      <c r="EG19" s="13" t="s">
        <v>1980</v>
      </c>
      <c r="EH19" s="13" t="s">
        <v>1981</v>
      </c>
      <c r="EI19" s="13" t="s">
        <v>1982</v>
      </c>
      <c r="EJ19" s="13" t="s">
        <v>1983</v>
      </c>
      <c r="EK19" s="13" t="s">
        <v>2140</v>
      </c>
    </row>
    <row r="20" spans="1:141" s="1" customFormat="1" ht="13.9" customHeight="1">
      <c r="A20" s="24">
        <v>8</v>
      </c>
      <c r="B20" s="1" t="s">
        <v>1699</v>
      </c>
      <c r="C20" s="22" t="s">
        <v>1698</v>
      </c>
      <c r="E20" s="1" t="s">
        <v>2195</v>
      </c>
      <c r="F20" s="1" t="s">
        <v>360</v>
      </c>
      <c r="G20" s="50">
        <v>208</v>
      </c>
      <c r="H20" s="50">
        <v>231</v>
      </c>
      <c r="I20" s="50">
        <v>159</v>
      </c>
      <c r="J20" s="50">
        <v>234</v>
      </c>
      <c r="K20" s="50">
        <v>177</v>
      </c>
      <c r="L20" s="50">
        <v>239</v>
      </c>
      <c r="M20" s="30">
        <f t="shared" si="0"/>
        <v>1248</v>
      </c>
      <c r="N20" s="30">
        <f t="shared" si="1"/>
        <v>6</v>
      </c>
      <c r="O20" s="30">
        <f t="shared" si="2"/>
        <v>208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1984</v>
      </c>
      <c r="EC20" s="13" t="s">
        <v>1985</v>
      </c>
      <c r="ED20" s="13" t="s">
        <v>1986</v>
      </c>
      <c r="EE20" s="13" t="s">
        <v>1987</v>
      </c>
      <c r="EF20" s="13" t="s">
        <v>1823</v>
      </c>
      <c r="EG20" s="13" t="s">
        <v>1988</v>
      </c>
      <c r="EH20" s="13" t="s">
        <v>1989</v>
      </c>
      <c r="EI20" s="13" t="s">
        <v>1990</v>
      </c>
      <c r="EJ20" s="13" t="s">
        <v>1991</v>
      </c>
      <c r="EK20" s="13" t="s">
        <v>2140</v>
      </c>
    </row>
    <row r="21" spans="1:141" s="1" customFormat="1" ht="13.9" customHeight="1">
      <c r="A21" s="24">
        <v>9</v>
      </c>
      <c r="B21" s="1" t="s">
        <v>1574</v>
      </c>
      <c r="C21" s="22" t="s">
        <v>1573</v>
      </c>
      <c r="E21" s="1" t="s">
        <v>2167</v>
      </c>
      <c r="F21" s="1" t="s">
        <v>360</v>
      </c>
      <c r="G21" s="50">
        <v>196</v>
      </c>
      <c r="H21" s="50">
        <v>213</v>
      </c>
      <c r="I21" s="50">
        <v>220</v>
      </c>
      <c r="J21" s="50">
        <v>258</v>
      </c>
      <c r="K21" s="50">
        <v>151</v>
      </c>
      <c r="L21" s="50">
        <v>189</v>
      </c>
      <c r="M21" s="30">
        <f t="shared" si="0"/>
        <v>1227</v>
      </c>
      <c r="N21" s="30">
        <f t="shared" si="1"/>
        <v>6</v>
      </c>
      <c r="O21" s="30">
        <f t="shared" si="2"/>
        <v>204.5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1992</v>
      </c>
      <c r="EC21" s="13" t="s">
        <v>1993</v>
      </c>
      <c r="ED21" s="13" t="s">
        <v>1994</v>
      </c>
      <c r="EE21" s="13" t="s">
        <v>1995</v>
      </c>
      <c r="EF21" s="13" t="s">
        <v>1823</v>
      </c>
      <c r="EG21" s="13" t="s">
        <v>1968</v>
      </c>
      <c r="EH21" s="13" t="s">
        <v>1996</v>
      </c>
      <c r="EI21" s="13" t="s">
        <v>1969</v>
      </c>
      <c r="EJ21" s="13" t="s">
        <v>1971</v>
      </c>
      <c r="EK21" s="13" t="s">
        <v>2140</v>
      </c>
    </row>
    <row r="22" spans="1:141" s="1" customFormat="1" ht="13.9" customHeight="1">
      <c r="A22" s="24">
        <v>10</v>
      </c>
      <c r="B22" s="1" t="s">
        <v>1184</v>
      </c>
      <c r="C22" s="22" t="s">
        <v>1183</v>
      </c>
      <c r="E22" s="64" t="s">
        <v>2149</v>
      </c>
      <c r="F22" s="64" t="s">
        <v>360</v>
      </c>
      <c r="G22" s="24">
        <v>152</v>
      </c>
      <c r="H22" s="24">
        <v>246</v>
      </c>
      <c r="I22" s="24">
        <v>205</v>
      </c>
      <c r="J22" s="24">
        <v>191</v>
      </c>
      <c r="K22" s="24">
        <v>213</v>
      </c>
      <c r="L22" s="24">
        <v>219</v>
      </c>
      <c r="M22" s="19">
        <f t="shared" si="0"/>
        <v>1226</v>
      </c>
      <c r="N22" s="19">
        <f t="shared" si="1"/>
        <v>6</v>
      </c>
      <c r="O22" s="19">
        <f t="shared" si="2"/>
        <v>204.33333333333334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1997</v>
      </c>
      <c r="EC22" s="13" t="s">
        <v>1998</v>
      </c>
      <c r="ED22" s="13" t="s">
        <v>1999</v>
      </c>
      <c r="EE22" s="13" t="s">
        <v>2000</v>
      </c>
      <c r="EF22" s="13" t="s">
        <v>1823</v>
      </c>
      <c r="EG22" s="13" t="s">
        <v>2001</v>
      </c>
      <c r="EH22" s="13" t="s">
        <v>2002</v>
      </c>
      <c r="EI22" s="13" t="s">
        <v>2003</v>
      </c>
      <c r="EJ22" s="13" t="s">
        <v>2004</v>
      </c>
      <c r="EK22" s="13" t="s">
        <v>2140</v>
      </c>
    </row>
    <row r="23" spans="1:141" s="1" customFormat="1" ht="13.9" customHeight="1">
      <c r="A23" s="24">
        <v>11</v>
      </c>
      <c r="B23" s="1" t="s">
        <v>1532</v>
      </c>
      <c r="C23" s="22" t="s">
        <v>1531</v>
      </c>
      <c r="E23" s="1" t="s">
        <v>2167</v>
      </c>
      <c r="F23" s="1" t="s">
        <v>360</v>
      </c>
      <c r="G23" s="50">
        <v>167</v>
      </c>
      <c r="H23" s="50">
        <v>233</v>
      </c>
      <c r="I23" s="50">
        <v>192</v>
      </c>
      <c r="J23" s="50">
        <v>263</v>
      </c>
      <c r="K23" s="50">
        <v>192</v>
      </c>
      <c r="L23" s="50">
        <v>171</v>
      </c>
      <c r="M23" s="30">
        <f t="shared" si="0"/>
        <v>1218</v>
      </c>
      <c r="N23" s="30">
        <f t="shared" si="1"/>
        <v>6</v>
      </c>
      <c r="O23" s="30">
        <f t="shared" si="2"/>
        <v>203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2005</v>
      </c>
      <c r="EC23" s="13" t="s">
        <v>2006</v>
      </c>
      <c r="ED23" s="13" t="s">
        <v>2007</v>
      </c>
      <c r="EE23" s="13" t="s">
        <v>2008</v>
      </c>
      <c r="EF23" s="13" t="s">
        <v>1823</v>
      </c>
      <c r="EG23" s="13" t="s">
        <v>2009</v>
      </c>
      <c r="EH23" s="13" t="s">
        <v>2010</v>
      </c>
      <c r="EI23" s="13" t="s">
        <v>2011</v>
      </c>
      <c r="EJ23" s="13" t="s">
        <v>2012</v>
      </c>
      <c r="EK23" s="13" t="s">
        <v>2140</v>
      </c>
    </row>
    <row r="24" spans="1:141" s="1" customFormat="1" ht="13.9" customHeight="1">
      <c r="A24" s="24">
        <v>12</v>
      </c>
      <c r="B24" s="1" t="s">
        <v>1372</v>
      </c>
      <c r="C24" s="22" t="s">
        <v>1371</v>
      </c>
      <c r="E24" s="1" t="s">
        <v>2158</v>
      </c>
      <c r="F24" s="1" t="s">
        <v>360</v>
      </c>
      <c r="G24" s="50">
        <v>156</v>
      </c>
      <c r="H24" s="50">
        <v>181</v>
      </c>
      <c r="I24" s="50">
        <v>257</v>
      </c>
      <c r="J24" s="50">
        <v>197</v>
      </c>
      <c r="K24" s="50">
        <v>173</v>
      </c>
      <c r="L24" s="50">
        <v>247</v>
      </c>
      <c r="M24" s="30">
        <f t="shared" si="0"/>
        <v>1211</v>
      </c>
      <c r="N24" s="30">
        <f t="shared" si="1"/>
        <v>6</v>
      </c>
      <c r="O24" s="30">
        <f t="shared" si="2"/>
        <v>201.83333333333334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2013</v>
      </c>
      <c r="EC24" s="13" t="s">
        <v>2014</v>
      </c>
      <c r="ED24" s="13" t="s">
        <v>2015</v>
      </c>
      <c r="EE24" s="13" t="s">
        <v>2016</v>
      </c>
      <c r="EF24" s="13" t="s">
        <v>1823</v>
      </c>
      <c r="EG24" s="13" t="s">
        <v>2017</v>
      </c>
      <c r="EH24" s="13" t="s">
        <v>2018</v>
      </c>
      <c r="EI24" s="13" t="s">
        <v>2019</v>
      </c>
      <c r="EJ24" s="13" t="s">
        <v>2020</v>
      </c>
      <c r="EK24" s="13" t="s">
        <v>2140</v>
      </c>
    </row>
    <row r="25" spans="1:141" s="1" customFormat="1" ht="13.9" customHeight="1">
      <c r="A25" s="24">
        <v>13</v>
      </c>
      <c r="B25" s="1" t="s">
        <v>1384</v>
      </c>
      <c r="C25" s="22" t="s">
        <v>1383</v>
      </c>
      <c r="E25" s="1" t="s">
        <v>2160</v>
      </c>
      <c r="F25" s="1" t="s">
        <v>360</v>
      </c>
      <c r="G25" s="50">
        <v>197</v>
      </c>
      <c r="H25" s="50">
        <v>234</v>
      </c>
      <c r="I25" s="50">
        <v>194</v>
      </c>
      <c r="J25" s="50">
        <v>184</v>
      </c>
      <c r="K25" s="50">
        <v>209</v>
      </c>
      <c r="L25" s="50">
        <v>192</v>
      </c>
      <c r="M25" s="30">
        <f t="shared" si="0"/>
        <v>1210</v>
      </c>
      <c r="N25" s="30">
        <f t="shared" si="1"/>
        <v>6</v>
      </c>
      <c r="O25" s="30">
        <f t="shared" si="2"/>
        <v>201.66666666666666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2021</v>
      </c>
      <c r="EC25" s="13" t="s">
        <v>2022</v>
      </c>
      <c r="ED25" s="13" t="s">
        <v>2023</v>
      </c>
      <c r="EE25" s="13" t="s">
        <v>2024</v>
      </c>
      <c r="EF25" s="13" t="s">
        <v>1823</v>
      </c>
      <c r="EG25" s="13" t="s">
        <v>2025</v>
      </c>
      <c r="EH25" s="13" t="s">
        <v>2026</v>
      </c>
      <c r="EI25" s="13" t="s">
        <v>2027</v>
      </c>
      <c r="EJ25" s="13" t="s">
        <v>2028</v>
      </c>
      <c r="EK25" s="13" t="s">
        <v>2140</v>
      </c>
    </row>
    <row r="26" spans="1:141" s="1" customFormat="1" ht="13.9" customHeight="1">
      <c r="A26" s="24">
        <v>14</v>
      </c>
      <c r="B26" s="1" t="s">
        <v>1338</v>
      </c>
      <c r="C26" s="22" t="s">
        <v>1337</v>
      </c>
      <c r="E26" s="1" t="s">
        <v>2157</v>
      </c>
      <c r="F26" s="1" t="s">
        <v>360</v>
      </c>
      <c r="G26" s="50">
        <v>213</v>
      </c>
      <c r="H26" s="50">
        <v>170</v>
      </c>
      <c r="I26" s="50">
        <v>187</v>
      </c>
      <c r="J26" s="50">
        <v>214</v>
      </c>
      <c r="K26" s="50">
        <v>206</v>
      </c>
      <c r="L26" s="50">
        <v>218</v>
      </c>
      <c r="M26" s="30">
        <f t="shared" si="0"/>
        <v>1208</v>
      </c>
      <c r="N26" s="30">
        <f t="shared" si="1"/>
        <v>6</v>
      </c>
      <c r="O26" s="30">
        <f t="shared" si="2"/>
        <v>201.33333333333334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2029</v>
      </c>
      <c r="EC26" s="13" t="s">
        <v>2030</v>
      </c>
      <c r="ED26" s="13" t="s">
        <v>2031</v>
      </c>
      <c r="EE26" s="13" t="s">
        <v>2032</v>
      </c>
      <c r="EF26" s="13" t="s">
        <v>1823</v>
      </c>
      <c r="EG26" s="13" t="s">
        <v>2033</v>
      </c>
      <c r="EH26" s="13" t="s">
        <v>2034</v>
      </c>
      <c r="EI26" s="13" t="s">
        <v>2035</v>
      </c>
      <c r="EJ26" s="13" t="s">
        <v>2036</v>
      </c>
      <c r="EK26" s="13" t="s">
        <v>2140</v>
      </c>
    </row>
    <row r="27" spans="1:141" s="1" customFormat="1" ht="13.9" customHeight="1">
      <c r="A27" s="24">
        <v>15</v>
      </c>
      <c r="B27" s="1" t="s">
        <v>1124</v>
      </c>
      <c r="C27" s="22" t="s">
        <v>1123</v>
      </c>
      <c r="E27" s="64" t="s">
        <v>2145</v>
      </c>
      <c r="F27" s="64" t="s">
        <v>360</v>
      </c>
      <c r="G27" s="24">
        <v>213</v>
      </c>
      <c r="H27" s="24">
        <v>180</v>
      </c>
      <c r="I27" s="24">
        <v>182</v>
      </c>
      <c r="J27" s="24">
        <v>203</v>
      </c>
      <c r="K27" s="24">
        <v>245</v>
      </c>
      <c r="L27" s="24">
        <v>179</v>
      </c>
      <c r="M27" s="19">
        <f t="shared" si="0"/>
        <v>1202</v>
      </c>
      <c r="N27" s="19">
        <f t="shared" si="1"/>
        <v>6</v>
      </c>
      <c r="O27" s="19">
        <f t="shared" si="2"/>
        <v>200.33333333333334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2037</v>
      </c>
      <c r="EC27" s="13" t="s">
        <v>2038</v>
      </c>
      <c r="ED27" s="13" t="s">
        <v>2039</v>
      </c>
      <c r="EE27" s="13" t="s">
        <v>2040</v>
      </c>
      <c r="EF27" s="13" t="s">
        <v>1823</v>
      </c>
      <c r="EG27" s="13" t="s">
        <v>2041</v>
      </c>
      <c r="EH27" s="13" t="s">
        <v>2042</v>
      </c>
      <c r="EI27" s="13" t="s">
        <v>2043</v>
      </c>
      <c r="EJ27" s="13" t="s">
        <v>2044</v>
      </c>
      <c r="EK27" s="13" t="s">
        <v>2140</v>
      </c>
    </row>
    <row r="28" spans="1:141" s="1" customFormat="1" ht="13.9" customHeight="1">
      <c r="A28" s="24">
        <v>16</v>
      </c>
      <c r="B28" s="1" t="s">
        <v>1508</v>
      </c>
      <c r="C28" s="22" t="s">
        <v>1507</v>
      </c>
      <c r="E28" s="1" t="s">
        <v>2165</v>
      </c>
      <c r="F28" s="1" t="s">
        <v>360</v>
      </c>
      <c r="G28" s="50">
        <v>199</v>
      </c>
      <c r="H28" s="50">
        <v>192</v>
      </c>
      <c r="I28" s="50">
        <v>180</v>
      </c>
      <c r="J28" s="50">
        <v>224</v>
      </c>
      <c r="K28" s="50">
        <v>192</v>
      </c>
      <c r="L28" s="50">
        <v>213</v>
      </c>
      <c r="M28" s="30">
        <f t="shared" si="0"/>
        <v>1200</v>
      </c>
      <c r="N28" s="30">
        <f t="shared" si="1"/>
        <v>6</v>
      </c>
      <c r="O28" s="30">
        <f t="shared" si="2"/>
        <v>200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1830</v>
      </c>
      <c r="EC28" s="13" t="s">
        <v>1831</v>
      </c>
      <c r="ED28" s="13" t="s">
        <v>1832</v>
      </c>
      <c r="EE28" s="13" t="s">
        <v>1833</v>
      </c>
      <c r="EF28" s="13" t="s">
        <v>1827</v>
      </c>
      <c r="EG28" s="13" t="s">
        <v>2049</v>
      </c>
      <c r="EH28" s="13" t="s">
        <v>2050</v>
      </c>
      <c r="EI28" s="13" t="s">
        <v>2051</v>
      </c>
      <c r="EJ28" s="13" t="s">
        <v>2052</v>
      </c>
      <c r="EK28" s="13" t="s">
        <v>2140</v>
      </c>
    </row>
    <row r="29" spans="1:141" s="1" customFormat="1" ht="13.9" customHeight="1">
      <c r="A29" s="24">
        <v>17</v>
      </c>
      <c r="B29" s="1" t="s">
        <v>1408</v>
      </c>
      <c r="C29" s="22" t="s">
        <v>1407</v>
      </c>
      <c r="E29" s="1" t="s">
        <v>2160</v>
      </c>
      <c r="F29" s="1" t="s">
        <v>360</v>
      </c>
      <c r="G29" s="50">
        <v>227</v>
      </c>
      <c r="H29" s="50">
        <v>187</v>
      </c>
      <c r="I29" s="50">
        <v>192</v>
      </c>
      <c r="J29" s="50">
        <v>207</v>
      </c>
      <c r="K29" s="50">
        <v>212</v>
      </c>
      <c r="L29" s="50">
        <v>172</v>
      </c>
      <c r="M29" s="30">
        <f t="shared" si="0"/>
        <v>1197</v>
      </c>
      <c r="N29" s="30">
        <f t="shared" si="1"/>
        <v>6</v>
      </c>
      <c r="O29" s="30">
        <f t="shared" si="2"/>
        <v>199.5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1840</v>
      </c>
      <c r="EC29" s="13" t="s">
        <v>1841</v>
      </c>
      <c r="ED29" s="13" t="s">
        <v>1842</v>
      </c>
      <c r="EE29" s="13" t="s">
        <v>1843</v>
      </c>
      <c r="EF29" s="13" t="s">
        <v>1827</v>
      </c>
      <c r="EG29" s="13" t="s">
        <v>2057</v>
      </c>
      <c r="EH29" s="13" t="s">
        <v>2058</v>
      </c>
      <c r="EI29" s="13" t="s">
        <v>2059</v>
      </c>
      <c r="EJ29" s="13" t="s">
        <v>2060</v>
      </c>
      <c r="EK29" s="13" t="s">
        <v>2140</v>
      </c>
    </row>
    <row r="30" spans="1:141" s="1" customFormat="1" ht="13.9" customHeight="1">
      <c r="A30" s="24">
        <v>18</v>
      </c>
      <c r="B30" s="1" t="s">
        <v>1116</v>
      </c>
      <c r="C30" s="22" t="s">
        <v>1115</v>
      </c>
      <c r="E30" s="64" t="s">
        <v>2145</v>
      </c>
      <c r="F30" s="64" t="s">
        <v>360</v>
      </c>
      <c r="G30" s="24">
        <v>220</v>
      </c>
      <c r="H30" s="24">
        <v>190</v>
      </c>
      <c r="I30" s="24">
        <v>212</v>
      </c>
      <c r="J30" s="24">
        <v>181</v>
      </c>
      <c r="K30" s="24">
        <v>207</v>
      </c>
      <c r="L30" s="24">
        <v>178</v>
      </c>
      <c r="M30" s="19">
        <f t="shared" si="0"/>
        <v>1188</v>
      </c>
      <c r="N30" s="19">
        <f t="shared" si="1"/>
        <v>6</v>
      </c>
      <c r="O30" s="19">
        <f t="shared" si="2"/>
        <v>198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1850</v>
      </c>
      <c r="EC30" s="13" t="s">
        <v>1851</v>
      </c>
      <c r="ED30" s="13" t="s">
        <v>1852</v>
      </c>
      <c r="EE30" s="13" t="s">
        <v>1853</v>
      </c>
      <c r="EF30" s="13" t="s">
        <v>1827</v>
      </c>
      <c r="EG30" s="13" t="s">
        <v>2065</v>
      </c>
      <c r="EH30" s="13" t="s">
        <v>2066</v>
      </c>
      <c r="EI30" s="13" t="s">
        <v>2067</v>
      </c>
      <c r="EJ30" s="13" t="s">
        <v>2068</v>
      </c>
      <c r="EK30" s="13" t="s">
        <v>2140</v>
      </c>
    </row>
    <row r="31" spans="1:141" s="1" customFormat="1" ht="13.9" customHeight="1">
      <c r="A31" s="24">
        <v>19</v>
      </c>
      <c r="B31" s="1" t="s">
        <v>1715</v>
      </c>
      <c r="C31" s="22" t="s">
        <v>1714</v>
      </c>
      <c r="E31" s="1" t="s">
        <v>2174</v>
      </c>
      <c r="F31" s="1" t="s">
        <v>360</v>
      </c>
      <c r="G31" s="50">
        <v>194</v>
      </c>
      <c r="H31" s="50">
        <v>226</v>
      </c>
      <c r="I31" s="50">
        <v>204</v>
      </c>
      <c r="J31" s="50">
        <v>150</v>
      </c>
      <c r="K31" s="50">
        <v>189</v>
      </c>
      <c r="L31" s="50">
        <v>217</v>
      </c>
      <c r="M31" s="30">
        <f t="shared" si="0"/>
        <v>1180</v>
      </c>
      <c r="N31" s="30">
        <f t="shared" si="1"/>
        <v>6</v>
      </c>
      <c r="O31" s="30">
        <f t="shared" si="2"/>
        <v>196.66666666666666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  <c r="EB31" s="13" t="s">
        <v>1858</v>
      </c>
      <c r="EC31" s="13" t="s">
        <v>1859</v>
      </c>
      <c r="ED31" s="13" t="s">
        <v>1860</v>
      </c>
      <c r="EE31" s="13" t="s">
        <v>1861</v>
      </c>
      <c r="EF31" s="13" t="s">
        <v>1827</v>
      </c>
      <c r="EG31" s="13" t="s">
        <v>2073</v>
      </c>
      <c r="EH31" s="13" t="s">
        <v>2074</v>
      </c>
      <c r="EI31" s="13" t="s">
        <v>2075</v>
      </c>
      <c r="EJ31" s="13" t="s">
        <v>2076</v>
      </c>
      <c r="EK31" s="13" t="s">
        <v>2140</v>
      </c>
    </row>
    <row r="32" spans="1:141" s="1" customFormat="1" ht="13.9" customHeight="1">
      <c r="A32" s="24">
        <v>20</v>
      </c>
      <c r="B32" s="1" t="s">
        <v>1506</v>
      </c>
      <c r="C32" s="22" t="s">
        <v>1505</v>
      </c>
      <c r="E32" s="1" t="s">
        <v>2165</v>
      </c>
      <c r="F32" s="1" t="s">
        <v>360</v>
      </c>
      <c r="G32" s="50">
        <v>233</v>
      </c>
      <c r="H32" s="50">
        <v>160</v>
      </c>
      <c r="I32" s="50">
        <v>177</v>
      </c>
      <c r="J32" s="50">
        <v>166</v>
      </c>
      <c r="K32" s="50">
        <v>236</v>
      </c>
      <c r="L32" s="50">
        <v>205</v>
      </c>
      <c r="M32" s="30">
        <f t="shared" si="0"/>
        <v>1177</v>
      </c>
      <c r="N32" s="30">
        <f t="shared" si="1"/>
        <v>6</v>
      </c>
      <c r="O32" s="30">
        <f t="shared" si="2"/>
        <v>196.16666666666666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  <c r="EB32" s="13" t="s">
        <v>1866</v>
      </c>
      <c r="EC32" s="13" t="s">
        <v>1867</v>
      </c>
      <c r="ED32" s="13" t="s">
        <v>1868</v>
      </c>
      <c r="EE32" s="13" t="s">
        <v>1869</v>
      </c>
      <c r="EF32" s="13" t="s">
        <v>1827</v>
      </c>
      <c r="EG32" s="13" t="s">
        <v>2081</v>
      </c>
      <c r="EH32" s="13" t="s">
        <v>2082</v>
      </c>
      <c r="EI32" s="13" t="s">
        <v>2083</v>
      </c>
      <c r="EJ32" s="13" t="s">
        <v>2084</v>
      </c>
      <c r="EK32" s="13" t="s">
        <v>2140</v>
      </c>
    </row>
    <row r="33" spans="1:37" s="1" customFormat="1" ht="13.9" customHeight="1">
      <c r="A33" s="24">
        <v>21</v>
      </c>
      <c r="B33" s="1" t="s">
        <v>1196</v>
      </c>
      <c r="C33" s="22" t="s">
        <v>1195</v>
      </c>
      <c r="E33" s="64" t="s">
        <v>2149</v>
      </c>
      <c r="F33" s="64" t="s">
        <v>360</v>
      </c>
      <c r="G33" s="24">
        <v>170</v>
      </c>
      <c r="H33" s="24">
        <v>267</v>
      </c>
      <c r="I33" s="24">
        <v>159</v>
      </c>
      <c r="J33" s="24">
        <v>189</v>
      </c>
      <c r="K33" s="24">
        <v>219</v>
      </c>
      <c r="L33" s="24">
        <v>171</v>
      </c>
      <c r="M33" s="19">
        <f t="shared" si="0"/>
        <v>1175</v>
      </c>
      <c r="N33" s="19">
        <f t="shared" si="1"/>
        <v>6</v>
      </c>
      <c r="O33" s="19">
        <f t="shared" si="2"/>
        <v>195.83333333333334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>
        <v>22</v>
      </c>
      <c r="B34" s="1" t="s">
        <v>1120</v>
      </c>
      <c r="C34" s="22" t="s">
        <v>1119</v>
      </c>
      <c r="E34" s="64" t="s">
        <v>2145</v>
      </c>
      <c r="F34" s="64" t="s">
        <v>360</v>
      </c>
      <c r="G34" s="24">
        <v>171</v>
      </c>
      <c r="H34" s="24">
        <v>181</v>
      </c>
      <c r="I34" s="24">
        <v>189</v>
      </c>
      <c r="J34" s="24">
        <v>209</v>
      </c>
      <c r="K34" s="24">
        <v>234</v>
      </c>
      <c r="L34" s="24">
        <v>176</v>
      </c>
      <c r="M34" s="19">
        <f t="shared" si="0"/>
        <v>1160</v>
      </c>
      <c r="N34" s="19">
        <f t="shared" si="1"/>
        <v>6</v>
      </c>
      <c r="O34" s="19">
        <f t="shared" si="2"/>
        <v>193.33333333333334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>
        <v>23</v>
      </c>
      <c r="B35" s="1" t="s">
        <v>1568</v>
      </c>
      <c r="C35" s="22" t="s">
        <v>1567</v>
      </c>
      <c r="E35" s="1" t="s">
        <v>2189</v>
      </c>
      <c r="F35" s="1" t="s">
        <v>360</v>
      </c>
      <c r="G35" s="50">
        <v>159</v>
      </c>
      <c r="H35" s="50">
        <v>189</v>
      </c>
      <c r="I35" s="50">
        <v>207</v>
      </c>
      <c r="J35" s="50">
        <v>162</v>
      </c>
      <c r="K35" s="50">
        <v>270</v>
      </c>
      <c r="L35" s="50">
        <v>171</v>
      </c>
      <c r="M35" s="30">
        <f t="shared" si="0"/>
        <v>1158</v>
      </c>
      <c r="N35" s="30">
        <f t="shared" si="1"/>
        <v>6</v>
      </c>
      <c r="O35" s="30">
        <f t="shared" si="2"/>
        <v>193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>
        <v>24</v>
      </c>
      <c r="B36" s="1" t="s">
        <v>1406</v>
      </c>
      <c r="C36" s="22" t="s">
        <v>1405</v>
      </c>
      <c r="E36" s="1" t="s">
        <v>2160</v>
      </c>
      <c r="F36" s="1" t="s">
        <v>360</v>
      </c>
      <c r="G36" s="50">
        <v>173</v>
      </c>
      <c r="H36" s="50">
        <v>208</v>
      </c>
      <c r="I36" s="50">
        <v>186</v>
      </c>
      <c r="J36" s="50">
        <v>192</v>
      </c>
      <c r="K36" s="50">
        <v>181</v>
      </c>
      <c r="L36" s="50">
        <v>216</v>
      </c>
      <c r="M36" s="30">
        <f t="shared" si="0"/>
        <v>1156</v>
      </c>
      <c r="N36" s="30">
        <f t="shared" si="1"/>
        <v>6</v>
      </c>
      <c r="O36" s="30">
        <f t="shared" si="2"/>
        <v>192.66666666666666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>
        <v>25</v>
      </c>
      <c r="B37" s="1" t="s">
        <v>1502</v>
      </c>
      <c r="C37" s="22" t="s">
        <v>1501</v>
      </c>
      <c r="E37" s="1" t="s">
        <v>2165</v>
      </c>
      <c r="F37" s="1" t="s">
        <v>360</v>
      </c>
      <c r="G37" s="50">
        <v>195</v>
      </c>
      <c r="H37" s="50">
        <v>205</v>
      </c>
      <c r="I37" s="50">
        <v>159</v>
      </c>
      <c r="J37" s="50">
        <v>212</v>
      </c>
      <c r="K37" s="50">
        <v>237</v>
      </c>
      <c r="L37" s="50">
        <v>143</v>
      </c>
      <c r="M37" s="30">
        <f t="shared" si="0"/>
        <v>1151</v>
      </c>
      <c r="N37" s="30">
        <f t="shared" si="1"/>
        <v>6</v>
      </c>
      <c r="O37" s="30">
        <f t="shared" si="2"/>
        <v>191.83333333333334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>
        <v>26</v>
      </c>
      <c r="B38" s="1" t="s">
        <v>1300</v>
      </c>
      <c r="C38" s="22" t="s">
        <v>1299</v>
      </c>
      <c r="E38" s="1" t="s">
        <v>2155</v>
      </c>
      <c r="F38" s="1" t="s">
        <v>360</v>
      </c>
      <c r="G38" s="50">
        <v>154</v>
      </c>
      <c r="H38" s="50">
        <v>215</v>
      </c>
      <c r="I38" s="50">
        <v>210</v>
      </c>
      <c r="J38" s="50">
        <v>187</v>
      </c>
      <c r="K38" s="50">
        <v>173</v>
      </c>
      <c r="L38" s="50">
        <v>212</v>
      </c>
      <c r="M38" s="30">
        <f t="shared" si="0"/>
        <v>1151</v>
      </c>
      <c r="N38" s="30">
        <f t="shared" si="1"/>
        <v>6</v>
      </c>
      <c r="O38" s="30">
        <f t="shared" si="2"/>
        <v>191.83333333333334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>
        <v>27</v>
      </c>
      <c r="B39" s="1" t="s">
        <v>1658</v>
      </c>
      <c r="C39" s="22" t="s">
        <v>1657</v>
      </c>
      <c r="E39" s="1" t="s">
        <v>2171</v>
      </c>
      <c r="F39" s="1" t="s">
        <v>360</v>
      </c>
      <c r="G39" s="50">
        <v>227</v>
      </c>
      <c r="H39" s="50">
        <v>216</v>
      </c>
      <c r="I39" s="50">
        <v>186</v>
      </c>
      <c r="J39" s="50">
        <v>189</v>
      </c>
      <c r="K39" s="50">
        <v>180</v>
      </c>
      <c r="L39" s="50">
        <v>141</v>
      </c>
      <c r="M39" s="30">
        <f t="shared" si="0"/>
        <v>1139</v>
      </c>
      <c r="N39" s="30">
        <f t="shared" si="1"/>
        <v>6</v>
      </c>
      <c r="O39" s="30">
        <f t="shared" si="2"/>
        <v>189.83333333333334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>
        <v>28</v>
      </c>
      <c r="B40" s="1" t="s">
        <v>1660</v>
      </c>
      <c r="C40" s="22" t="s">
        <v>1659</v>
      </c>
      <c r="E40" s="1" t="s">
        <v>2171</v>
      </c>
      <c r="F40" s="1" t="s">
        <v>360</v>
      </c>
      <c r="G40" s="50">
        <v>192</v>
      </c>
      <c r="H40" s="50">
        <v>182</v>
      </c>
      <c r="I40" s="50">
        <v>156</v>
      </c>
      <c r="J40" s="50">
        <v>246</v>
      </c>
      <c r="K40" s="50">
        <v>155</v>
      </c>
      <c r="L40" s="50">
        <v>207</v>
      </c>
      <c r="M40" s="30">
        <f t="shared" si="0"/>
        <v>1138</v>
      </c>
      <c r="N40" s="30">
        <f t="shared" si="1"/>
        <v>6</v>
      </c>
      <c r="O40" s="30">
        <f t="shared" si="2"/>
        <v>189.66666666666666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>
        <v>29</v>
      </c>
      <c r="B41" s="1" t="s">
        <v>1436</v>
      </c>
      <c r="C41" s="22" t="s">
        <v>1435</v>
      </c>
      <c r="E41" s="1" t="s">
        <v>2161</v>
      </c>
      <c r="F41" s="1" t="s">
        <v>360</v>
      </c>
      <c r="G41" s="50">
        <v>211</v>
      </c>
      <c r="H41" s="50">
        <v>136</v>
      </c>
      <c r="I41" s="50">
        <v>219</v>
      </c>
      <c r="J41" s="50">
        <v>142</v>
      </c>
      <c r="K41" s="50">
        <v>212</v>
      </c>
      <c r="L41" s="50">
        <v>216</v>
      </c>
      <c r="M41" s="30">
        <f t="shared" si="0"/>
        <v>1136</v>
      </c>
      <c r="N41" s="30">
        <f t="shared" si="1"/>
        <v>6</v>
      </c>
      <c r="O41" s="30">
        <f t="shared" si="2"/>
        <v>189.33333333333334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>
        <v>30</v>
      </c>
      <c r="B42" s="1" t="s">
        <v>1725</v>
      </c>
      <c r="C42" s="22" t="s">
        <v>1724</v>
      </c>
      <c r="E42" s="1" t="s">
        <v>2174</v>
      </c>
      <c r="F42" s="1" t="s">
        <v>360</v>
      </c>
      <c r="G42" s="50">
        <v>188</v>
      </c>
      <c r="H42" s="50">
        <v>200</v>
      </c>
      <c r="I42" s="50">
        <v>184</v>
      </c>
      <c r="J42" s="50">
        <v>206</v>
      </c>
      <c r="K42" s="50">
        <v>171</v>
      </c>
      <c r="L42" s="50">
        <v>180</v>
      </c>
      <c r="M42" s="30">
        <f t="shared" si="0"/>
        <v>1129</v>
      </c>
      <c r="N42" s="30">
        <f t="shared" si="1"/>
        <v>6</v>
      </c>
      <c r="O42" s="30">
        <f t="shared" si="2"/>
        <v>188.16666666666666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>
        <v>31</v>
      </c>
      <c r="B43" s="1" t="s">
        <v>1498</v>
      </c>
      <c r="C43" s="22" t="s">
        <v>1497</v>
      </c>
      <c r="E43" s="1" t="s">
        <v>2165</v>
      </c>
      <c r="F43" s="1" t="s">
        <v>360</v>
      </c>
      <c r="G43" s="50">
        <v>221</v>
      </c>
      <c r="H43" s="50">
        <v>172</v>
      </c>
      <c r="I43" s="50">
        <v>189</v>
      </c>
      <c r="J43" s="50">
        <v>176</v>
      </c>
      <c r="K43" s="50">
        <v>203</v>
      </c>
      <c r="L43" s="50">
        <v>165</v>
      </c>
      <c r="M43" s="30">
        <f t="shared" si="0"/>
        <v>1126</v>
      </c>
      <c r="N43" s="30">
        <f t="shared" si="1"/>
        <v>6</v>
      </c>
      <c r="O43" s="30">
        <f t="shared" si="2"/>
        <v>187.66666666666666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>
        <v>32</v>
      </c>
      <c r="B44" s="1" t="s">
        <v>1444</v>
      </c>
      <c r="C44" s="22" t="s">
        <v>1443</v>
      </c>
      <c r="E44" s="1" t="s">
        <v>2162</v>
      </c>
      <c r="F44" s="1" t="s">
        <v>360</v>
      </c>
      <c r="G44" s="50">
        <v>168</v>
      </c>
      <c r="H44" s="50">
        <v>203</v>
      </c>
      <c r="I44" s="50">
        <v>154</v>
      </c>
      <c r="J44" s="50">
        <v>196</v>
      </c>
      <c r="K44" s="50">
        <v>182</v>
      </c>
      <c r="L44" s="50">
        <v>215</v>
      </c>
      <c r="M44" s="30">
        <f t="shared" si="0"/>
        <v>1118</v>
      </c>
      <c r="N44" s="30">
        <f t="shared" si="1"/>
        <v>6</v>
      </c>
      <c r="O44" s="30">
        <f t="shared" si="2"/>
        <v>186.33333333333334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>
        <v>33</v>
      </c>
      <c r="B45" s="1" t="s">
        <v>1112</v>
      </c>
      <c r="C45" s="22" t="s">
        <v>1111</v>
      </c>
      <c r="E45" s="1" t="s">
        <v>2178</v>
      </c>
      <c r="F45" s="1" t="s">
        <v>360</v>
      </c>
      <c r="G45" s="50">
        <v>186</v>
      </c>
      <c r="H45" s="50">
        <v>207</v>
      </c>
      <c r="I45" s="50">
        <v>214</v>
      </c>
      <c r="J45" s="50">
        <v>140</v>
      </c>
      <c r="K45" s="50">
        <v>169</v>
      </c>
      <c r="L45" s="50">
        <v>198</v>
      </c>
      <c r="M45" s="30">
        <f t="shared" si="0"/>
        <v>1114</v>
      </c>
      <c r="N45" s="30">
        <f t="shared" si="1"/>
        <v>6</v>
      </c>
      <c r="O45" s="30">
        <f t="shared" si="2"/>
        <v>185.66666666666666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>
        <v>34</v>
      </c>
      <c r="B46" s="1" t="s">
        <v>1695</v>
      </c>
      <c r="C46" s="22" t="s">
        <v>1694</v>
      </c>
      <c r="E46" s="1" t="s">
        <v>2195</v>
      </c>
      <c r="F46" s="1" t="s">
        <v>360</v>
      </c>
      <c r="G46" s="50">
        <v>169</v>
      </c>
      <c r="H46" s="50">
        <v>191</v>
      </c>
      <c r="I46" s="50">
        <v>212</v>
      </c>
      <c r="J46" s="50">
        <v>180</v>
      </c>
      <c r="K46" s="50">
        <v>180</v>
      </c>
      <c r="L46" s="50">
        <v>179</v>
      </c>
      <c r="M46" s="30">
        <f t="shared" si="0"/>
        <v>1111</v>
      </c>
      <c r="N46" s="30">
        <f t="shared" si="1"/>
        <v>6</v>
      </c>
      <c r="O46" s="30">
        <f t="shared" si="2"/>
        <v>185.16666666666666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>
        <v>35</v>
      </c>
      <c r="B47" s="1" t="s">
        <v>1262</v>
      </c>
      <c r="C47" s="22" t="s">
        <v>1261</v>
      </c>
      <c r="E47" s="1" t="s">
        <v>2153</v>
      </c>
      <c r="F47" s="1" t="s">
        <v>360</v>
      </c>
      <c r="G47" s="50">
        <v>205</v>
      </c>
      <c r="H47" s="50">
        <v>177</v>
      </c>
      <c r="I47" s="50">
        <v>185</v>
      </c>
      <c r="J47" s="50">
        <v>175</v>
      </c>
      <c r="K47" s="50">
        <v>187</v>
      </c>
      <c r="L47" s="50">
        <v>179</v>
      </c>
      <c r="M47" s="30">
        <f t="shared" si="0"/>
        <v>1108</v>
      </c>
      <c r="N47" s="30">
        <f t="shared" si="1"/>
        <v>6</v>
      </c>
      <c r="O47" s="30">
        <f t="shared" si="2"/>
        <v>184.66666666666666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>
        <v>36</v>
      </c>
      <c r="B48" s="1" t="s">
        <v>1558</v>
      </c>
      <c r="C48" s="22" t="s">
        <v>1557</v>
      </c>
      <c r="E48" s="1" t="s">
        <v>2189</v>
      </c>
      <c r="F48" s="1" t="s">
        <v>360</v>
      </c>
      <c r="G48" s="50">
        <v>135</v>
      </c>
      <c r="H48" s="50">
        <v>176</v>
      </c>
      <c r="I48" s="50">
        <v>174</v>
      </c>
      <c r="J48" s="50">
        <v>190</v>
      </c>
      <c r="K48" s="50">
        <v>234</v>
      </c>
      <c r="L48" s="50">
        <v>199</v>
      </c>
      <c r="M48" s="30">
        <f t="shared" si="0"/>
        <v>1108</v>
      </c>
      <c r="N48" s="30">
        <f t="shared" si="1"/>
        <v>6</v>
      </c>
      <c r="O48" s="30">
        <f t="shared" si="2"/>
        <v>184.66666666666666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1122</v>
      </c>
      <c r="C49" s="22" t="s">
        <v>1121</v>
      </c>
      <c r="E49" s="1" t="s">
        <v>2178</v>
      </c>
      <c r="F49" s="1" t="s">
        <v>360</v>
      </c>
      <c r="G49" s="50">
        <v>175</v>
      </c>
      <c r="H49" s="50">
        <v>192</v>
      </c>
      <c r="I49" s="50">
        <v>201</v>
      </c>
      <c r="J49" s="50">
        <v>177</v>
      </c>
      <c r="K49" s="50">
        <v>182</v>
      </c>
      <c r="L49" s="50">
        <v>179</v>
      </c>
      <c r="M49" s="30">
        <f t="shared" si="0"/>
        <v>1106</v>
      </c>
      <c r="N49" s="30">
        <f t="shared" si="1"/>
        <v>6</v>
      </c>
      <c r="O49" s="30">
        <f t="shared" si="2"/>
        <v>184.33333333333334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1588</v>
      </c>
      <c r="C50" s="22" t="s">
        <v>1587</v>
      </c>
      <c r="E50" s="1" t="s">
        <v>2168</v>
      </c>
      <c r="F50" s="1" t="s">
        <v>360</v>
      </c>
      <c r="G50" s="50">
        <v>229</v>
      </c>
      <c r="H50" s="50">
        <v>196</v>
      </c>
      <c r="I50" s="50">
        <v>191</v>
      </c>
      <c r="J50" s="50">
        <v>162</v>
      </c>
      <c r="K50" s="50">
        <v>169</v>
      </c>
      <c r="L50" s="50">
        <v>158</v>
      </c>
      <c r="M50" s="30">
        <f t="shared" si="0"/>
        <v>1105</v>
      </c>
      <c r="N50" s="30">
        <f t="shared" si="1"/>
        <v>6</v>
      </c>
      <c r="O50" s="30">
        <f t="shared" si="2"/>
        <v>184.16666666666666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1382</v>
      </c>
      <c r="C51" s="22" t="s">
        <v>1381</v>
      </c>
      <c r="E51" s="1" t="s">
        <v>2158</v>
      </c>
      <c r="F51" s="1" t="s">
        <v>360</v>
      </c>
      <c r="G51" s="50">
        <v>183</v>
      </c>
      <c r="H51" s="50">
        <v>172</v>
      </c>
      <c r="I51" s="50">
        <v>164</v>
      </c>
      <c r="J51" s="50">
        <v>202</v>
      </c>
      <c r="K51" s="50">
        <v>181</v>
      </c>
      <c r="L51" s="50">
        <v>199</v>
      </c>
      <c r="M51" s="30">
        <f t="shared" si="0"/>
        <v>1101</v>
      </c>
      <c r="N51" s="30">
        <f t="shared" si="1"/>
        <v>6</v>
      </c>
      <c r="O51" s="30">
        <f t="shared" si="2"/>
        <v>183.5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1705</v>
      </c>
      <c r="C52" s="22" t="s">
        <v>1704</v>
      </c>
      <c r="E52" s="1" t="s">
        <v>2195</v>
      </c>
      <c r="F52" s="1" t="s">
        <v>360</v>
      </c>
      <c r="G52" s="50">
        <v>172</v>
      </c>
      <c r="H52" s="50">
        <v>226</v>
      </c>
      <c r="I52" s="50">
        <v>196</v>
      </c>
      <c r="J52" s="50">
        <v>192</v>
      </c>
      <c r="K52" s="50">
        <v>168</v>
      </c>
      <c r="L52" s="50">
        <v>146</v>
      </c>
      <c r="M52" s="30">
        <f t="shared" si="0"/>
        <v>1100</v>
      </c>
      <c r="N52" s="30">
        <f t="shared" si="1"/>
        <v>6</v>
      </c>
      <c r="O52" s="30">
        <f t="shared" si="2"/>
        <v>183.33333333333334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1102</v>
      </c>
      <c r="C53" s="22" t="s">
        <v>1101</v>
      </c>
      <c r="E53" s="1" t="s">
        <v>2178</v>
      </c>
      <c r="F53" s="1" t="s">
        <v>360</v>
      </c>
      <c r="G53" s="50">
        <v>154</v>
      </c>
      <c r="H53" s="50">
        <v>149</v>
      </c>
      <c r="I53" s="50">
        <v>174</v>
      </c>
      <c r="J53" s="50">
        <v>134</v>
      </c>
      <c r="K53" s="50">
        <v>236</v>
      </c>
      <c r="L53" s="50">
        <v>252</v>
      </c>
      <c r="M53" s="30">
        <f t="shared" si="0"/>
        <v>1099</v>
      </c>
      <c r="N53" s="30">
        <f t="shared" si="1"/>
        <v>6</v>
      </c>
      <c r="O53" s="30">
        <f t="shared" si="2"/>
        <v>183.16666666666666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1368</v>
      </c>
      <c r="C54" s="22" t="s">
        <v>1367</v>
      </c>
      <c r="E54" s="1" t="s">
        <v>2158</v>
      </c>
      <c r="F54" s="1" t="s">
        <v>360</v>
      </c>
      <c r="G54" s="50">
        <v>222</v>
      </c>
      <c r="H54" s="50">
        <v>226</v>
      </c>
      <c r="I54" s="50">
        <v>124</v>
      </c>
      <c r="J54" s="50">
        <v>213</v>
      </c>
      <c r="K54" s="50">
        <v>147</v>
      </c>
      <c r="L54" s="50">
        <v>161</v>
      </c>
      <c r="M54" s="30">
        <f t="shared" si="0"/>
        <v>1093</v>
      </c>
      <c r="N54" s="30">
        <f t="shared" si="1"/>
        <v>6</v>
      </c>
      <c r="O54" s="30">
        <f t="shared" si="2"/>
        <v>182.16666666666666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1526</v>
      </c>
      <c r="C55" s="22" t="s">
        <v>1525</v>
      </c>
      <c r="E55" s="1" t="s">
        <v>2166</v>
      </c>
      <c r="F55" s="1" t="s">
        <v>360</v>
      </c>
      <c r="G55" s="50">
        <v>172</v>
      </c>
      <c r="H55" s="50">
        <v>215</v>
      </c>
      <c r="I55" s="50">
        <v>171</v>
      </c>
      <c r="J55" s="50">
        <v>170</v>
      </c>
      <c r="K55" s="50">
        <v>191</v>
      </c>
      <c r="L55" s="50">
        <v>173</v>
      </c>
      <c r="M55" s="30">
        <f t="shared" si="0"/>
        <v>1092</v>
      </c>
      <c r="N55" s="30">
        <f t="shared" si="1"/>
        <v>6</v>
      </c>
      <c r="O55" s="30">
        <f t="shared" si="2"/>
        <v>182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1205</v>
      </c>
      <c r="C56" s="22" t="s">
        <v>1204</v>
      </c>
      <c r="E56" s="64" t="s">
        <v>2193</v>
      </c>
      <c r="F56" s="64" t="s">
        <v>360</v>
      </c>
      <c r="G56" s="24">
        <v>163</v>
      </c>
      <c r="H56" s="24">
        <v>209</v>
      </c>
      <c r="I56" s="24">
        <v>194</v>
      </c>
      <c r="J56" s="24">
        <v>171</v>
      </c>
      <c r="K56" s="24">
        <v>169</v>
      </c>
      <c r="L56" s="24">
        <v>184</v>
      </c>
      <c r="M56" s="19">
        <f t="shared" si="0"/>
        <v>1090</v>
      </c>
      <c r="N56" s="19">
        <f t="shared" si="1"/>
        <v>6</v>
      </c>
      <c r="O56" s="19">
        <f t="shared" si="2"/>
        <v>181.66666666666666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1207</v>
      </c>
      <c r="C57" s="22" t="s">
        <v>1206</v>
      </c>
      <c r="E57" s="64" t="s">
        <v>2193</v>
      </c>
      <c r="F57" s="64" t="s">
        <v>360</v>
      </c>
      <c r="G57" s="24">
        <v>166</v>
      </c>
      <c r="H57" s="24">
        <v>221</v>
      </c>
      <c r="I57" s="24">
        <v>198</v>
      </c>
      <c r="J57" s="24">
        <v>148</v>
      </c>
      <c r="K57" s="24">
        <v>191</v>
      </c>
      <c r="L57" s="24">
        <v>166</v>
      </c>
      <c r="M57" s="19">
        <f t="shared" si="0"/>
        <v>1090</v>
      </c>
      <c r="N57" s="19">
        <f t="shared" si="1"/>
        <v>6</v>
      </c>
      <c r="O57" s="19">
        <f t="shared" si="2"/>
        <v>181.66666666666666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1592</v>
      </c>
      <c r="C58" s="22" t="s">
        <v>1591</v>
      </c>
      <c r="E58" s="1" t="s">
        <v>2168</v>
      </c>
      <c r="F58" s="1" t="s">
        <v>360</v>
      </c>
      <c r="G58" s="50">
        <v>215</v>
      </c>
      <c r="H58" s="50">
        <v>141</v>
      </c>
      <c r="I58" s="50">
        <v>226</v>
      </c>
      <c r="J58" s="50">
        <v>156</v>
      </c>
      <c r="K58" s="50">
        <v>192</v>
      </c>
      <c r="L58" s="50">
        <v>158</v>
      </c>
      <c r="M58" s="30">
        <f t="shared" si="0"/>
        <v>1088</v>
      </c>
      <c r="N58" s="30">
        <f t="shared" si="1"/>
        <v>6</v>
      </c>
      <c r="O58" s="30">
        <f t="shared" si="2"/>
        <v>181.33333333333334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1520</v>
      </c>
      <c r="C59" s="22" t="s">
        <v>1519</v>
      </c>
      <c r="E59" s="1" t="s">
        <v>2166</v>
      </c>
      <c r="F59" s="1" t="s">
        <v>360</v>
      </c>
      <c r="G59" s="50">
        <v>123</v>
      </c>
      <c r="H59" s="50">
        <v>186</v>
      </c>
      <c r="I59" s="50">
        <v>179</v>
      </c>
      <c r="J59" s="50">
        <v>243</v>
      </c>
      <c r="K59" s="50">
        <v>168</v>
      </c>
      <c r="L59" s="50">
        <v>188</v>
      </c>
      <c r="M59" s="30">
        <f t="shared" si="0"/>
        <v>1087</v>
      </c>
      <c r="N59" s="30">
        <f t="shared" si="1"/>
        <v>6</v>
      </c>
      <c r="O59" s="30">
        <f t="shared" si="2"/>
        <v>181.16666666666666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1328</v>
      </c>
      <c r="C60" s="22" t="s">
        <v>1327</v>
      </c>
      <c r="E60" s="1" t="s">
        <v>2156</v>
      </c>
      <c r="F60" s="1" t="s">
        <v>360</v>
      </c>
      <c r="G60" s="50">
        <v>183</v>
      </c>
      <c r="H60" s="50">
        <v>199</v>
      </c>
      <c r="I60" s="50">
        <v>177</v>
      </c>
      <c r="J60" s="50">
        <v>157</v>
      </c>
      <c r="K60" s="50">
        <v>233</v>
      </c>
      <c r="L60" s="50">
        <v>136</v>
      </c>
      <c r="M60" s="30">
        <f t="shared" si="0"/>
        <v>1085</v>
      </c>
      <c r="N60" s="30">
        <f t="shared" si="1"/>
        <v>6</v>
      </c>
      <c r="O60" s="30">
        <f t="shared" si="2"/>
        <v>180.83333333333334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1410</v>
      </c>
      <c r="C61" s="22" t="s">
        <v>1409</v>
      </c>
      <c r="E61" s="1" t="s">
        <v>2161</v>
      </c>
      <c r="F61" s="1" t="s">
        <v>360</v>
      </c>
      <c r="G61" s="50">
        <v>126</v>
      </c>
      <c r="H61" s="50">
        <v>219</v>
      </c>
      <c r="I61" s="50">
        <v>178</v>
      </c>
      <c r="J61" s="50">
        <v>197</v>
      </c>
      <c r="K61" s="50">
        <v>163</v>
      </c>
      <c r="L61" s="50">
        <v>200</v>
      </c>
      <c r="M61" s="30">
        <f t="shared" si="0"/>
        <v>1083</v>
      </c>
      <c r="N61" s="30">
        <f t="shared" si="1"/>
        <v>6</v>
      </c>
      <c r="O61" s="30">
        <f t="shared" si="2"/>
        <v>180.5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1106</v>
      </c>
      <c r="C62" s="22" t="s">
        <v>1105</v>
      </c>
      <c r="E62" s="1" t="s">
        <v>2178</v>
      </c>
      <c r="F62" s="1" t="s">
        <v>360</v>
      </c>
      <c r="G62" s="50">
        <v>179</v>
      </c>
      <c r="H62" s="50">
        <v>159</v>
      </c>
      <c r="I62" s="50">
        <v>169</v>
      </c>
      <c r="J62" s="50">
        <v>168</v>
      </c>
      <c r="K62" s="50">
        <v>200</v>
      </c>
      <c r="L62" s="50">
        <v>208</v>
      </c>
      <c r="M62" s="30">
        <f t="shared" si="0"/>
        <v>1083</v>
      </c>
      <c r="N62" s="30">
        <f t="shared" si="1"/>
        <v>6</v>
      </c>
      <c r="O62" s="30">
        <f t="shared" si="2"/>
        <v>180.5</v>
      </c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1564</v>
      </c>
      <c r="C63" s="22" t="s">
        <v>1563</v>
      </c>
      <c r="E63" s="1" t="s">
        <v>2189</v>
      </c>
      <c r="F63" s="1" t="s">
        <v>360</v>
      </c>
      <c r="G63" s="50">
        <v>195</v>
      </c>
      <c r="H63" s="50">
        <v>172</v>
      </c>
      <c r="I63" s="50">
        <v>226</v>
      </c>
      <c r="J63" s="50">
        <v>138</v>
      </c>
      <c r="K63" s="50">
        <v>154</v>
      </c>
      <c r="L63" s="50">
        <v>195</v>
      </c>
      <c r="M63" s="30">
        <f t="shared" si="0"/>
        <v>1080</v>
      </c>
      <c r="N63" s="30">
        <f t="shared" si="1"/>
        <v>6</v>
      </c>
      <c r="O63" s="30">
        <f t="shared" si="2"/>
        <v>180</v>
      </c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1154</v>
      </c>
      <c r="C64" s="22" t="s">
        <v>1153</v>
      </c>
      <c r="E64" s="64" t="s">
        <v>2148</v>
      </c>
      <c r="F64" s="64" t="s">
        <v>360</v>
      </c>
      <c r="G64" s="24">
        <v>181</v>
      </c>
      <c r="H64" s="24">
        <v>149</v>
      </c>
      <c r="I64" s="24">
        <v>197</v>
      </c>
      <c r="J64" s="24">
        <v>200</v>
      </c>
      <c r="K64" s="24">
        <v>171</v>
      </c>
      <c r="L64" s="24">
        <v>180</v>
      </c>
      <c r="M64" s="19">
        <f t="shared" si="0"/>
        <v>1078</v>
      </c>
      <c r="N64" s="19">
        <f t="shared" si="1"/>
        <v>6</v>
      </c>
      <c r="O64" s="19">
        <f t="shared" si="2"/>
        <v>179.66666666666666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1691</v>
      </c>
      <c r="C65" s="22" t="s">
        <v>1690</v>
      </c>
      <c r="E65" s="1" t="s">
        <v>2195</v>
      </c>
      <c r="F65" s="1" t="s">
        <v>360</v>
      </c>
      <c r="G65" s="50">
        <v>149</v>
      </c>
      <c r="H65" s="50">
        <v>224</v>
      </c>
      <c r="I65" s="50">
        <v>178</v>
      </c>
      <c r="J65" s="50">
        <v>167</v>
      </c>
      <c r="K65" s="50">
        <v>193</v>
      </c>
      <c r="L65" s="50">
        <v>163</v>
      </c>
      <c r="M65" s="30">
        <f t="shared" si="0"/>
        <v>1074</v>
      </c>
      <c r="N65" s="30">
        <f t="shared" si="1"/>
        <v>6</v>
      </c>
      <c r="O65" s="30">
        <f t="shared" si="2"/>
        <v>179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1678</v>
      </c>
      <c r="C66" s="22" t="s">
        <v>1677</v>
      </c>
      <c r="E66" s="1" t="s">
        <v>2172</v>
      </c>
      <c r="F66" s="1" t="s">
        <v>360</v>
      </c>
      <c r="G66" s="50">
        <v>202</v>
      </c>
      <c r="H66" s="50">
        <v>146</v>
      </c>
      <c r="I66" s="50">
        <v>167</v>
      </c>
      <c r="J66" s="50">
        <v>187</v>
      </c>
      <c r="K66" s="50">
        <v>172</v>
      </c>
      <c r="L66" s="50">
        <v>196</v>
      </c>
      <c r="M66" s="30">
        <f t="shared" si="0"/>
        <v>1070</v>
      </c>
      <c r="N66" s="30">
        <f t="shared" si="1"/>
        <v>6</v>
      </c>
      <c r="O66" s="30">
        <f t="shared" si="2"/>
        <v>178.33333333333334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1524</v>
      </c>
      <c r="C67" s="22" t="s">
        <v>1523</v>
      </c>
      <c r="E67" s="1" t="s">
        <v>2166</v>
      </c>
      <c r="F67" s="1" t="s">
        <v>360</v>
      </c>
      <c r="G67" s="50">
        <v>214</v>
      </c>
      <c r="H67" s="50">
        <v>170</v>
      </c>
      <c r="I67" s="50">
        <v>203</v>
      </c>
      <c r="J67" s="50">
        <v>168</v>
      </c>
      <c r="K67" s="50">
        <v>160</v>
      </c>
      <c r="L67" s="50">
        <v>153</v>
      </c>
      <c r="M67" s="30">
        <f t="shared" si="0"/>
        <v>1068</v>
      </c>
      <c r="N67" s="30">
        <f t="shared" si="1"/>
        <v>6</v>
      </c>
      <c r="O67" s="30">
        <f t="shared" si="2"/>
        <v>178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1178</v>
      </c>
      <c r="C68" s="22" t="s">
        <v>1177</v>
      </c>
      <c r="E68" s="64" t="s">
        <v>2149</v>
      </c>
      <c r="F68" s="64" t="s">
        <v>360</v>
      </c>
      <c r="G68" s="24">
        <v>162</v>
      </c>
      <c r="H68" s="24">
        <v>223</v>
      </c>
      <c r="I68" s="24">
        <v>173</v>
      </c>
      <c r="J68" s="24">
        <v>150</v>
      </c>
      <c r="K68" s="24">
        <v>186</v>
      </c>
      <c r="L68" s="24">
        <v>173</v>
      </c>
      <c r="M68" s="19">
        <f t="shared" si="0"/>
        <v>1067</v>
      </c>
      <c r="N68" s="19">
        <f t="shared" si="1"/>
        <v>6</v>
      </c>
      <c r="O68" s="19">
        <f t="shared" si="2"/>
        <v>177.83333333333334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1190</v>
      </c>
      <c r="C69" s="22" t="s">
        <v>1189</v>
      </c>
      <c r="E69" s="64" t="s">
        <v>2149</v>
      </c>
      <c r="F69" s="64" t="s">
        <v>360</v>
      </c>
      <c r="G69" s="24">
        <v>208</v>
      </c>
      <c r="H69" s="24">
        <v>174</v>
      </c>
      <c r="I69" s="24">
        <v>199</v>
      </c>
      <c r="J69" s="24">
        <v>168</v>
      </c>
      <c r="K69" s="24">
        <v>183</v>
      </c>
      <c r="L69" s="24">
        <v>135</v>
      </c>
      <c r="M69" s="19">
        <f t="shared" si="0"/>
        <v>1067</v>
      </c>
      <c r="N69" s="19">
        <f t="shared" si="1"/>
        <v>6</v>
      </c>
      <c r="O69" s="19">
        <f t="shared" si="2"/>
        <v>177.83333333333334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1162</v>
      </c>
      <c r="C70" s="22" t="s">
        <v>1161</v>
      </c>
      <c r="E70" s="64" t="s">
        <v>2148</v>
      </c>
      <c r="F70" s="64" t="s">
        <v>360</v>
      </c>
      <c r="G70" s="24">
        <v>135</v>
      </c>
      <c r="H70" s="24">
        <v>171</v>
      </c>
      <c r="I70" s="24">
        <v>201</v>
      </c>
      <c r="J70" s="24">
        <v>207</v>
      </c>
      <c r="K70" s="24">
        <v>173</v>
      </c>
      <c r="L70" s="24">
        <v>177</v>
      </c>
      <c r="M70" s="19">
        <f t="shared" si="0"/>
        <v>1064</v>
      </c>
      <c r="N70" s="19">
        <f t="shared" si="1"/>
        <v>6</v>
      </c>
      <c r="O70" s="19">
        <f t="shared" si="2"/>
        <v>177.33333333333334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1358</v>
      </c>
      <c r="C71" s="22" t="s">
        <v>1357</v>
      </c>
      <c r="E71" s="1" t="s">
        <v>2158</v>
      </c>
      <c r="F71" s="1" t="s">
        <v>360</v>
      </c>
      <c r="G71" s="50">
        <v>191</v>
      </c>
      <c r="H71" s="50">
        <v>152</v>
      </c>
      <c r="I71" s="50">
        <v>203</v>
      </c>
      <c r="J71" s="50">
        <v>156</v>
      </c>
      <c r="K71" s="50">
        <v>183</v>
      </c>
      <c r="L71" s="50">
        <v>177</v>
      </c>
      <c r="M71" s="30">
        <f t="shared" si="0"/>
        <v>1062</v>
      </c>
      <c r="N71" s="30">
        <f t="shared" si="1"/>
        <v>6</v>
      </c>
      <c r="O71" s="30">
        <f t="shared" si="2"/>
        <v>177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1703</v>
      </c>
      <c r="C72" s="22" t="s">
        <v>1702</v>
      </c>
      <c r="E72" s="1" t="s">
        <v>2195</v>
      </c>
      <c r="F72" s="1" t="s">
        <v>360</v>
      </c>
      <c r="G72" s="50">
        <v>158</v>
      </c>
      <c r="H72" s="50">
        <v>189</v>
      </c>
      <c r="I72" s="50">
        <v>161</v>
      </c>
      <c r="J72" s="50">
        <v>163</v>
      </c>
      <c r="K72" s="50">
        <v>192</v>
      </c>
      <c r="L72" s="50">
        <v>195</v>
      </c>
      <c r="M72" s="30">
        <f t="shared" si="0"/>
        <v>1058</v>
      </c>
      <c r="N72" s="30">
        <f t="shared" si="1"/>
        <v>6</v>
      </c>
      <c r="O72" s="30">
        <f t="shared" si="2"/>
        <v>176.33333333333334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1430</v>
      </c>
      <c r="C73" s="22" t="s">
        <v>1429</v>
      </c>
      <c r="E73" s="1" t="s">
        <v>2161</v>
      </c>
      <c r="F73" s="1" t="s">
        <v>360</v>
      </c>
      <c r="G73" s="50">
        <v>175</v>
      </c>
      <c r="H73" s="50">
        <v>202</v>
      </c>
      <c r="I73" s="50">
        <v>164</v>
      </c>
      <c r="J73" s="50">
        <v>147</v>
      </c>
      <c r="K73" s="50">
        <v>188</v>
      </c>
      <c r="L73" s="50">
        <v>181</v>
      </c>
      <c r="M73" s="30">
        <f t="shared" si="0"/>
        <v>1057</v>
      </c>
      <c r="N73" s="30">
        <f t="shared" si="1"/>
        <v>6</v>
      </c>
      <c r="O73" s="30">
        <f t="shared" si="2"/>
        <v>176.16666666666666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1474</v>
      </c>
      <c r="C74" s="22" t="s">
        <v>1473</v>
      </c>
      <c r="E74" s="1" t="s">
        <v>2163</v>
      </c>
      <c r="F74" s="1" t="s">
        <v>360</v>
      </c>
      <c r="G74" s="50">
        <v>196</v>
      </c>
      <c r="H74" s="50">
        <v>198</v>
      </c>
      <c r="I74" s="50">
        <v>158</v>
      </c>
      <c r="J74" s="50">
        <v>162</v>
      </c>
      <c r="K74" s="50">
        <v>204</v>
      </c>
      <c r="L74" s="50">
        <v>139</v>
      </c>
      <c r="M74" s="30">
        <f t="shared" si="0"/>
        <v>1057</v>
      </c>
      <c r="N74" s="30">
        <f t="shared" si="1"/>
        <v>6</v>
      </c>
      <c r="O74" s="30">
        <f t="shared" si="2"/>
        <v>176.16666666666666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1414</v>
      </c>
      <c r="C75" s="22" t="s">
        <v>1413</v>
      </c>
      <c r="E75" s="1" t="s">
        <v>2161</v>
      </c>
      <c r="F75" s="1" t="s">
        <v>360</v>
      </c>
      <c r="G75" s="50">
        <v>180</v>
      </c>
      <c r="H75" s="50">
        <v>182</v>
      </c>
      <c r="I75" s="50">
        <v>188</v>
      </c>
      <c r="J75" s="50">
        <v>165</v>
      </c>
      <c r="K75" s="50">
        <v>215</v>
      </c>
      <c r="L75" s="50">
        <v>124</v>
      </c>
      <c r="M75" s="30">
        <f t="shared" si="0"/>
        <v>1054</v>
      </c>
      <c r="N75" s="30">
        <f t="shared" si="1"/>
        <v>6</v>
      </c>
      <c r="O75" s="30">
        <f t="shared" si="2"/>
        <v>175.66666666666666</v>
      </c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1284</v>
      </c>
      <c r="C76" s="22" t="s">
        <v>1283</v>
      </c>
      <c r="E76" s="1" t="s">
        <v>2154</v>
      </c>
      <c r="F76" s="1" t="s">
        <v>360</v>
      </c>
      <c r="G76" s="50">
        <v>164</v>
      </c>
      <c r="H76" s="50">
        <v>170</v>
      </c>
      <c r="I76" s="50">
        <v>189</v>
      </c>
      <c r="J76" s="50">
        <v>158</v>
      </c>
      <c r="K76" s="50">
        <v>189</v>
      </c>
      <c r="L76" s="50">
        <v>184</v>
      </c>
      <c r="M76" s="30">
        <f t="shared" si="0"/>
        <v>1054</v>
      </c>
      <c r="N76" s="30">
        <f t="shared" si="1"/>
        <v>6</v>
      </c>
      <c r="O76" s="30">
        <f t="shared" si="2"/>
        <v>175.66666666666666</v>
      </c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1136</v>
      </c>
      <c r="C77" s="22" t="s">
        <v>1135</v>
      </c>
      <c r="E77" s="64" t="s">
        <v>2146</v>
      </c>
      <c r="F77" s="64" t="s">
        <v>360</v>
      </c>
      <c r="G77" s="24">
        <v>168</v>
      </c>
      <c r="H77" s="24">
        <v>161</v>
      </c>
      <c r="I77" s="24">
        <v>224</v>
      </c>
      <c r="J77" s="24">
        <v>181</v>
      </c>
      <c r="K77" s="24">
        <v>141</v>
      </c>
      <c r="L77" s="24">
        <v>172</v>
      </c>
      <c r="M77" s="19">
        <f t="shared" ref="M77:M140" si="3">SUM(G77:L77)</f>
        <v>1047</v>
      </c>
      <c r="N77" s="19">
        <f t="shared" ref="N77:N140" si="4">COUNTIF(G77:L77, "&gt;0" )</f>
        <v>6</v>
      </c>
      <c r="O77" s="19">
        <f t="shared" ref="O77:O140" si="5">IF(N77=0,0,M77/N77)</f>
        <v>174.5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1209</v>
      </c>
      <c r="C78" s="22" t="s">
        <v>1208</v>
      </c>
      <c r="E78" s="64" t="s">
        <v>2193</v>
      </c>
      <c r="F78" s="64" t="s">
        <v>360</v>
      </c>
      <c r="G78" s="24">
        <v>129</v>
      </c>
      <c r="H78" s="24">
        <v>176</v>
      </c>
      <c r="I78" s="24">
        <v>191</v>
      </c>
      <c r="J78" s="24">
        <v>161</v>
      </c>
      <c r="K78" s="24">
        <v>222</v>
      </c>
      <c r="L78" s="24">
        <v>168</v>
      </c>
      <c r="M78" s="19">
        <f t="shared" si="3"/>
        <v>1047</v>
      </c>
      <c r="N78" s="19">
        <f t="shared" si="4"/>
        <v>6</v>
      </c>
      <c r="O78" s="19">
        <f t="shared" si="5"/>
        <v>174.5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1211</v>
      </c>
      <c r="C79" s="22" t="s">
        <v>1210</v>
      </c>
      <c r="E79" s="1" t="s">
        <v>2193</v>
      </c>
      <c r="F79" s="1" t="s">
        <v>360</v>
      </c>
      <c r="G79" s="50">
        <v>167</v>
      </c>
      <c r="H79" s="50">
        <v>205</v>
      </c>
      <c r="I79" s="50">
        <v>157</v>
      </c>
      <c r="J79" s="50">
        <v>154</v>
      </c>
      <c r="K79" s="50">
        <v>191</v>
      </c>
      <c r="L79" s="50">
        <v>170</v>
      </c>
      <c r="M79" s="30">
        <f t="shared" si="3"/>
        <v>1044</v>
      </c>
      <c r="N79" s="30">
        <f t="shared" si="4"/>
        <v>6</v>
      </c>
      <c r="O79" s="30">
        <f t="shared" si="5"/>
        <v>174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1434</v>
      </c>
      <c r="C80" s="22" t="s">
        <v>1433</v>
      </c>
      <c r="E80" s="1" t="s">
        <v>2161</v>
      </c>
      <c r="F80" s="1" t="s">
        <v>360</v>
      </c>
      <c r="G80" s="50">
        <v>171</v>
      </c>
      <c r="H80" s="50">
        <v>142</v>
      </c>
      <c r="I80" s="50">
        <v>225</v>
      </c>
      <c r="J80" s="50">
        <v>171</v>
      </c>
      <c r="K80" s="50">
        <v>163</v>
      </c>
      <c r="L80" s="50">
        <v>169</v>
      </c>
      <c r="M80" s="30">
        <f t="shared" si="3"/>
        <v>1041</v>
      </c>
      <c r="N80" s="30">
        <f t="shared" si="4"/>
        <v>6</v>
      </c>
      <c r="O80" s="30">
        <f t="shared" si="5"/>
        <v>173.5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1482</v>
      </c>
      <c r="C81" s="22" t="s">
        <v>1481</v>
      </c>
      <c r="E81" s="1" t="s">
        <v>2188</v>
      </c>
      <c r="F81" s="1" t="s">
        <v>360</v>
      </c>
      <c r="G81" s="50">
        <v>144</v>
      </c>
      <c r="H81" s="50">
        <v>183</v>
      </c>
      <c r="I81" s="50">
        <v>149</v>
      </c>
      <c r="J81" s="50">
        <v>177</v>
      </c>
      <c r="K81" s="50">
        <v>168</v>
      </c>
      <c r="L81" s="50">
        <v>215</v>
      </c>
      <c r="M81" s="30">
        <f t="shared" si="3"/>
        <v>1036</v>
      </c>
      <c r="N81" s="30">
        <f t="shared" si="4"/>
        <v>6</v>
      </c>
      <c r="O81" s="30">
        <f t="shared" si="5"/>
        <v>172.66666666666666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1201</v>
      </c>
      <c r="C82" s="22" t="s">
        <v>1200</v>
      </c>
      <c r="E82" s="64" t="s">
        <v>2193</v>
      </c>
      <c r="F82" s="64" t="s">
        <v>360</v>
      </c>
      <c r="G82" s="24">
        <v>162</v>
      </c>
      <c r="H82" s="24">
        <v>182</v>
      </c>
      <c r="I82" s="24">
        <v>189</v>
      </c>
      <c r="J82" s="24">
        <v>174</v>
      </c>
      <c r="K82" s="24">
        <v>192</v>
      </c>
      <c r="L82" s="24">
        <v>137</v>
      </c>
      <c r="M82" s="19">
        <f t="shared" si="3"/>
        <v>1036</v>
      </c>
      <c r="N82" s="19">
        <f t="shared" si="4"/>
        <v>6</v>
      </c>
      <c r="O82" s="19">
        <f t="shared" si="5"/>
        <v>172.66666666666666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1492</v>
      </c>
      <c r="C83" s="22" t="s">
        <v>1491</v>
      </c>
      <c r="E83" s="1" t="s">
        <v>2188</v>
      </c>
      <c r="F83" s="1" t="s">
        <v>360</v>
      </c>
      <c r="G83" s="50">
        <v>170</v>
      </c>
      <c r="H83" s="50">
        <v>180</v>
      </c>
      <c r="I83" s="50">
        <v>190</v>
      </c>
      <c r="J83" s="50">
        <v>179</v>
      </c>
      <c r="K83" s="50">
        <v>140</v>
      </c>
      <c r="L83" s="50">
        <v>173</v>
      </c>
      <c r="M83" s="30">
        <f t="shared" si="3"/>
        <v>1032</v>
      </c>
      <c r="N83" s="30">
        <f t="shared" si="4"/>
        <v>6</v>
      </c>
      <c r="O83" s="30">
        <f t="shared" si="5"/>
        <v>172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1140</v>
      </c>
      <c r="C84" s="22" t="s">
        <v>1139</v>
      </c>
      <c r="E84" s="64" t="s">
        <v>2146</v>
      </c>
      <c r="F84" s="64" t="s">
        <v>360</v>
      </c>
      <c r="G84" s="24">
        <v>167</v>
      </c>
      <c r="H84" s="24">
        <v>139</v>
      </c>
      <c r="I84" s="24">
        <v>171</v>
      </c>
      <c r="J84" s="24">
        <v>163</v>
      </c>
      <c r="K84" s="24">
        <v>206</v>
      </c>
      <c r="L84" s="24">
        <v>186</v>
      </c>
      <c r="M84" s="19">
        <f t="shared" si="3"/>
        <v>1032</v>
      </c>
      <c r="N84" s="19">
        <f t="shared" si="4"/>
        <v>6</v>
      </c>
      <c r="O84" s="19">
        <f t="shared" si="5"/>
        <v>172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1352</v>
      </c>
      <c r="C85" s="22" t="s">
        <v>1351</v>
      </c>
      <c r="E85" s="1" t="s">
        <v>2157</v>
      </c>
      <c r="F85" s="1" t="s">
        <v>360</v>
      </c>
      <c r="G85" s="50">
        <v>184</v>
      </c>
      <c r="H85" s="50">
        <v>184</v>
      </c>
      <c r="I85" s="50">
        <v>142</v>
      </c>
      <c r="J85" s="50">
        <v>146</v>
      </c>
      <c r="K85" s="50">
        <v>212</v>
      </c>
      <c r="L85" s="50">
        <v>161</v>
      </c>
      <c r="M85" s="30">
        <f t="shared" si="3"/>
        <v>1029</v>
      </c>
      <c r="N85" s="30">
        <f t="shared" si="4"/>
        <v>6</v>
      </c>
      <c r="O85" s="30">
        <f t="shared" si="5"/>
        <v>171.5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1233</v>
      </c>
      <c r="C86" s="22" t="s">
        <v>1232</v>
      </c>
      <c r="E86" s="1" t="s">
        <v>2152</v>
      </c>
      <c r="F86" s="1" t="s">
        <v>360</v>
      </c>
      <c r="G86" s="50">
        <v>141</v>
      </c>
      <c r="H86" s="50">
        <v>167</v>
      </c>
      <c r="I86" s="50">
        <v>151</v>
      </c>
      <c r="J86" s="50">
        <v>163</v>
      </c>
      <c r="K86" s="50">
        <v>222</v>
      </c>
      <c r="L86" s="50">
        <v>181</v>
      </c>
      <c r="M86" s="30">
        <f t="shared" si="3"/>
        <v>1025</v>
      </c>
      <c r="N86" s="30">
        <f t="shared" si="4"/>
        <v>6</v>
      </c>
      <c r="O86" s="30">
        <f t="shared" si="5"/>
        <v>170.83333333333334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1268</v>
      </c>
      <c r="C87" s="22" t="s">
        <v>1267</v>
      </c>
      <c r="E87" s="1" t="s">
        <v>2153</v>
      </c>
      <c r="F87" s="1" t="s">
        <v>360</v>
      </c>
      <c r="G87" s="50">
        <v>145</v>
      </c>
      <c r="H87" s="50">
        <v>173</v>
      </c>
      <c r="I87" s="50">
        <v>188</v>
      </c>
      <c r="J87" s="50">
        <v>165</v>
      </c>
      <c r="K87" s="50">
        <v>173</v>
      </c>
      <c r="L87" s="50">
        <v>175</v>
      </c>
      <c r="M87" s="30">
        <f t="shared" si="3"/>
        <v>1019</v>
      </c>
      <c r="N87" s="30">
        <f t="shared" si="4"/>
        <v>6</v>
      </c>
      <c r="O87" s="30">
        <f t="shared" si="5"/>
        <v>169.83333333333334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1334</v>
      </c>
      <c r="C88" s="22" t="s">
        <v>1333</v>
      </c>
      <c r="E88" s="1" t="s">
        <v>2157</v>
      </c>
      <c r="F88" s="1" t="s">
        <v>360</v>
      </c>
      <c r="G88" s="50">
        <v>201</v>
      </c>
      <c r="H88" s="50">
        <v>162</v>
      </c>
      <c r="I88" s="50">
        <v>137</v>
      </c>
      <c r="J88" s="50">
        <v>178</v>
      </c>
      <c r="K88" s="50">
        <v>161</v>
      </c>
      <c r="L88" s="50">
        <v>176</v>
      </c>
      <c r="M88" s="30">
        <f t="shared" si="3"/>
        <v>1015</v>
      </c>
      <c r="N88" s="30">
        <f t="shared" si="4"/>
        <v>6</v>
      </c>
      <c r="O88" s="30">
        <f t="shared" si="5"/>
        <v>169.16666666666666</v>
      </c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1584</v>
      </c>
      <c r="C89" s="22" t="s">
        <v>1583</v>
      </c>
      <c r="E89" s="1" t="s">
        <v>2168</v>
      </c>
      <c r="F89" s="1" t="s">
        <v>360</v>
      </c>
      <c r="G89" s="50">
        <v>173</v>
      </c>
      <c r="H89" s="50">
        <v>183</v>
      </c>
      <c r="I89" s="50">
        <v>159</v>
      </c>
      <c r="J89" s="50">
        <v>194</v>
      </c>
      <c r="K89" s="50">
        <v>157</v>
      </c>
      <c r="L89" s="50">
        <v>146</v>
      </c>
      <c r="M89" s="30">
        <f t="shared" si="3"/>
        <v>1012</v>
      </c>
      <c r="N89" s="30">
        <f t="shared" si="4"/>
        <v>6</v>
      </c>
      <c r="O89" s="30">
        <f t="shared" si="5"/>
        <v>168.66666666666666</v>
      </c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1536</v>
      </c>
      <c r="C90" s="22" t="s">
        <v>1535</v>
      </c>
      <c r="E90" s="1" t="s">
        <v>2167</v>
      </c>
      <c r="F90" s="1" t="s">
        <v>360</v>
      </c>
      <c r="G90" s="50">
        <v>0</v>
      </c>
      <c r="H90" s="50">
        <v>222</v>
      </c>
      <c r="I90" s="50">
        <v>218</v>
      </c>
      <c r="J90" s="50">
        <v>200</v>
      </c>
      <c r="K90" s="50">
        <v>208</v>
      </c>
      <c r="L90" s="50">
        <v>163</v>
      </c>
      <c r="M90" s="30">
        <f t="shared" si="3"/>
        <v>1011</v>
      </c>
      <c r="N90" s="30">
        <f t="shared" si="4"/>
        <v>5</v>
      </c>
      <c r="O90" s="30">
        <f t="shared" si="5"/>
        <v>202.2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1254</v>
      </c>
      <c r="C91" s="22" t="s">
        <v>1253</v>
      </c>
      <c r="E91" s="1" t="s">
        <v>2194</v>
      </c>
      <c r="F91" s="1" t="s">
        <v>360</v>
      </c>
      <c r="G91" s="50">
        <v>154</v>
      </c>
      <c r="H91" s="50">
        <v>151</v>
      </c>
      <c r="I91" s="50">
        <v>174</v>
      </c>
      <c r="J91" s="50">
        <v>150</v>
      </c>
      <c r="K91" s="50">
        <v>169</v>
      </c>
      <c r="L91" s="50">
        <v>213</v>
      </c>
      <c r="M91" s="30">
        <f t="shared" si="3"/>
        <v>1011</v>
      </c>
      <c r="N91" s="30">
        <f t="shared" si="4"/>
        <v>6</v>
      </c>
      <c r="O91" s="30">
        <f t="shared" si="5"/>
        <v>168.5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1114</v>
      </c>
      <c r="C92" s="22" t="s">
        <v>1113</v>
      </c>
      <c r="E92" s="1" t="s">
        <v>2178</v>
      </c>
      <c r="F92" s="1" t="s">
        <v>360</v>
      </c>
      <c r="G92" s="50">
        <v>158</v>
      </c>
      <c r="H92" s="50">
        <v>204</v>
      </c>
      <c r="I92" s="50">
        <v>186</v>
      </c>
      <c r="J92" s="50">
        <v>163</v>
      </c>
      <c r="K92" s="50">
        <v>171</v>
      </c>
      <c r="L92" s="50">
        <v>128</v>
      </c>
      <c r="M92" s="30">
        <f t="shared" si="3"/>
        <v>1010</v>
      </c>
      <c r="N92" s="30">
        <f t="shared" si="4"/>
        <v>6</v>
      </c>
      <c r="O92" s="30">
        <f t="shared" si="5"/>
        <v>168.33333333333334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1528</v>
      </c>
      <c r="C93" s="22" t="s">
        <v>1527</v>
      </c>
      <c r="E93" s="1" t="s">
        <v>2166</v>
      </c>
      <c r="F93" s="1" t="s">
        <v>360</v>
      </c>
      <c r="G93" s="50">
        <v>135</v>
      </c>
      <c r="H93" s="50">
        <v>163</v>
      </c>
      <c r="I93" s="50">
        <v>163</v>
      </c>
      <c r="J93" s="50">
        <v>159</v>
      </c>
      <c r="K93" s="50">
        <v>179</v>
      </c>
      <c r="L93" s="50">
        <v>210</v>
      </c>
      <c r="M93" s="30">
        <f t="shared" si="3"/>
        <v>1009</v>
      </c>
      <c r="N93" s="30">
        <f t="shared" si="4"/>
        <v>6</v>
      </c>
      <c r="O93" s="30">
        <f t="shared" si="5"/>
        <v>168.16666666666666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1223</v>
      </c>
      <c r="C94" s="22" t="s">
        <v>1222</v>
      </c>
      <c r="E94" s="1" t="s">
        <v>2151</v>
      </c>
      <c r="F94" s="1" t="s">
        <v>360</v>
      </c>
      <c r="G94" s="50">
        <v>148</v>
      </c>
      <c r="H94" s="50">
        <v>187</v>
      </c>
      <c r="I94" s="50">
        <v>180</v>
      </c>
      <c r="J94" s="50">
        <v>192</v>
      </c>
      <c r="K94" s="50">
        <v>152</v>
      </c>
      <c r="L94" s="50">
        <v>149</v>
      </c>
      <c r="M94" s="30">
        <f t="shared" si="3"/>
        <v>1008</v>
      </c>
      <c r="N94" s="30">
        <f t="shared" si="4"/>
        <v>6</v>
      </c>
      <c r="O94" s="30">
        <f t="shared" si="5"/>
        <v>168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1245</v>
      </c>
      <c r="C95" s="22" t="s">
        <v>1244</v>
      </c>
      <c r="E95" s="1" t="s">
        <v>2152</v>
      </c>
      <c r="F95" s="1" t="s">
        <v>360</v>
      </c>
      <c r="G95" s="50">
        <v>198</v>
      </c>
      <c r="H95" s="50">
        <v>178</v>
      </c>
      <c r="I95" s="50">
        <v>170</v>
      </c>
      <c r="J95" s="50">
        <v>175</v>
      </c>
      <c r="K95" s="50">
        <v>103</v>
      </c>
      <c r="L95" s="50">
        <v>181</v>
      </c>
      <c r="M95" s="30">
        <f t="shared" si="3"/>
        <v>1005</v>
      </c>
      <c r="N95" s="30">
        <f t="shared" si="4"/>
        <v>6</v>
      </c>
      <c r="O95" s="30">
        <f t="shared" si="5"/>
        <v>167.5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1656</v>
      </c>
      <c r="C96" s="22" t="s">
        <v>1655</v>
      </c>
      <c r="E96" s="1" t="s">
        <v>2171</v>
      </c>
      <c r="F96" s="1" t="s">
        <v>360</v>
      </c>
      <c r="G96" s="50">
        <v>0</v>
      </c>
      <c r="H96" s="50">
        <v>234</v>
      </c>
      <c r="I96" s="50">
        <v>202</v>
      </c>
      <c r="J96" s="50">
        <v>242</v>
      </c>
      <c r="K96" s="50">
        <v>158</v>
      </c>
      <c r="L96" s="50">
        <v>165</v>
      </c>
      <c r="M96" s="30">
        <f t="shared" si="3"/>
        <v>1001</v>
      </c>
      <c r="N96" s="30">
        <f t="shared" si="4"/>
        <v>5</v>
      </c>
      <c r="O96" s="30">
        <f t="shared" si="5"/>
        <v>200.2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1586</v>
      </c>
      <c r="C97" s="22" t="s">
        <v>1585</v>
      </c>
      <c r="E97" s="1" t="s">
        <v>2168</v>
      </c>
      <c r="F97" s="1" t="s">
        <v>360</v>
      </c>
      <c r="G97" s="50">
        <v>155</v>
      </c>
      <c r="H97" s="50">
        <v>153</v>
      </c>
      <c r="I97" s="50">
        <v>201</v>
      </c>
      <c r="J97" s="50">
        <v>176</v>
      </c>
      <c r="K97" s="50">
        <v>166</v>
      </c>
      <c r="L97" s="50">
        <v>143</v>
      </c>
      <c r="M97" s="30">
        <f t="shared" si="3"/>
        <v>994</v>
      </c>
      <c r="N97" s="30">
        <f t="shared" si="4"/>
        <v>6</v>
      </c>
      <c r="O97" s="30">
        <f t="shared" si="5"/>
        <v>165.66666666666666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1626</v>
      </c>
      <c r="C98" s="22" t="s">
        <v>1625</v>
      </c>
      <c r="E98" s="1" t="s">
        <v>2169</v>
      </c>
      <c r="F98" s="1" t="s">
        <v>360</v>
      </c>
      <c r="G98" s="50">
        <v>115</v>
      </c>
      <c r="H98" s="50">
        <v>175</v>
      </c>
      <c r="I98" s="50">
        <v>188</v>
      </c>
      <c r="J98" s="50">
        <v>154</v>
      </c>
      <c r="K98" s="50">
        <v>177</v>
      </c>
      <c r="L98" s="50">
        <v>180</v>
      </c>
      <c r="M98" s="30">
        <f t="shared" si="3"/>
        <v>989</v>
      </c>
      <c r="N98" s="30">
        <f t="shared" si="4"/>
        <v>6</v>
      </c>
      <c r="O98" s="30">
        <f t="shared" si="5"/>
        <v>164.83333333333334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1446</v>
      </c>
      <c r="C99" s="22" t="s">
        <v>1445</v>
      </c>
      <c r="E99" s="1" t="s">
        <v>2162</v>
      </c>
      <c r="F99" s="1" t="s">
        <v>360</v>
      </c>
      <c r="G99" s="50">
        <v>163</v>
      </c>
      <c r="H99" s="50">
        <v>130</v>
      </c>
      <c r="I99" s="50">
        <v>137</v>
      </c>
      <c r="J99" s="50">
        <v>133</v>
      </c>
      <c r="K99" s="50">
        <v>212</v>
      </c>
      <c r="L99" s="50">
        <v>211</v>
      </c>
      <c r="M99" s="30">
        <f t="shared" si="3"/>
        <v>986</v>
      </c>
      <c r="N99" s="30">
        <f t="shared" si="4"/>
        <v>6</v>
      </c>
      <c r="O99" s="30">
        <f t="shared" si="5"/>
        <v>164.33333333333334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1522</v>
      </c>
      <c r="C100" s="22" t="s">
        <v>1521</v>
      </c>
      <c r="E100" s="1" t="s">
        <v>2166</v>
      </c>
      <c r="F100" s="1" t="s">
        <v>360</v>
      </c>
      <c r="G100" s="50">
        <v>209</v>
      </c>
      <c r="H100" s="50">
        <v>154</v>
      </c>
      <c r="I100" s="50">
        <v>136</v>
      </c>
      <c r="J100" s="50">
        <v>179</v>
      </c>
      <c r="K100" s="50">
        <v>148</v>
      </c>
      <c r="L100" s="50">
        <v>157</v>
      </c>
      <c r="M100" s="30">
        <f t="shared" si="3"/>
        <v>983</v>
      </c>
      <c r="N100" s="30">
        <f t="shared" si="4"/>
        <v>6</v>
      </c>
      <c r="O100" s="30">
        <f t="shared" si="5"/>
        <v>163.83333333333334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1260</v>
      </c>
      <c r="C101" s="22" t="s">
        <v>1259</v>
      </c>
      <c r="E101" s="1" t="s">
        <v>2194</v>
      </c>
      <c r="F101" s="1" t="s">
        <v>360</v>
      </c>
      <c r="G101" s="50">
        <v>176</v>
      </c>
      <c r="H101" s="50">
        <v>159</v>
      </c>
      <c r="I101" s="50">
        <v>147</v>
      </c>
      <c r="J101" s="50">
        <v>165</v>
      </c>
      <c r="K101" s="50">
        <v>161</v>
      </c>
      <c r="L101" s="50">
        <v>174</v>
      </c>
      <c r="M101" s="30">
        <f t="shared" si="3"/>
        <v>982</v>
      </c>
      <c r="N101" s="30">
        <f t="shared" si="4"/>
        <v>6</v>
      </c>
      <c r="O101" s="30">
        <f t="shared" si="5"/>
        <v>163.66666666666666</v>
      </c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1278</v>
      </c>
      <c r="C102" s="22" t="s">
        <v>1277</v>
      </c>
      <c r="E102" s="1" t="s">
        <v>2154</v>
      </c>
      <c r="F102" s="1" t="s">
        <v>360</v>
      </c>
      <c r="G102" s="50">
        <v>151</v>
      </c>
      <c r="H102" s="50">
        <v>167</v>
      </c>
      <c r="I102" s="50">
        <v>164</v>
      </c>
      <c r="J102" s="50">
        <v>163</v>
      </c>
      <c r="K102" s="50">
        <v>170</v>
      </c>
      <c r="L102" s="50">
        <v>163</v>
      </c>
      <c r="M102" s="30">
        <f t="shared" si="3"/>
        <v>978</v>
      </c>
      <c r="N102" s="30">
        <f t="shared" si="4"/>
        <v>6</v>
      </c>
      <c r="O102" s="30">
        <f t="shared" si="5"/>
        <v>163</v>
      </c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1374</v>
      </c>
      <c r="C103" s="22" t="s">
        <v>1373</v>
      </c>
      <c r="E103" s="1" t="s">
        <v>2180</v>
      </c>
      <c r="F103" s="1" t="s">
        <v>360</v>
      </c>
      <c r="G103" s="50">
        <v>148</v>
      </c>
      <c r="H103" s="50">
        <v>166</v>
      </c>
      <c r="I103" s="50">
        <v>147</v>
      </c>
      <c r="J103" s="50">
        <v>154</v>
      </c>
      <c r="K103" s="50">
        <v>157</v>
      </c>
      <c r="L103" s="50">
        <v>196</v>
      </c>
      <c r="M103" s="30">
        <f t="shared" si="3"/>
        <v>968</v>
      </c>
      <c r="N103" s="30">
        <f t="shared" si="4"/>
        <v>6</v>
      </c>
      <c r="O103" s="30">
        <f t="shared" si="5"/>
        <v>161.33333333333334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1280</v>
      </c>
      <c r="C104" s="22" t="s">
        <v>1279</v>
      </c>
      <c r="E104" s="1" t="s">
        <v>2154</v>
      </c>
      <c r="F104" s="1" t="s">
        <v>360</v>
      </c>
      <c r="G104" s="50">
        <v>153</v>
      </c>
      <c r="H104" s="50">
        <v>149</v>
      </c>
      <c r="I104" s="50">
        <v>202</v>
      </c>
      <c r="J104" s="50">
        <v>151</v>
      </c>
      <c r="K104" s="50">
        <v>152</v>
      </c>
      <c r="L104" s="50">
        <v>141</v>
      </c>
      <c r="M104" s="30">
        <f t="shared" si="3"/>
        <v>948</v>
      </c>
      <c r="N104" s="30">
        <f t="shared" si="4"/>
        <v>6</v>
      </c>
      <c r="O104" s="30">
        <f t="shared" si="5"/>
        <v>158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1286</v>
      </c>
      <c r="C105" s="22" t="s">
        <v>1285</v>
      </c>
      <c r="E105" s="1" t="s">
        <v>2154</v>
      </c>
      <c r="F105" s="1" t="s">
        <v>360</v>
      </c>
      <c r="G105" s="50">
        <v>149</v>
      </c>
      <c r="H105" s="50">
        <v>157</v>
      </c>
      <c r="I105" s="50">
        <v>179</v>
      </c>
      <c r="J105" s="50">
        <v>156</v>
      </c>
      <c r="K105" s="50">
        <v>184</v>
      </c>
      <c r="L105" s="50">
        <v>122</v>
      </c>
      <c r="M105" s="30">
        <f t="shared" si="3"/>
        <v>947</v>
      </c>
      <c r="N105" s="30">
        <f t="shared" si="4"/>
        <v>6</v>
      </c>
      <c r="O105" s="30">
        <f t="shared" si="5"/>
        <v>157.83333333333334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1606</v>
      </c>
      <c r="C106" s="22" t="s">
        <v>1605</v>
      </c>
      <c r="E106" s="1" t="s">
        <v>2169</v>
      </c>
      <c r="F106" s="1" t="s">
        <v>360</v>
      </c>
      <c r="G106" s="50">
        <v>136</v>
      </c>
      <c r="H106" s="50">
        <v>184</v>
      </c>
      <c r="I106" s="50">
        <v>138</v>
      </c>
      <c r="J106" s="50">
        <v>201</v>
      </c>
      <c r="K106" s="50">
        <v>135</v>
      </c>
      <c r="L106" s="50">
        <v>148</v>
      </c>
      <c r="M106" s="30">
        <f t="shared" si="3"/>
        <v>942</v>
      </c>
      <c r="N106" s="30">
        <f t="shared" si="4"/>
        <v>6</v>
      </c>
      <c r="O106" s="30">
        <f t="shared" si="5"/>
        <v>157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1324</v>
      </c>
      <c r="C107" s="22" t="s">
        <v>1323</v>
      </c>
      <c r="E107" s="1" t="s">
        <v>2156</v>
      </c>
      <c r="F107" s="1" t="s">
        <v>360</v>
      </c>
      <c r="G107" s="50">
        <v>0</v>
      </c>
      <c r="H107" s="50">
        <v>192</v>
      </c>
      <c r="I107" s="50">
        <v>196</v>
      </c>
      <c r="J107" s="50">
        <v>179</v>
      </c>
      <c r="K107" s="50">
        <v>198</v>
      </c>
      <c r="L107" s="50">
        <v>177</v>
      </c>
      <c r="M107" s="30">
        <f t="shared" si="3"/>
        <v>942</v>
      </c>
      <c r="N107" s="30">
        <f t="shared" si="4"/>
        <v>5</v>
      </c>
      <c r="O107" s="30">
        <f t="shared" si="5"/>
        <v>188.4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1360</v>
      </c>
      <c r="C108" s="22" t="s">
        <v>1359</v>
      </c>
      <c r="E108" s="1" t="s">
        <v>2180</v>
      </c>
      <c r="F108" s="1" t="s">
        <v>360</v>
      </c>
      <c r="G108" s="50">
        <v>126</v>
      </c>
      <c r="H108" s="50">
        <v>199</v>
      </c>
      <c r="I108" s="50">
        <v>194</v>
      </c>
      <c r="J108" s="50">
        <v>146</v>
      </c>
      <c r="K108" s="50">
        <v>132</v>
      </c>
      <c r="L108" s="50">
        <v>138</v>
      </c>
      <c r="M108" s="30">
        <f t="shared" si="3"/>
        <v>935</v>
      </c>
      <c r="N108" s="30">
        <f t="shared" si="4"/>
        <v>6</v>
      </c>
      <c r="O108" s="30">
        <f t="shared" si="5"/>
        <v>155.83333333333334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1514</v>
      </c>
      <c r="C109" s="22" t="s">
        <v>1513</v>
      </c>
      <c r="E109" s="1" t="s">
        <v>2188</v>
      </c>
      <c r="F109" s="1" t="s">
        <v>360</v>
      </c>
      <c r="G109" s="50">
        <v>168</v>
      </c>
      <c r="H109" s="50">
        <v>150</v>
      </c>
      <c r="I109" s="50">
        <v>145</v>
      </c>
      <c r="J109" s="50">
        <v>131</v>
      </c>
      <c r="K109" s="50">
        <v>159</v>
      </c>
      <c r="L109" s="50">
        <v>181</v>
      </c>
      <c r="M109" s="30">
        <f t="shared" si="3"/>
        <v>934</v>
      </c>
      <c r="N109" s="30">
        <f t="shared" si="4"/>
        <v>6</v>
      </c>
      <c r="O109" s="30">
        <f t="shared" si="5"/>
        <v>155.66666666666666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1150</v>
      </c>
      <c r="C110" s="22" t="s">
        <v>1149</v>
      </c>
      <c r="E110" s="64" t="s">
        <v>2148</v>
      </c>
      <c r="F110" s="64" t="s">
        <v>360</v>
      </c>
      <c r="G110" s="24">
        <v>137</v>
      </c>
      <c r="H110" s="24">
        <v>0</v>
      </c>
      <c r="I110" s="24">
        <v>215</v>
      </c>
      <c r="J110" s="24">
        <v>184</v>
      </c>
      <c r="K110" s="24">
        <v>211</v>
      </c>
      <c r="L110" s="24">
        <v>182</v>
      </c>
      <c r="M110" s="19">
        <f t="shared" si="3"/>
        <v>929</v>
      </c>
      <c r="N110" s="19">
        <f t="shared" si="4"/>
        <v>5</v>
      </c>
      <c r="O110" s="19">
        <f t="shared" si="5"/>
        <v>185.8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1235</v>
      </c>
      <c r="C111" s="22" t="s">
        <v>1234</v>
      </c>
      <c r="E111" s="1" t="s">
        <v>2152</v>
      </c>
      <c r="F111" s="1" t="s">
        <v>360</v>
      </c>
      <c r="G111" s="50">
        <v>145</v>
      </c>
      <c r="H111" s="50">
        <v>183</v>
      </c>
      <c r="I111" s="50">
        <v>179</v>
      </c>
      <c r="J111" s="50">
        <v>158</v>
      </c>
      <c r="K111" s="50">
        <v>129</v>
      </c>
      <c r="L111" s="50">
        <v>131</v>
      </c>
      <c r="M111" s="30">
        <f t="shared" si="3"/>
        <v>925</v>
      </c>
      <c r="N111" s="30">
        <f t="shared" si="4"/>
        <v>6</v>
      </c>
      <c r="O111" s="30">
        <f t="shared" si="5"/>
        <v>154.16666666666666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1302</v>
      </c>
      <c r="C112" s="22" t="s">
        <v>1301</v>
      </c>
      <c r="E112" s="1" t="s">
        <v>2155</v>
      </c>
      <c r="F112" s="1" t="s">
        <v>360</v>
      </c>
      <c r="G112" s="50">
        <v>136</v>
      </c>
      <c r="H112" s="50">
        <v>175</v>
      </c>
      <c r="I112" s="50">
        <v>160</v>
      </c>
      <c r="J112" s="50">
        <v>149</v>
      </c>
      <c r="K112" s="50">
        <v>163</v>
      </c>
      <c r="L112" s="50">
        <v>132</v>
      </c>
      <c r="M112" s="30">
        <f t="shared" si="3"/>
        <v>915</v>
      </c>
      <c r="N112" s="30">
        <f t="shared" si="4"/>
        <v>6</v>
      </c>
      <c r="O112" s="30">
        <f t="shared" si="5"/>
        <v>152.5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1466</v>
      </c>
      <c r="C113" s="22" t="s">
        <v>1465</v>
      </c>
      <c r="E113" s="1" t="s">
        <v>2163</v>
      </c>
      <c r="F113" s="1" t="s">
        <v>360</v>
      </c>
      <c r="G113" s="50">
        <v>139</v>
      </c>
      <c r="H113" s="50">
        <v>0</v>
      </c>
      <c r="I113" s="50">
        <v>214</v>
      </c>
      <c r="J113" s="50">
        <v>172</v>
      </c>
      <c r="K113" s="50">
        <v>170</v>
      </c>
      <c r="L113" s="50">
        <v>212</v>
      </c>
      <c r="M113" s="30">
        <f t="shared" si="3"/>
        <v>907</v>
      </c>
      <c r="N113" s="30">
        <f t="shared" si="4"/>
        <v>5</v>
      </c>
      <c r="O113" s="30">
        <f t="shared" si="5"/>
        <v>181.4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1624</v>
      </c>
      <c r="C114" s="22" t="s">
        <v>1623</v>
      </c>
      <c r="E114" s="1" t="s">
        <v>2169</v>
      </c>
      <c r="F114" s="1" t="s">
        <v>360</v>
      </c>
      <c r="G114" s="50">
        <v>150</v>
      </c>
      <c r="H114" s="50">
        <v>154</v>
      </c>
      <c r="I114" s="50">
        <v>129</v>
      </c>
      <c r="J114" s="50">
        <v>124</v>
      </c>
      <c r="K114" s="50">
        <v>165</v>
      </c>
      <c r="L114" s="50">
        <v>169</v>
      </c>
      <c r="M114" s="30">
        <f t="shared" si="3"/>
        <v>891</v>
      </c>
      <c r="N114" s="30">
        <f t="shared" si="4"/>
        <v>6</v>
      </c>
      <c r="O114" s="30">
        <f t="shared" si="5"/>
        <v>148.5</v>
      </c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1610</v>
      </c>
      <c r="C115" s="22" t="s">
        <v>1609</v>
      </c>
      <c r="E115" s="1" t="s">
        <v>2191</v>
      </c>
      <c r="F115" s="1" t="s">
        <v>360</v>
      </c>
      <c r="G115" s="50">
        <v>135</v>
      </c>
      <c r="H115" s="50">
        <v>100</v>
      </c>
      <c r="I115" s="50">
        <v>169</v>
      </c>
      <c r="J115" s="50">
        <v>151</v>
      </c>
      <c r="K115" s="50">
        <v>168</v>
      </c>
      <c r="L115" s="50">
        <v>164</v>
      </c>
      <c r="M115" s="30">
        <f t="shared" si="3"/>
        <v>887</v>
      </c>
      <c r="N115" s="30">
        <f t="shared" si="4"/>
        <v>6</v>
      </c>
      <c r="O115" s="30">
        <f t="shared" si="5"/>
        <v>147.83333333333334</v>
      </c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1456</v>
      </c>
      <c r="C116" s="22" t="s">
        <v>1455</v>
      </c>
      <c r="E116" s="1" t="s">
        <v>2163</v>
      </c>
      <c r="F116" s="1" t="s">
        <v>360</v>
      </c>
      <c r="G116" s="50">
        <v>184</v>
      </c>
      <c r="H116" s="50">
        <v>178</v>
      </c>
      <c r="I116" s="50">
        <v>173</v>
      </c>
      <c r="J116" s="50">
        <v>214</v>
      </c>
      <c r="K116" s="50">
        <v>134</v>
      </c>
      <c r="L116" s="50">
        <v>0</v>
      </c>
      <c r="M116" s="30">
        <f t="shared" si="3"/>
        <v>883</v>
      </c>
      <c r="N116" s="30">
        <f t="shared" si="4"/>
        <v>5</v>
      </c>
      <c r="O116" s="30">
        <f t="shared" si="5"/>
        <v>176.6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1160</v>
      </c>
      <c r="C117" s="22" t="s">
        <v>1159</v>
      </c>
      <c r="E117" s="64" t="s">
        <v>2148</v>
      </c>
      <c r="F117" s="64" t="s">
        <v>360</v>
      </c>
      <c r="G117" s="24">
        <v>138</v>
      </c>
      <c r="H117" s="24">
        <v>195</v>
      </c>
      <c r="I117" s="24">
        <v>192</v>
      </c>
      <c r="J117" s="24">
        <v>129</v>
      </c>
      <c r="K117" s="24">
        <v>0</v>
      </c>
      <c r="L117" s="24">
        <v>228</v>
      </c>
      <c r="M117" s="19">
        <f t="shared" si="3"/>
        <v>882</v>
      </c>
      <c r="N117" s="19">
        <f t="shared" si="4"/>
        <v>5</v>
      </c>
      <c r="O117" s="19">
        <f t="shared" si="5"/>
        <v>176.4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1390</v>
      </c>
      <c r="C118" s="22" t="s">
        <v>1389</v>
      </c>
      <c r="E118" s="1" t="s">
        <v>2160</v>
      </c>
      <c r="F118" s="1" t="s">
        <v>360</v>
      </c>
      <c r="G118" s="50">
        <v>169</v>
      </c>
      <c r="H118" s="50">
        <v>162</v>
      </c>
      <c r="I118" s="50">
        <v>201</v>
      </c>
      <c r="J118" s="50">
        <v>196</v>
      </c>
      <c r="K118" s="50">
        <v>150</v>
      </c>
      <c r="L118" s="50">
        <v>0</v>
      </c>
      <c r="M118" s="30">
        <f t="shared" si="3"/>
        <v>878</v>
      </c>
      <c r="N118" s="30">
        <f t="shared" si="4"/>
        <v>5</v>
      </c>
      <c r="O118" s="30">
        <f t="shared" si="5"/>
        <v>175.6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1676</v>
      </c>
      <c r="C119" s="22" t="s">
        <v>1675</v>
      </c>
      <c r="E119" s="1" t="s">
        <v>2172</v>
      </c>
      <c r="F119" s="1" t="s">
        <v>360</v>
      </c>
      <c r="G119" s="50">
        <v>149</v>
      </c>
      <c r="H119" s="50">
        <v>168</v>
      </c>
      <c r="I119" s="50">
        <v>130</v>
      </c>
      <c r="J119" s="50">
        <v>137</v>
      </c>
      <c r="K119" s="50">
        <v>156</v>
      </c>
      <c r="L119" s="50">
        <v>135</v>
      </c>
      <c r="M119" s="30">
        <f t="shared" si="3"/>
        <v>875</v>
      </c>
      <c r="N119" s="30">
        <f t="shared" si="4"/>
        <v>6</v>
      </c>
      <c r="O119" s="30">
        <f t="shared" si="5"/>
        <v>145.83333333333334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1296</v>
      </c>
      <c r="C120" s="22" t="s">
        <v>1295</v>
      </c>
      <c r="E120" s="1" t="s">
        <v>2155</v>
      </c>
      <c r="F120" s="1" t="s">
        <v>360</v>
      </c>
      <c r="G120" s="50">
        <v>153</v>
      </c>
      <c r="H120" s="50">
        <v>129</v>
      </c>
      <c r="I120" s="50">
        <v>138</v>
      </c>
      <c r="J120" s="50">
        <v>118</v>
      </c>
      <c r="K120" s="50">
        <v>180</v>
      </c>
      <c r="L120" s="50">
        <v>156</v>
      </c>
      <c r="M120" s="30">
        <f t="shared" si="3"/>
        <v>874</v>
      </c>
      <c r="N120" s="30">
        <f t="shared" si="4"/>
        <v>6</v>
      </c>
      <c r="O120" s="30">
        <f t="shared" si="5"/>
        <v>145.66666666666666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1164</v>
      </c>
      <c r="C121" s="22" t="s">
        <v>1163</v>
      </c>
      <c r="E121" s="64" t="s">
        <v>2149</v>
      </c>
      <c r="F121" s="64" t="s">
        <v>360</v>
      </c>
      <c r="G121" s="24">
        <v>223</v>
      </c>
      <c r="H121" s="24">
        <v>172</v>
      </c>
      <c r="I121" s="24">
        <v>178</v>
      </c>
      <c r="J121" s="24">
        <v>162</v>
      </c>
      <c r="K121" s="24">
        <v>136</v>
      </c>
      <c r="L121" s="24">
        <v>0</v>
      </c>
      <c r="M121" s="19">
        <f t="shared" si="3"/>
        <v>871</v>
      </c>
      <c r="N121" s="19">
        <f t="shared" si="4"/>
        <v>5</v>
      </c>
      <c r="O121" s="19">
        <f t="shared" si="5"/>
        <v>174.2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1602</v>
      </c>
      <c r="C122" s="22" t="s">
        <v>1601</v>
      </c>
      <c r="E122" s="1" t="s">
        <v>2169</v>
      </c>
      <c r="F122" s="1" t="s">
        <v>360</v>
      </c>
      <c r="G122" s="50">
        <v>148</v>
      </c>
      <c r="H122" s="50">
        <v>188</v>
      </c>
      <c r="I122" s="50">
        <v>114</v>
      </c>
      <c r="J122" s="50">
        <v>137</v>
      </c>
      <c r="K122" s="50">
        <v>128</v>
      </c>
      <c r="L122" s="50">
        <v>151</v>
      </c>
      <c r="M122" s="30">
        <f t="shared" si="3"/>
        <v>866</v>
      </c>
      <c r="N122" s="30">
        <f t="shared" si="4"/>
        <v>6</v>
      </c>
      <c r="O122" s="30">
        <f t="shared" si="5"/>
        <v>144.33333333333334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1144</v>
      </c>
      <c r="C123" s="22" t="s">
        <v>1143</v>
      </c>
      <c r="E123" s="64" t="s">
        <v>2146</v>
      </c>
      <c r="F123" s="64" t="s">
        <v>360</v>
      </c>
      <c r="G123" s="24">
        <v>191</v>
      </c>
      <c r="H123" s="24">
        <v>148</v>
      </c>
      <c r="I123" s="24">
        <v>128</v>
      </c>
      <c r="J123" s="24">
        <v>0</v>
      </c>
      <c r="K123" s="24">
        <v>195</v>
      </c>
      <c r="L123" s="24">
        <v>204</v>
      </c>
      <c r="M123" s="19">
        <f t="shared" si="3"/>
        <v>866</v>
      </c>
      <c r="N123" s="19">
        <f t="shared" si="4"/>
        <v>5</v>
      </c>
      <c r="O123" s="19">
        <f t="shared" si="5"/>
        <v>173.2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1616</v>
      </c>
      <c r="C124" s="22" t="s">
        <v>1615</v>
      </c>
      <c r="E124" s="1" t="s">
        <v>2191</v>
      </c>
      <c r="F124" s="1" t="s">
        <v>360</v>
      </c>
      <c r="G124" s="50">
        <v>151</v>
      </c>
      <c r="H124" s="50">
        <v>147</v>
      </c>
      <c r="I124" s="50">
        <v>150</v>
      </c>
      <c r="J124" s="50">
        <v>148</v>
      </c>
      <c r="K124" s="50">
        <v>128</v>
      </c>
      <c r="L124" s="50">
        <v>141</v>
      </c>
      <c r="M124" s="30">
        <f t="shared" si="3"/>
        <v>865</v>
      </c>
      <c r="N124" s="30">
        <f t="shared" si="4"/>
        <v>6</v>
      </c>
      <c r="O124" s="30">
        <f t="shared" si="5"/>
        <v>144.16666666666666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1290</v>
      </c>
      <c r="C125" s="22" t="s">
        <v>1289</v>
      </c>
      <c r="E125" s="1" t="s">
        <v>2155</v>
      </c>
      <c r="F125" s="1" t="s">
        <v>360</v>
      </c>
      <c r="G125" s="50">
        <v>145</v>
      </c>
      <c r="H125" s="50">
        <v>139</v>
      </c>
      <c r="I125" s="50">
        <v>156</v>
      </c>
      <c r="J125" s="50">
        <v>123</v>
      </c>
      <c r="K125" s="50">
        <v>141</v>
      </c>
      <c r="L125" s="50">
        <v>141</v>
      </c>
      <c r="M125" s="30">
        <f t="shared" si="3"/>
        <v>845</v>
      </c>
      <c r="N125" s="30">
        <f t="shared" si="4"/>
        <v>6</v>
      </c>
      <c r="O125" s="30">
        <f t="shared" si="5"/>
        <v>140.83333333333334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1104</v>
      </c>
      <c r="C126" s="22" t="s">
        <v>1103</v>
      </c>
      <c r="E126" s="64" t="s">
        <v>2145</v>
      </c>
      <c r="F126" s="64" t="s">
        <v>360</v>
      </c>
      <c r="G126" s="24">
        <v>0</v>
      </c>
      <c r="H126" s="24">
        <v>0</v>
      </c>
      <c r="I126" s="24">
        <v>203</v>
      </c>
      <c r="J126" s="24">
        <v>188</v>
      </c>
      <c r="K126" s="24">
        <v>190</v>
      </c>
      <c r="L126" s="24">
        <v>257</v>
      </c>
      <c r="M126" s="19">
        <f t="shared" si="3"/>
        <v>838</v>
      </c>
      <c r="N126" s="19">
        <f t="shared" si="4"/>
        <v>4</v>
      </c>
      <c r="O126" s="19">
        <f t="shared" si="5"/>
        <v>209.5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1670</v>
      </c>
      <c r="C127" s="22" t="s">
        <v>1669</v>
      </c>
      <c r="E127" s="1" t="s">
        <v>2172</v>
      </c>
      <c r="F127" s="1" t="s">
        <v>360</v>
      </c>
      <c r="G127" s="50">
        <v>144</v>
      </c>
      <c r="H127" s="50">
        <v>100</v>
      </c>
      <c r="I127" s="50">
        <v>144</v>
      </c>
      <c r="J127" s="50">
        <v>117</v>
      </c>
      <c r="K127" s="50">
        <v>161</v>
      </c>
      <c r="L127" s="50">
        <v>171</v>
      </c>
      <c r="M127" s="30">
        <f t="shared" si="3"/>
        <v>837</v>
      </c>
      <c r="N127" s="30">
        <f t="shared" si="4"/>
        <v>6</v>
      </c>
      <c r="O127" s="30">
        <f t="shared" si="5"/>
        <v>139.5</v>
      </c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1316</v>
      </c>
      <c r="C128" s="22" t="s">
        <v>1315</v>
      </c>
      <c r="E128" s="1" t="s">
        <v>2156</v>
      </c>
      <c r="F128" s="1" t="s">
        <v>360</v>
      </c>
      <c r="G128" s="50">
        <v>0</v>
      </c>
      <c r="H128" s="50">
        <v>167</v>
      </c>
      <c r="I128" s="50">
        <v>159</v>
      </c>
      <c r="J128" s="50">
        <v>165</v>
      </c>
      <c r="K128" s="50">
        <v>173</v>
      </c>
      <c r="L128" s="50">
        <v>167</v>
      </c>
      <c r="M128" s="30">
        <f t="shared" si="3"/>
        <v>831</v>
      </c>
      <c r="N128" s="30">
        <f t="shared" si="4"/>
        <v>5</v>
      </c>
      <c r="O128" s="30">
        <f t="shared" si="5"/>
        <v>166.2</v>
      </c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1243</v>
      </c>
      <c r="C129" s="22" t="s">
        <v>1242</v>
      </c>
      <c r="E129" s="1" t="s">
        <v>2152</v>
      </c>
      <c r="F129" s="1" t="s">
        <v>360</v>
      </c>
      <c r="G129" s="50">
        <v>119</v>
      </c>
      <c r="H129" s="50">
        <v>154</v>
      </c>
      <c r="I129" s="50">
        <v>138</v>
      </c>
      <c r="J129" s="50">
        <v>125</v>
      </c>
      <c r="K129" s="50">
        <v>127</v>
      </c>
      <c r="L129" s="50">
        <v>164</v>
      </c>
      <c r="M129" s="30">
        <f t="shared" si="3"/>
        <v>827</v>
      </c>
      <c r="N129" s="30">
        <f t="shared" si="4"/>
        <v>6</v>
      </c>
      <c r="O129" s="30">
        <f t="shared" si="5"/>
        <v>137.83333333333334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1362</v>
      </c>
      <c r="C130" s="22" t="s">
        <v>1361</v>
      </c>
      <c r="E130" s="1" t="s">
        <v>2180</v>
      </c>
      <c r="F130" s="1" t="s">
        <v>360</v>
      </c>
      <c r="G130" s="50">
        <v>118</v>
      </c>
      <c r="H130" s="50">
        <v>156</v>
      </c>
      <c r="I130" s="50">
        <v>128</v>
      </c>
      <c r="J130" s="50">
        <v>186</v>
      </c>
      <c r="K130" s="50">
        <v>112</v>
      </c>
      <c r="L130" s="50">
        <v>125</v>
      </c>
      <c r="M130" s="30">
        <f t="shared" si="3"/>
        <v>825</v>
      </c>
      <c r="N130" s="30">
        <f t="shared" si="4"/>
        <v>6</v>
      </c>
      <c r="O130" s="30">
        <f t="shared" si="5"/>
        <v>137.5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1598</v>
      </c>
      <c r="C131" s="22" t="s">
        <v>1597</v>
      </c>
      <c r="E131" s="1" t="s">
        <v>2169</v>
      </c>
      <c r="F131" s="1" t="s">
        <v>360</v>
      </c>
      <c r="G131" s="50">
        <v>136</v>
      </c>
      <c r="H131" s="50">
        <v>143</v>
      </c>
      <c r="I131" s="50">
        <v>144</v>
      </c>
      <c r="J131" s="50">
        <v>88</v>
      </c>
      <c r="K131" s="50">
        <v>118</v>
      </c>
      <c r="L131" s="50">
        <v>191</v>
      </c>
      <c r="M131" s="30">
        <f t="shared" si="3"/>
        <v>820</v>
      </c>
      <c r="N131" s="30">
        <f t="shared" si="4"/>
        <v>6</v>
      </c>
      <c r="O131" s="30">
        <f t="shared" si="5"/>
        <v>136.66666666666666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1472</v>
      </c>
      <c r="C132" s="22" t="s">
        <v>1471</v>
      </c>
      <c r="E132" s="1" t="s">
        <v>2163</v>
      </c>
      <c r="F132" s="1" t="s">
        <v>360</v>
      </c>
      <c r="G132" s="50">
        <v>162</v>
      </c>
      <c r="H132" s="50">
        <v>195</v>
      </c>
      <c r="I132" s="50">
        <v>144</v>
      </c>
      <c r="J132" s="50">
        <v>0</v>
      </c>
      <c r="K132" s="50">
        <v>158</v>
      </c>
      <c r="L132" s="50">
        <v>160</v>
      </c>
      <c r="M132" s="30">
        <f t="shared" si="3"/>
        <v>819</v>
      </c>
      <c r="N132" s="30">
        <f t="shared" si="4"/>
        <v>5</v>
      </c>
      <c r="O132" s="30">
        <f t="shared" si="5"/>
        <v>163.80000000000001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B133" s="1" t="s">
        <v>1348</v>
      </c>
      <c r="C133" s="22" t="s">
        <v>1347</v>
      </c>
      <c r="E133" s="1" t="s">
        <v>2157</v>
      </c>
      <c r="F133" s="1" t="s">
        <v>360</v>
      </c>
      <c r="G133" s="50">
        <v>212</v>
      </c>
      <c r="H133" s="50">
        <v>137</v>
      </c>
      <c r="I133" s="50">
        <v>131</v>
      </c>
      <c r="J133" s="50">
        <v>0</v>
      </c>
      <c r="K133" s="50">
        <v>156</v>
      </c>
      <c r="L133" s="50">
        <v>170</v>
      </c>
      <c r="M133" s="30">
        <f t="shared" si="3"/>
        <v>806</v>
      </c>
      <c r="N133" s="30">
        <f t="shared" si="4"/>
        <v>5</v>
      </c>
      <c r="O133" s="30">
        <f t="shared" si="5"/>
        <v>161.19999999999999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B134" s="1" t="s">
        <v>1239</v>
      </c>
      <c r="C134" s="22" t="s">
        <v>1238</v>
      </c>
      <c r="E134" s="1" t="s">
        <v>2152</v>
      </c>
      <c r="F134" s="1" t="s">
        <v>360</v>
      </c>
      <c r="G134" s="50">
        <v>160</v>
      </c>
      <c r="H134" s="50">
        <v>140</v>
      </c>
      <c r="I134" s="50">
        <v>124</v>
      </c>
      <c r="J134" s="50">
        <v>133</v>
      </c>
      <c r="K134" s="50">
        <v>107</v>
      </c>
      <c r="L134" s="50">
        <v>137</v>
      </c>
      <c r="M134" s="30">
        <f t="shared" si="3"/>
        <v>801</v>
      </c>
      <c r="N134" s="30">
        <f t="shared" si="4"/>
        <v>6</v>
      </c>
      <c r="O134" s="30">
        <f t="shared" si="5"/>
        <v>133.5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B135" s="1" t="s">
        <v>1294</v>
      </c>
      <c r="C135" s="22" t="s">
        <v>1293</v>
      </c>
      <c r="E135" s="1" t="s">
        <v>2155</v>
      </c>
      <c r="F135" s="1" t="s">
        <v>360</v>
      </c>
      <c r="G135" s="50">
        <v>125</v>
      </c>
      <c r="H135" s="50">
        <v>120</v>
      </c>
      <c r="I135" s="50">
        <v>105</v>
      </c>
      <c r="J135" s="50">
        <v>166</v>
      </c>
      <c r="K135" s="50">
        <v>125</v>
      </c>
      <c r="L135" s="50">
        <v>154</v>
      </c>
      <c r="M135" s="30">
        <f t="shared" si="3"/>
        <v>795</v>
      </c>
      <c r="N135" s="30">
        <f t="shared" si="4"/>
        <v>6</v>
      </c>
      <c r="O135" s="30">
        <f t="shared" si="5"/>
        <v>132.5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B136" s="1" t="s">
        <v>1256</v>
      </c>
      <c r="C136" s="22" t="s">
        <v>1255</v>
      </c>
      <c r="E136" s="1" t="s">
        <v>2194</v>
      </c>
      <c r="F136" s="1" t="s">
        <v>360</v>
      </c>
      <c r="G136" s="50">
        <v>132</v>
      </c>
      <c r="H136" s="50">
        <v>99</v>
      </c>
      <c r="I136" s="50">
        <v>107</v>
      </c>
      <c r="J136" s="50">
        <v>122</v>
      </c>
      <c r="K136" s="50">
        <v>133</v>
      </c>
      <c r="L136" s="50">
        <v>195</v>
      </c>
      <c r="M136" s="30">
        <f t="shared" si="3"/>
        <v>788</v>
      </c>
      <c r="N136" s="30">
        <f t="shared" si="4"/>
        <v>6</v>
      </c>
      <c r="O136" s="30">
        <f t="shared" si="5"/>
        <v>131.33333333333334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B137" s="1" t="s">
        <v>1225</v>
      </c>
      <c r="C137" s="22" t="s">
        <v>1224</v>
      </c>
      <c r="E137" s="1" t="s">
        <v>2151</v>
      </c>
      <c r="F137" s="1" t="s">
        <v>360</v>
      </c>
      <c r="G137" s="50">
        <v>0</v>
      </c>
      <c r="H137" s="50">
        <v>110</v>
      </c>
      <c r="I137" s="50">
        <v>193</v>
      </c>
      <c r="J137" s="50">
        <v>178</v>
      </c>
      <c r="K137" s="50">
        <v>165</v>
      </c>
      <c r="L137" s="50">
        <v>138</v>
      </c>
      <c r="M137" s="30">
        <f t="shared" si="3"/>
        <v>784</v>
      </c>
      <c r="N137" s="30">
        <f t="shared" si="4"/>
        <v>5</v>
      </c>
      <c r="O137" s="30">
        <f t="shared" si="5"/>
        <v>156.80000000000001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B138" s="1" t="s">
        <v>1130</v>
      </c>
      <c r="C138" s="22" t="s">
        <v>1129</v>
      </c>
      <c r="E138" s="64" t="s">
        <v>2146</v>
      </c>
      <c r="F138" s="64" t="s">
        <v>360</v>
      </c>
      <c r="G138" s="24">
        <v>0</v>
      </c>
      <c r="H138" s="24">
        <v>133</v>
      </c>
      <c r="I138" s="24">
        <v>170</v>
      </c>
      <c r="J138" s="24">
        <v>181</v>
      </c>
      <c r="K138" s="24">
        <v>166</v>
      </c>
      <c r="L138" s="24">
        <v>128</v>
      </c>
      <c r="M138" s="19">
        <f t="shared" si="3"/>
        <v>778</v>
      </c>
      <c r="N138" s="19">
        <f t="shared" si="4"/>
        <v>5</v>
      </c>
      <c r="O138" s="19">
        <f t="shared" si="5"/>
        <v>155.6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B139" s="1" t="s">
        <v>1380</v>
      </c>
      <c r="C139" s="22" t="s">
        <v>1379</v>
      </c>
      <c r="E139" s="1" t="s">
        <v>2180</v>
      </c>
      <c r="F139" s="1" t="s">
        <v>360</v>
      </c>
      <c r="G139" s="50">
        <v>0</v>
      </c>
      <c r="H139" s="50">
        <v>141</v>
      </c>
      <c r="I139" s="50">
        <v>168</v>
      </c>
      <c r="J139" s="50">
        <v>145</v>
      </c>
      <c r="K139" s="50">
        <v>168</v>
      </c>
      <c r="L139" s="50">
        <v>151</v>
      </c>
      <c r="M139" s="30">
        <f t="shared" si="3"/>
        <v>773</v>
      </c>
      <c r="N139" s="30">
        <f t="shared" si="4"/>
        <v>5</v>
      </c>
      <c r="O139" s="30">
        <f t="shared" si="5"/>
        <v>154.6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B140" s="1" t="s">
        <v>1490</v>
      </c>
      <c r="C140" s="22" t="s">
        <v>1489</v>
      </c>
      <c r="E140" s="1" t="s">
        <v>2188</v>
      </c>
      <c r="F140" s="1" t="s">
        <v>360</v>
      </c>
      <c r="G140" s="50">
        <v>157</v>
      </c>
      <c r="H140" s="50">
        <v>132</v>
      </c>
      <c r="I140" s="50">
        <v>0</v>
      </c>
      <c r="J140" s="50">
        <v>153</v>
      </c>
      <c r="K140" s="50">
        <v>182</v>
      </c>
      <c r="L140" s="50">
        <v>147</v>
      </c>
      <c r="M140" s="30">
        <f t="shared" si="3"/>
        <v>771</v>
      </c>
      <c r="N140" s="30">
        <f t="shared" si="4"/>
        <v>5</v>
      </c>
      <c r="O140" s="30">
        <f t="shared" si="5"/>
        <v>154.19999999999999</v>
      </c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B141" s="1" t="s">
        <v>1480</v>
      </c>
      <c r="C141" s="22" t="s">
        <v>1479</v>
      </c>
      <c r="E141" s="1" t="s">
        <v>2163</v>
      </c>
      <c r="F141" s="1" t="s">
        <v>360</v>
      </c>
      <c r="G141" s="50">
        <v>0</v>
      </c>
      <c r="H141" s="50">
        <v>185</v>
      </c>
      <c r="I141" s="50">
        <v>186</v>
      </c>
      <c r="J141" s="50">
        <v>158</v>
      </c>
      <c r="K141" s="50">
        <v>0</v>
      </c>
      <c r="L141" s="50">
        <v>230</v>
      </c>
      <c r="M141" s="30">
        <f t="shared" ref="M141:M204" si="6">SUM(G141:L141)</f>
        <v>759</v>
      </c>
      <c r="N141" s="30">
        <f t="shared" ref="N141:N204" si="7">COUNTIF(G141:L141, "&gt;0" )</f>
        <v>4</v>
      </c>
      <c r="O141" s="30">
        <f t="shared" ref="O141:O204" si="8">IF(N141=0,0,M141/N141)</f>
        <v>189.75</v>
      </c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B142" s="1" t="s">
        <v>1248</v>
      </c>
      <c r="C142" s="22" t="s">
        <v>1247</v>
      </c>
      <c r="E142" s="1" t="s">
        <v>2194</v>
      </c>
      <c r="F142" s="1" t="s">
        <v>360</v>
      </c>
      <c r="G142" s="50">
        <v>117</v>
      </c>
      <c r="H142" s="50">
        <v>121</v>
      </c>
      <c r="I142" s="50">
        <v>94</v>
      </c>
      <c r="J142" s="50">
        <v>173</v>
      </c>
      <c r="K142" s="50">
        <v>111</v>
      </c>
      <c r="L142" s="50">
        <v>136</v>
      </c>
      <c r="M142" s="30">
        <f t="shared" si="6"/>
        <v>752</v>
      </c>
      <c r="N142" s="30">
        <f t="shared" si="7"/>
        <v>6</v>
      </c>
      <c r="O142" s="30">
        <f t="shared" si="8"/>
        <v>125.33333333333333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B143" s="1" t="s">
        <v>1440</v>
      </c>
      <c r="C143" s="22" t="s">
        <v>1439</v>
      </c>
      <c r="E143" s="1" t="s">
        <v>2162</v>
      </c>
      <c r="F143" s="1" t="s">
        <v>360</v>
      </c>
      <c r="G143" s="50">
        <v>188</v>
      </c>
      <c r="H143" s="50">
        <v>170</v>
      </c>
      <c r="I143" s="50">
        <v>131</v>
      </c>
      <c r="J143" s="50">
        <v>127</v>
      </c>
      <c r="K143" s="50">
        <v>134</v>
      </c>
      <c r="L143" s="50">
        <v>0</v>
      </c>
      <c r="M143" s="30">
        <f t="shared" si="6"/>
        <v>750</v>
      </c>
      <c r="N143" s="30">
        <f t="shared" si="7"/>
        <v>5</v>
      </c>
      <c r="O143" s="30">
        <f t="shared" si="8"/>
        <v>150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B144" s="1" t="s">
        <v>1510</v>
      </c>
      <c r="C144" s="22" t="s">
        <v>1509</v>
      </c>
      <c r="E144" s="1" t="s">
        <v>2188</v>
      </c>
      <c r="F144" s="1" t="s">
        <v>360</v>
      </c>
      <c r="G144" s="50">
        <v>133</v>
      </c>
      <c r="H144" s="50">
        <v>0</v>
      </c>
      <c r="I144" s="50">
        <v>163</v>
      </c>
      <c r="J144" s="50">
        <v>134</v>
      </c>
      <c r="K144" s="50">
        <v>158</v>
      </c>
      <c r="L144" s="50">
        <v>161</v>
      </c>
      <c r="M144" s="30">
        <f t="shared" si="6"/>
        <v>749</v>
      </c>
      <c r="N144" s="30">
        <f t="shared" si="7"/>
        <v>5</v>
      </c>
      <c r="O144" s="30">
        <f t="shared" si="8"/>
        <v>149.80000000000001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B145" s="1" t="s">
        <v>1442</v>
      </c>
      <c r="C145" s="22" t="s">
        <v>1441</v>
      </c>
      <c r="E145" s="1" t="s">
        <v>2162</v>
      </c>
      <c r="F145" s="1" t="s">
        <v>360</v>
      </c>
      <c r="G145" s="50">
        <v>137</v>
      </c>
      <c r="H145" s="50">
        <v>145</v>
      </c>
      <c r="I145" s="50">
        <v>155</v>
      </c>
      <c r="J145" s="50">
        <v>137</v>
      </c>
      <c r="K145" s="50">
        <v>0</v>
      </c>
      <c r="L145" s="50">
        <v>168</v>
      </c>
      <c r="M145" s="30">
        <f t="shared" si="6"/>
        <v>742</v>
      </c>
      <c r="N145" s="30">
        <f t="shared" si="7"/>
        <v>5</v>
      </c>
      <c r="O145" s="30">
        <f t="shared" si="8"/>
        <v>148.4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B146" s="1" t="s">
        <v>1672</v>
      </c>
      <c r="C146" s="22" t="s">
        <v>1671</v>
      </c>
      <c r="E146" s="1" t="s">
        <v>2172</v>
      </c>
      <c r="F146" s="1" t="s">
        <v>360</v>
      </c>
      <c r="G146" s="50">
        <v>145</v>
      </c>
      <c r="H146" s="50">
        <v>115</v>
      </c>
      <c r="I146" s="50">
        <v>0</v>
      </c>
      <c r="J146" s="50">
        <v>166</v>
      </c>
      <c r="K146" s="50">
        <v>170</v>
      </c>
      <c r="L146" s="50">
        <v>133</v>
      </c>
      <c r="M146" s="30">
        <f t="shared" si="6"/>
        <v>729</v>
      </c>
      <c r="N146" s="30">
        <f t="shared" si="7"/>
        <v>5</v>
      </c>
      <c r="O146" s="30">
        <f t="shared" si="8"/>
        <v>145.80000000000001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B147" s="1" t="s">
        <v>1622</v>
      </c>
      <c r="C147" s="22" t="s">
        <v>1621</v>
      </c>
      <c r="E147" s="1" t="s">
        <v>2191</v>
      </c>
      <c r="F147" s="1" t="s">
        <v>360</v>
      </c>
      <c r="G147" s="50">
        <v>132</v>
      </c>
      <c r="H147" s="50">
        <v>150</v>
      </c>
      <c r="I147" s="50">
        <v>122</v>
      </c>
      <c r="J147" s="50">
        <v>100</v>
      </c>
      <c r="K147" s="50">
        <v>112</v>
      </c>
      <c r="L147" s="50">
        <v>107</v>
      </c>
      <c r="M147" s="30">
        <f t="shared" si="6"/>
        <v>723</v>
      </c>
      <c r="N147" s="30">
        <f t="shared" si="7"/>
        <v>6</v>
      </c>
      <c r="O147" s="30">
        <f t="shared" si="8"/>
        <v>120.5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B148" s="1" t="s">
        <v>1219</v>
      </c>
      <c r="C148" s="22" t="s">
        <v>1218</v>
      </c>
      <c r="E148" s="1" t="s">
        <v>2151</v>
      </c>
      <c r="F148" s="1" t="s">
        <v>360</v>
      </c>
      <c r="G148" s="50">
        <v>160</v>
      </c>
      <c r="H148" s="50">
        <v>151</v>
      </c>
      <c r="I148" s="50">
        <v>141</v>
      </c>
      <c r="J148" s="50">
        <v>125</v>
      </c>
      <c r="K148" s="50">
        <v>0</v>
      </c>
      <c r="L148" s="50">
        <v>142</v>
      </c>
      <c r="M148" s="30">
        <f t="shared" si="6"/>
        <v>719</v>
      </c>
      <c r="N148" s="30">
        <f t="shared" si="7"/>
        <v>5</v>
      </c>
      <c r="O148" s="30">
        <f t="shared" si="8"/>
        <v>143.80000000000001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B149" s="1" t="s">
        <v>1274</v>
      </c>
      <c r="C149" s="22" t="s">
        <v>1273</v>
      </c>
      <c r="E149" s="1" t="s">
        <v>2153</v>
      </c>
      <c r="F149" s="1" t="s">
        <v>360</v>
      </c>
      <c r="G149" s="50">
        <v>0</v>
      </c>
      <c r="H149" s="50">
        <v>0</v>
      </c>
      <c r="I149" s="50">
        <v>184</v>
      </c>
      <c r="J149" s="50">
        <v>178</v>
      </c>
      <c r="K149" s="50">
        <v>201</v>
      </c>
      <c r="L149" s="50">
        <v>154</v>
      </c>
      <c r="M149" s="30">
        <f t="shared" si="6"/>
        <v>717</v>
      </c>
      <c r="N149" s="30">
        <f t="shared" si="7"/>
        <v>4</v>
      </c>
      <c r="O149" s="30">
        <f t="shared" si="8"/>
        <v>179.25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B150" s="1" t="s">
        <v>1650</v>
      </c>
      <c r="C150" s="22" t="s">
        <v>1649</v>
      </c>
      <c r="E150" s="1" t="s">
        <v>2171</v>
      </c>
      <c r="F150" s="1" t="s">
        <v>360</v>
      </c>
      <c r="G150" s="50">
        <v>157</v>
      </c>
      <c r="H150" s="50">
        <v>0</v>
      </c>
      <c r="I150" s="50">
        <v>157</v>
      </c>
      <c r="J150" s="50">
        <v>0</v>
      </c>
      <c r="K150" s="50">
        <v>236</v>
      </c>
      <c r="L150" s="50">
        <v>164</v>
      </c>
      <c r="M150" s="30">
        <f t="shared" si="6"/>
        <v>714</v>
      </c>
      <c r="N150" s="30">
        <f t="shared" si="7"/>
        <v>4</v>
      </c>
      <c r="O150" s="30">
        <f t="shared" si="8"/>
        <v>178.5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B151" s="1" t="s">
        <v>1550</v>
      </c>
      <c r="C151" s="22" t="s">
        <v>1549</v>
      </c>
      <c r="E151" s="1" t="s">
        <v>2189</v>
      </c>
      <c r="F151" s="1" t="s">
        <v>360</v>
      </c>
      <c r="G151" s="50">
        <v>0</v>
      </c>
      <c r="H151" s="50">
        <v>234</v>
      </c>
      <c r="I151" s="50">
        <v>173</v>
      </c>
      <c r="J151" s="50">
        <v>183</v>
      </c>
      <c r="K151" s="50">
        <v>121</v>
      </c>
      <c r="L151" s="50">
        <v>0</v>
      </c>
      <c r="M151" s="30">
        <f t="shared" si="6"/>
        <v>711</v>
      </c>
      <c r="N151" s="30">
        <f t="shared" si="7"/>
        <v>4</v>
      </c>
      <c r="O151" s="30">
        <f t="shared" si="8"/>
        <v>177.75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B152" s="1" t="s">
        <v>1544</v>
      </c>
      <c r="C152" s="22" t="s">
        <v>1543</v>
      </c>
      <c r="E152" s="1" t="s">
        <v>2167</v>
      </c>
      <c r="F152" s="1" t="s">
        <v>360</v>
      </c>
      <c r="G152" s="50">
        <v>165</v>
      </c>
      <c r="H152" s="50">
        <v>162</v>
      </c>
      <c r="I152" s="50">
        <v>0</v>
      </c>
      <c r="J152" s="50">
        <v>0</v>
      </c>
      <c r="K152" s="50">
        <v>184</v>
      </c>
      <c r="L152" s="50">
        <v>197</v>
      </c>
      <c r="M152" s="30">
        <f t="shared" si="6"/>
        <v>708</v>
      </c>
      <c r="N152" s="30">
        <f t="shared" si="7"/>
        <v>4</v>
      </c>
      <c r="O152" s="30">
        <f t="shared" si="8"/>
        <v>177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B153" s="1" t="s">
        <v>1312</v>
      </c>
      <c r="C153" s="22" t="s">
        <v>1311</v>
      </c>
      <c r="E153" s="1" t="s">
        <v>2156</v>
      </c>
      <c r="F153" s="1" t="s">
        <v>360</v>
      </c>
      <c r="G153" s="50">
        <v>192</v>
      </c>
      <c r="H153" s="50">
        <v>171</v>
      </c>
      <c r="I153" s="50">
        <v>166</v>
      </c>
      <c r="J153" s="50">
        <v>157</v>
      </c>
      <c r="K153" s="50">
        <v>0</v>
      </c>
      <c r="L153" s="50">
        <v>0</v>
      </c>
      <c r="M153" s="30">
        <f t="shared" si="6"/>
        <v>686</v>
      </c>
      <c r="N153" s="30">
        <f t="shared" si="7"/>
        <v>4</v>
      </c>
      <c r="O153" s="30">
        <f t="shared" si="8"/>
        <v>171.5</v>
      </c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B154" s="1" t="s">
        <v>1596</v>
      </c>
      <c r="C154" s="22" t="s">
        <v>1595</v>
      </c>
      <c r="E154" s="1" t="s">
        <v>2191</v>
      </c>
      <c r="F154" s="1" t="s">
        <v>360</v>
      </c>
      <c r="G154" s="50">
        <v>110</v>
      </c>
      <c r="H154" s="50">
        <v>106</v>
      </c>
      <c r="I154" s="50">
        <v>102</v>
      </c>
      <c r="J154" s="50">
        <v>120</v>
      </c>
      <c r="K154" s="50">
        <v>105</v>
      </c>
      <c r="L154" s="50">
        <v>124</v>
      </c>
      <c r="M154" s="30">
        <f t="shared" si="6"/>
        <v>667</v>
      </c>
      <c r="N154" s="30">
        <f t="shared" si="7"/>
        <v>6</v>
      </c>
      <c r="O154" s="30">
        <f t="shared" si="8"/>
        <v>111.16666666666667</v>
      </c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B155" s="1" t="s">
        <v>1711</v>
      </c>
      <c r="C155" s="22" t="s">
        <v>1710</v>
      </c>
      <c r="E155" s="1" t="s">
        <v>2174</v>
      </c>
      <c r="F155" s="1" t="s">
        <v>360</v>
      </c>
      <c r="G155" s="50">
        <v>184</v>
      </c>
      <c r="H155" s="50">
        <v>202</v>
      </c>
      <c r="I155" s="50">
        <v>159</v>
      </c>
      <c r="J155" s="50">
        <v>122</v>
      </c>
      <c r="K155" s="50">
        <v>0</v>
      </c>
      <c r="L155" s="50">
        <v>0</v>
      </c>
      <c r="M155" s="30">
        <f t="shared" si="6"/>
        <v>667</v>
      </c>
      <c r="N155" s="30">
        <f t="shared" si="7"/>
        <v>4</v>
      </c>
      <c r="O155" s="30">
        <f t="shared" si="8"/>
        <v>166.75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B156" s="1" t="s">
        <v>1674</v>
      </c>
      <c r="C156" s="22" t="s">
        <v>1673</v>
      </c>
      <c r="E156" s="1" t="s">
        <v>2172</v>
      </c>
      <c r="F156" s="1" t="s">
        <v>360</v>
      </c>
      <c r="G156" s="50">
        <v>132</v>
      </c>
      <c r="H156" s="50">
        <v>144</v>
      </c>
      <c r="I156" s="50">
        <v>154</v>
      </c>
      <c r="J156" s="50">
        <v>116</v>
      </c>
      <c r="K156" s="50">
        <v>119</v>
      </c>
      <c r="L156" s="50">
        <v>0</v>
      </c>
      <c r="M156" s="30">
        <f t="shared" si="6"/>
        <v>665</v>
      </c>
      <c r="N156" s="30">
        <f t="shared" si="7"/>
        <v>5</v>
      </c>
      <c r="O156" s="30">
        <f t="shared" si="8"/>
        <v>133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B157" s="1" t="s">
        <v>1332</v>
      </c>
      <c r="C157" s="22" t="s">
        <v>1331</v>
      </c>
      <c r="E157" s="1" t="s">
        <v>2157</v>
      </c>
      <c r="F157" s="1" t="s">
        <v>360</v>
      </c>
      <c r="G157" s="50">
        <v>179</v>
      </c>
      <c r="H157" s="50">
        <v>138</v>
      </c>
      <c r="I157" s="50">
        <v>0</v>
      </c>
      <c r="J157" s="50">
        <v>188</v>
      </c>
      <c r="K157" s="50">
        <v>155</v>
      </c>
      <c r="L157" s="50">
        <v>0</v>
      </c>
      <c r="M157" s="30">
        <f t="shared" si="6"/>
        <v>660</v>
      </c>
      <c r="N157" s="30">
        <f t="shared" si="7"/>
        <v>4</v>
      </c>
      <c r="O157" s="30">
        <f t="shared" si="8"/>
        <v>165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B158" s="1" t="s">
        <v>1378</v>
      </c>
      <c r="C158" s="22" t="s">
        <v>1377</v>
      </c>
      <c r="E158" s="1" t="s">
        <v>2158</v>
      </c>
      <c r="F158" s="1" t="s">
        <v>360</v>
      </c>
      <c r="G158" s="50">
        <v>0</v>
      </c>
      <c r="H158" s="50">
        <v>167</v>
      </c>
      <c r="I158" s="50">
        <v>176</v>
      </c>
      <c r="J158" s="50">
        <v>176</v>
      </c>
      <c r="K158" s="50">
        <v>141</v>
      </c>
      <c r="L158" s="50">
        <v>0</v>
      </c>
      <c r="M158" s="30">
        <f t="shared" si="6"/>
        <v>660</v>
      </c>
      <c r="N158" s="30">
        <f t="shared" si="7"/>
        <v>4</v>
      </c>
      <c r="O158" s="30">
        <f t="shared" si="8"/>
        <v>165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B159" s="1" t="s">
        <v>1542</v>
      </c>
      <c r="C159" s="22" t="s">
        <v>1541</v>
      </c>
      <c r="E159" s="1" t="s">
        <v>2189</v>
      </c>
      <c r="F159" s="1" t="s">
        <v>360</v>
      </c>
      <c r="G159" s="50">
        <v>0</v>
      </c>
      <c r="H159" s="50">
        <v>162</v>
      </c>
      <c r="I159" s="50">
        <v>177</v>
      </c>
      <c r="J159" s="50">
        <v>153</v>
      </c>
      <c r="K159" s="50">
        <v>0</v>
      </c>
      <c r="L159" s="50">
        <v>141</v>
      </c>
      <c r="M159" s="30">
        <f t="shared" si="6"/>
        <v>633</v>
      </c>
      <c r="N159" s="30">
        <f t="shared" si="7"/>
        <v>4</v>
      </c>
      <c r="O159" s="30">
        <f t="shared" si="8"/>
        <v>158.25</v>
      </c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B160" s="1" t="s">
        <v>1438</v>
      </c>
      <c r="C160" s="22" t="s">
        <v>1437</v>
      </c>
      <c r="E160" s="1" t="s">
        <v>2162</v>
      </c>
      <c r="F160" s="1" t="s">
        <v>360</v>
      </c>
      <c r="G160" s="50">
        <v>201</v>
      </c>
      <c r="H160" s="50">
        <v>110</v>
      </c>
      <c r="I160" s="50">
        <v>0</v>
      </c>
      <c r="J160" s="50">
        <v>0</v>
      </c>
      <c r="K160" s="50">
        <v>136</v>
      </c>
      <c r="L160" s="50">
        <v>175</v>
      </c>
      <c r="M160" s="30">
        <f t="shared" si="6"/>
        <v>622</v>
      </c>
      <c r="N160" s="30">
        <f t="shared" si="7"/>
        <v>4</v>
      </c>
      <c r="O160" s="30">
        <f t="shared" si="8"/>
        <v>155.5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B161" s="1" t="s">
        <v>1146</v>
      </c>
      <c r="C161" s="22" t="s">
        <v>1145</v>
      </c>
      <c r="E161" s="64" t="s">
        <v>2148</v>
      </c>
      <c r="F161" s="64" t="s">
        <v>360</v>
      </c>
      <c r="G161" s="24">
        <v>166</v>
      </c>
      <c r="H161" s="24">
        <v>147</v>
      </c>
      <c r="I161" s="24">
        <v>0</v>
      </c>
      <c r="J161" s="24">
        <v>124</v>
      </c>
      <c r="K161" s="24">
        <v>0</v>
      </c>
      <c r="L161" s="24">
        <v>183</v>
      </c>
      <c r="M161" s="19">
        <f t="shared" si="6"/>
        <v>620</v>
      </c>
      <c r="N161" s="19">
        <f t="shared" si="7"/>
        <v>4</v>
      </c>
      <c r="O161" s="19">
        <f t="shared" si="8"/>
        <v>155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B162" s="1" t="s">
        <v>1126</v>
      </c>
      <c r="C162" s="22" t="s">
        <v>1125</v>
      </c>
      <c r="E162" s="64" t="s">
        <v>2146</v>
      </c>
      <c r="F162" s="64" t="s">
        <v>360</v>
      </c>
      <c r="G162" s="24">
        <v>187</v>
      </c>
      <c r="H162" s="24">
        <v>135</v>
      </c>
      <c r="I162" s="24">
        <v>151</v>
      </c>
      <c r="J162" s="24">
        <v>144</v>
      </c>
      <c r="K162" s="24">
        <v>0</v>
      </c>
      <c r="L162" s="24">
        <v>0</v>
      </c>
      <c r="M162" s="19">
        <f t="shared" si="6"/>
        <v>617</v>
      </c>
      <c r="N162" s="19">
        <f t="shared" si="7"/>
        <v>4</v>
      </c>
      <c r="O162" s="19">
        <f t="shared" si="8"/>
        <v>154.25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B163" s="1" t="s">
        <v>1282</v>
      </c>
      <c r="C163" s="22" t="s">
        <v>1281</v>
      </c>
      <c r="E163" s="1" t="s">
        <v>2154</v>
      </c>
      <c r="F163" s="1" t="s">
        <v>360</v>
      </c>
      <c r="G163" s="50">
        <v>0</v>
      </c>
      <c r="H163" s="50">
        <v>182</v>
      </c>
      <c r="I163" s="50">
        <v>144</v>
      </c>
      <c r="J163" s="50">
        <v>0</v>
      </c>
      <c r="K163" s="50">
        <v>170</v>
      </c>
      <c r="L163" s="50">
        <v>119</v>
      </c>
      <c r="M163" s="30">
        <f t="shared" si="6"/>
        <v>615</v>
      </c>
      <c r="N163" s="30">
        <f t="shared" si="7"/>
        <v>4</v>
      </c>
      <c r="O163" s="30">
        <f t="shared" si="8"/>
        <v>153.75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B164" s="1" t="s">
        <v>1548</v>
      </c>
      <c r="C164" s="22" t="s">
        <v>1547</v>
      </c>
      <c r="E164" s="1" t="s">
        <v>2167</v>
      </c>
      <c r="F164" s="1" t="s">
        <v>360</v>
      </c>
      <c r="G164" s="50">
        <v>256</v>
      </c>
      <c r="H164" s="50">
        <v>183</v>
      </c>
      <c r="I164" s="50">
        <v>156</v>
      </c>
      <c r="J164" s="50">
        <v>0</v>
      </c>
      <c r="K164" s="50">
        <v>0</v>
      </c>
      <c r="L164" s="50">
        <v>0</v>
      </c>
      <c r="M164" s="30">
        <f t="shared" si="6"/>
        <v>595</v>
      </c>
      <c r="N164" s="30">
        <f t="shared" si="7"/>
        <v>3</v>
      </c>
      <c r="O164" s="30">
        <f t="shared" si="8"/>
        <v>198.33333333333334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B165" s="1" t="s">
        <v>1217</v>
      </c>
      <c r="C165" s="22" t="s">
        <v>1216</v>
      </c>
      <c r="E165" s="1" t="s">
        <v>2151</v>
      </c>
      <c r="F165" s="1" t="s">
        <v>360</v>
      </c>
      <c r="G165" s="50">
        <v>123</v>
      </c>
      <c r="H165" s="50">
        <v>0</v>
      </c>
      <c r="I165" s="50">
        <v>148</v>
      </c>
      <c r="J165" s="50">
        <v>0</v>
      </c>
      <c r="K165" s="50">
        <v>173</v>
      </c>
      <c r="L165" s="50">
        <v>151</v>
      </c>
      <c r="M165" s="30">
        <f t="shared" si="6"/>
        <v>595</v>
      </c>
      <c r="N165" s="30">
        <f t="shared" si="7"/>
        <v>4</v>
      </c>
      <c r="O165" s="30">
        <f t="shared" si="8"/>
        <v>148.75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B166" s="1" t="s">
        <v>1128</v>
      </c>
      <c r="C166" s="22" t="s">
        <v>1127</v>
      </c>
      <c r="E166" s="64" t="s">
        <v>2146</v>
      </c>
      <c r="F166" s="64" t="s">
        <v>360</v>
      </c>
      <c r="G166" s="24">
        <v>125</v>
      </c>
      <c r="H166" s="24">
        <v>0</v>
      </c>
      <c r="I166" s="24">
        <v>0</v>
      </c>
      <c r="J166" s="24">
        <v>162</v>
      </c>
      <c r="K166" s="24">
        <v>174</v>
      </c>
      <c r="L166" s="24">
        <v>131</v>
      </c>
      <c r="M166" s="19">
        <f t="shared" si="6"/>
        <v>592</v>
      </c>
      <c r="N166" s="19">
        <f t="shared" si="7"/>
        <v>4</v>
      </c>
      <c r="O166" s="19">
        <f t="shared" si="8"/>
        <v>148</v>
      </c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B167" s="1" t="s">
        <v>1448</v>
      </c>
      <c r="C167" s="22" t="s">
        <v>1447</v>
      </c>
      <c r="E167" s="1" t="s">
        <v>2162</v>
      </c>
      <c r="F167" s="1" t="s">
        <v>360</v>
      </c>
      <c r="G167" s="50">
        <v>0</v>
      </c>
      <c r="H167" s="50">
        <v>0</v>
      </c>
      <c r="I167" s="50">
        <v>150</v>
      </c>
      <c r="J167" s="50">
        <v>120</v>
      </c>
      <c r="K167" s="50">
        <v>123</v>
      </c>
      <c r="L167" s="50">
        <v>190</v>
      </c>
      <c r="M167" s="30">
        <f t="shared" si="6"/>
        <v>583</v>
      </c>
      <c r="N167" s="30">
        <f t="shared" si="7"/>
        <v>4</v>
      </c>
      <c r="O167" s="30">
        <f t="shared" si="8"/>
        <v>145.75</v>
      </c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B168" s="1" t="s">
        <v>1556</v>
      </c>
      <c r="C168" s="22" t="s">
        <v>1555</v>
      </c>
      <c r="E168" s="1" t="s">
        <v>2189</v>
      </c>
      <c r="F168" s="1" t="s">
        <v>360</v>
      </c>
      <c r="G168" s="50">
        <v>179</v>
      </c>
      <c r="H168" s="50">
        <v>0</v>
      </c>
      <c r="I168" s="50">
        <v>0</v>
      </c>
      <c r="J168" s="50">
        <v>0</v>
      </c>
      <c r="K168" s="50">
        <v>176</v>
      </c>
      <c r="L168" s="50">
        <v>221</v>
      </c>
      <c r="M168" s="30">
        <f t="shared" si="6"/>
        <v>576</v>
      </c>
      <c r="N168" s="30">
        <f t="shared" si="7"/>
        <v>3</v>
      </c>
      <c r="O168" s="30">
        <f t="shared" si="8"/>
        <v>192</v>
      </c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B169" s="1" t="s">
        <v>1227</v>
      </c>
      <c r="C169" s="22" t="s">
        <v>1226</v>
      </c>
      <c r="E169" s="1" t="s">
        <v>2151</v>
      </c>
      <c r="F169" s="1" t="s">
        <v>360</v>
      </c>
      <c r="G169" s="50">
        <v>0</v>
      </c>
      <c r="H169" s="50">
        <v>140</v>
      </c>
      <c r="I169" s="50">
        <v>154</v>
      </c>
      <c r="J169" s="50">
        <v>150</v>
      </c>
      <c r="K169" s="50">
        <v>126</v>
      </c>
      <c r="L169" s="50">
        <v>0</v>
      </c>
      <c r="M169" s="30">
        <f t="shared" si="6"/>
        <v>570</v>
      </c>
      <c r="N169" s="30">
        <f t="shared" si="7"/>
        <v>4</v>
      </c>
      <c r="O169" s="30">
        <f t="shared" si="8"/>
        <v>142.5</v>
      </c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B170" s="1" t="s">
        <v>1608</v>
      </c>
      <c r="C170" s="22" t="s">
        <v>1607</v>
      </c>
      <c r="E170" s="1" t="s">
        <v>2191</v>
      </c>
      <c r="F170" s="1" t="s">
        <v>360</v>
      </c>
      <c r="G170" s="50">
        <v>59</v>
      </c>
      <c r="H170" s="50">
        <v>127</v>
      </c>
      <c r="I170" s="50">
        <v>84</v>
      </c>
      <c r="J170" s="50">
        <v>105</v>
      </c>
      <c r="K170" s="50">
        <v>99</v>
      </c>
      <c r="L170" s="50">
        <v>81</v>
      </c>
      <c r="M170" s="30">
        <f t="shared" si="6"/>
        <v>555</v>
      </c>
      <c r="N170" s="30">
        <f t="shared" si="7"/>
        <v>6</v>
      </c>
      <c r="O170" s="30">
        <f t="shared" si="8"/>
        <v>92.5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B171" s="1" t="s">
        <v>1662</v>
      </c>
      <c r="C171" s="22" t="s">
        <v>1661</v>
      </c>
      <c r="E171" s="1" t="s">
        <v>2171</v>
      </c>
      <c r="F171" s="1" t="s">
        <v>360</v>
      </c>
      <c r="G171" s="50">
        <v>0</v>
      </c>
      <c r="H171" s="50">
        <v>0</v>
      </c>
      <c r="I171" s="50">
        <v>173</v>
      </c>
      <c r="J171" s="50">
        <v>195</v>
      </c>
      <c r="K171" s="50">
        <v>170</v>
      </c>
      <c r="L171" s="50">
        <v>0</v>
      </c>
      <c r="M171" s="30">
        <f t="shared" si="6"/>
        <v>538</v>
      </c>
      <c r="N171" s="30">
        <f t="shared" si="7"/>
        <v>3</v>
      </c>
      <c r="O171" s="30">
        <f t="shared" si="8"/>
        <v>179.33333333333334</v>
      </c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B172" s="1" t="s">
        <v>1458</v>
      </c>
      <c r="C172" s="22" t="s">
        <v>1457</v>
      </c>
      <c r="E172" s="1" t="s">
        <v>2163</v>
      </c>
      <c r="F172" s="1" t="s">
        <v>360</v>
      </c>
      <c r="G172" s="50">
        <v>0</v>
      </c>
      <c r="H172" s="50">
        <v>0</v>
      </c>
      <c r="I172" s="50">
        <v>0</v>
      </c>
      <c r="J172" s="50">
        <v>167</v>
      </c>
      <c r="K172" s="50">
        <v>216</v>
      </c>
      <c r="L172" s="50">
        <v>145</v>
      </c>
      <c r="M172" s="30">
        <f t="shared" si="6"/>
        <v>528</v>
      </c>
      <c r="N172" s="30">
        <f t="shared" si="7"/>
        <v>3</v>
      </c>
      <c r="O172" s="30">
        <f t="shared" si="8"/>
        <v>176</v>
      </c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B173" s="1" t="s">
        <v>1709</v>
      </c>
      <c r="C173" s="22" t="s">
        <v>1708</v>
      </c>
      <c r="E173" s="1" t="s">
        <v>2174</v>
      </c>
      <c r="F173" s="1" t="s">
        <v>360</v>
      </c>
      <c r="G173" s="50">
        <v>0</v>
      </c>
      <c r="H173" s="50">
        <v>0</v>
      </c>
      <c r="I173" s="50">
        <v>0</v>
      </c>
      <c r="J173" s="50">
        <v>161</v>
      </c>
      <c r="K173" s="50">
        <v>194</v>
      </c>
      <c r="L173" s="50">
        <v>171</v>
      </c>
      <c r="M173" s="30">
        <f t="shared" si="6"/>
        <v>526</v>
      </c>
      <c r="N173" s="30">
        <f t="shared" si="7"/>
        <v>3</v>
      </c>
      <c r="O173" s="30">
        <f t="shared" si="8"/>
        <v>175.33333333333334</v>
      </c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B174" s="1" t="s">
        <v>1258</v>
      </c>
      <c r="C174" s="22" t="s">
        <v>1257</v>
      </c>
      <c r="E174" s="1" t="s">
        <v>2194</v>
      </c>
      <c r="F174" s="1" t="s">
        <v>360</v>
      </c>
      <c r="G174" s="50">
        <v>83</v>
      </c>
      <c r="H174" s="50">
        <v>94</v>
      </c>
      <c r="I174" s="50">
        <v>95</v>
      </c>
      <c r="J174" s="50">
        <v>70</v>
      </c>
      <c r="K174" s="50">
        <v>90</v>
      </c>
      <c r="L174" s="50">
        <v>82</v>
      </c>
      <c r="M174" s="30">
        <f t="shared" si="6"/>
        <v>514</v>
      </c>
      <c r="N174" s="30">
        <f t="shared" si="7"/>
        <v>6</v>
      </c>
      <c r="O174" s="30">
        <f t="shared" si="8"/>
        <v>85.666666666666671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B175" s="1" t="s">
        <v>1356</v>
      </c>
      <c r="C175" s="22" t="s">
        <v>1355</v>
      </c>
      <c r="E175" s="1" t="s">
        <v>2157</v>
      </c>
      <c r="F175" s="1" t="s">
        <v>360</v>
      </c>
      <c r="G175" s="50">
        <v>0</v>
      </c>
      <c r="H175" s="50">
        <v>0</v>
      </c>
      <c r="I175" s="50">
        <v>175</v>
      </c>
      <c r="J175" s="50">
        <v>166</v>
      </c>
      <c r="K175" s="50">
        <v>0</v>
      </c>
      <c r="L175" s="50">
        <v>152</v>
      </c>
      <c r="M175" s="30">
        <f t="shared" si="6"/>
        <v>493</v>
      </c>
      <c r="N175" s="30">
        <f t="shared" si="7"/>
        <v>3</v>
      </c>
      <c r="O175" s="30">
        <f t="shared" si="8"/>
        <v>164.33333333333334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B176" s="1" t="s">
        <v>1560</v>
      </c>
      <c r="C176" s="22" t="s">
        <v>1559</v>
      </c>
      <c r="E176" s="1" t="s">
        <v>2167</v>
      </c>
      <c r="F176" s="1" t="s">
        <v>360</v>
      </c>
      <c r="G176" s="50">
        <v>177</v>
      </c>
      <c r="H176" s="50">
        <v>0</v>
      </c>
      <c r="I176" s="50">
        <v>165</v>
      </c>
      <c r="J176" s="50">
        <v>146</v>
      </c>
      <c r="K176" s="50">
        <v>0</v>
      </c>
      <c r="L176" s="50">
        <v>0</v>
      </c>
      <c r="M176" s="30">
        <f t="shared" si="6"/>
        <v>488</v>
      </c>
      <c r="N176" s="30">
        <f t="shared" si="7"/>
        <v>3</v>
      </c>
      <c r="O176" s="30">
        <f t="shared" si="8"/>
        <v>162.66666666666666</v>
      </c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B177" s="1" t="s">
        <v>1640</v>
      </c>
      <c r="C177" s="22" t="s">
        <v>1639</v>
      </c>
      <c r="E177" s="1" t="s">
        <v>2171</v>
      </c>
      <c r="F177" s="1" t="s">
        <v>360</v>
      </c>
      <c r="G177" s="50">
        <v>162</v>
      </c>
      <c r="H177" s="50">
        <v>155</v>
      </c>
      <c r="I177" s="50">
        <v>0</v>
      </c>
      <c r="J177" s="50">
        <v>0</v>
      </c>
      <c r="K177" s="50">
        <v>0</v>
      </c>
      <c r="L177" s="50">
        <v>160</v>
      </c>
      <c r="M177" s="30">
        <f t="shared" si="6"/>
        <v>477</v>
      </c>
      <c r="N177" s="30">
        <f t="shared" si="7"/>
        <v>3</v>
      </c>
      <c r="O177" s="30">
        <f t="shared" si="8"/>
        <v>159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B178" s="1" t="s">
        <v>1719</v>
      </c>
      <c r="C178" s="22" t="s">
        <v>1718</v>
      </c>
      <c r="E178" s="1" t="s">
        <v>2174</v>
      </c>
      <c r="F178" s="1" t="s">
        <v>360</v>
      </c>
      <c r="G178" s="50">
        <v>170</v>
      </c>
      <c r="H178" s="50">
        <v>188</v>
      </c>
      <c r="I178" s="50">
        <v>100</v>
      </c>
      <c r="J178" s="50">
        <v>0</v>
      </c>
      <c r="K178" s="50">
        <v>0</v>
      </c>
      <c r="L178" s="50">
        <v>0</v>
      </c>
      <c r="M178" s="30">
        <f t="shared" si="6"/>
        <v>458</v>
      </c>
      <c r="N178" s="30">
        <f t="shared" si="7"/>
        <v>3</v>
      </c>
      <c r="O178" s="30">
        <f t="shared" si="8"/>
        <v>152.66666666666666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B179" s="1" t="s">
        <v>1594</v>
      </c>
      <c r="C179" s="22" t="s">
        <v>1593</v>
      </c>
      <c r="E179" s="1" t="s">
        <v>2168</v>
      </c>
      <c r="F179" s="1" t="s">
        <v>360</v>
      </c>
      <c r="G179" s="50">
        <v>0</v>
      </c>
      <c r="H179" s="50">
        <v>137</v>
      </c>
      <c r="I179" s="50">
        <v>134</v>
      </c>
      <c r="J179" s="50">
        <v>0</v>
      </c>
      <c r="K179" s="50">
        <v>134</v>
      </c>
      <c r="L179" s="50">
        <v>0</v>
      </c>
      <c r="M179" s="30">
        <f t="shared" si="6"/>
        <v>405</v>
      </c>
      <c r="N179" s="30">
        <f t="shared" si="7"/>
        <v>3</v>
      </c>
      <c r="O179" s="30">
        <f t="shared" si="8"/>
        <v>135</v>
      </c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B180" s="1" t="s">
        <v>1215</v>
      </c>
      <c r="C180" s="22" t="s">
        <v>1214</v>
      </c>
      <c r="E180" s="1" t="s">
        <v>2151</v>
      </c>
      <c r="F180" s="1" t="s">
        <v>360</v>
      </c>
      <c r="G180" s="50">
        <v>129</v>
      </c>
      <c r="H180" s="50">
        <v>124</v>
      </c>
      <c r="I180" s="50">
        <v>0</v>
      </c>
      <c r="J180" s="50">
        <v>0</v>
      </c>
      <c r="K180" s="50">
        <v>141</v>
      </c>
      <c r="L180" s="50">
        <v>0</v>
      </c>
      <c r="M180" s="30">
        <f t="shared" si="6"/>
        <v>394</v>
      </c>
      <c r="N180" s="30">
        <f t="shared" si="7"/>
        <v>3</v>
      </c>
      <c r="O180" s="30">
        <f t="shared" si="8"/>
        <v>131.33333333333334</v>
      </c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B181" s="1" t="s">
        <v>1110</v>
      </c>
      <c r="C181" s="22" t="s">
        <v>1109</v>
      </c>
      <c r="E181" s="64" t="s">
        <v>2145</v>
      </c>
      <c r="F181" s="64" t="s">
        <v>360</v>
      </c>
      <c r="G181" s="24">
        <v>195</v>
      </c>
      <c r="H181" s="24">
        <v>165</v>
      </c>
      <c r="I181" s="24">
        <v>0</v>
      </c>
      <c r="J181" s="24">
        <v>0</v>
      </c>
      <c r="K181" s="24">
        <v>0</v>
      </c>
      <c r="L181" s="24">
        <v>0</v>
      </c>
      <c r="M181" s="19">
        <f t="shared" si="6"/>
        <v>360</v>
      </c>
      <c r="N181" s="19">
        <f t="shared" si="7"/>
        <v>2</v>
      </c>
      <c r="O181" s="19">
        <f t="shared" si="8"/>
        <v>180</v>
      </c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B182" s="1" t="s">
        <v>1364</v>
      </c>
      <c r="C182" s="22" t="s">
        <v>1363</v>
      </c>
      <c r="E182" s="1" t="s">
        <v>2180</v>
      </c>
      <c r="F182" s="1" t="s">
        <v>360</v>
      </c>
      <c r="G182" s="50">
        <v>105</v>
      </c>
      <c r="H182" s="50">
        <v>66</v>
      </c>
      <c r="I182" s="50">
        <v>0</v>
      </c>
      <c r="J182" s="50">
        <v>75</v>
      </c>
      <c r="K182" s="50">
        <v>105</v>
      </c>
      <c r="L182" s="50">
        <v>0</v>
      </c>
      <c r="M182" s="30">
        <f t="shared" si="6"/>
        <v>351</v>
      </c>
      <c r="N182" s="30">
        <f t="shared" si="7"/>
        <v>4</v>
      </c>
      <c r="O182" s="30">
        <f t="shared" si="8"/>
        <v>87.75</v>
      </c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B183" s="1" t="s">
        <v>1654</v>
      </c>
      <c r="C183" s="22" t="s">
        <v>1653</v>
      </c>
      <c r="E183" s="1" t="s">
        <v>2171</v>
      </c>
      <c r="F183" s="1" t="s">
        <v>360</v>
      </c>
      <c r="G183" s="50">
        <v>157</v>
      </c>
      <c r="H183" s="50">
        <v>190</v>
      </c>
      <c r="I183" s="50">
        <v>0</v>
      </c>
      <c r="J183" s="50">
        <v>0</v>
      </c>
      <c r="K183" s="50">
        <v>0</v>
      </c>
      <c r="L183" s="50">
        <v>0</v>
      </c>
      <c r="M183" s="30">
        <f t="shared" si="6"/>
        <v>347</v>
      </c>
      <c r="N183" s="30">
        <f t="shared" si="7"/>
        <v>2</v>
      </c>
      <c r="O183" s="30">
        <f t="shared" si="8"/>
        <v>173.5</v>
      </c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B184" s="1" t="s">
        <v>1566</v>
      </c>
      <c r="C184" s="22" t="s">
        <v>1565</v>
      </c>
      <c r="E184" s="1" t="s">
        <v>2167</v>
      </c>
      <c r="F184" s="1" t="s">
        <v>360</v>
      </c>
      <c r="G184" s="50">
        <v>0</v>
      </c>
      <c r="H184" s="50">
        <v>0</v>
      </c>
      <c r="I184" s="50">
        <v>0</v>
      </c>
      <c r="J184" s="50">
        <v>0</v>
      </c>
      <c r="K184" s="50">
        <v>199</v>
      </c>
      <c r="L184" s="50">
        <v>148</v>
      </c>
      <c r="M184" s="30">
        <f t="shared" si="6"/>
        <v>347</v>
      </c>
      <c r="N184" s="30">
        <f t="shared" si="7"/>
        <v>2</v>
      </c>
      <c r="O184" s="30">
        <f t="shared" si="8"/>
        <v>173.5</v>
      </c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B185" s="1" t="s">
        <v>1310</v>
      </c>
      <c r="C185" s="22" t="s">
        <v>1309</v>
      </c>
      <c r="E185" s="1" t="s">
        <v>2156</v>
      </c>
      <c r="F185" s="1" t="s">
        <v>360</v>
      </c>
      <c r="G185" s="50">
        <v>141</v>
      </c>
      <c r="H185" s="50">
        <v>0</v>
      </c>
      <c r="I185" s="50">
        <v>0</v>
      </c>
      <c r="J185" s="50">
        <v>0</v>
      </c>
      <c r="K185" s="50">
        <v>0</v>
      </c>
      <c r="L185" s="50">
        <v>201</v>
      </c>
      <c r="M185" s="30">
        <f t="shared" si="6"/>
        <v>342</v>
      </c>
      <c r="N185" s="30">
        <f t="shared" si="7"/>
        <v>2</v>
      </c>
      <c r="O185" s="30">
        <f t="shared" si="8"/>
        <v>171</v>
      </c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B186" s="1" t="s">
        <v>1590</v>
      </c>
      <c r="C186" s="22" t="s">
        <v>1589</v>
      </c>
      <c r="E186" s="1" t="s">
        <v>2168</v>
      </c>
      <c r="F186" s="1" t="s">
        <v>360</v>
      </c>
      <c r="G186" s="50">
        <v>160</v>
      </c>
      <c r="H186" s="50">
        <v>0</v>
      </c>
      <c r="I186" s="50">
        <v>0</v>
      </c>
      <c r="J186" s="50">
        <v>0</v>
      </c>
      <c r="K186" s="50">
        <v>0</v>
      </c>
      <c r="L186" s="50">
        <v>178</v>
      </c>
      <c r="M186" s="30">
        <f t="shared" si="6"/>
        <v>338</v>
      </c>
      <c r="N186" s="30">
        <f t="shared" si="7"/>
        <v>2</v>
      </c>
      <c r="O186" s="30">
        <f t="shared" si="8"/>
        <v>169</v>
      </c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B187" s="1" t="s">
        <v>1476</v>
      </c>
      <c r="C187" s="22" t="s">
        <v>1475</v>
      </c>
      <c r="E187" s="1" t="s">
        <v>2163</v>
      </c>
      <c r="F187" s="1" t="s">
        <v>360</v>
      </c>
      <c r="G187" s="50">
        <v>194</v>
      </c>
      <c r="H187" s="50">
        <v>143</v>
      </c>
      <c r="I187" s="50">
        <v>0</v>
      </c>
      <c r="J187" s="50">
        <v>0</v>
      </c>
      <c r="K187" s="50">
        <v>0</v>
      </c>
      <c r="L187" s="50">
        <v>0</v>
      </c>
      <c r="M187" s="30">
        <f t="shared" si="6"/>
        <v>337</v>
      </c>
      <c r="N187" s="30">
        <f t="shared" si="7"/>
        <v>2</v>
      </c>
      <c r="O187" s="30">
        <f t="shared" si="8"/>
        <v>168.5</v>
      </c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B188" s="1" t="s">
        <v>1148</v>
      </c>
      <c r="C188" s="22" t="s">
        <v>1147</v>
      </c>
      <c r="E188" s="64" t="s">
        <v>2148</v>
      </c>
      <c r="F188" s="64" t="s">
        <v>360</v>
      </c>
      <c r="G188" s="24">
        <v>0</v>
      </c>
      <c r="H188" s="24">
        <v>154</v>
      </c>
      <c r="I188" s="24">
        <v>0</v>
      </c>
      <c r="J188" s="24">
        <v>0</v>
      </c>
      <c r="K188" s="24">
        <v>142</v>
      </c>
      <c r="L188" s="24">
        <v>0</v>
      </c>
      <c r="M188" s="19">
        <f t="shared" si="6"/>
        <v>296</v>
      </c>
      <c r="N188" s="19">
        <f t="shared" si="7"/>
        <v>2</v>
      </c>
      <c r="O188" s="19">
        <f t="shared" si="8"/>
        <v>148</v>
      </c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B189" s="1" t="s">
        <v>1213</v>
      </c>
      <c r="C189" s="22" t="s">
        <v>1212</v>
      </c>
      <c r="E189" s="1" t="s">
        <v>2151</v>
      </c>
      <c r="F189" s="1" t="s">
        <v>360</v>
      </c>
      <c r="G189" s="50">
        <v>138</v>
      </c>
      <c r="H189" s="50">
        <v>0</v>
      </c>
      <c r="I189" s="50">
        <v>0</v>
      </c>
      <c r="J189" s="50">
        <v>134</v>
      </c>
      <c r="K189" s="50">
        <v>0</v>
      </c>
      <c r="L189" s="50">
        <v>0</v>
      </c>
      <c r="M189" s="30">
        <f t="shared" si="6"/>
        <v>272</v>
      </c>
      <c r="N189" s="30">
        <f t="shared" si="7"/>
        <v>2</v>
      </c>
      <c r="O189" s="30">
        <f t="shared" si="8"/>
        <v>136</v>
      </c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B190" s="1" t="s">
        <v>1264</v>
      </c>
      <c r="C190" s="22" t="s">
        <v>1263</v>
      </c>
      <c r="E190" s="1" t="s">
        <v>2153</v>
      </c>
      <c r="F190" s="1" t="s">
        <v>360</v>
      </c>
      <c r="G190" s="50">
        <v>161</v>
      </c>
      <c r="H190" s="50">
        <v>106</v>
      </c>
      <c r="I190" s="50">
        <v>0</v>
      </c>
      <c r="J190" s="50">
        <v>0</v>
      </c>
      <c r="K190" s="50">
        <v>0</v>
      </c>
      <c r="L190" s="50">
        <v>0</v>
      </c>
      <c r="M190" s="30">
        <f t="shared" si="6"/>
        <v>267</v>
      </c>
      <c r="N190" s="30">
        <f t="shared" si="7"/>
        <v>2</v>
      </c>
      <c r="O190" s="30">
        <f t="shared" si="8"/>
        <v>133.5</v>
      </c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B191" s="1" t="s">
        <v>1366</v>
      </c>
      <c r="C191" s="22" t="s">
        <v>1365</v>
      </c>
      <c r="E191" s="1" t="s">
        <v>2180</v>
      </c>
      <c r="F191" s="1" t="s">
        <v>360</v>
      </c>
      <c r="G191" s="50">
        <v>97</v>
      </c>
      <c r="H191" s="50">
        <v>0</v>
      </c>
      <c r="I191" s="50">
        <v>76</v>
      </c>
      <c r="J191" s="50">
        <v>0</v>
      </c>
      <c r="K191" s="50">
        <v>0</v>
      </c>
      <c r="L191" s="50">
        <v>94</v>
      </c>
      <c r="M191" s="30">
        <f t="shared" si="6"/>
        <v>267</v>
      </c>
      <c r="N191" s="30">
        <f t="shared" si="7"/>
        <v>3</v>
      </c>
      <c r="O191" s="30">
        <f t="shared" si="8"/>
        <v>89</v>
      </c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B192" s="1" t="s">
        <v>1376</v>
      </c>
      <c r="C192" s="22" t="s">
        <v>1375</v>
      </c>
      <c r="E192" s="1" t="s">
        <v>2158</v>
      </c>
      <c r="F192" s="1" t="s">
        <v>360</v>
      </c>
      <c r="G192" s="50">
        <v>118</v>
      </c>
      <c r="H192" s="50">
        <v>0</v>
      </c>
      <c r="I192" s="50">
        <v>0</v>
      </c>
      <c r="J192" s="50">
        <v>0</v>
      </c>
      <c r="K192" s="50">
        <v>0</v>
      </c>
      <c r="L192" s="50">
        <v>148</v>
      </c>
      <c r="M192" s="30">
        <f t="shared" si="6"/>
        <v>266</v>
      </c>
      <c r="N192" s="30">
        <f t="shared" si="7"/>
        <v>2</v>
      </c>
      <c r="O192" s="30">
        <f t="shared" si="8"/>
        <v>133</v>
      </c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B193" s="1" t="s">
        <v>1288</v>
      </c>
      <c r="C193" s="22" t="s">
        <v>1287</v>
      </c>
      <c r="E193" s="1" t="s">
        <v>2154</v>
      </c>
      <c r="F193" s="1" t="s">
        <v>360</v>
      </c>
      <c r="G193" s="50">
        <v>100</v>
      </c>
      <c r="H193" s="50">
        <v>0</v>
      </c>
      <c r="I193" s="50">
        <v>0</v>
      </c>
      <c r="J193" s="50">
        <v>127</v>
      </c>
      <c r="K193" s="50">
        <v>0</v>
      </c>
      <c r="L193" s="50">
        <v>0</v>
      </c>
      <c r="M193" s="30">
        <f t="shared" si="6"/>
        <v>227</v>
      </c>
      <c r="N193" s="30">
        <f t="shared" si="7"/>
        <v>2</v>
      </c>
      <c r="O193" s="30">
        <f t="shared" si="8"/>
        <v>113.5</v>
      </c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B194" s="1" t="s">
        <v>1682</v>
      </c>
      <c r="C194" s="22" t="s">
        <v>1681</v>
      </c>
      <c r="E194" s="1" t="s">
        <v>2172</v>
      </c>
      <c r="F194" s="1" t="s">
        <v>360</v>
      </c>
      <c r="G194" s="50">
        <v>0</v>
      </c>
      <c r="H194" s="50">
        <v>0</v>
      </c>
      <c r="I194" s="50">
        <v>81</v>
      </c>
      <c r="J194" s="50">
        <v>0</v>
      </c>
      <c r="K194" s="50">
        <v>0</v>
      </c>
      <c r="L194" s="50">
        <v>126</v>
      </c>
      <c r="M194" s="30">
        <f t="shared" si="6"/>
        <v>207</v>
      </c>
      <c r="N194" s="30">
        <f t="shared" si="7"/>
        <v>2</v>
      </c>
      <c r="O194" s="30">
        <f t="shared" si="8"/>
        <v>103.5</v>
      </c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B195" s="1" t="s">
        <v>1562</v>
      </c>
      <c r="C195" s="22" t="s">
        <v>1561</v>
      </c>
      <c r="E195" s="1" t="s">
        <v>2167</v>
      </c>
      <c r="F195" s="1" t="s">
        <v>360</v>
      </c>
      <c r="G195" s="50">
        <v>0</v>
      </c>
      <c r="H195" s="50">
        <v>0</v>
      </c>
      <c r="I195" s="50">
        <v>0</v>
      </c>
      <c r="J195" s="50">
        <v>175</v>
      </c>
      <c r="K195" s="50">
        <v>0</v>
      </c>
      <c r="L195" s="50">
        <v>0</v>
      </c>
      <c r="M195" s="30">
        <f t="shared" si="6"/>
        <v>175</v>
      </c>
      <c r="N195" s="30">
        <f t="shared" si="7"/>
        <v>1</v>
      </c>
      <c r="O195" s="30">
        <f t="shared" si="8"/>
        <v>175</v>
      </c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B196" s="1" t="s">
        <v>1394</v>
      </c>
      <c r="C196" s="22" t="s">
        <v>1393</v>
      </c>
      <c r="E196" s="1" t="s">
        <v>2160</v>
      </c>
      <c r="F196" s="1" t="s">
        <v>360</v>
      </c>
      <c r="G196" s="50">
        <v>0</v>
      </c>
      <c r="H196" s="50">
        <v>0</v>
      </c>
      <c r="I196" s="50">
        <v>0</v>
      </c>
      <c r="J196" s="50">
        <v>0</v>
      </c>
      <c r="K196" s="50">
        <v>0</v>
      </c>
      <c r="L196" s="50">
        <v>174</v>
      </c>
      <c r="M196" s="30">
        <f t="shared" si="6"/>
        <v>174</v>
      </c>
      <c r="N196" s="30">
        <f t="shared" si="7"/>
        <v>1</v>
      </c>
      <c r="O196" s="30">
        <f t="shared" si="8"/>
        <v>174</v>
      </c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B197" s="1" t="s">
        <v>1194</v>
      </c>
      <c r="C197" s="22" t="s">
        <v>1193</v>
      </c>
      <c r="E197" s="64" t="s">
        <v>2149</v>
      </c>
      <c r="F197" s="64" t="s">
        <v>360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172</v>
      </c>
      <c r="M197" s="19">
        <f t="shared" si="6"/>
        <v>172</v>
      </c>
      <c r="N197" s="19">
        <f t="shared" si="7"/>
        <v>1</v>
      </c>
      <c r="O197" s="19">
        <f t="shared" si="8"/>
        <v>172</v>
      </c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B198" s="1" t="s">
        <v>1713</v>
      </c>
      <c r="C198" s="22" t="s">
        <v>1712</v>
      </c>
      <c r="E198" s="1" t="s">
        <v>2174</v>
      </c>
      <c r="F198" s="1" t="s">
        <v>360</v>
      </c>
      <c r="G198" s="50">
        <v>0</v>
      </c>
      <c r="H198" s="50">
        <v>0</v>
      </c>
      <c r="I198" s="50">
        <v>0</v>
      </c>
      <c r="J198" s="50">
        <v>0</v>
      </c>
      <c r="K198" s="50">
        <v>168</v>
      </c>
      <c r="L198" s="50">
        <v>0</v>
      </c>
      <c r="M198" s="30">
        <f t="shared" si="6"/>
        <v>168</v>
      </c>
      <c r="N198" s="30">
        <f t="shared" si="7"/>
        <v>1</v>
      </c>
      <c r="O198" s="30">
        <f t="shared" si="8"/>
        <v>168</v>
      </c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B199" s="1" t="s">
        <v>1156</v>
      </c>
      <c r="C199" s="22" t="s">
        <v>1155</v>
      </c>
      <c r="E199" s="64" t="s">
        <v>2148</v>
      </c>
      <c r="F199" s="64" t="s">
        <v>360</v>
      </c>
      <c r="G199" s="24">
        <v>0</v>
      </c>
      <c r="H199" s="24">
        <v>0</v>
      </c>
      <c r="I199" s="24">
        <v>167</v>
      </c>
      <c r="J199" s="24">
        <v>0</v>
      </c>
      <c r="K199" s="24">
        <v>0</v>
      </c>
      <c r="L199" s="24">
        <v>0</v>
      </c>
      <c r="M199" s="19">
        <f t="shared" si="6"/>
        <v>167</v>
      </c>
      <c r="N199" s="19">
        <f t="shared" si="7"/>
        <v>1</v>
      </c>
      <c r="O199" s="19">
        <f t="shared" si="8"/>
        <v>167</v>
      </c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B200" s="1" t="s">
        <v>1330</v>
      </c>
      <c r="C200" s="22" t="s">
        <v>1329</v>
      </c>
      <c r="E200" s="1" t="s">
        <v>2156</v>
      </c>
      <c r="F200" s="1" t="s">
        <v>360</v>
      </c>
      <c r="G200" s="50">
        <v>0</v>
      </c>
      <c r="H200" s="50">
        <v>0</v>
      </c>
      <c r="I200" s="50">
        <v>0</v>
      </c>
      <c r="J200" s="50">
        <v>0</v>
      </c>
      <c r="K200" s="50">
        <v>152</v>
      </c>
      <c r="L200" s="50">
        <v>0</v>
      </c>
      <c r="M200" s="30">
        <f t="shared" si="6"/>
        <v>152</v>
      </c>
      <c r="N200" s="30">
        <f t="shared" si="7"/>
        <v>1</v>
      </c>
      <c r="O200" s="30">
        <f t="shared" si="8"/>
        <v>152</v>
      </c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B201" s="1" t="s">
        <v>1664</v>
      </c>
      <c r="C201" s="22" t="s">
        <v>1663</v>
      </c>
      <c r="E201" s="1" t="s">
        <v>2171</v>
      </c>
      <c r="F201" s="1" t="s">
        <v>360</v>
      </c>
      <c r="G201" s="50">
        <v>0</v>
      </c>
      <c r="H201" s="50">
        <v>0</v>
      </c>
      <c r="I201" s="50">
        <v>0</v>
      </c>
      <c r="J201" s="50">
        <v>150</v>
      </c>
      <c r="K201" s="50">
        <v>0</v>
      </c>
      <c r="L201" s="50">
        <v>0</v>
      </c>
      <c r="M201" s="30">
        <f t="shared" si="6"/>
        <v>150</v>
      </c>
      <c r="N201" s="30">
        <f t="shared" si="7"/>
        <v>1</v>
      </c>
      <c r="O201" s="30">
        <f t="shared" si="8"/>
        <v>150</v>
      </c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B202" s="1" t="s">
        <v>1580</v>
      </c>
      <c r="C202" s="22" t="s">
        <v>1579</v>
      </c>
      <c r="E202" s="1" t="s">
        <v>2168</v>
      </c>
      <c r="F202" s="1" t="s">
        <v>360</v>
      </c>
      <c r="G202" s="50">
        <v>0</v>
      </c>
      <c r="H202" s="50">
        <v>0</v>
      </c>
      <c r="I202" s="50">
        <v>0</v>
      </c>
      <c r="J202" s="50">
        <v>148</v>
      </c>
      <c r="K202" s="50">
        <v>0</v>
      </c>
      <c r="L202" s="50">
        <v>0</v>
      </c>
      <c r="M202" s="30">
        <f t="shared" si="6"/>
        <v>148</v>
      </c>
      <c r="N202" s="30">
        <f t="shared" si="7"/>
        <v>1</v>
      </c>
      <c r="O202" s="30">
        <f t="shared" si="8"/>
        <v>148</v>
      </c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B203" s="1" t="s">
        <v>1723</v>
      </c>
      <c r="C203" s="22" t="s">
        <v>1722</v>
      </c>
      <c r="E203" s="1" t="s">
        <v>2174</v>
      </c>
      <c r="F203" s="1" t="s">
        <v>360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142</v>
      </c>
      <c r="M203" s="30">
        <f t="shared" si="6"/>
        <v>142</v>
      </c>
      <c r="N203" s="30">
        <f t="shared" si="7"/>
        <v>1</v>
      </c>
      <c r="O203" s="30">
        <f t="shared" si="8"/>
        <v>142</v>
      </c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B204" s="1" t="s">
        <v>1152</v>
      </c>
      <c r="C204" s="22" t="s">
        <v>1151</v>
      </c>
      <c r="E204" s="64" t="s">
        <v>2148</v>
      </c>
      <c r="F204" s="64" t="s">
        <v>360</v>
      </c>
      <c r="G204" s="24">
        <v>0</v>
      </c>
      <c r="H204" s="24">
        <v>0</v>
      </c>
      <c r="I204" s="24">
        <v>0</v>
      </c>
      <c r="J204" s="24">
        <v>0</v>
      </c>
      <c r="K204" s="24">
        <v>137</v>
      </c>
      <c r="L204" s="24">
        <v>0</v>
      </c>
      <c r="M204" s="19">
        <f t="shared" si="6"/>
        <v>137</v>
      </c>
      <c r="N204" s="19">
        <f t="shared" si="7"/>
        <v>1</v>
      </c>
      <c r="O204" s="19">
        <f t="shared" si="8"/>
        <v>137</v>
      </c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B205" s="1" t="s">
        <v>1326</v>
      </c>
      <c r="C205" s="22" t="s">
        <v>1325</v>
      </c>
      <c r="E205" s="1" t="s">
        <v>2156</v>
      </c>
      <c r="F205" s="1" t="s">
        <v>360</v>
      </c>
      <c r="G205" s="50">
        <v>135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30">
        <f t="shared" ref="M205:M268" si="9">SUM(G205:L205)</f>
        <v>135</v>
      </c>
      <c r="N205" s="30">
        <f t="shared" ref="N205:N268" si="10">COUNTIF(G205:L205, "&gt;0" )</f>
        <v>1</v>
      </c>
      <c r="O205" s="30">
        <f t="shared" ref="O205:O268" si="11">IF(N205=0,0,M205/N205)</f>
        <v>135</v>
      </c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B206" s="1" t="s">
        <v>1540</v>
      </c>
      <c r="C206" s="22" t="s">
        <v>1539</v>
      </c>
      <c r="E206" s="1" t="s">
        <v>2189</v>
      </c>
      <c r="F206" s="1" t="s">
        <v>360</v>
      </c>
      <c r="G206" s="50">
        <v>134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30">
        <f t="shared" si="9"/>
        <v>134</v>
      </c>
      <c r="N206" s="30">
        <f t="shared" si="10"/>
        <v>1</v>
      </c>
      <c r="O206" s="30">
        <f t="shared" si="11"/>
        <v>134</v>
      </c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B207" s="1" t="s">
        <v>1496</v>
      </c>
      <c r="C207" s="22" t="s">
        <v>1495</v>
      </c>
      <c r="E207" s="1" t="s">
        <v>2188</v>
      </c>
      <c r="F207" s="1" t="s">
        <v>360</v>
      </c>
      <c r="G207" s="50">
        <v>0</v>
      </c>
      <c r="H207" s="50">
        <v>0</v>
      </c>
      <c r="I207" s="50">
        <v>128</v>
      </c>
      <c r="J207" s="50">
        <v>0</v>
      </c>
      <c r="K207" s="50">
        <v>0</v>
      </c>
      <c r="L207" s="50">
        <v>0</v>
      </c>
      <c r="M207" s="30">
        <f t="shared" si="9"/>
        <v>128</v>
      </c>
      <c r="N207" s="30">
        <f t="shared" si="10"/>
        <v>1</v>
      </c>
      <c r="O207" s="30">
        <f t="shared" si="11"/>
        <v>128</v>
      </c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B208" s="1" t="s">
        <v>1518</v>
      </c>
      <c r="C208" s="22" t="s">
        <v>1517</v>
      </c>
      <c r="E208" s="1" t="s">
        <v>2188</v>
      </c>
      <c r="F208" s="1" t="s">
        <v>360</v>
      </c>
      <c r="G208" s="50">
        <v>0</v>
      </c>
      <c r="H208" s="50">
        <v>118</v>
      </c>
      <c r="I208" s="50">
        <v>0</v>
      </c>
      <c r="J208" s="50">
        <v>0</v>
      </c>
      <c r="K208" s="50">
        <v>0</v>
      </c>
      <c r="L208" s="50">
        <v>0</v>
      </c>
      <c r="M208" s="30">
        <f t="shared" si="9"/>
        <v>118</v>
      </c>
      <c r="N208" s="30">
        <f t="shared" si="10"/>
        <v>1</v>
      </c>
      <c r="O208" s="30">
        <f t="shared" si="11"/>
        <v>118</v>
      </c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B209" s="1" t="s">
        <v>1221</v>
      </c>
      <c r="C209" s="22" t="s">
        <v>1220</v>
      </c>
      <c r="E209" s="1" t="s">
        <v>2151</v>
      </c>
      <c r="F209" s="1" t="s">
        <v>360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107</v>
      </c>
      <c r="M209" s="30">
        <f t="shared" si="9"/>
        <v>107</v>
      </c>
      <c r="N209" s="30">
        <f t="shared" si="10"/>
        <v>1</v>
      </c>
      <c r="O209" s="30">
        <f t="shared" si="11"/>
        <v>107</v>
      </c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B210" s="1" t="s">
        <v>1530</v>
      </c>
      <c r="C210" s="22" t="s">
        <v>1529</v>
      </c>
      <c r="E210" s="1" t="s">
        <v>2189</v>
      </c>
      <c r="F210" s="1" t="s">
        <v>360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0">
        <f t="shared" si="9"/>
        <v>0</v>
      </c>
      <c r="N210" s="30">
        <f t="shared" si="10"/>
        <v>0</v>
      </c>
      <c r="O210" s="30">
        <f t="shared" si="11"/>
        <v>0</v>
      </c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B211" s="1" t="s">
        <v>1582</v>
      </c>
      <c r="C211" s="22" t="s">
        <v>1581</v>
      </c>
      <c r="E211" s="1" t="s">
        <v>2168</v>
      </c>
      <c r="F211" s="1" t="s">
        <v>360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30">
        <f t="shared" si="9"/>
        <v>0</v>
      </c>
      <c r="N211" s="30">
        <f t="shared" si="10"/>
        <v>0</v>
      </c>
      <c r="O211" s="30">
        <f t="shared" si="11"/>
        <v>0</v>
      </c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B212" s="1" t="s">
        <v>1386</v>
      </c>
      <c r="C212" s="22" t="s">
        <v>1385</v>
      </c>
      <c r="E212" s="1" t="s">
        <v>2160</v>
      </c>
      <c r="F212" s="1" t="s">
        <v>360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30">
        <f t="shared" si="9"/>
        <v>0</v>
      </c>
      <c r="N212" s="30">
        <f t="shared" si="10"/>
        <v>0</v>
      </c>
      <c r="O212" s="30">
        <f t="shared" si="11"/>
        <v>0</v>
      </c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B213" s="1" t="s">
        <v>1250</v>
      </c>
      <c r="C213" s="22" t="s">
        <v>1249</v>
      </c>
      <c r="E213" s="1" t="s">
        <v>2194</v>
      </c>
      <c r="F213" s="1" t="s">
        <v>360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30">
        <f t="shared" si="9"/>
        <v>0</v>
      </c>
      <c r="N213" s="30">
        <f t="shared" si="10"/>
        <v>0</v>
      </c>
      <c r="O213" s="30">
        <f t="shared" si="11"/>
        <v>0</v>
      </c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B214" s="1" t="s">
        <v>1484</v>
      </c>
      <c r="C214" s="22" t="s">
        <v>1483</v>
      </c>
      <c r="E214" s="1" t="s">
        <v>2165</v>
      </c>
      <c r="F214" s="1" t="s">
        <v>360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30">
        <f t="shared" si="9"/>
        <v>0</v>
      </c>
      <c r="N214" s="30">
        <f t="shared" si="10"/>
        <v>0</v>
      </c>
      <c r="O214" s="30">
        <f t="shared" si="11"/>
        <v>0</v>
      </c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B215" s="1" t="s">
        <v>1486</v>
      </c>
      <c r="C215" s="22" t="s">
        <v>1485</v>
      </c>
      <c r="E215" s="1" t="s">
        <v>2165</v>
      </c>
      <c r="F215" s="1" t="s">
        <v>360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30">
        <f t="shared" si="9"/>
        <v>0</v>
      </c>
      <c r="N215" s="30">
        <f t="shared" si="10"/>
        <v>0</v>
      </c>
      <c r="O215" s="30">
        <f t="shared" si="11"/>
        <v>0</v>
      </c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B216" s="1" t="s">
        <v>1132</v>
      </c>
      <c r="C216" s="22" t="s">
        <v>1131</v>
      </c>
      <c r="E216" s="64" t="s">
        <v>2146</v>
      </c>
      <c r="F216" s="64" t="s">
        <v>360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19">
        <f t="shared" si="9"/>
        <v>0</v>
      </c>
      <c r="N216" s="19">
        <f t="shared" si="10"/>
        <v>0</v>
      </c>
      <c r="O216" s="19">
        <f t="shared" si="11"/>
        <v>0</v>
      </c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B217" s="1" t="s">
        <v>1174</v>
      </c>
      <c r="C217" s="22" t="s">
        <v>1173</v>
      </c>
      <c r="E217" s="64" t="s">
        <v>2149</v>
      </c>
      <c r="F217" s="64" t="s">
        <v>360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19">
        <f t="shared" si="9"/>
        <v>0</v>
      </c>
      <c r="N217" s="19">
        <f t="shared" si="10"/>
        <v>0</v>
      </c>
      <c r="O217" s="19">
        <f t="shared" si="11"/>
        <v>0</v>
      </c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B218" s="1" t="s">
        <v>1180</v>
      </c>
      <c r="C218" s="22" t="s">
        <v>1179</v>
      </c>
      <c r="E218" s="64" t="s">
        <v>2149</v>
      </c>
      <c r="F218" s="64" t="s">
        <v>360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19">
        <f t="shared" si="9"/>
        <v>0</v>
      </c>
      <c r="N218" s="19">
        <f t="shared" si="10"/>
        <v>0</v>
      </c>
      <c r="O218" s="19">
        <f t="shared" si="11"/>
        <v>0</v>
      </c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B219" s="1" t="s">
        <v>1252</v>
      </c>
      <c r="C219" s="22" t="s">
        <v>1251</v>
      </c>
      <c r="E219" s="1" t="s">
        <v>2194</v>
      </c>
      <c r="F219" s="1" t="s">
        <v>360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0">
        <f t="shared" si="9"/>
        <v>0</v>
      </c>
      <c r="N219" s="30">
        <f t="shared" si="10"/>
        <v>0</v>
      </c>
      <c r="O219" s="30">
        <f t="shared" si="11"/>
        <v>0</v>
      </c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B220" s="1" t="s">
        <v>1697</v>
      </c>
      <c r="C220" s="22" t="s">
        <v>1696</v>
      </c>
      <c r="E220" s="1" t="s">
        <v>2195</v>
      </c>
      <c r="F220" s="1" t="s">
        <v>360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30">
        <f t="shared" si="9"/>
        <v>0</v>
      </c>
      <c r="N220" s="30">
        <f t="shared" si="10"/>
        <v>0</v>
      </c>
      <c r="O220" s="30">
        <f t="shared" si="11"/>
        <v>0</v>
      </c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B221" s="1" t="s">
        <v>1108</v>
      </c>
      <c r="C221" s="22" t="s">
        <v>1107</v>
      </c>
      <c r="E221" s="1" t="s">
        <v>2178</v>
      </c>
      <c r="F221" s="1" t="s">
        <v>360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0">
        <f t="shared" si="9"/>
        <v>0</v>
      </c>
      <c r="N221" s="30">
        <f t="shared" si="10"/>
        <v>0</v>
      </c>
      <c r="O221" s="30">
        <f t="shared" si="11"/>
        <v>0</v>
      </c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A222" s="50">
        <v>210</v>
      </c>
      <c r="B222" s="1" t="s">
        <v>1266</v>
      </c>
      <c r="C222" s="22" t="s">
        <v>1265</v>
      </c>
      <c r="E222" s="1" t="s">
        <v>2153</v>
      </c>
      <c r="F222" s="1" t="s">
        <v>360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50">
        <v>0</v>
      </c>
      <c r="M222" s="30">
        <f t="shared" si="9"/>
        <v>0</v>
      </c>
      <c r="N222" s="30">
        <f t="shared" si="10"/>
        <v>0</v>
      </c>
      <c r="O222" s="30">
        <f t="shared" si="11"/>
        <v>0</v>
      </c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A223" s="50">
        <v>211</v>
      </c>
      <c r="B223" s="1" t="s">
        <v>1203</v>
      </c>
      <c r="C223" s="22" t="s">
        <v>1202</v>
      </c>
      <c r="E223" s="64" t="s">
        <v>2193</v>
      </c>
      <c r="F223" s="64" t="s">
        <v>360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19">
        <f t="shared" si="9"/>
        <v>0</v>
      </c>
      <c r="N223" s="19">
        <f t="shared" si="10"/>
        <v>0</v>
      </c>
      <c r="O223" s="19">
        <f t="shared" si="11"/>
        <v>0</v>
      </c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A224" s="50">
        <v>212</v>
      </c>
      <c r="B224" s="1" t="s">
        <v>1370</v>
      </c>
      <c r="C224" s="22" t="s">
        <v>1369</v>
      </c>
      <c r="E224" s="1" t="s">
        <v>2158</v>
      </c>
      <c r="F224" s="1" t="s">
        <v>360</v>
      </c>
      <c r="G224" s="50">
        <v>0</v>
      </c>
      <c r="H224" s="50">
        <v>0</v>
      </c>
      <c r="I224" s="50">
        <v>0</v>
      </c>
      <c r="J224" s="50">
        <v>0</v>
      </c>
      <c r="K224" s="50">
        <v>0</v>
      </c>
      <c r="L224" s="50">
        <v>0</v>
      </c>
      <c r="M224" s="30">
        <f t="shared" si="9"/>
        <v>0</v>
      </c>
      <c r="N224" s="30">
        <f t="shared" si="10"/>
        <v>0</v>
      </c>
      <c r="O224" s="30">
        <f t="shared" si="11"/>
        <v>0</v>
      </c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>
      <c r="A225" s="50">
        <v>213</v>
      </c>
      <c r="B225" s="1" t="s">
        <v>1402</v>
      </c>
      <c r="C225" s="22" t="s">
        <v>1401</v>
      </c>
      <c r="E225" s="1" t="s">
        <v>2160</v>
      </c>
      <c r="F225" s="1" t="s">
        <v>360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30">
        <f t="shared" si="9"/>
        <v>0</v>
      </c>
      <c r="N225" s="30">
        <f t="shared" si="10"/>
        <v>0</v>
      </c>
      <c r="O225" s="30">
        <f t="shared" si="11"/>
        <v>0</v>
      </c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>
      <c r="A226" s="50">
        <v>214</v>
      </c>
      <c r="B226" s="1" t="s">
        <v>1428</v>
      </c>
      <c r="C226" s="22" t="s">
        <v>1427</v>
      </c>
      <c r="E226" s="1" t="s">
        <v>2161</v>
      </c>
      <c r="F226" s="1" t="s">
        <v>360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0">
        <f t="shared" si="9"/>
        <v>0</v>
      </c>
      <c r="N226" s="30">
        <f t="shared" si="10"/>
        <v>0</v>
      </c>
      <c r="O226" s="30">
        <f t="shared" si="11"/>
        <v>0</v>
      </c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>
      <c r="A227" s="50">
        <v>215</v>
      </c>
      <c r="B227" s="1" t="s">
        <v>1276</v>
      </c>
      <c r="C227" s="22" t="s">
        <v>1275</v>
      </c>
      <c r="E227" s="1" t="s">
        <v>2153</v>
      </c>
      <c r="F227" s="1" t="s">
        <v>360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30">
        <f t="shared" si="9"/>
        <v>0</v>
      </c>
      <c r="N227" s="30">
        <f t="shared" si="10"/>
        <v>0</v>
      </c>
      <c r="O227" s="30">
        <f t="shared" si="11"/>
        <v>0</v>
      </c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>
      <c r="A228" s="50">
        <v>216</v>
      </c>
      <c r="B228" s="1" t="s">
        <v>1478</v>
      </c>
      <c r="C228" s="22" t="s">
        <v>1477</v>
      </c>
      <c r="E228" s="1" t="s">
        <v>2163</v>
      </c>
      <c r="F228" s="1" t="s">
        <v>360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30">
        <f t="shared" si="9"/>
        <v>0</v>
      </c>
      <c r="N228" s="30">
        <f t="shared" si="10"/>
        <v>0</v>
      </c>
      <c r="O228" s="30">
        <f t="shared" si="11"/>
        <v>0</v>
      </c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>
      <c r="A229" s="50">
        <v>217</v>
      </c>
      <c r="B229" s="1" t="s">
        <v>1516</v>
      </c>
      <c r="C229" s="22" t="s">
        <v>1515</v>
      </c>
      <c r="E229" s="1" t="s">
        <v>2188</v>
      </c>
      <c r="F229" s="1" t="s">
        <v>360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30">
        <f t="shared" si="9"/>
        <v>0</v>
      </c>
      <c r="N229" s="30">
        <f t="shared" si="10"/>
        <v>0</v>
      </c>
      <c r="O229" s="30">
        <f t="shared" si="11"/>
        <v>0</v>
      </c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>
      <c r="A230" s="50">
        <v>218</v>
      </c>
      <c r="C230" s="22" t="s">
        <v>360</v>
      </c>
      <c r="E230" s="64" t="s">
        <v>2147</v>
      </c>
      <c r="F230" s="64" t="s">
        <v>360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19">
        <f t="shared" si="9"/>
        <v>0</v>
      </c>
      <c r="N230" s="19">
        <f t="shared" si="10"/>
        <v>0</v>
      </c>
      <c r="O230" s="19">
        <f t="shared" si="11"/>
        <v>0</v>
      </c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>
      <c r="A231" s="50">
        <v>219</v>
      </c>
      <c r="C231" s="22" t="s">
        <v>360</v>
      </c>
      <c r="E231" s="64" t="s">
        <v>2147</v>
      </c>
      <c r="F231" s="64" t="s">
        <v>360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19">
        <f t="shared" si="9"/>
        <v>0</v>
      </c>
      <c r="N231" s="19">
        <f t="shared" si="10"/>
        <v>0</v>
      </c>
      <c r="O231" s="19">
        <f t="shared" si="11"/>
        <v>0</v>
      </c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>
      <c r="A232" s="50">
        <v>220</v>
      </c>
      <c r="C232" s="22" t="s">
        <v>360</v>
      </c>
      <c r="E232" s="64" t="s">
        <v>1738</v>
      </c>
      <c r="F232" s="64" t="s">
        <v>360</v>
      </c>
      <c r="G232" s="24"/>
      <c r="H232" s="24"/>
      <c r="I232" s="24"/>
      <c r="J232" s="24"/>
      <c r="K232" s="24"/>
      <c r="L232" s="24"/>
      <c r="M232" s="19">
        <f t="shared" si="9"/>
        <v>0</v>
      </c>
      <c r="N232" s="19">
        <f t="shared" si="10"/>
        <v>0</v>
      </c>
      <c r="O232" s="19">
        <f t="shared" si="11"/>
        <v>0</v>
      </c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>
      <c r="A233" s="50">
        <v>221</v>
      </c>
      <c r="C233" s="22" t="s">
        <v>360</v>
      </c>
      <c r="E233" s="64" t="s">
        <v>1738</v>
      </c>
      <c r="F233" s="64" t="s">
        <v>360</v>
      </c>
      <c r="G233" s="24"/>
      <c r="H233" s="24"/>
      <c r="I233" s="24"/>
      <c r="J233" s="24"/>
      <c r="K233" s="24"/>
      <c r="L233" s="24"/>
      <c r="M233" s="19">
        <f t="shared" si="9"/>
        <v>0</v>
      </c>
      <c r="N233" s="19">
        <f t="shared" si="10"/>
        <v>0</v>
      </c>
      <c r="O233" s="19">
        <f t="shared" si="11"/>
        <v>0</v>
      </c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>
      <c r="A234" s="50">
        <v>222</v>
      </c>
      <c r="C234" s="22" t="s">
        <v>360</v>
      </c>
      <c r="E234" s="64" t="s">
        <v>1738</v>
      </c>
      <c r="F234" s="64" t="s">
        <v>360</v>
      </c>
      <c r="G234" s="24"/>
      <c r="H234" s="24"/>
      <c r="I234" s="24"/>
      <c r="J234" s="24"/>
      <c r="K234" s="24"/>
      <c r="L234" s="24"/>
      <c r="M234" s="19">
        <f t="shared" si="9"/>
        <v>0</v>
      </c>
      <c r="N234" s="19">
        <f t="shared" si="10"/>
        <v>0</v>
      </c>
      <c r="O234" s="19">
        <f t="shared" si="11"/>
        <v>0</v>
      </c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>
      <c r="A235" s="50">
        <v>223</v>
      </c>
      <c r="C235" s="22" t="s">
        <v>360</v>
      </c>
      <c r="E235" s="64" t="s">
        <v>2147</v>
      </c>
      <c r="F235" s="64" t="s">
        <v>360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0</v>
      </c>
      <c r="M235" s="19">
        <f t="shared" si="9"/>
        <v>0</v>
      </c>
      <c r="N235" s="19">
        <f t="shared" si="10"/>
        <v>0</v>
      </c>
      <c r="O235" s="19">
        <f t="shared" si="11"/>
        <v>0</v>
      </c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>
      <c r="A236" s="50">
        <v>224</v>
      </c>
      <c r="C236" s="22" t="s">
        <v>360</v>
      </c>
      <c r="E236" s="64" t="s">
        <v>1739</v>
      </c>
      <c r="F236" s="64" t="s">
        <v>360</v>
      </c>
      <c r="G236" s="24"/>
      <c r="H236" s="24"/>
      <c r="I236" s="24"/>
      <c r="J236" s="24"/>
      <c r="K236" s="24"/>
      <c r="L236" s="24"/>
      <c r="M236" s="19">
        <f t="shared" si="9"/>
        <v>0</v>
      </c>
      <c r="N236" s="19">
        <f t="shared" si="10"/>
        <v>0</v>
      </c>
      <c r="O236" s="19">
        <f t="shared" si="11"/>
        <v>0</v>
      </c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>
      <c r="A237" s="50">
        <v>225</v>
      </c>
      <c r="C237" s="22" t="s">
        <v>360</v>
      </c>
      <c r="E237" s="64" t="s">
        <v>1739</v>
      </c>
      <c r="F237" s="64" t="s">
        <v>360</v>
      </c>
      <c r="G237" s="24"/>
      <c r="H237" s="24"/>
      <c r="I237" s="24"/>
      <c r="J237" s="24"/>
      <c r="K237" s="24"/>
      <c r="L237" s="24"/>
      <c r="M237" s="19">
        <f t="shared" si="9"/>
        <v>0</v>
      </c>
      <c r="N237" s="19">
        <f t="shared" si="10"/>
        <v>0</v>
      </c>
      <c r="O237" s="19">
        <f t="shared" si="11"/>
        <v>0</v>
      </c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>
      <c r="A238" s="50">
        <v>226</v>
      </c>
      <c r="C238" s="22" t="s">
        <v>360</v>
      </c>
      <c r="E238" s="64" t="s">
        <v>1739</v>
      </c>
      <c r="F238" s="64" t="s">
        <v>360</v>
      </c>
      <c r="G238" s="24"/>
      <c r="H238" s="24"/>
      <c r="I238" s="24"/>
      <c r="J238" s="24"/>
      <c r="K238" s="24"/>
      <c r="L238" s="24"/>
      <c r="M238" s="19">
        <f t="shared" si="9"/>
        <v>0</v>
      </c>
      <c r="N238" s="19">
        <f t="shared" si="10"/>
        <v>0</v>
      </c>
      <c r="O238" s="19">
        <f t="shared" si="11"/>
        <v>0</v>
      </c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>
      <c r="A239" s="50">
        <v>227</v>
      </c>
      <c r="C239" s="22" t="s">
        <v>360</v>
      </c>
      <c r="E239" s="64" t="s">
        <v>1740</v>
      </c>
      <c r="F239" s="64" t="s">
        <v>360</v>
      </c>
      <c r="G239" s="24"/>
      <c r="H239" s="24"/>
      <c r="I239" s="24"/>
      <c r="J239" s="24"/>
      <c r="K239" s="24"/>
      <c r="L239" s="24"/>
      <c r="M239" s="19">
        <f t="shared" si="9"/>
        <v>0</v>
      </c>
      <c r="N239" s="19">
        <f t="shared" si="10"/>
        <v>0</v>
      </c>
      <c r="O239" s="19">
        <f t="shared" si="11"/>
        <v>0</v>
      </c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>
      <c r="A240" s="50">
        <v>228</v>
      </c>
      <c r="C240" s="22" t="s">
        <v>360</v>
      </c>
      <c r="E240" s="64" t="s">
        <v>1740</v>
      </c>
      <c r="F240" s="64" t="s">
        <v>360</v>
      </c>
      <c r="G240" s="24"/>
      <c r="H240" s="24"/>
      <c r="I240" s="24"/>
      <c r="J240" s="24"/>
      <c r="K240" s="24"/>
      <c r="L240" s="24"/>
      <c r="M240" s="19">
        <f t="shared" si="9"/>
        <v>0</v>
      </c>
      <c r="N240" s="19">
        <f t="shared" si="10"/>
        <v>0</v>
      </c>
      <c r="O240" s="19">
        <f t="shared" si="11"/>
        <v>0</v>
      </c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" customHeight="1">
      <c r="A241" s="50">
        <v>229</v>
      </c>
      <c r="C241" s="22" t="s">
        <v>360</v>
      </c>
      <c r="E241" s="64" t="s">
        <v>1740</v>
      </c>
      <c r="F241" s="64" t="s">
        <v>360</v>
      </c>
      <c r="G241" s="24"/>
      <c r="H241" s="24"/>
      <c r="I241" s="24"/>
      <c r="J241" s="24"/>
      <c r="K241" s="24"/>
      <c r="L241" s="24"/>
      <c r="M241" s="19">
        <f t="shared" si="9"/>
        <v>0</v>
      </c>
      <c r="N241" s="19">
        <f t="shared" si="10"/>
        <v>0</v>
      </c>
      <c r="O241" s="19">
        <f t="shared" si="11"/>
        <v>0</v>
      </c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" customHeight="1">
      <c r="A242" s="50">
        <v>230</v>
      </c>
      <c r="C242" s="22" t="s">
        <v>360</v>
      </c>
      <c r="E242" s="64" t="s">
        <v>1741</v>
      </c>
      <c r="F242" s="64" t="s">
        <v>360</v>
      </c>
      <c r="G242" s="24"/>
      <c r="H242" s="24"/>
      <c r="I242" s="24"/>
      <c r="J242" s="24"/>
      <c r="K242" s="24"/>
      <c r="L242" s="24"/>
      <c r="M242" s="19">
        <f t="shared" si="9"/>
        <v>0</v>
      </c>
      <c r="N242" s="19">
        <f t="shared" si="10"/>
        <v>0</v>
      </c>
      <c r="O242" s="19">
        <f t="shared" si="11"/>
        <v>0</v>
      </c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" customHeight="1">
      <c r="A243" s="50">
        <v>231</v>
      </c>
      <c r="C243" s="22" t="s">
        <v>360</v>
      </c>
      <c r="E243" s="64" t="s">
        <v>1741</v>
      </c>
      <c r="F243" s="64" t="s">
        <v>360</v>
      </c>
      <c r="G243" s="24"/>
      <c r="H243" s="24"/>
      <c r="I243" s="24"/>
      <c r="J243" s="24"/>
      <c r="K243" s="24"/>
      <c r="L243" s="24"/>
      <c r="M243" s="19">
        <f t="shared" si="9"/>
        <v>0</v>
      </c>
      <c r="N243" s="19">
        <f t="shared" si="10"/>
        <v>0</v>
      </c>
      <c r="O243" s="19">
        <f t="shared" si="11"/>
        <v>0</v>
      </c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" customHeight="1">
      <c r="A244" s="50">
        <v>232</v>
      </c>
      <c r="C244" s="22" t="s">
        <v>360</v>
      </c>
      <c r="E244" s="64" t="s">
        <v>1741</v>
      </c>
      <c r="F244" s="64" t="s">
        <v>360</v>
      </c>
      <c r="G244" s="24"/>
      <c r="H244" s="24"/>
      <c r="I244" s="24"/>
      <c r="J244" s="24"/>
      <c r="K244" s="24"/>
      <c r="L244" s="24"/>
      <c r="M244" s="19">
        <f t="shared" si="9"/>
        <v>0</v>
      </c>
      <c r="N244" s="19">
        <f t="shared" si="10"/>
        <v>0</v>
      </c>
      <c r="O244" s="19">
        <f t="shared" si="11"/>
        <v>0</v>
      </c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" customHeight="1">
      <c r="A245" s="50">
        <v>233</v>
      </c>
      <c r="C245" s="22" t="s">
        <v>360</v>
      </c>
      <c r="E245" s="1" t="s">
        <v>2147</v>
      </c>
      <c r="F245" s="1" t="s">
        <v>360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30">
        <f t="shared" si="9"/>
        <v>0</v>
      </c>
      <c r="N245" s="30">
        <f t="shared" si="10"/>
        <v>0</v>
      </c>
      <c r="O245" s="30">
        <f t="shared" si="11"/>
        <v>0</v>
      </c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" customHeight="1">
      <c r="A246" s="50">
        <v>234</v>
      </c>
      <c r="C246" s="22" t="s">
        <v>360</v>
      </c>
      <c r="E246" s="1" t="s">
        <v>2147</v>
      </c>
      <c r="F246" s="1" t="s">
        <v>360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30">
        <f t="shared" si="9"/>
        <v>0</v>
      </c>
      <c r="N246" s="30">
        <f t="shared" si="10"/>
        <v>0</v>
      </c>
      <c r="O246" s="30">
        <f t="shared" si="11"/>
        <v>0</v>
      </c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" customHeight="1">
      <c r="A247" s="50">
        <v>235</v>
      </c>
      <c r="C247" s="22" t="s">
        <v>360</v>
      </c>
      <c r="E247" s="1" t="s">
        <v>1786</v>
      </c>
      <c r="F247" s="1" t="s">
        <v>360</v>
      </c>
      <c r="G247" s="50"/>
      <c r="H247" s="50"/>
      <c r="I247" s="50"/>
      <c r="J247" s="50"/>
      <c r="K247" s="50"/>
      <c r="L247" s="50"/>
      <c r="M247" s="30">
        <f t="shared" si="9"/>
        <v>0</v>
      </c>
      <c r="N247" s="30">
        <f t="shared" si="10"/>
        <v>0</v>
      </c>
      <c r="O247" s="30">
        <f t="shared" si="11"/>
        <v>0</v>
      </c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" customHeight="1">
      <c r="A248" s="50">
        <v>236</v>
      </c>
      <c r="C248" s="22" t="s">
        <v>360</v>
      </c>
      <c r="E248" s="1" t="s">
        <v>1786</v>
      </c>
      <c r="F248" s="1" t="s">
        <v>360</v>
      </c>
      <c r="G248" s="50"/>
      <c r="H248" s="50"/>
      <c r="I248" s="50"/>
      <c r="J248" s="50"/>
      <c r="K248" s="50"/>
      <c r="L248" s="50"/>
      <c r="M248" s="30">
        <f t="shared" si="9"/>
        <v>0</v>
      </c>
      <c r="N248" s="30">
        <f t="shared" si="10"/>
        <v>0</v>
      </c>
      <c r="O248" s="30">
        <f t="shared" si="11"/>
        <v>0</v>
      </c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" customHeight="1">
      <c r="A249" s="50">
        <v>237</v>
      </c>
      <c r="C249" s="22" t="s">
        <v>360</v>
      </c>
      <c r="E249" s="1" t="s">
        <v>1786</v>
      </c>
      <c r="F249" s="1" t="s">
        <v>360</v>
      </c>
      <c r="G249" s="50"/>
      <c r="H249" s="50"/>
      <c r="I249" s="50"/>
      <c r="J249" s="50"/>
      <c r="K249" s="50"/>
      <c r="L249" s="50"/>
      <c r="M249" s="30">
        <f t="shared" si="9"/>
        <v>0</v>
      </c>
      <c r="N249" s="30">
        <f t="shared" si="10"/>
        <v>0</v>
      </c>
      <c r="O249" s="30">
        <f t="shared" si="11"/>
        <v>0</v>
      </c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" customHeight="1">
      <c r="A250" s="50">
        <v>238</v>
      </c>
      <c r="C250" s="22" t="s">
        <v>360</v>
      </c>
      <c r="E250" s="1" t="s">
        <v>1743</v>
      </c>
      <c r="F250" s="1" t="s">
        <v>360</v>
      </c>
      <c r="G250" s="50"/>
      <c r="H250" s="50"/>
      <c r="I250" s="50"/>
      <c r="J250" s="50"/>
      <c r="K250" s="50"/>
      <c r="L250" s="50"/>
      <c r="M250" s="30">
        <f t="shared" si="9"/>
        <v>0</v>
      </c>
      <c r="N250" s="30">
        <f t="shared" si="10"/>
        <v>0</v>
      </c>
      <c r="O250" s="30">
        <f t="shared" si="11"/>
        <v>0</v>
      </c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" customHeight="1">
      <c r="A251" s="50">
        <v>239</v>
      </c>
      <c r="C251" s="22" t="s">
        <v>360</v>
      </c>
      <c r="E251" s="1" t="s">
        <v>1743</v>
      </c>
      <c r="F251" s="1" t="s">
        <v>360</v>
      </c>
      <c r="G251" s="50"/>
      <c r="H251" s="50"/>
      <c r="I251" s="50"/>
      <c r="J251" s="50"/>
      <c r="K251" s="50"/>
      <c r="L251" s="50"/>
      <c r="M251" s="30">
        <f t="shared" si="9"/>
        <v>0</v>
      </c>
      <c r="N251" s="30">
        <f t="shared" si="10"/>
        <v>0</v>
      </c>
      <c r="O251" s="30">
        <f t="shared" si="11"/>
        <v>0</v>
      </c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" customHeight="1">
      <c r="A252" s="50">
        <v>240</v>
      </c>
      <c r="C252" s="22" t="s">
        <v>360</v>
      </c>
      <c r="E252" s="1" t="s">
        <v>1743</v>
      </c>
      <c r="F252" s="1" t="s">
        <v>360</v>
      </c>
      <c r="G252" s="50"/>
      <c r="H252" s="50"/>
      <c r="I252" s="50"/>
      <c r="J252" s="50"/>
      <c r="K252" s="50"/>
      <c r="L252" s="50"/>
      <c r="M252" s="30">
        <f t="shared" si="9"/>
        <v>0</v>
      </c>
      <c r="N252" s="30">
        <f t="shared" si="10"/>
        <v>0</v>
      </c>
      <c r="O252" s="30">
        <f t="shared" si="11"/>
        <v>0</v>
      </c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" customHeight="1">
      <c r="A253" s="50">
        <v>241</v>
      </c>
      <c r="C253" s="22" t="s">
        <v>360</v>
      </c>
      <c r="E253" s="1" t="s">
        <v>2147</v>
      </c>
      <c r="F253" s="1" t="s">
        <v>360</v>
      </c>
      <c r="G253" s="50">
        <v>0</v>
      </c>
      <c r="H253" s="50">
        <v>0</v>
      </c>
      <c r="I253" s="50">
        <v>0</v>
      </c>
      <c r="J253" s="50">
        <v>0</v>
      </c>
      <c r="K253" s="50">
        <v>0</v>
      </c>
      <c r="L253" s="50">
        <v>0</v>
      </c>
      <c r="M253" s="30">
        <f t="shared" si="9"/>
        <v>0</v>
      </c>
      <c r="N253" s="30">
        <f t="shared" si="10"/>
        <v>0</v>
      </c>
      <c r="O253" s="30">
        <f t="shared" si="11"/>
        <v>0</v>
      </c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" customHeight="1">
      <c r="A254" s="50">
        <v>242</v>
      </c>
      <c r="C254" s="22" t="s">
        <v>360</v>
      </c>
      <c r="E254" s="1" t="s">
        <v>2147</v>
      </c>
      <c r="F254" s="1" t="s">
        <v>360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50">
        <v>0</v>
      </c>
      <c r="M254" s="30">
        <f t="shared" si="9"/>
        <v>0</v>
      </c>
      <c r="N254" s="30">
        <f t="shared" si="10"/>
        <v>0</v>
      </c>
      <c r="O254" s="30">
        <f t="shared" si="11"/>
        <v>0</v>
      </c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" customHeight="1">
      <c r="A255" s="50">
        <v>243</v>
      </c>
      <c r="C255" s="22" t="s">
        <v>360</v>
      </c>
      <c r="E255" s="1" t="s">
        <v>2147</v>
      </c>
      <c r="F255" s="1" t="s">
        <v>360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0">
        <f t="shared" si="9"/>
        <v>0</v>
      </c>
      <c r="N255" s="30">
        <f t="shared" si="10"/>
        <v>0</v>
      </c>
      <c r="O255" s="30">
        <f t="shared" si="11"/>
        <v>0</v>
      </c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" customHeight="1">
      <c r="A256" s="50">
        <v>244</v>
      </c>
      <c r="C256" s="22" t="s">
        <v>360</v>
      </c>
      <c r="E256" s="1" t="s">
        <v>1744</v>
      </c>
      <c r="F256" s="1" t="s">
        <v>360</v>
      </c>
      <c r="G256" s="50"/>
      <c r="H256" s="50"/>
      <c r="I256" s="50"/>
      <c r="J256" s="50"/>
      <c r="K256" s="50"/>
      <c r="L256" s="50"/>
      <c r="M256" s="30">
        <f t="shared" si="9"/>
        <v>0</v>
      </c>
      <c r="N256" s="30">
        <f t="shared" si="10"/>
        <v>0</v>
      </c>
      <c r="O256" s="30">
        <f t="shared" si="11"/>
        <v>0</v>
      </c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" customHeight="1">
      <c r="A257" s="50">
        <v>245</v>
      </c>
      <c r="C257" s="22" t="s">
        <v>360</v>
      </c>
      <c r="E257" s="1" t="s">
        <v>1744</v>
      </c>
      <c r="F257" s="1" t="s">
        <v>360</v>
      </c>
      <c r="G257" s="50"/>
      <c r="H257" s="50"/>
      <c r="I257" s="50"/>
      <c r="J257" s="50"/>
      <c r="K257" s="50"/>
      <c r="L257" s="50"/>
      <c r="M257" s="30">
        <f t="shared" si="9"/>
        <v>0</v>
      </c>
      <c r="N257" s="30">
        <f t="shared" si="10"/>
        <v>0</v>
      </c>
      <c r="O257" s="30">
        <f t="shared" si="11"/>
        <v>0</v>
      </c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" customHeight="1">
      <c r="A258" s="50">
        <v>246</v>
      </c>
      <c r="C258" s="22" t="s">
        <v>360</v>
      </c>
      <c r="E258" s="1" t="s">
        <v>1744</v>
      </c>
      <c r="F258" s="1" t="s">
        <v>360</v>
      </c>
      <c r="G258" s="50"/>
      <c r="H258" s="50"/>
      <c r="I258" s="50"/>
      <c r="J258" s="50"/>
      <c r="K258" s="50"/>
      <c r="L258" s="50"/>
      <c r="M258" s="30">
        <f t="shared" si="9"/>
        <v>0</v>
      </c>
      <c r="N258" s="30">
        <f t="shared" si="10"/>
        <v>0</v>
      </c>
      <c r="O258" s="30">
        <f t="shared" si="11"/>
        <v>0</v>
      </c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" customHeight="1">
      <c r="A259" s="50">
        <v>247</v>
      </c>
      <c r="C259" s="22" t="s">
        <v>360</v>
      </c>
      <c r="E259" s="1" t="s">
        <v>2147</v>
      </c>
      <c r="F259" s="1" t="s">
        <v>360</v>
      </c>
      <c r="G259" s="50">
        <v>0</v>
      </c>
      <c r="H259" s="50">
        <v>0</v>
      </c>
      <c r="I259" s="50">
        <v>0</v>
      </c>
      <c r="J259" s="50">
        <v>0</v>
      </c>
      <c r="K259" s="50">
        <v>0</v>
      </c>
      <c r="L259" s="50">
        <v>0</v>
      </c>
      <c r="M259" s="30">
        <f t="shared" si="9"/>
        <v>0</v>
      </c>
      <c r="N259" s="30">
        <f t="shared" si="10"/>
        <v>0</v>
      </c>
      <c r="O259" s="30">
        <f t="shared" si="11"/>
        <v>0</v>
      </c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" customHeight="1">
      <c r="A260" s="50">
        <v>248</v>
      </c>
      <c r="C260" s="22" t="s">
        <v>360</v>
      </c>
      <c r="E260" s="1" t="s">
        <v>1787</v>
      </c>
      <c r="F260" s="1" t="s">
        <v>360</v>
      </c>
      <c r="G260" s="50"/>
      <c r="H260" s="50"/>
      <c r="I260" s="50"/>
      <c r="J260" s="50"/>
      <c r="K260" s="50"/>
      <c r="L260" s="50"/>
      <c r="M260" s="30">
        <f t="shared" si="9"/>
        <v>0</v>
      </c>
      <c r="N260" s="30">
        <f t="shared" si="10"/>
        <v>0</v>
      </c>
      <c r="O260" s="30">
        <f t="shared" si="11"/>
        <v>0</v>
      </c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" customHeight="1">
      <c r="A261" s="50">
        <v>249</v>
      </c>
      <c r="C261" s="22" t="s">
        <v>360</v>
      </c>
      <c r="E261" s="1" t="s">
        <v>1787</v>
      </c>
      <c r="F261" s="1" t="s">
        <v>360</v>
      </c>
      <c r="G261" s="50"/>
      <c r="H261" s="50"/>
      <c r="I261" s="50"/>
      <c r="J261" s="50"/>
      <c r="K261" s="50"/>
      <c r="L261" s="50"/>
      <c r="M261" s="30">
        <f t="shared" si="9"/>
        <v>0</v>
      </c>
      <c r="N261" s="30">
        <f t="shared" si="10"/>
        <v>0</v>
      </c>
      <c r="O261" s="30">
        <f t="shared" si="11"/>
        <v>0</v>
      </c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" customHeight="1">
      <c r="A262" s="50">
        <v>250</v>
      </c>
      <c r="C262" s="22" t="s">
        <v>360</v>
      </c>
      <c r="E262" s="1" t="s">
        <v>1787</v>
      </c>
      <c r="F262" s="1" t="s">
        <v>360</v>
      </c>
      <c r="G262" s="50"/>
      <c r="H262" s="50"/>
      <c r="I262" s="50"/>
      <c r="J262" s="50"/>
      <c r="K262" s="50"/>
      <c r="L262" s="50"/>
      <c r="M262" s="30">
        <f t="shared" si="9"/>
        <v>0</v>
      </c>
      <c r="N262" s="30">
        <f t="shared" si="10"/>
        <v>0</v>
      </c>
      <c r="O262" s="30">
        <f t="shared" si="11"/>
        <v>0</v>
      </c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" customHeight="1">
      <c r="A263" s="50">
        <v>251</v>
      </c>
      <c r="C263" s="22" t="s">
        <v>360</v>
      </c>
      <c r="E263" s="1" t="s">
        <v>1745</v>
      </c>
      <c r="F263" s="1" t="s">
        <v>360</v>
      </c>
      <c r="G263" s="50"/>
      <c r="H263" s="50"/>
      <c r="I263" s="50"/>
      <c r="J263" s="50"/>
      <c r="K263" s="50"/>
      <c r="L263" s="50"/>
      <c r="M263" s="30">
        <f t="shared" si="9"/>
        <v>0</v>
      </c>
      <c r="N263" s="30">
        <f t="shared" si="10"/>
        <v>0</v>
      </c>
      <c r="O263" s="30">
        <f t="shared" si="11"/>
        <v>0</v>
      </c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" customHeight="1">
      <c r="A264" s="50">
        <v>252</v>
      </c>
      <c r="C264" s="22" t="s">
        <v>360</v>
      </c>
      <c r="E264" s="1" t="s">
        <v>1745</v>
      </c>
      <c r="F264" s="1" t="s">
        <v>360</v>
      </c>
      <c r="G264" s="50"/>
      <c r="H264" s="50"/>
      <c r="I264" s="50"/>
      <c r="J264" s="50"/>
      <c r="K264" s="50"/>
      <c r="L264" s="50"/>
      <c r="M264" s="30">
        <f t="shared" si="9"/>
        <v>0</v>
      </c>
      <c r="N264" s="30">
        <f t="shared" si="10"/>
        <v>0</v>
      </c>
      <c r="O264" s="30">
        <f t="shared" si="11"/>
        <v>0</v>
      </c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" customHeight="1">
      <c r="A265" s="50">
        <v>253</v>
      </c>
      <c r="C265" s="22" t="s">
        <v>360</v>
      </c>
      <c r="E265" s="1" t="s">
        <v>1745</v>
      </c>
      <c r="F265" s="1" t="s">
        <v>360</v>
      </c>
      <c r="G265" s="50"/>
      <c r="H265" s="50"/>
      <c r="I265" s="50"/>
      <c r="J265" s="50"/>
      <c r="K265" s="50"/>
      <c r="L265" s="50"/>
      <c r="M265" s="30">
        <f t="shared" si="9"/>
        <v>0</v>
      </c>
      <c r="N265" s="30">
        <f t="shared" si="10"/>
        <v>0</v>
      </c>
      <c r="O265" s="30">
        <f t="shared" si="11"/>
        <v>0</v>
      </c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" customHeight="1">
      <c r="A266" s="50">
        <v>254</v>
      </c>
      <c r="C266" s="22" t="s">
        <v>360</v>
      </c>
      <c r="E266" s="1" t="s">
        <v>2147</v>
      </c>
      <c r="F266" s="1" t="s">
        <v>360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0">
        <f t="shared" si="9"/>
        <v>0</v>
      </c>
      <c r="N266" s="30">
        <f t="shared" si="10"/>
        <v>0</v>
      </c>
      <c r="O266" s="30">
        <f t="shared" si="11"/>
        <v>0</v>
      </c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" customHeight="1">
      <c r="A267" s="50">
        <v>255</v>
      </c>
      <c r="C267" s="22" t="s">
        <v>360</v>
      </c>
      <c r="E267" s="1" t="s">
        <v>2147</v>
      </c>
      <c r="F267" s="1" t="s">
        <v>360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0">
        <f t="shared" si="9"/>
        <v>0</v>
      </c>
      <c r="N267" s="30">
        <f t="shared" si="10"/>
        <v>0</v>
      </c>
      <c r="O267" s="30">
        <f t="shared" si="11"/>
        <v>0</v>
      </c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" customHeight="1">
      <c r="A268" s="50">
        <v>256</v>
      </c>
      <c r="C268" s="22" t="s">
        <v>360</v>
      </c>
      <c r="E268" s="1" t="s">
        <v>1746</v>
      </c>
      <c r="F268" s="1" t="s">
        <v>360</v>
      </c>
      <c r="G268" s="50"/>
      <c r="H268" s="50"/>
      <c r="I268" s="50"/>
      <c r="J268" s="50"/>
      <c r="K268" s="50"/>
      <c r="L268" s="50"/>
      <c r="M268" s="30">
        <f t="shared" si="9"/>
        <v>0</v>
      </c>
      <c r="N268" s="30">
        <f t="shared" si="10"/>
        <v>0</v>
      </c>
      <c r="O268" s="30">
        <f t="shared" si="11"/>
        <v>0</v>
      </c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" customHeight="1">
      <c r="A269" s="50">
        <v>257</v>
      </c>
      <c r="C269" s="22" t="s">
        <v>360</v>
      </c>
      <c r="E269" s="1" t="s">
        <v>1746</v>
      </c>
      <c r="F269" s="1" t="s">
        <v>360</v>
      </c>
      <c r="G269" s="50"/>
      <c r="H269" s="50"/>
      <c r="I269" s="50"/>
      <c r="J269" s="50"/>
      <c r="K269" s="50"/>
      <c r="L269" s="50"/>
      <c r="M269" s="30">
        <f t="shared" ref="M269:M332" si="12">SUM(G269:L269)</f>
        <v>0</v>
      </c>
      <c r="N269" s="30">
        <f t="shared" ref="N269:N332" si="13">COUNTIF(G269:L269, "&gt;0" )</f>
        <v>0</v>
      </c>
      <c r="O269" s="30">
        <f t="shared" ref="O269:O332" si="14">IF(N269=0,0,M269/N269)</f>
        <v>0</v>
      </c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" customHeight="1">
      <c r="A270" s="50">
        <v>258</v>
      </c>
      <c r="C270" s="22" t="s">
        <v>360</v>
      </c>
      <c r="E270" s="1" t="s">
        <v>1746</v>
      </c>
      <c r="F270" s="1" t="s">
        <v>360</v>
      </c>
      <c r="G270" s="50"/>
      <c r="H270" s="50"/>
      <c r="I270" s="50"/>
      <c r="J270" s="50"/>
      <c r="K270" s="50"/>
      <c r="L270" s="50"/>
      <c r="M270" s="30">
        <f t="shared" si="12"/>
        <v>0</v>
      </c>
      <c r="N270" s="30">
        <f t="shared" si="13"/>
        <v>0</v>
      </c>
      <c r="O270" s="30">
        <f t="shared" si="14"/>
        <v>0</v>
      </c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" customHeight="1">
      <c r="A271" s="50">
        <v>259</v>
      </c>
      <c r="C271" s="22" t="s">
        <v>360</v>
      </c>
      <c r="E271" s="1" t="s">
        <v>2147</v>
      </c>
      <c r="F271" s="1" t="s">
        <v>360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0">
        <f t="shared" si="12"/>
        <v>0</v>
      </c>
      <c r="N271" s="30">
        <f t="shared" si="13"/>
        <v>0</v>
      </c>
      <c r="O271" s="30">
        <f t="shared" si="14"/>
        <v>0</v>
      </c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" customHeight="1">
      <c r="A272" s="50">
        <v>260</v>
      </c>
      <c r="C272" s="22" t="s">
        <v>360</v>
      </c>
      <c r="E272" s="1" t="s">
        <v>2147</v>
      </c>
      <c r="F272" s="1" t="s">
        <v>360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0">
        <f t="shared" si="12"/>
        <v>0</v>
      </c>
      <c r="N272" s="30">
        <f t="shared" si="13"/>
        <v>0</v>
      </c>
      <c r="O272" s="30">
        <f t="shared" si="14"/>
        <v>0</v>
      </c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" customHeight="1">
      <c r="A273" s="50">
        <v>261</v>
      </c>
      <c r="C273" s="22" t="s">
        <v>360</v>
      </c>
      <c r="E273" s="1" t="s">
        <v>2147</v>
      </c>
      <c r="F273" s="1" t="s">
        <v>360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0">
        <f t="shared" si="12"/>
        <v>0</v>
      </c>
      <c r="N273" s="30">
        <f t="shared" si="13"/>
        <v>0</v>
      </c>
      <c r="O273" s="30">
        <f t="shared" si="14"/>
        <v>0</v>
      </c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" customHeight="1">
      <c r="A274" s="50">
        <v>262</v>
      </c>
      <c r="C274" s="22" t="s">
        <v>360</v>
      </c>
      <c r="E274" s="1" t="s">
        <v>1747</v>
      </c>
      <c r="F274" s="1" t="s">
        <v>360</v>
      </c>
      <c r="G274" s="50"/>
      <c r="H274" s="50"/>
      <c r="I274" s="50"/>
      <c r="J274" s="50"/>
      <c r="K274" s="50"/>
      <c r="L274" s="50"/>
      <c r="M274" s="30">
        <f t="shared" si="12"/>
        <v>0</v>
      </c>
      <c r="N274" s="30">
        <f t="shared" si="13"/>
        <v>0</v>
      </c>
      <c r="O274" s="30">
        <f t="shared" si="14"/>
        <v>0</v>
      </c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" customHeight="1">
      <c r="A275" s="50">
        <v>263</v>
      </c>
      <c r="C275" s="22" t="s">
        <v>360</v>
      </c>
      <c r="E275" s="1" t="s">
        <v>1747</v>
      </c>
      <c r="F275" s="1" t="s">
        <v>360</v>
      </c>
      <c r="G275" s="50"/>
      <c r="H275" s="50"/>
      <c r="I275" s="50"/>
      <c r="J275" s="50"/>
      <c r="K275" s="50"/>
      <c r="L275" s="50"/>
      <c r="M275" s="30">
        <f t="shared" si="12"/>
        <v>0</v>
      </c>
      <c r="N275" s="30">
        <f t="shared" si="13"/>
        <v>0</v>
      </c>
      <c r="O275" s="30">
        <f t="shared" si="14"/>
        <v>0</v>
      </c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" customHeight="1">
      <c r="A276" s="50">
        <v>264</v>
      </c>
      <c r="C276" s="22" t="s">
        <v>360</v>
      </c>
      <c r="E276" s="1" t="s">
        <v>1747</v>
      </c>
      <c r="F276" s="1" t="s">
        <v>360</v>
      </c>
      <c r="G276" s="50"/>
      <c r="H276" s="50"/>
      <c r="I276" s="50"/>
      <c r="J276" s="50"/>
      <c r="K276" s="50"/>
      <c r="L276" s="50"/>
      <c r="M276" s="30">
        <f t="shared" si="12"/>
        <v>0</v>
      </c>
      <c r="N276" s="30">
        <f t="shared" si="13"/>
        <v>0</v>
      </c>
      <c r="O276" s="30">
        <f t="shared" si="14"/>
        <v>0</v>
      </c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" customHeight="1">
      <c r="A277" s="50">
        <v>265</v>
      </c>
      <c r="C277" s="22" t="s">
        <v>360</v>
      </c>
      <c r="E277" s="1" t="s">
        <v>1748</v>
      </c>
      <c r="F277" s="1" t="s">
        <v>360</v>
      </c>
      <c r="G277" s="50"/>
      <c r="H277" s="50"/>
      <c r="I277" s="50"/>
      <c r="J277" s="50"/>
      <c r="K277" s="50"/>
      <c r="L277" s="50"/>
      <c r="M277" s="30">
        <f t="shared" si="12"/>
        <v>0</v>
      </c>
      <c r="N277" s="30">
        <f t="shared" si="13"/>
        <v>0</v>
      </c>
      <c r="O277" s="30">
        <f t="shared" si="14"/>
        <v>0</v>
      </c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" customHeight="1">
      <c r="A278" s="50">
        <v>266</v>
      </c>
      <c r="C278" s="22" t="s">
        <v>360</v>
      </c>
      <c r="E278" s="1" t="s">
        <v>1748</v>
      </c>
      <c r="F278" s="1" t="s">
        <v>360</v>
      </c>
      <c r="G278" s="50"/>
      <c r="H278" s="50"/>
      <c r="I278" s="50"/>
      <c r="J278" s="50"/>
      <c r="K278" s="50"/>
      <c r="L278" s="50"/>
      <c r="M278" s="30">
        <f t="shared" si="12"/>
        <v>0</v>
      </c>
      <c r="N278" s="30">
        <f t="shared" si="13"/>
        <v>0</v>
      </c>
      <c r="O278" s="30">
        <f t="shared" si="14"/>
        <v>0</v>
      </c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" customHeight="1">
      <c r="A279" s="50">
        <v>267</v>
      </c>
      <c r="C279" s="22" t="s">
        <v>360</v>
      </c>
      <c r="E279" s="1" t="s">
        <v>1748</v>
      </c>
      <c r="F279" s="1" t="s">
        <v>360</v>
      </c>
      <c r="G279" s="50"/>
      <c r="H279" s="50"/>
      <c r="I279" s="50"/>
      <c r="J279" s="50"/>
      <c r="K279" s="50"/>
      <c r="L279" s="50"/>
      <c r="M279" s="30">
        <f t="shared" si="12"/>
        <v>0</v>
      </c>
      <c r="N279" s="30">
        <f t="shared" si="13"/>
        <v>0</v>
      </c>
      <c r="O279" s="30">
        <f t="shared" si="14"/>
        <v>0</v>
      </c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" customHeight="1">
      <c r="A280" s="50">
        <v>268</v>
      </c>
      <c r="C280" s="22" t="s">
        <v>360</v>
      </c>
      <c r="E280" s="1" t="s">
        <v>2147</v>
      </c>
      <c r="F280" s="1" t="s">
        <v>360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0">
        <f t="shared" si="12"/>
        <v>0</v>
      </c>
      <c r="N280" s="30">
        <f t="shared" si="13"/>
        <v>0</v>
      </c>
      <c r="O280" s="30">
        <f t="shared" si="14"/>
        <v>0</v>
      </c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" customHeight="1">
      <c r="A281" s="50">
        <v>269</v>
      </c>
      <c r="C281" s="22" t="s">
        <v>360</v>
      </c>
      <c r="E281" s="1" t="s">
        <v>2147</v>
      </c>
      <c r="F281" s="1" t="s">
        <v>360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30">
        <f t="shared" si="12"/>
        <v>0</v>
      </c>
      <c r="N281" s="30">
        <f t="shared" si="13"/>
        <v>0</v>
      </c>
      <c r="O281" s="30">
        <f t="shared" si="14"/>
        <v>0</v>
      </c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" customHeight="1">
      <c r="A282" s="50">
        <v>270</v>
      </c>
      <c r="C282" s="22" t="s">
        <v>360</v>
      </c>
      <c r="E282" s="1" t="s">
        <v>1749</v>
      </c>
      <c r="F282" s="1" t="s">
        <v>360</v>
      </c>
      <c r="G282" s="50"/>
      <c r="H282" s="50"/>
      <c r="I282" s="50"/>
      <c r="J282" s="50"/>
      <c r="K282" s="50"/>
      <c r="L282" s="50"/>
      <c r="M282" s="30">
        <f t="shared" si="12"/>
        <v>0</v>
      </c>
      <c r="N282" s="30">
        <f t="shared" si="13"/>
        <v>0</v>
      </c>
      <c r="O282" s="30">
        <f t="shared" si="14"/>
        <v>0</v>
      </c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" customHeight="1">
      <c r="A283" s="50">
        <v>271</v>
      </c>
      <c r="C283" s="22" t="s">
        <v>360</v>
      </c>
      <c r="E283" s="1" t="s">
        <v>1749</v>
      </c>
      <c r="F283" s="1" t="s">
        <v>360</v>
      </c>
      <c r="G283" s="50"/>
      <c r="H283" s="50"/>
      <c r="I283" s="50"/>
      <c r="J283" s="50"/>
      <c r="K283" s="50"/>
      <c r="L283" s="50"/>
      <c r="M283" s="30">
        <f t="shared" si="12"/>
        <v>0</v>
      </c>
      <c r="N283" s="30">
        <f t="shared" si="13"/>
        <v>0</v>
      </c>
      <c r="O283" s="30">
        <f t="shared" si="14"/>
        <v>0</v>
      </c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" customHeight="1">
      <c r="A284" s="50">
        <v>272</v>
      </c>
      <c r="C284" s="22" t="s">
        <v>360</v>
      </c>
      <c r="E284" s="1" t="s">
        <v>1749</v>
      </c>
      <c r="F284" s="1" t="s">
        <v>360</v>
      </c>
      <c r="G284" s="50"/>
      <c r="H284" s="50"/>
      <c r="I284" s="50"/>
      <c r="J284" s="50"/>
      <c r="K284" s="50"/>
      <c r="L284" s="50"/>
      <c r="M284" s="30">
        <f t="shared" si="12"/>
        <v>0</v>
      </c>
      <c r="N284" s="30">
        <f t="shared" si="13"/>
        <v>0</v>
      </c>
      <c r="O284" s="30">
        <f t="shared" si="14"/>
        <v>0</v>
      </c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" customHeight="1">
      <c r="A285" s="50">
        <v>273</v>
      </c>
      <c r="C285" s="22" t="s">
        <v>360</v>
      </c>
      <c r="E285" s="1" t="s">
        <v>2147</v>
      </c>
      <c r="F285" s="1" t="s">
        <v>360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0">
        <f t="shared" si="12"/>
        <v>0</v>
      </c>
      <c r="N285" s="30">
        <f t="shared" si="13"/>
        <v>0</v>
      </c>
      <c r="O285" s="30">
        <f t="shared" si="14"/>
        <v>0</v>
      </c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" customHeight="1">
      <c r="A286" s="50">
        <v>274</v>
      </c>
      <c r="C286" s="22" t="s">
        <v>360</v>
      </c>
      <c r="E286" s="1" t="s">
        <v>1750</v>
      </c>
      <c r="F286" s="1" t="s">
        <v>360</v>
      </c>
      <c r="G286" s="50"/>
      <c r="H286" s="50"/>
      <c r="I286" s="50"/>
      <c r="J286" s="50"/>
      <c r="K286" s="50"/>
      <c r="L286" s="50"/>
      <c r="M286" s="30">
        <f t="shared" si="12"/>
        <v>0</v>
      </c>
      <c r="N286" s="30">
        <f t="shared" si="13"/>
        <v>0</v>
      </c>
      <c r="O286" s="30">
        <f t="shared" si="14"/>
        <v>0</v>
      </c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" customHeight="1">
      <c r="A287" s="50">
        <v>275</v>
      </c>
      <c r="C287" s="22" t="s">
        <v>360</v>
      </c>
      <c r="E287" s="1" t="s">
        <v>1750</v>
      </c>
      <c r="F287" s="1" t="s">
        <v>360</v>
      </c>
      <c r="G287" s="50"/>
      <c r="H287" s="50"/>
      <c r="I287" s="50"/>
      <c r="J287" s="50"/>
      <c r="K287" s="50"/>
      <c r="L287" s="50"/>
      <c r="M287" s="30">
        <f t="shared" si="12"/>
        <v>0</v>
      </c>
      <c r="N287" s="30">
        <f t="shared" si="13"/>
        <v>0</v>
      </c>
      <c r="O287" s="30">
        <f t="shared" si="14"/>
        <v>0</v>
      </c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" customHeight="1">
      <c r="A288" s="50">
        <v>276</v>
      </c>
      <c r="C288" s="22" t="s">
        <v>360</v>
      </c>
      <c r="E288" s="1" t="s">
        <v>1750</v>
      </c>
      <c r="F288" s="1" t="s">
        <v>360</v>
      </c>
      <c r="G288" s="50"/>
      <c r="H288" s="50"/>
      <c r="I288" s="50"/>
      <c r="J288" s="50"/>
      <c r="K288" s="50"/>
      <c r="L288" s="50"/>
      <c r="M288" s="30">
        <f t="shared" si="12"/>
        <v>0</v>
      </c>
      <c r="N288" s="30">
        <f t="shared" si="13"/>
        <v>0</v>
      </c>
      <c r="O288" s="30">
        <f t="shared" si="14"/>
        <v>0</v>
      </c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" customHeight="1">
      <c r="A289" s="50">
        <v>277</v>
      </c>
      <c r="C289" s="22" t="s">
        <v>360</v>
      </c>
      <c r="E289" s="1" t="s">
        <v>1752</v>
      </c>
      <c r="F289" s="1" t="s">
        <v>360</v>
      </c>
      <c r="G289" s="50"/>
      <c r="H289" s="50"/>
      <c r="I289" s="50"/>
      <c r="J289" s="50"/>
      <c r="K289" s="50"/>
      <c r="L289" s="50"/>
      <c r="M289" s="30">
        <f t="shared" si="12"/>
        <v>0</v>
      </c>
      <c r="N289" s="30">
        <f t="shared" si="13"/>
        <v>0</v>
      </c>
      <c r="O289" s="30">
        <f t="shared" si="14"/>
        <v>0</v>
      </c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" customHeight="1">
      <c r="A290" s="50">
        <v>278</v>
      </c>
      <c r="C290" s="22" t="s">
        <v>360</v>
      </c>
      <c r="E290" s="1" t="s">
        <v>1752</v>
      </c>
      <c r="F290" s="1" t="s">
        <v>360</v>
      </c>
      <c r="G290" s="50"/>
      <c r="H290" s="50"/>
      <c r="I290" s="50"/>
      <c r="J290" s="50"/>
      <c r="K290" s="50"/>
      <c r="L290" s="50"/>
      <c r="M290" s="30">
        <f t="shared" si="12"/>
        <v>0</v>
      </c>
      <c r="N290" s="30">
        <f t="shared" si="13"/>
        <v>0</v>
      </c>
      <c r="O290" s="30">
        <f t="shared" si="14"/>
        <v>0</v>
      </c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" customHeight="1">
      <c r="A291" s="50">
        <v>279</v>
      </c>
      <c r="C291" s="22" t="s">
        <v>360</v>
      </c>
      <c r="E291" s="1" t="s">
        <v>1752</v>
      </c>
      <c r="F291" s="1" t="s">
        <v>360</v>
      </c>
      <c r="G291" s="50"/>
      <c r="H291" s="50"/>
      <c r="I291" s="50"/>
      <c r="J291" s="50"/>
      <c r="K291" s="50"/>
      <c r="L291" s="50"/>
      <c r="M291" s="30">
        <f t="shared" si="12"/>
        <v>0</v>
      </c>
      <c r="N291" s="30">
        <f t="shared" si="13"/>
        <v>0</v>
      </c>
      <c r="O291" s="30">
        <f t="shared" si="14"/>
        <v>0</v>
      </c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" customHeight="1">
      <c r="A292" s="50">
        <v>280</v>
      </c>
      <c r="C292" s="22" t="s">
        <v>360</v>
      </c>
      <c r="E292" s="1" t="s">
        <v>2147</v>
      </c>
      <c r="F292" s="1" t="s">
        <v>360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0">
        <f t="shared" si="12"/>
        <v>0</v>
      </c>
      <c r="N292" s="30">
        <f t="shared" si="13"/>
        <v>0</v>
      </c>
      <c r="O292" s="30">
        <f t="shared" si="14"/>
        <v>0</v>
      </c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" customHeight="1">
      <c r="A293" s="50">
        <v>281</v>
      </c>
      <c r="C293" s="22" t="s">
        <v>360</v>
      </c>
      <c r="E293" s="1" t="s">
        <v>2147</v>
      </c>
      <c r="F293" s="1" t="s">
        <v>360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0">
        <f t="shared" si="12"/>
        <v>0</v>
      </c>
      <c r="N293" s="30">
        <f t="shared" si="13"/>
        <v>0</v>
      </c>
      <c r="O293" s="30">
        <f t="shared" si="14"/>
        <v>0</v>
      </c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" customHeight="1">
      <c r="A294" s="50">
        <v>282</v>
      </c>
      <c r="C294" s="22" t="s">
        <v>360</v>
      </c>
      <c r="E294" s="1" t="s">
        <v>1753</v>
      </c>
      <c r="F294" s="1" t="s">
        <v>360</v>
      </c>
      <c r="G294" s="50"/>
      <c r="H294" s="50"/>
      <c r="I294" s="50"/>
      <c r="J294" s="50"/>
      <c r="K294" s="50"/>
      <c r="L294" s="50"/>
      <c r="M294" s="30">
        <f t="shared" si="12"/>
        <v>0</v>
      </c>
      <c r="N294" s="30">
        <f t="shared" si="13"/>
        <v>0</v>
      </c>
      <c r="O294" s="30">
        <f t="shared" si="14"/>
        <v>0</v>
      </c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" customHeight="1">
      <c r="A295" s="50">
        <v>283</v>
      </c>
      <c r="C295" s="22" t="s">
        <v>360</v>
      </c>
      <c r="E295" s="1" t="s">
        <v>1753</v>
      </c>
      <c r="F295" s="1" t="s">
        <v>360</v>
      </c>
      <c r="G295" s="50"/>
      <c r="H295" s="50"/>
      <c r="I295" s="50"/>
      <c r="J295" s="50"/>
      <c r="K295" s="50"/>
      <c r="L295" s="50"/>
      <c r="M295" s="30">
        <f t="shared" si="12"/>
        <v>0</v>
      </c>
      <c r="N295" s="30">
        <f t="shared" si="13"/>
        <v>0</v>
      </c>
      <c r="O295" s="30">
        <f t="shared" si="14"/>
        <v>0</v>
      </c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" customHeight="1">
      <c r="A296" s="50">
        <v>284</v>
      </c>
      <c r="C296" s="22" t="s">
        <v>360</v>
      </c>
      <c r="E296" s="1" t="s">
        <v>1753</v>
      </c>
      <c r="F296" s="1" t="s">
        <v>360</v>
      </c>
      <c r="G296" s="50"/>
      <c r="H296" s="50"/>
      <c r="I296" s="50"/>
      <c r="J296" s="50"/>
      <c r="K296" s="50"/>
      <c r="L296" s="50"/>
      <c r="M296" s="30">
        <f t="shared" si="12"/>
        <v>0</v>
      </c>
      <c r="N296" s="30">
        <f t="shared" si="13"/>
        <v>0</v>
      </c>
      <c r="O296" s="30">
        <f t="shared" si="14"/>
        <v>0</v>
      </c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" customHeight="1">
      <c r="A297" s="50">
        <v>285</v>
      </c>
      <c r="C297" s="22" t="s">
        <v>360</v>
      </c>
      <c r="E297" s="1" t="s">
        <v>2147</v>
      </c>
      <c r="F297" s="1" t="s">
        <v>360</v>
      </c>
      <c r="G297" s="50">
        <v>0</v>
      </c>
      <c r="H297" s="50">
        <v>0</v>
      </c>
      <c r="I297" s="50">
        <v>0</v>
      </c>
      <c r="J297" s="50">
        <v>0</v>
      </c>
      <c r="K297" s="50">
        <v>0</v>
      </c>
      <c r="L297" s="50">
        <v>0</v>
      </c>
      <c r="M297" s="30">
        <f t="shared" si="12"/>
        <v>0</v>
      </c>
      <c r="N297" s="30">
        <f t="shared" si="13"/>
        <v>0</v>
      </c>
      <c r="O297" s="30">
        <f t="shared" si="14"/>
        <v>0</v>
      </c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" customHeight="1">
      <c r="A298" s="50">
        <v>286</v>
      </c>
      <c r="C298" s="22" t="s">
        <v>360</v>
      </c>
      <c r="E298" s="1" t="s">
        <v>2147</v>
      </c>
      <c r="F298" s="1" t="s">
        <v>360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30">
        <f t="shared" si="12"/>
        <v>0</v>
      </c>
      <c r="N298" s="30">
        <f t="shared" si="13"/>
        <v>0</v>
      </c>
      <c r="O298" s="30">
        <f t="shared" si="14"/>
        <v>0</v>
      </c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" customHeight="1">
      <c r="A299" s="50">
        <v>287</v>
      </c>
      <c r="C299" s="22" t="s">
        <v>360</v>
      </c>
      <c r="E299" s="1" t="s">
        <v>1754</v>
      </c>
      <c r="F299" s="1" t="s">
        <v>360</v>
      </c>
      <c r="G299" s="50"/>
      <c r="H299" s="50"/>
      <c r="I299" s="50"/>
      <c r="J299" s="50"/>
      <c r="K299" s="50"/>
      <c r="L299" s="50"/>
      <c r="M299" s="30">
        <f t="shared" si="12"/>
        <v>0</v>
      </c>
      <c r="N299" s="30">
        <f t="shared" si="13"/>
        <v>0</v>
      </c>
      <c r="O299" s="30">
        <f t="shared" si="14"/>
        <v>0</v>
      </c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" customHeight="1">
      <c r="A300" s="50">
        <v>288</v>
      </c>
      <c r="C300" s="22" t="s">
        <v>360</v>
      </c>
      <c r="E300" s="1" t="s">
        <v>1754</v>
      </c>
      <c r="F300" s="1" t="s">
        <v>360</v>
      </c>
      <c r="G300" s="50"/>
      <c r="H300" s="50"/>
      <c r="I300" s="50"/>
      <c r="J300" s="50"/>
      <c r="K300" s="50"/>
      <c r="L300" s="50"/>
      <c r="M300" s="30">
        <f t="shared" si="12"/>
        <v>0</v>
      </c>
      <c r="N300" s="30">
        <f t="shared" si="13"/>
        <v>0</v>
      </c>
      <c r="O300" s="30">
        <f t="shared" si="14"/>
        <v>0</v>
      </c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" customHeight="1">
      <c r="A301" s="50">
        <v>289</v>
      </c>
      <c r="C301" s="22" t="s">
        <v>360</v>
      </c>
      <c r="E301" s="1" t="s">
        <v>1754</v>
      </c>
      <c r="F301" s="1" t="s">
        <v>360</v>
      </c>
      <c r="G301" s="50"/>
      <c r="H301" s="50"/>
      <c r="I301" s="50"/>
      <c r="J301" s="50"/>
      <c r="K301" s="50"/>
      <c r="L301" s="50"/>
      <c r="M301" s="30">
        <f t="shared" si="12"/>
        <v>0</v>
      </c>
      <c r="N301" s="30">
        <f t="shared" si="13"/>
        <v>0</v>
      </c>
      <c r="O301" s="30">
        <f t="shared" si="14"/>
        <v>0</v>
      </c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" customHeight="1">
      <c r="A302" s="50">
        <v>290</v>
      </c>
      <c r="C302" s="22" t="s">
        <v>360</v>
      </c>
      <c r="E302" s="1" t="s">
        <v>1755</v>
      </c>
      <c r="F302" s="1" t="s">
        <v>360</v>
      </c>
      <c r="G302" s="50"/>
      <c r="H302" s="50"/>
      <c r="I302" s="50"/>
      <c r="J302" s="50"/>
      <c r="K302" s="50"/>
      <c r="L302" s="50"/>
      <c r="M302" s="30">
        <f t="shared" si="12"/>
        <v>0</v>
      </c>
      <c r="N302" s="30">
        <f t="shared" si="13"/>
        <v>0</v>
      </c>
      <c r="O302" s="30">
        <f t="shared" si="14"/>
        <v>0</v>
      </c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" customHeight="1">
      <c r="A303" s="50">
        <v>291</v>
      </c>
      <c r="C303" s="22" t="s">
        <v>360</v>
      </c>
      <c r="E303" s="1" t="s">
        <v>1755</v>
      </c>
      <c r="F303" s="1" t="s">
        <v>360</v>
      </c>
      <c r="G303" s="50"/>
      <c r="H303" s="50"/>
      <c r="I303" s="50"/>
      <c r="J303" s="50"/>
      <c r="K303" s="50"/>
      <c r="L303" s="50"/>
      <c r="M303" s="30">
        <f t="shared" si="12"/>
        <v>0</v>
      </c>
      <c r="N303" s="30">
        <f t="shared" si="13"/>
        <v>0</v>
      </c>
      <c r="O303" s="30">
        <f t="shared" si="14"/>
        <v>0</v>
      </c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" customHeight="1">
      <c r="A304" s="50">
        <v>292</v>
      </c>
      <c r="C304" s="22" t="s">
        <v>360</v>
      </c>
      <c r="E304" s="1" t="s">
        <v>1755</v>
      </c>
      <c r="F304" s="1" t="s">
        <v>360</v>
      </c>
      <c r="G304" s="50"/>
      <c r="H304" s="50"/>
      <c r="I304" s="50"/>
      <c r="J304" s="50"/>
      <c r="K304" s="50"/>
      <c r="L304" s="50"/>
      <c r="M304" s="30">
        <f t="shared" si="12"/>
        <v>0</v>
      </c>
      <c r="N304" s="30">
        <f t="shared" si="13"/>
        <v>0</v>
      </c>
      <c r="O304" s="30">
        <f t="shared" si="14"/>
        <v>0</v>
      </c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" customHeight="1">
      <c r="A305" s="50">
        <v>293</v>
      </c>
      <c r="C305" s="22" t="s">
        <v>360</v>
      </c>
      <c r="E305" s="1" t="s">
        <v>2147</v>
      </c>
      <c r="F305" s="1" t="s">
        <v>360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30">
        <f t="shared" si="12"/>
        <v>0</v>
      </c>
      <c r="N305" s="30">
        <f t="shared" si="13"/>
        <v>0</v>
      </c>
      <c r="O305" s="30">
        <f t="shared" si="14"/>
        <v>0</v>
      </c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" customHeight="1">
      <c r="A306" s="50">
        <v>294</v>
      </c>
      <c r="C306" s="22" t="s">
        <v>360</v>
      </c>
      <c r="E306" s="1" t="s">
        <v>1757</v>
      </c>
      <c r="F306" s="1" t="s">
        <v>360</v>
      </c>
      <c r="G306" s="50"/>
      <c r="H306" s="50"/>
      <c r="I306" s="50"/>
      <c r="J306" s="50"/>
      <c r="K306" s="50"/>
      <c r="L306" s="50"/>
      <c r="M306" s="30">
        <f t="shared" si="12"/>
        <v>0</v>
      </c>
      <c r="N306" s="30">
        <f t="shared" si="13"/>
        <v>0</v>
      </c>
      <c r="O306" s="30">
        <f t="shared" si="14"/>
        <v>0</v>
      </c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" customHeight="1">
      <c r="A307" s="50">
        <v>295</v>
      </c>
      <c r="C307" s="22" t="s">
        <v>360</v>
      </c>
      <c r="E307" s="1" t="s">
        <v>1757</v>
      </c>
      <c r="F307" s="1" t="s">
        <v>360</v>
      </c>
      <c r="G307" s="50"/>
      <c r="H307" s="50"/>
      <c r="I307" s="50"/>
      <c r="J307" s="50"/>
      <c r="K307" s="50"/>
      <c r="L307" s="50"/>
      <c r="M307" s="30">
        <f t="shared" si="12"/>
        <v>0</v>
      </c>
      <c r="N307" s="30">
        <f t="shared" si="13"/>
        <v>0</v>
      </c>
      <c r="O307" s="30">
        <f t="shared" si="14"/>
        <v>0</v>
      </c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" customHeight="1">
      <c r="A308" s="50">
        <v>296</v>
      </c>
      <c r="C308" s="22" t="s">
        <v>360</v>
      </c>
      <c r="E308" s="1" t="s">
        <v>1757</v>
      </c>
      <c r="F308" s="1" t="s">
        <v>360</v>
      </c>
      <c r="G308" s="50"/>
      <c r="H308" s="50"/>
      <c r="I308" s="50"/>
      <c r="J308" s="50"/>
      <c r="K308" s="50"/>
      <c r="L308" s="50"/>
      <c r="M308" s="30">
        <f t="shared" si="12"/>
        <v>0</v>
      </c>
      <c r="N308" s="30">
        <f t="shared" si="13"/>
        <v>0</v>
      </c>
      <c r="O308" s="30">
        <f t="shared" si="14"/>
        <v>0</v>
      </c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" customHeight="1">
      <c r="A309" s="50">
        <v>297</v>
      </c>
      <c r="C309" s="22" t="s">
        <v>360</v>
      </c>
      <c r="E309" s="1" t="s">
        <v>2147</v>
      </c>
      <c r="F309" s="1" t="s">
        <v>360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0">
        <f t="shared" si="12"/>
        <v>0</v>
      </c>
      <c r="N309" s="30">
        <f t="shared" si="13"/>
        <v>0</v>
      </c>
      <c r="O309" s="30">
        <f t="shared" si="14"/>
        <v>0</v>
      </c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" customHeight="1">
      <c r="A310" s="50">
        <v>298</v>
      </c>
      <c r="C310" s="22" t="s">
        <v>360</v>
      </c>
      <c r="E310" s="1" t="s">
        <v>2147</v>
      </c>
      <c r="F310" s="1" t="s">
        <v>360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30">
        <f t="shared" si="12"/>
        <v>0</v>
      </c>
      <c r="N310" s="30">
        <f t="shared" si="13"/>
        <v>0</v>
      </c>
      <c r="O310" s="30">
        <f t="shared" si="14"/>
        <v>0</v>
      </c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" customHeight="1">
      <c r="A311" s="50">
        <v>299</v>
      </c>
      <c r="C311" s="22" t="s">
        <v>360</v>
      </c>
      <c r="E311" s="1" t="s">
        <v>2147</v>
      </c>
      <c r="F311" s="1" t="s">
        <v>360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30">
        <f t="shared" si="12"/>
        <v>0</v>
      </c>
      <c r="N311" s="30">
        <f t="shared" si="13"/>
        <v>0</v>
      </c>
      <c r="O311" s="30">
        <f t="shared" si="14"/>
        <v>0</v>
      </c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" customHeight="1">
      <c r="A312" s="50">
        <v>300</v>
      </c>
      <c r="C312" s="22" t="s">
        <v>360</v>
      </c>
      <c r="E312" s="1" t="s">
        <v>1758</v>
      </c>
      <c r="F312" s="1" t="s">
        <v>360</v>
      </c>
      <c r="G312" s="50"/>
      <c r="H312" s="50"/>
      <c r="I312" s="50"/>
      <c r="J312" s="50"/>
      <c r="K312" s="50"/>
      <c r="L312" s="50"/>
      <c r="M312" s="30">
        <f t="shared" si="12"/>
        <v>0</v>
      </c>
      <c r="N312" s="30">
        <f t="shared" si="13"/>
        <v>0</v>
      </c>
      <c r="O312" s="30">
        <f t="shared" si="14"/>
        <v>0</v>
      </c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" customHeight="1">
      <c r="A313" s="50">
        <v>301</v>
      </c>
      <c r="C313" s="22" t="s">
        <v>360</v>
      </c>
      <c r="E313" s="1" t="s">
        <v>1758</v>
      </c>
      <c r="F313" s="1" t="s">
        <v>360</v>
      </c>
      <c r="G313" s="50"/>
      <c r="H313" s="50"/>
      <c r="I313" s="50"/>
      <c r="J313" s="50"/>
      <c r="K313" s="50"/>
      <c r="L313" s="50"/>
      <c r="M313" s="30">
        <f t="shared" si="12"/>
        <v>0</v>
      </c>
      <c r="N313" s="30">
        <f t="shared" si="13"/>
        <v>0</v>
      </c>
      <c r="O313" s="30">
        <f t="shared" si="14"/>
        <v>0</v>
      </c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" customHeight="1">
      <c r="A314" s="50">
        <v>302</v>
      </c>
      <c r="C314" s="22" t="s">
        <v>360</v>
      </c>
      <c r="E314" s="1" t="s">
        <v>1758</v>
      </c>
      <c r="F314" s="1" t="s">
        <v>360</v>
      </c>
      <c r="G314" s="50"/>
      <c r="H314" s="50"/>
      <c r="I314" s="50"/>
      <c r="J314" s="50"/>
      <c r="K314" s="50"/>
      <c r="L314" s="50"/>
      <c r="M314" s="30">
        <f t="shared" si="12"/>
        <v>0</v>
      </c>
      <c r="N314" s="30">
        <f t="shared" si="13"/>
        <v>0</v>
      </c>
      <c r="O314" s="30">
        <f t="shared" si="14"/>
        <v>0</v>
      </c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" customHeight="1">
      <c r="A315" s="50">
        <v>303</v>
      </c>
      <c r="C315" s="22" t="s">
        <v>360</v>
      </c>
      <c r="E315" s="1" t="s">
        <v>1759</v>
      </c>
      <c r="F315" s="1" t="s">
        <v>360</v>
      </c>
      <c r="G315" s="50"/>
      <c r="H315" s="50"/>
      <c r="I315" s="50"/>
      <c r="J315" s="50"/>
      <c r="K315" s="50"/>
      <c r="L315" s="50"/>
      <c r="M315" s="30">
        <f t="shared" si="12"/>
        <v>0</v>
      </c>
      <c r="N315" s="30">
        <f t="shared" si="13"/>
        <v>0</v>
      </c>
      <c r="O315" s="30">
        <f t="shared" si="14"/>
        <v>0</v>
      </c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" customHeight="1">
      <c r="A316" s="50">
        <v>304</v>
      </c>
      <c r="C316" s="22" t="s">
        <v>360</v>
      </c>
      <c r="E316" s="1" t="s">
        <v>1759</v>
      </c>
      <c r="F316" s="1" t="s">
        <v>360</v>
      </c>
      <c r="G316" s="50"/>
      <c r="H316" s="50"/>
      <c r="I316" s="50"/>
      <c r="J316" s="50"/>
      <c r="K316" s="50"/>
      <c r="L316" s="50"/>
      <c r="M316" s="30">
        <f t="shared" si="12"/>
        <v>0</v>
      </c>
      <c r="N316" s="30">
        <f t="shared" si="13"/>
        <v>0</v>
      </c>
      <c r="O316" s="30">
        <f t="shared" si="14"/>
        <v>0</v>
      </c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" customHeight="1">
      <c r="A317" s="50">
        <v>305</v>
      </c>
      <c r="C317" s="22" t="s">
        <v>360</v>
      </c>
      <c r="E317" s="1" t="s">
        <v>1759</v>
      </c>
      <c r="F317" s="1" t="s">
        <v>360</v>
      </c>
      <c r="G317" s="50"/>
      <c r="H317" s="50"/>
      <c r="I317" s="50"/>
      <c r="J317" s="50"/>
      <c r="K317" s="50"/>
      <c r="L317" s="50"/>
      <c r="M317" s="30">
        <f t="shared" si="12"/>
        <v>0</v>
      </c>
      <c r="N317" s="30">
        <f t="shared" si="13"/>
        <v>0</v>
      </c>
      <c r="O317" s="30">
        <f t="shared" si="14"/>
        <v>0</v>
      </c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" customHeight="1">
      <c r="A318" s="50">
        <v>306</v>
      </c>
      <c r="C318" s="22" t="s">
        <v>360</v>
      </c>
      <c r="E318" s="1" t="s">
        <v>1760</v>
      </c>
      <c r="F318" s="1" t="s">
        <v>360</v>
      </c>
      <c r="G318" s="50"/>
      <c r="H318" s="50"/>
      <c r="I318" s="50"/>
      <c r="J318" s="50"/>
      <c r="K318" s="50"/>
      <c r="L318" s="50"/>
      <c r="M318" s="30">
        <f t="shared" si="12"/>
        <v>0</v>
      </c>
      <c r="N318" s="30">
        <f t="shared" si="13"/>
        <v>0</v>
      </c>
      <c r="O318" s="30">
        <f t="shared" si="14"/>
        <v>0</v>
      </c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" customHeight="1">
      <c r="A319" s="50">
        <v>307</v>
      </c>
      <c r="C319" s="22" t="s">
        <v>360</v>
      </c>
      <c r="E319" s="1" t="s">
        <v>1760</v>
      </c>
      <c r="F319" s="1" t="s">
        <v>360</v>
      </c>
      <c r="G319" s="50"/>
      <c r="H319" s="50"/>
      <c r="I319" s="50"/>
      <c r="J319" s="50"/>
      <c r="K319" s="50"/>
      <c r="L319" s="50"/>
      <c r="M319" s="30">
        <f t="shared" si="12"/>
        <v>0</v>
      </c>
      <c r="N319" s="30">
        <f t="shared" si="13"/>
        <v>0</v>
      </c>
      <c r="O319" s="30">
        <f t="shared" si="14"/>
        <v>0</v>
      </c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" customHeight="1">
      <c r="A320" s="50">
        <v>308</v>
      </c>
      <c r="C320" s="22" t="s">
        <v>360</v>
      </c>
      <c r="E320" s="1" t="s">
        <v>1760</v>
      </c>
      <c r="F320" s="1" t="s">
        <v>360</v>
      </c>
      <c r="G320" s="50"/>
      <c r="H320" s="50"/>
      <c r="I320" s="50"/>
      <c r="J320" s="50"/>
      <c r="K320" s="50"/>
      <c r="L320" s="50"/>
      <c r="M320" s="30">
        <f t="shared" si="12"/>
        <v>0</v>
      </c>
      <c r="N320" s="30">
        <f t="shared" si="13"/>
        <v>0</v>
      </c>
      <c r="O320" s="30">
        <f t="shared" si="14"/>
        <v>0</v>
      </c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" customHeight="1">
      <c r="A321" s="50">
        <v>309</v>
      </c>
      <c r="C321" s="22" t="s">
        <v>360</v>
      </c>
      <c r="E321" s="1" t="s">
        <v>2147</v>
      </c>
      <c r="F321" s="1" t="s">
        <v>360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0">
        <f t="shared" si="12"/>
        <v>0</v>
      </c>
      <c r="N321" s="30">
        <f t="shared" si="13"/>
        <v>0</v>
      </c>
      <c r="O321" s="30">
        <f t="shared" si="14"/>
        <v>0</v>
      </c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" customHeight="1">
      <c r="A322" s="50">
        <v>310</v>
      </c>
      <c r="C322" s="22" t="s">
        <v>360</v>
      </c>
      <c r="E322" s="1" t="s">
        <v>2147</v>
      </c>
      <c r="F322" s="1" t="s">
        <v>360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30">
        <f t="shared" si="12"/>
        <v>0</v>
      </c>
      <c r="N322" s="30">
        <f t="shared" si="13"/>
        <v>0</v>
      </c>
      <c r="O322" s="30">
        <f t="shared" si="14"/>
        <v>0</v>
      </c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" customHeight="1">
      <c r="A323" s="50">
        <v>311</v>
      </c>
      <c r="C323" s="22" t="s">
        <v>360</v>
      </c>
      <c r="E323" s="1" t="s">
        <v>2147</v>
      </c>
      <c r="F323" s="1" t="s">
        <v>360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30">
        <f t="shared" si="12"/>
        <v>0</v>
      </c>
      <c r="N323" s="30">
        <f t="shared" si="13"/>
        <v>0</v>
      </c>
      <c r="O323" s="30">
        <f t="shared" si="14"/>
        <v>0</v>
      </c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" customHeight="1">
      <c r="A324" s="50">
        <v>312</v>
      </c>
      <c r="C324" s="22" t="s">
        <v>360</v>
      </c>
      <c r="E324" s="1" t="s">
        <v>1761</v>
      </c>
      <c r="F324" s="1" t="s">
        <v>360</v>
      </c>
      <c r="G324" s="50"/>
      <c r="H324" s="50"/>
      <c r="I324" s="50"/>
      <c r="J324" s="50"/>
      <c r="K324" s="50"/>
      <c r="L324" s="50"/>
      <c r="M324" s="30">
        <f t="shared" si="12"/>
        <v>0</v>
      </c>
      <c r="N324" s="30">
        <f t="shared" si="13"/>
        <v>0</v>
      </c>
      <c r="O324" s="30">
        <f t="shared" si="14"/>
        <v>0</v>
      </c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" customHeight="1">
      <c r="A325" s="50">
        <v>313</v>
      </c>
      <c r="C325" s="22" t="s">
        <v>360</v>
      </c>
      <c r="E325" s="1" t="s">
        <v>1761</v>
      </c>
      <c r="F325" s="1" t="s">
        <v>360</v>
      </c>
      <c r="G325" s="50"/>
      <c r="H325" s="50"/>
      <c r="I325" s="50"/>
      <c r="J325" s="50"/>
      <c r="K325" s="50"/>
      <c r="L325" s="50"/>
      <c r="M325" s="30">
        <f t="shared" si="12"/>
        <v>0</v>
      </c>
      <c r="N325" s="30">
        <f t="shared" si="13"/>
        <v>0</v>
      </c>
      <c r="O325" s="30">
        <f t="shared" si="14"/>
        <v>0</v>
      </c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" customHeight="1">
      <c r="A326" s="50">
        <v>314</v>
      </c>
      <c r="C326" s="22" t="s">
        <v>360</v>
      </c>
      <c r="E326" s="1" t="s">
        <v>1761</v>
      </c>
      <c r="F326" s="1" t="s">
        <v>360</v>
      </c>
      <c r="G326" s="50"/>
      <c r="H326" s="50"/>
      <c r="I326" s="50"/>
      <c r="J326" s="50"/>
      <c r="K326" s="50"/>
      <c r="L326" s="50"/>
      <c r="M326" s="30">
        <f t="shared" si="12"/>
        <v>0</v>
      </c>
      <c r="N326" s="30">
        <f t="shared" si="13"/>
        <v>0</v>
      </c>
      <c r="O326" s="30">
        <f t="shared" si="14"/>
        <v>0</v>
      </c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" customHeight="1">
      <c r="A327" s="50">
        <v>315</v>
      </c>
      <c r="C327" s="22" t="s">
        <v>360</v>
      </c>
      <c r="E327" s="1" t="s">
        <v>1763</v>
      </c>
      <c r="F327" s="1" t="s">
        <v>360</v>
      </c>
      <c r="G327" s="50"/>
      <c r="H327" s="50"/>
      <c r="I327" s="50"/>
      <c r="J327" s="50"/>
      <c r="K327" s="50"/>
      <c r="L327" s="50"/>
      <c r="M327" s="30">
        <f t="shared" si="12"/>
        <v>0</v>
      </c>
      <c r="N327" s="30">
        <f t="shared" si="13"/>
        <v>0</v>
      </c>
      <c r="O327" s="30">
        <f t="shared" si="14"/>
        <v>0</v>
      </c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" customHeight="1">
      <c r="A328" s="50">
        <v>316</v>
      </c>
      <c r="C328" s="22" t="s">
        <v>360</v>
      </c>
      <c r="E328" s="1" t="s">
        <v>1763</v>
      </c>
      <c r="F328" s="1" t="s">
        <v>360</v>
      </c>
      <c r="G328" s="50"/>
      <c r="H328" s="50"/>
      <c r="I328" s="50"/>
      <c r="J328" s="50"/>
      <c r="K328" s="50"/>
      <c r="L328" s="50"/>
      <c r="M328" s="30">
        <f t="shared" si="12"/>
        <v>0</v>
      </c>
      <c r="N328" s="30">
        <f t="shared" si="13"/>
        <v>0</v>
      </c>
      <c r="O328" s="30">
        <f t="shared" si="14"/>
        <v>0</v>
      </c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" customHeight="1">
      <c r="A329" s="50">
        <v>317</v>
      </c>
      <c r="C329" s="22" t="s">
        <v>360</v>
      </c>
      <c r="E329" s="1" t="s">
        <v>1763</v>
      </c>
      <c r="F329" s="1" t="s">
        <v>360</v>
      </c>
      <c r="G329" s="50"/>
      <c r="H329" s="50"/>
      <c r="I329" s="50"/>
      <c r="J329" s="50"/>
      <c r="K329" s="50"/>
      <c r="L329" s="50"/>
      <c r="M329" s="30">
        <f t="shared" si="12"/>
        <v>0</v>
      </c>
      <c r="N329" s="30">
        <f t="shared" si="13"/>
        <v>0</v>
      </c>
      <c r="O329" s="30">
        <f t="shared" si="14"/>
        <v>0</v>
      </c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" customHeight="1">
      <c r="A330" s="50">
        <v>318</v>
      </c>
      <c r="C330" s="22" t="s">
        <v>360</v>
      </c>
      <c r="E330" s="1" t="s">
        <v>2147</v>
      </c>
      <c r="F330" s="1" t="s">
        <v>360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0">
        <f t="shared" si="12"/>
        <v>0</v>
      </c>
      <c r="N330" s="30">
        <f t="shared" si="13"/>
        <v>0</v>
      </c>
      <c r="O330" s="30">
        <f t="shared" si="14"/>
        <v>0</v>
      </c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" customHeight="1">
      <c r="A331" s="50">
        <v>319</v>
      </c>
      <c r="C331" s="22" t="s">
        <v>360</v>
      </c>
      <c r="E331" s="1" t="s">
        <v>2147</v>
      </c>
      <c r="F331" s="1" t="s">
        <v>360</v>
      </c>
      <c r="G331" s="50">
        <v>0</v>
      </c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30">
        <f t="shared" si="12"/>
        <v>0</v>
      </c>
      <c r="N331" s="30">
        <f t="shared" si="13"/>
        <v>0</v>
      </c>
      <c r="O331" s="30">
        <f t="shared" si="14"/>
        <v>0</v>
      </c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" customHeight="1">
      <c r="A332" s="50">
        <v>320</v>
      </c>
      <c r="C332" s="22" t="s">
        <v>360</v>
      </c>
      <c r="E332" s="1" t="s">
        <v>1764</v>
      </c>
      <c r="F332" s="1" t="s">
        <v>360</v>
      </c>
      <c r="G332" s="50"/>
      <c r="H332" s="50"/>
      <c r="I332" s="50"/>
      <c r="J332" s="50"/>
      <c r="K332" s="50"/>
      <c r="L332" s="50"/>
      <c r="M332" s="30">
        <f t="shared" si="12"/>
        <v>0</v>
      </c>
      <c r="N332" s="30">
        <f t="shared" si="13"/>
        <v>0</v>
      </c>
      <c r="O332" s="30">
        <f t="shared" si="14"/>
        <v>0</v>
      </c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" customHeight="1">
      <c r="A333" s="50">
        <v>321</v>
      </c>
      <c r="C333" s="22" t="s">
        <v>360</v>
      </c>
      <c r="E333" s="1" t="s">
        <v>1764</v>
      </c>
      <c r="F333" s="1" t="s">
        <v>360</v>
      </c>
      <c r="G333" s="50"/>
      <c r="H333" s="50"/>
      <c r="I333" s="50"/>
      <c r="J333" s="50"/>
      <c r="K333" s="50"/>
      <c r="L333" s="50"/>
      <c r="M333" s="30">
        <f t="shared" ref="M333:M364" si="15">SUM(G333:L333)</f>
        <v>0</v>
      </c>
      <c r="N333" s="30">
        <f t="shared" ref="N333:N364" si="16">COUNTIF(G333:L333, "&gt;0" )</f>
        <v>0</v>
      </c>
      <c r="O333" s="30">
        <f t="shared" ref="O333:O364" si="17">IF(N333=0,0,M333/N333)</f>
        <v>0</v>
      </c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" customHeight="1">
      <c r="A334" s="50">
        <v>322</v>
      </c>
      <c r="C334" s="22" t="s">
        <v>360</v>
      </c>
      <c r="E334" s="1" t="s">
        <v>1764</v>
      </c>
      <c r="F334" s="1" t="s">
        <v>360</v>
      </c>
      <c r="G334" s="50"/>
      <c r="H334" s="50"/>
      <c r="I334" s="50"/>
      <c r="J334" s="50"/>
      <c r="K334" s="50"/>
      <c r="L334" s="50"/>
      <c r="M334" s="30">
        <f t="shared" si="15"/>
        <v>0</v>
      </c>
      <c r="N334" s="30">
        <f t="shared" si="16"/>
        <v>0</v>
      </c>
      <c r="O334" s="30">
        <f t="shared" si="17"/>
        <v>0</v>
      </c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" customHeight="1">
      <c r="A335" s="50">
        <v>323</v>
      </c>
      <c r="C335" s="22" t="s">
        <v>360</v>
      </c>
      <c r="E335" s="1" t="s">
        <v>2147</v>
      </c>
      <c r="F335" s="1" t="s">
        <v>360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0">
        <f t="shared" si="15"/>
        <v>0</v>
      </c>
      <c r="N335" s="30">
        <f t="shared" si="16"/>
        <v>0</v>
      </c>
      <c r="O335" s="30">
        <f t="shared" si="17"/>
        <v>0</v>
      </c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" customHeight="1">
      <c r="A336" s="50">
        <v>324</v>
      </c>
      <c r="C336" s="22" t="s">
        <v>360</v>
      </c>
      <c r="E336" s="1" t="s">
        <v>2147</v>
      </c>
      <c r="F336" s="1" t="s">
        <v>360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30">
        <f t="shared" si="15"/>
        <v>0</v>
      </c>
      <c r="N336" s="30">
        <f t="shared" si="16"/>
        <v>0</v>
      </c>
      <c r="O336" s="30">
        <f t="shared" si="17"/>
        <v>0</v>
      </c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" customHeight="1">
      <c r="A337" s="50">
        <v>325</v>
      </c>
      <c r="C337" s="22" t="s">
        <v>360</v>
      </c>
      <c r="E337" s="1" t="s">
        <v>1788</v>
      </c>
      <c r="F337" s="1" t="s">
        <v>360</v>
      </c>
      <c r="G337" s="50"/>
      <c r="H337" s="50"/>
      <c r="I337" s="50"/>
      <c r="J337" s="50"/>
      <c r="K337" s="50"/>
      <c r="L337" s="50"/>
      <c r="M337" s="30">
        <f t="shared" si="15"/>
        <v>0</v>
      </c>
      <c r="N337" s="30">
        <f t="shared" si="16"/>
        <v>0</v>
      </c>
      <c r="O337" s="30">
        <f t="shared" si="17"/>
        <v>0</v>
      </c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" customHeight="1">
      <c r="A338" s="50">
        <v>326</v>
      </c>
      <c r="C338" s="22" t="s">
        <v>360</v>
      </c>
      <c r="E338" s="1" t="s">
        <v>1788</v>
      </c>
      <c r="F338" s="1" t="s">
        <v>360</v>
      </c>
      <c r="G338" s="50"/>
      <c r="H338" s="50"/>
      <c r="I338" s="50"/>
      <c r="J338" s="50"/>
      <c r="K338" s="50"/>
      <c r="L338" s="50"/>
      <c r="M338" s="30">
        <f t="shared" si="15"/>
        <v>0</v>
      </c>
      <c r="N338" s="30">
        <f t="shared" si="16"/>
        <v>0</v>
      </c>
      <c r="O338" s="30">
        <f t="shared" si="17"/>
        <v>0</v>
      </c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" customHeight="1">
      <c r="A339" s="50">
        <v>327</v>
      </c>
      <c r="C339" s="22" t="s">
        <v>360</v>
      </c>
      <c r="E339" s="1" t="s">
        <v>1788</v>
      </c>
      <c r="F339" s="1" t="s">
        <v>360</v>
      </c>
      <c r="G339" s="50"/>
      <c r="H339" s="50"/>
      <c r="I339" s="50"/>
      <c r="J339" s="50"/>
      <c r="K339" s="50"/>
      <c r="L339" s="50"/>
      <c r="M339" s="30">
        <f t="shared" si="15"/>
        <v>0</v>
      </c>
      <c r="N339" s="30">
        <f t="shared" si="16"/>
        <v>0</v>
      </c>
      <c r="O339" s="30">
        <f t="shared" si="17"/>
        <v>0</v>
      </c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" customHeight="1">
      <c r="A340" s="50">
        <v>328</v>
      </c>
      <c r="C340" s="22" t="s">
        <v>360</v>
      </c>
      <c r="E340" s="1" t="s">
        <v>1766</v>
      </c>
      <c r="F340" s="1" t="s">
        <v>360</v>
      </c>
      <c r="G340" s="50"/>
      <c r="H340" s="50"/>
      <c r="I340" s="50"/>
      <c r="J340" s="50"/>
      <c r="K340" s="50"/>
      <c r="L340" s="50"/>
      <c r="M340" s="30">
        <f t="shared" si="15"/>
        <v>0</v>
      </c>
      <c r="N340" s="30">
        <f t="shared" si="16"/>
        <v>0</v>
      </c>
      <c r="O340" s="30">
        <f t="shared" si="17"/>
        <v>0</v>
      </c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" customHeight="1">
      <c r="A341" s="50">
        <v>329</v>
      </c>
      <c r="C341" s="22" t="s">
        <v>360</v>
      </c>
      <c r="E341" s="1" t="s">
        <v>1766</v>
      </c>
      <c r="F341" s="1" t="s">
        <v>360</v>
      </c>
      <c r="G341" s="50"/>
      <c r="H341" s="50"/>
      <c r="I341" s="50"/>
      <c r="J341" s="50"/>
      <c r="K341" s="50"/>
      <c r="L341" s="50"/>
      <c r="M341" s="30">
        <f t="shared" si="15"/>
        <v>0</v>
      </c>
      <c r="N341" s="30">
        <f t="shared" si="16"/>
        <v>0</v>
      </c>
      <c r="O341" s="30">
        <f t="shared" si="17"/>
        <v>0</v>
      </c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" customHeight="1">
      <c r="A342" s="50">
        <v>330</v>
      </c>
      <c r="C342" s="22" t="s">
        <v>360</v>
      </c>
      <c r="E342" s="1" t="s">
        <v>1766</v>
      </c>
      <c r="F342" s="1" t="s">
        <v>360</v>
      </c>
      <c r="G342" s="50"/>
      <c r="H342" s="50"/>
      <c r="I342" s="50"/>
      <c r="J342" s="50"/>
      <c r="K342" s="50"/>
      <c r="L342" s="50"/>
      <c r="M342" s="30">
        <f t="shared" si="15"/>
        <v>0</v>
      </c>
      <c r="N342" s="30">
        <f t="shared" si="16"/>
        <v>0</v>
      </c>
      <c r="O342" s="30">
        <f t="shared" si="17"/>
        <v>0</v>
      </c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" customHeight="1">
      <c r="A343" s="50">
        <v>331</v>
      </c>
      <c r="C343" s="22" t="s">
        <v>360</v>
      </c>
      <c r="E343" s="1" t="s">
        <v>2181</v>
      </c>
      <c r="F343" s="1" t="s">
        <v>360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0">
        <f t="shared" si="15"/>
        <v>0</v>
      </c>
      <c r="N343" s="30">
        <f t="shared" si="16"/>
        <v>0</v>
      </c>
      <c r="O343" s="30">
        <f t="shared" si="17"/>
        <v>0</v>
      </c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" customHeight="1">
      <c r="A344" s="50">
        <v>332</v>
      </c>
      <c r="C344" s="22" t="s">
        <v>360</v>
      </c>
      <c r="E344" s="1" t="s">
        <v>2181</v>
      </c>
      <c r="F344" s="1" t="s">
        <v>360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30">
        <f t="shared" si="15"/>
        <v>0</v>
      </c>
      <c r="N344" s="30">
        <f t="shared" si="16"/>
        <v>0</v>
      </c>
      <c r="O344" s="30">
        <f t="shared" si="17"/>
        <v>0</v>
      </c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" customHeight="1">
      <c r="A345" s="50">
        <v>333</v>
      </c>
      <c r="C345" s="22" t="s">
        <v>360</v>
      </c>
      <c r="E345" s="1" t="s">
        <v>1773</v>
      </c>
      <c r="F345" s="1" t="s">
        <v>360</v>
      </c>
      <c r="G345" s="50"/>
      <c r="H345" s="50"/>
      <c r="I345" s="50"/>
      <c r="J345" s="50"/>
      <c r="K345" s="50"/>
      <c r="L345" s="50"/>
      <c r="M345" s="30">
        <f t="shared" si="15"/>
        <v>0</v>
      </c>
      <c r="N345" s="30">
        <f t="shared" si="16"/>
        <v>0</v>
      </c>
      <c r="O345" s="30">
        <f t="shared" si="17"/>
        <v>0</v>
      </c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" customHeight="1">
      <c r="A346" s="50">
        <v>334</v>
      </c>
      <c r="C346" s="22" t="s">
        <v>360</v>
      </c>
      <c r="E346" s="1" t="s">
        <v>1773</v>
      </c>
      <c r="F346" s="1" t="s">
        <v>360</v>
      </c>
      <c r="G346" s="50"/>
      <c r="H346" s="50"/>
      <c r="I346" s="50"/>
      <c r="J346" s="50"/>
      <c r="K346" s="50"/>
      <c r="L346" s="50"/>
      <c r="M346" s="30">
        <f t="shared" si="15"/>
        <v>0</v>
      </c>
      <c r="N346" s="30">
        <f t="shared" si="16"/>
        <v>0</v>
      </c>
      <c r="O346" s="30">
        <f t="shared" si="17"/>
        <v>0</v>
      </c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" customHeight="1">
      <c r="A347" s="50">
        <v>335</v>
      </c>
      <c r="C347" s="22" t="s">
        <v>360</v>
      </c>
      <c r="E347" s="1" t="s">
        <v>1773</v>
      </c>
      <c r="F347" s="1" t="s">
        <v>360</v>
      </c>
      <c r="G347" s="50"/>
      <c r="H347" s="50"/>
      <c r="I347" s="50"/>
      <c r="J347" s="50"/>
      <c r="K347" s="50"/>
      <c r="L347" s="50"/>
      <c r="M347" s="30">
        <f t="shared" si="15"/>
        <v>0</v>
      </c>
      <c r="N347" s="30">
        <f t="shared" si="16"/>
        <v>0</v>
      </c>
      <c r="O347" s="30">
        <f t="shared" si="17"/>
        <v>0</v>
      </c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" customHeight="1">
      <c r="A348" s="50">
        <v>336</v>
      </c>
      <c r="C348" s="22" t="s">
        <v>360</v>
      </c>
      <c r="E348" s="1" t="s">
        <v>2181</v>
      </c>
      <c r="F348" s="1" t="s">
        <v>360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0">
        <f t="shared" si="15"/>
        <v>0</v>
      </c>
      <c r="N348" s="30">
        <f t="shared" si="16"/>
        <v>0</v>
      </c>
      <c r="O348" s="30">
        <f t="shared" si="17"/>
        <v>0</v>
      </c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" customHeight="1">
      <c r="A349" s="50">
        <v>337</v>
      </c>
      <c r="C349" s="22" t="s">
        <v>360</v>
      </c>
      <c r="E349" s="1" t="s">
        <v>2181</v>
      </c>
      <c r="F349" s="1" t="s">
        <v>360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0">
        <f t="shared" si="15"/>
        <v>0</v>
      </c>
      <c r="N349" s="30">
        <f t="shared" si="16"/>
        <v>0</v>
      </c>
      <c r="O349" s="30">
        <f t="shared" si="17"/>
        <v>0</v>
      </c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" customHeight="1">
      <c r="A350" s="50">
        <v>338</v>
      </c>
      <c r="C350" s="22" t="s">
        <v>360</v>
      </c>
      <c r="E350" s="1" t="s">
        <v>1775</v>
      </c>
      <c r="F350" s="1" t="s">
        <v>360</v>
      </c>
      <c r="G350" s="50"/>
      <c r="H350" s="50"/>
      <c r="I350" s="50"/>
      <c r="J350" s="50"/>
      <c r="K350" s="50"/>
      <c r="L350" s="50"/>
      <c r="M350" s="30">
        <f t="shared" si="15"/>
        <v>0</v>
      </c>
      <c r="N350" s="30">
        <f t="shared" si="16"/>
        <v>0</v>
      </c>
      <c r="O350" s="30">
        <f t="shared" si="17"/>
        <v>0</v>
      </c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" customHeight="1">
      <c r="A351" s="50">
        <v>339</v>
      </c>
      <c r="C351" s="22" t="s">
        <v>360</v>
      </c>
      <c r="E351" s="1" t="s">
        <v>1775</v>
      </c>
      <c r="F351" s="1" t="s">
        <v>360</v>
      </c>
      <c r="G351" s="50"/>
      <c r="H351" s="50"/>
      <c r="I351" s="50"/>
      <c r="J351" s="50"/>
      <c r="K351" s="50"/>
      <c r="L351" s="50"/>
      <c r="M351" s="30">
        <f t="shared" si="15"/>
        <v>0</v>
      </c>
      <c r="N351" s="30">
        <f t="shared" si="16"/>
        <v>0</v>
      </c>
      <c r="O351" s="30">
        <f t="shared" si="17"/>
        <v>0</v>
      </c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" customHeight="1">
      <c r="A352" s="50">
        <v>340</v>
      </c>
      <c r="C352" s="22" t="s">
        <v>360</v>
      </c>
      <c r="E352" s="1" t="s">
        <v>1775</v>
      </c>
      <c r="F352" s="1" t="s">
        <v>360</v>
      </c>
      <c r="G352" s="50"/>
      <c r="H352" s="50"/>
      <c r="I352" s="50"/>
      <c r="J352" s="50"/>
      <c r="K352" s="50"/>
      <c r="L352" s="50"/>
      <c r="M352" s="30">
        <f t="shared" si="15"/>
        <v>0</v>
      </c>
      <c r="N352" s="30">
        <f t="shared" si="16"/>
        <v>0</v>
      </c>
      <c r="O352" s="30">
        <f t="shared" si="17"/>
        <v>0</v>
      </c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1:37" s="1" customFormat="1" ht="13.9" customHeight="1">
      <c r="A353" s="50">
        <v>341</v>
      </c>
      <c r="C353" s="22" t="s">
        <v>360</v>
      </c>
      <c r="E353" s="1" t="s">
        <v>1781</v>
      </c>
      <c r="F353" s="1" t="s">
        <v>360</v>
      </c>
      <c r="G353" s="50"/>
      <c r="H353" s="50"/>
      <c r="I353" s="50"/>
      <c r="J353" s="50"/>
      <c r="K353" s="50"/>
      <c r="L353" s="50"/>
      <c r="M353" s="30">
        <f t="shared" si="15"/>
        <v>0</v>
      </c>
      <c r="N353" s="30">
        <f t="shared" si="16"/>
        <v>0</v>
      </c>
      <c r="O353" s="30">
        <f t="shared" si="17"/>
        <v>0</v>
      </c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1:37" s="1" customFormat="1" ht="13.9" customHeight="1">
      <c r="A354" s="50">
        <v>342</v>
      </c>
      <c r="C354" s="22" t="s">
        <v>360</v>
      </c>
      <c r="E354" s="1" t="s">
        <v>1781</v>
      </c>
      <c r="F354" s="1" t="s">
        <v>360</v>
      </c>
      <c r="G354" s="50"/>
      <c r="H354" s="50"/>
      <c r="I354" s="50"/>
      <c r="J354" s="50"/>
      <c r="K354" s="50"/>
      <c r="L354" s="50"/>
      <c r="M354" s="30">
        <f t="shared" si="15"/>
        <v>0</v>
      </c>
      <c r="N354" s="30">
        <f t="shared" si="16"/>
        <v>0</v>
      </c>
      <c r="O354" s="30">
        <f t="shared" si="17"/>
        <v>0</v>
      </c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1:37" s="1" customFormat="1" ht="13.9" customHeight="1">
      <c r="A355" s="50">
        <v>343</v>
      </c>
      <c r="C355" s="22" t="s">
        <v>360</v>
      </c>
      <c r="E355" s="1" t="s">
        <v>1781</v>
      </c>
      <c r="F355" s="1" t="s">
        <v>360</v>
      </c>
      <c r="G355" s="50"/>
      <c r="H355" s="50"/>
      <c r="I355" s="50"/>
      <c r="J355" s="50"/>
      <c r="K355" s="50"/>
      <c r="L355" s="50"/>
      <c r="M355" s="30">
        <f t="shared" si="15"/>
        <v>0</v>
      </c>
      <c r="N355" s="30">
        <f t="shared" si="16"/>
        <v>0</v>
      </c>
      <c r="O355" s="30">
        <f t="shared" si="17"/>
        <v>0</v>
      </c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1:37" s="1" customFormat="1" ht="13.9" customHeight="1">
      <c r="A356" s="50">
        <v>344</v>
      </c>
      <c r="C356" s="22" t="s">
        <v>360</v>
      </c>
      <c r="E356" s="1" t="s">
        <v>1782</v>
      </c>
      <c r="F356" s="1" t="s">
        <v>360</v>
      </c>
      <c r="G356" s="50"/>
      <c r="H356" s="50"/>
      <c r="I356" s="50"/>
      <c r="J356" s="50"/>
      <c r="K356" s="50"/>
      <c r="L356" s="50"/>
      <c r="M356" s="30">
        <f t="shared" si="15"/>
        <v>0</v>
      </c>
      <c r="N356" s="30">
        <f t="shared" si="16"/>
        <v>0</v>
      </c>
      <c r="O356" s="30">
        <f t="shared" si="17"/>
        <v>0</v>
      </c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1:37" s="1" customFormat="1" ht="13.9" customHeight="1">
      <c r="A357" s="50">
        <v>345</v>
      </c>
      <c r="C357" s="22" t="s">
        <v>360</v>
      </c>
      <c r="E357" s="1" t="s">
        <v>1782</v>
      </c>
      <c r="F357" s="1" t="s">
        <v>360</v>
      </c>
      <c r="G357" s="50"/>
      <c r="H357" s="50"/>
      <c r="I357" s="50"/>
      <c r="J357" s="50"/>
      <c r="K357" s="50"/>
      <c r="L357" s="50"/>
      <c r="M357" s="30">
        <f t="shared" si="15"/>
        <v>0</v>
      </c>
      <c r="N357" s="30">
        <f t="shared" si="16"/>
        <v>0</v>
      </c>
      <c r="O357" s="30">
        <f t="shared" si="17"/>
        <v>0</v>
      </c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1:37" s="1" customFormat="1" ht="13.9" customHeight="1">
      <c r="A358" s="50">
        <v>346</v>
      </c>
      <c r="C358" s="22" t="s">
        <v>360</v>
      </c>
      <c r="E358" s="1" t="s">
        <v>1782</v>
      </c>
      <c r="F358" s="1" t="s">
        <v>360</v>
      </c>
      <c r="G358" s="50"/>
      <c r="H358" s="50"/>
      <c r="I358" s="50"/>
      <c r="J358" s="50"/>
      <c r="K358" s="50"/>
      <c r="L358" s="50"/>
      <c r="M358" s="30">
        <f t="shared" si="15"/>
        <v>0</v>
      </c>
      <c r="N358" s="30">
        <f t="shared" si="16"/>
        <v>0</v>
      </c>
      <c r="O358" s="30">
        <f t="shared" si="17"/>
        <v>0</v>
      </c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1:37" s="1" customFormat="1" ht="13.9" customHeight="1">
      <c r="A359" s="50">
        <v>347</v>
      </c>
      <c r="C359" s="22" t="s">
        <v>360</v>
      </c>
      <c r="E359" s="1" t="s">
        <v>2181</v>
      </c>
      <c r="F359" s="1" t="s">
        <v>360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30">
        <f t="shared" si="15"/>
        <v>0</v>
      </c>
      <c r="N359" s="30">
        <f t="shared" si="16"/>
        <v>0</v>
      </c>
      <c r="O359" s="30">
        <f t="shared" si="17"/>
        <v>0</v>
      </c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1:37" s="1" customFormat="1" ht="13.9" customHeight="1">
      <c r="A360" s="50">
        <v>348</v>
      </c>
      <c r="C360" s="22" t="s">
        <v>360</v>
      </c>
      <c r="E360" s="1" t="s">
        <v>2181</v>
      </c>
      <c r="F360" s="1" t="s">
        <v>360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30">
        <f t="shared" si="15"/>
        <v>0</v>
      </c>
      <c r="N360" s="30">
        <f t="shared" si="16"/>
        <v>0</v>
      </c>
      <c r="O360" s="30">
        <f t="shared" si="17"/>
        <v>0</v>
      </c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1:37" s="1" customFormat="1" ht="13.9" customHeight="1">
      <c r="A361" s="50">
        <v>349</v>
      </c>
      <c r="C361" s="22" t="s">
        <v>360</v>
      </c>
      <c r="E361" s="1" t="s">
        <v>2181</v>
      </c>
      <c r="F361" s="1" t="s">
        <v>360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0">
        <f t="shared" si="15"/>
        <v>0</v>
      </c>
      <c r="N361" s="30">
        <f t="shared" si="16"/>
        <v>0</v>
      </c>
      <c r="O361" s="30">
        <f t="shared" si="17"/>
        <v>0</v>
      </c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1:37" s="1" customFormat="1" ht="13.9" customHeight="1">
      <c r="A362" s="50">
        <v>350</v>
      </c>
      <c r="C362" s="22" t="s">
        <v>360</v>
      </c>
      <c r="E362" s="1" t="s">
        <v>1784</v>
      </c>
      <c r="F362" s="1" t="s">
        <v>360</v>
      </c>
      <c r="G362" s="50"/>
      <c r="H362" s="50"/>
      <c r="I362" s="50"/>
      <c r="J362" s="50"/>
      <c r="K362" s="50"/>
      <c r="L362" s="50"/>
      <c r="M362" s="30">
        <f t="shared" si="15"/>
        <v>0</v>
      </c>
      <c r="N362" s="30">
        <f t="shared" si="16"/>
        <v>0</v>
      </c>
      <c r="O362" s="30">
        <f t="shared" si="17"/>
        <v>0</v>
      </c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1:37" s="1" customFormat="1" ht="13.9" customHeight="1">
      <c r="A363" s="50">
        <v>351</v>
      </c>
      <c r="C363" s="22" t="s">
        <v>360</v>
      </c>
      <c r="E363" s="1" t="s">
        <v>1784</v>
      </c>
      <c r="F363" s="1" t="s">
        <v>360</v>
      </c>
      <c r="G363" s="50"/>
      <c r="H363" s="50"/>
      <c r="I363" s="50"/>
      <c r="J363" s="50"/>
      <c r="K363" s="50"/>
      <c r="L363" s="50"/>
      <c r="M363" s="30">
        <f t="shared" si="15"/>
        <v>0</v>
      </c>
      <c r="N363" s="30">
        <f t="shared" si="16"/>
        <v>0</v>
      </c>
      <c r="O363" s="30">
        <f t="shared" si="17"/>
        <v>0</v>
      </c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1:37" s="1" customFormat="1" ht="13.9" customHeight="1">
      <c r="A364" s="50">
        <v>352</v>
      </c>
      <c r="C364" s="22" t="s">
        <v>360</v>
      </c>
      <c r="E364" s="1" t="s">
        <v>1784</v>
      </c>
      <c r="F364" s="1" t="s">
        <v>360</v>
      </c>
      <c r="G364" s="50"/>
      <c r="H364" s="50"/>
      <c r="I364" s="50"/>
      <c r="J364" s="50"/>
      <c r="K364" s="50"/>
      <c r="L364" s="50"/>
      <c r="M364" s="30">
        <f t="shared" si="15"/>
        <v>0</v>
      </c>
      <c r="N364" s="30">
        <f t="shared" si="16"/>
        <v>0</v>
      </c>
      <c r="O364" s="30">
        <f t="shared" si="17"/>
        <v>0</v>
      </c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1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1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1:37" s="1" customFormat="1" ht="13.9" customHeight="1">
      <c r="E367" s="69" t="s">
        <v>2138</v>
      </c>
      <c r="G367" s="30">
        <f t="shared" ref="G367:M367" si="18">SUM(G13:G364)</f>
        <v>26660</v>
      </c>
      <c r="H367" s="30">
        <f t="shared" si="18"/>
        <v>27563</v>
      </c>
      <c r="I367" s="30">
        <f t="shared" si="18"/>
        <v>27303</v>
      </c>
      <c r="J367" s="30">
        <f t="shared" si="18"/>
        <v>26969</v>
      </c>
      <c r="K367" s="30">
        <f t="shared" si="18"/>
        <v>27836</v>
      </c>
      <c r="L367" s="30">
        <f t="shared" si="18"/>
        <v>27454</v>
      </c>
      <c r="M367" s="30">
        <f t="shared" si="18"/>
        <v>163785</v>
      </c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1:37" s="1" customFormat="1" ht="13.9" customHeight="1">
      <c r="E368" s="69" t="s">
        <v>2139</v>
      </c>
      <c r="G368" s="30">
        <f t="shared" ref="G368:M368" si="19">SUM(G367 / (COUNTIF(G13:G364,"&gt;0")))</f>
        <v>166.625</v>
      </c>
      <c r="H368" s="30">
        <f t="shared" si="19"/>
        <v>172.26875000000001</v>
      </c>
      <c r="I368" s="30">
        <f t="shared" si="19"/>
        <v>170.64375000000001</v>
      </c>
      <c r="J368" s="30">
        <f t="shared" si="19"/>
        <v>168.55625000000001</v>
      </c>
      <c r="K368" s="30">
        <f t="shared" si="19"/>
        <v>173.97499999999999</v>
      </c>
      <c r="L368" s="30">
        <f t="shared" si="19"/>
        <v>171.58750000000001</v>
      </c>
      <c r="M368" s="30">
        <f t="shared" si="19"/>
        <v>831.39593908629445</v>
      </c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0keuzWzYEbRjpevxz5cnQZpjQVvV6UkrMSg89ndCWTkg47Wkh3OVoi9lVlIXH9OtQ/9CYxuGDDepv1onZGMUGA==" saltValue="fL0nX40DFwFHn7ey/vZuDw==" spinCount="100000" sheet="1" objects="1" scenarios="1"/>
  <sortState xmlns:xlrd2="http://schemas.microsoft.com/office/spreadsheetml/2017/richdata2" ref="B13:O364">
    <sortCondition descending="1" ref="M13"/>
    <sortCondition ref="B13"/>
  </sortState>
  <mergeCells count="1">
    <mergeCell ref="A1:R1"/>
  </mergeCells>
  <pageMargins left="0.17" right="0.17" top="0.75" bottom="0.75" header="0.3" footer="0.3"/>
  <pageSetup scale="5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M21" sqref="M21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4.140625" style="1" hidden="1" customWidth="1"/>
    <col min="15" max="26" width="9" style="1" customWidth="1"/>
    <col min="27" max="27" width="8.85546875" style="1" customWidth="1"/>
    <col min="28" max="28" width="9" style="1" hidden="1" customWidth="1"/>
    <col min="29" max="29" width="0.140625" style="1" hidden="1" customWidth="1"/>
    <col min="30" max="31" width="9" style="1" hidden="1" customWidth="1"/>
    <col min="32" max="32" width="0.285156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G1" s="6"/>
      <c r="AH1" s="6"/>
      <c r="AI1" s="6"/>
    </row>
    <row r="2" spans="1:54" s="4" customFormat="1" ht="16.149999999999999" customHeight="1">
      <c r="H2" s="7"/>
      <c r="J2" s="7"/>
      <c r="AG2" s="6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92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149999999999999" customHeight="1">
      <c r="B8" s="8" t="s">
        <v>1100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81</v>
      </c>
      <c r="C11" s="1"/>
      <c r="D11" s="22" t="s">
        <v>1101</v>
      </c>
      <c r="E11" s="1" t="s">
        <v>1102</v>
      </c>
      <c r="F11" s="23" t="s">
        <v>17</v>
      </c>
      <c r="G11" s="24"/>
      <c r="H11" s="25">
        <v>2546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Calumet College Of St. Joseph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11-403413</v>
      </c>
      <c r="AE11" s="13" t="str">
        <f t="array" ref="AE11">IFERROR(INDEX(E11:E22, SMALL(IF("V"=F11:F22, ROW(F11:F22)-MIN(ROW(F11:F22))+1, ""), ROW() -10 )), "")</f>
        <v>Brooklinn Chavez</v>
      </c>
      <c r="AF11" s="13" t="str">
        <f t="array" ref="AF11">IFERROR(INDEX(B11:B22, SMALL(IF(ISNUMBER(SEARCH("JV1",F11:F22)), ROW(F11:F22)-MIN(ROW(F11:F22))+1, ""), ROW() -10 )), "")</f>
        <v>Calumet College Of St. Joseph</v>
      </c>
      <c r="AG11" s="13">
        <f t="array" ref="AG11">IFERROR(INDEX(C11:C22, SMALL(IF(ISNUMBER(SEARCH("JV1",F11:F22)), ROW(F11:F22)-MIN(ROW(F11:F22))+1, ""), ROW() -10 )), "")</f>
        <v>0</v>
      </c>
      <c r="AH11" s="13" t="str">
        <f t="array" ref="AH11">IFERROR(INDEX(D11:D22, SMALL(IF(ISNUMBER(SEARCH("JV1",F11:F22)), ROW(F11:F22)-MIN(ROW(F11:F22))+1, ""), ROW() -10 )), "")</f>
        <v>11-328022</v>
      </c>
      <c r="AI11" s="13" t="str">
        <f t="array" ref="AI11">IFERROR(INDEX(E11:E22, SMALL(IF(ISNUMBER(SEARCH("JV1",F11:F22)), ROW(F11:F22)-MIN(ROW(F11:F22))+1, ""), ROW() -10 )), "")</f>
        <v>Alyssa Olson</v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>
      <c r="B12" s="21" t="s">
        <v>81</v>
      </c>
      <c r="C12" s="1"/>
      <c r="D12" s="22" t="s">
        <v>1103</v>
      </c>
      <c r="E12" s="1" t="s">
        <v>1104</v>
      </c>
      <c r="F12" s="23" t="s">
        <v>14</v>
      </c>
      <c r="G12" s="24"/>
      <c r="H12" s="25">
        <v>2546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Calumet College Of St. Joseph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7914-19772</v>
      </c>
      <c r="AE12" s="13" t="str">
        <f t="array" ref="AE12">IFERROR(INDEX(E11:E22, SMALL(IF("V"=F11:F22, ROW(F11:F22)-MIN(ROW(F11:F22))+1, ""), ROW() -10 )), "")</f>
        <v>Lauren Brown</v>
      </c>
      <c r="AF12" s="13" t="str">
        <f t="array" ref="AF12">IFERROR(INDEX(B11:B22, SMALL(IF(ISNUMBER(SEARCH("JV1",F11:F22)), ROW(F11:F22)-MIN(ROW(F11:F22))+1, ""), ROW() -10 )), "")</f>
        <v>Calumet College Of St. Joseph</v>
      </c>
      <c r="AG12" s="13">
        <f t="array" ref="AG12">IFERROR(INDEX(C11:C22, SMALL(IF(ISNUMBER(SEARCH("JV1",F11:F22)), ROW(F11:F22)-MIN(ROW(F11:F22))+1, ""), ROW() -10 )), "")</f>
        <v>0</v>
      </c>
      <c r="AH12" s="13" t="str">
        <f t="array" ref="AH12">IFERROR(INDEX(D11:D22, SMALL(IF(ISNUMBER(SEARCH("JV1",F11:F22)), ROW(F11:F22)-MIN(ROW(F11:F22))+1, ""), ROW() -10 )), "")</f>
        <v>23-5986</v>
      </c>
      <c r="AI12" s="13" t="str">
        <f t="array" ref="AI12">IFERROR(INDEX(E11:E22, SMALL(IF(ISNUMBER(SEARCH("JV1",F11:F22)), ROW(F11:F22)-MIN(ROW(F11:F22))+1, ""), ROW() -10 )), "")</f>
        <v>Graci Keeton</v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>
      <c r="B13" s="21" t="s">
        <v>81</v>
      </c>
      <c r="C13" s="1"/>
      <c r="D13" s="22" t="s">
        <v>1105</v>
      </c>
      <c r="E13" s="1" t="s">
        <v>1106</v>
      </c>
      <c r="F13" s="23" t="s">
        <v>17</v>
      </c>
      <c r="G13" s="24"/>
      <c r="H13" s="25">
        <v>2546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Calumet College Of St. Joseph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11-530351</v>
      </c>
      <c r="AE13" s="13" t="str">
        <f t="array" ref="AE13">IFERROR(INDEX(E11:E22, SMALL(IF("V"=F11:F22, ROW(F11:F22)-MIN(ROW(F11:F22))+1, ""), ROW() -10 )), "")</f>
        <v>Morgan Schoon</v>
      </c>
      <c r="AF13" s="13" t="str">
        <f t="array" ref="AF13">IFERROR(INDEX(B11:B22, SMALL(IF(ISNUMBER(SEARCH("JV1",F11:F22)), ROW(F11:F22)-MIN(ROW(F11:F22))+1, ""), ROW() -10 )), "")</f>
        <v>Calumet College Of St. Joseph</v>
      </c>
      <c r="AG13" s="13">
        <f t="array" ref="AG13">IFERROR(INDEX(C11:C22, SMALL(IF(ISNUMBER(SEARCH("JV1",F11:F22)), ROW(F11:F22)-MIN(ROW(F11:F22))+1, ""), ROW() -10 )), "")</f>
        <v>0</v>
      </c>
      <c r="AH13" s="13" t="str">
        <f t="array" ref="AH13">IFERROR(INDEX(D11:D22, SMALL(IF(ISNUMBER(SEARCH("JV1",F11:F22)), ROW(F11:F22)-MIN(ROW(F11:F22))+1, ""), ROW() -10 )), "")</f>
        <v>23-5991</v>
      </c>
      <c r="AI13" s="13" t="str">
        <f t="array" ref="AI13">IFERROR(INDEX(E11:E22, SMALL(IF(ISNUMBER(SEARCH("JV1",F11:F22)), ROW(F11:F22)-MIN(ROW(F11:F22))+1, ""), ROW() -10 )), "")</f>
        <v>Jada Watkins</v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>
      <c r="B14" s="21" t="s">
        <v>81</v>
      </c>
      <c r="C14" s="1"/>
      <c r="D14" s="22" t="s">
        <v>1107</v>
      </c>
      <c r="E14" s="1" t="s">
        <v>1108</v>
      </c>
      <c r="F14" s="23" t="s">
        <v>17</v>
      </c>
      <c r="G14" s="24"/>
      <c r="H14" s="25">
        <v>2546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Calumet College Of St. Joseph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11-397639</v>
      </c>
      <c r="AE14" s="13" t="str">
        <f t="array" ref="AE14">IFERROR(INDEX(E11:E22, SMALL(IF("V"=F11:F22, ROW(F11:F22)-MIN(ROW(F11:F22))+1, ""), ROW() -10 )), "")</f>
        <v>Paige Plautz</v>
      </c>
      <c r="AF14" s="13" t="str">
        <f t="array" ref="AF14">IFERROR(INDEX(B11:B22, SMALL(IF(ISNUMBER(SEARCH("JV1",F11:F22)), ROW(F11:F22)-MIN(ROW(F11:F22))+1, ""), ROW() -10 )), "")</f>
        <v>Calumet College Of St. Joseph</v>
      </c>
      <c r="AG14" s="13">
        <f t="array" ref="AG14">IFERROR(INDEX(C11:C22, SMALL(IF(ISNUMBER(SEARCH("JV1",F11:F22)), ROW(F11:F22)-MIN(ROW(F11:F22))+1, ""), ROW() -10 )), "")</f>
        <v>0</v>
      </c>
      <c r="AH14" s="13" t="str">
        <f t="array" ref="AH14">IFERROR(INDEX(D11:D22, SMALL(IF(ISNUMBER(SEARCH("JV1",F11:F22)), ROW(F11:F22)-MIN(ROW(F11:F22))+1, ""), ROW() -10 )), "")</f>
        <v>11-705940</v>
      </c>
      <c r="AI14" s="13" t="str">
        <f t="array" ref="AI14">IFERROR(INDEX(E11:E22, SMALL(IF(ISNUMBER(SEARCH("JV1",F11:F22)), ROW(F11:F22)-MIN(ROW(F11:F22))+1, ""), ROW() -10 )), "")</f>
        <v>Law'ren Betterson</v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>
      <c r="B15" s="21" t="s">
        <v>81</v>
      </c>
      <c r="C15" s="1"/>
      <c r="D15" s="22" t="s">
        <v>1109</v>
      </c>
      <c r="E15" s="1" t="s">
        <v>1110</v>
      </c>
      <c r="F15" s="23" t="s">
        <v>14</v>
      </c>
      <c r="G15" s="24"/>
      <c r="H15" s="25">
        <v>2546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Calumet College Of St. Joseph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11-397634</v>
      </c>
      <c r="AE15" s="13" t="str">
        <f t="array" ref="AE15">IFERROR(INDEX(E11:E22, SMALL(IF("V"=F11:F22, ROW(F11:F22)-MIN(ROW(F11:F22))+1, ""), ROW() -10 )), "")</f>
        <v>Piper Plautz</v>
      </c>
      <c r="AF15" s="13" t="str">
        <f t="array" ref="AF15">IFERROR(INDEX(B11:B22, SMALL(IF(ISNUMBER(SEARCH("JV1",F11:F22)), ROW(F11:F22)-MIN(ROW(F11:F22))+1, ""), ROW() -10 )), "")</f>
        <v>Calumet College Of St. Joseph</v>
      </c>
      <c r="AG15" s="13">
        <f t="array" ref="AG15">IFERROR(INDEX(C11:C22, SMALL(IF(ISNUMBER(SEARCH("JV1",F11:F22)), ROW(F11:F22)-MIN(ROW(F11:F22))+1, ""), ROW() -10 )), "")</f>
        <v>0</v>
      </c>
      <c r="AH15" s="13" t="str">
        <f t="array" ref="AH15">IFERROR(INDEX(D11:D22, SMALL(IF(ISNUMBER(SEARCH("JV1",F11:F22)), ROW(F11:F22)-MIN(ROW(F11:F22))+1, ""), ROW() -10 )), "")</f>
        <v>11-78723</v>
      </c>
      <c r="AI15" s="13" t="str">
        <f t="array" ref="AI15">IFERROR(INDEX(E11:E22, SMALL(IF(ISNUMBER(SEARCH("JV1",F11:F22)), ROW(F11:F22)-MIN(ROW(F11:F22))+1, ""), ROW() -10 )), "")</f>
        <v>Margaux Fortney</v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>
      <c r="B16" s="21" t="s">
        <v>81</v>
      </c>
      <c r="C16" s="1"/>
      <c r="D16" s="22" t="s">
        <v>1111</v>
      </c>
      <c r="E16" s="1" t="s">
        <v>1112</v>
      </c>
      <c r="F16" s="23" t="s">
        <v>17</v>
      </c>
      <c r="G16" s="24"/>
      <c r="H16" s="25">
        <v>2546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Calumet College Of St. Joseph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11-128258</v>
      </c>
      <c r="AE16" s="13" t="str">
        <f t="array" ref="AE16">IFERROR(INDEX(E11:E22, SMALL(IF("V"=F11:F22, ROW(F11:F22)-MIN(ROW(F11:F22))+1, ""), ROW() -10 )), "")</f>
        <v>Savanah Rodriguez</v>
      </c>
      <c r="AF16" s="13" t="str">
        <f t="array" ref="AF16">IFERROR(INDEX(B11:B22, SMALL(IF(ISNUMBER(SEARCH("JV1",F11:F22)), ROW(F11:F22)-MIN(ROW(F11:F22))+1, ""), ROW() -10 )), "")</f>
        <v>Calumet College Of St. Joseph</v>
      </c>
      <c r="AG16" s="13">
        <f t="array" ref="AG16">IFERROR(INDEX(C11:C22, SMALL(IF(ISNUMBER(SEARCH("JV1",F11:F22)), ROW(F11:F22)-MIN(ROW(F11:F22))+1, ""), ROW() -10 )), "")</f>
        <v>0</v>
      </c>
      <c r="AH16" s="13" t="str">
        <f t="array" ref="AH16">IFERROR(INDEX(D11:D22, SMALL(IF(ISNUMBER(SEARCH("JV1",F11:F22)), ROW(F11:F22)-MIN(ROW(F11:F22))+1, ""), ROW() -10 )), "")</f>
        <v>19-20304</v>
      </c>
      <c r="AI16" s="13" t="str">
        <f t="array" ref="AI16">IFERROR(INDEX(E11:E22, SMALL(IF(ISNUMBER(SEARCH("JV1",F11:F22)), ROW(F11:F22)-MIN(ROW(F11:F22))+1, ""), ROW() -10 )), "")</f>
        <v>Samantha Smolen</v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>
      <c r="B17" s="21" t="s">
        <v>81</v>
      </c>
      <c r="C17" s="1"/>
      <c r="D17" s="22" t="s">
        <v>1113</v>
      </c>
      <c r="E17" s="1" t="s">
        <v>1114</v>
      </c>
      <c r="F17" s="23" t="s">
        <v>17</v>
      </c>
      <c r="G17" s="24"/>
      <c r="H17" s="25">
        <v>2546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/>
      </c>
      <c r="AC17" s="13" t="str">
        <f t="array" ref="AC17">IFERROR(INDEX(C11:C22, SMALL(IF("V"=F11:F22, ROW(F11:F22)-MIN(ROW(F11:F22))+1, ""), ROW() -10 )), "")</f>
        <v/>
      </c>
      <c r="AD17" s="13" t="str">
        <f t="array" ref="AD17">IFERROR(INDEX(D11:D22, SMALL(IF("V"=F11:F22, ROW(F11:F22)-MIN(ROW(F11:F22))+1, ""), ROW() -10 )), "")</f>
        <v/>
      </c>
      <c r="AE17" s="13" t="str">
        <f t="array" ref="AE17">IFERROR(INDEX(E11:E22, SMALL(IF("V"=F11:F22, ROW(F11:F22)-MIN(ROW(F11:F22))+1, ""), ROW() -10 )), "")</f>
        <v/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>
      <c r="B18" s="21" t="s">
        <v>81</v>
      </c>
      <c r="C18" s="1"/>
      <c r="D18" s="22" t="s">
        <v>1115</v>
      </c>
      <c r="E18" s="1" t="s">
        <v>1116</v>
      </c>
      <c r="F18" s="23" t="s">
        <v>14</v>
      </c>
      <c r="G18" s="24"/>
      <c r="H18" s="25">
        <v>2546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/>
      </c>
      <c r="AC18" s="13" t="str">
        <f t="array" ref="AC18">IFERROR(INDEX(C11:C22, SMALL(IF("V"=F11:F22, ROW(F11:F22)-MIN(ROW(F11:F22))+1, ""), ROW() -10 )), "")</f>
        <v/>
      </c>
      <c r="AD18" s="13" t="str">
        <f t="array" ref="AD18">IFERROR(INDEX(D11:D22, SMALL(IF("V"=F11:F22, ROW(F11:F22)-MIN(ROW(F11:F22))+1, ""), ROW() -10 )), "")</f>
        <v/>
      </c>
      <c r="AE18" s="13" t="str">
        <f t="array" ref="AE18">IFERROR(INDEX(E11:E22, SMALL(IF("V"=F11:F22, ROW(F11:F22)-MIN(ROW(F11:F22))+1, ""), ROW() -10 )), "")</f>
        <v/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>
      <c r="B19" s="21" t="s">
        <v>81</v>
      </c>
      <c r="C19" s="1"/>
      <c r="D19" s="22" t="s">
        <v>1117</v>
      </c>
      <c r="E19" s="1" t="s">
        <v>1118</v>
      </c>
      <c r="F19" s="23" t="s">
        <v>14</v>
      </c>
      <c r="G19" s="24"/>
      <c r="H19" s="25">
        <v>2546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81</v>
      </c>
      <c r="C20" s="1"/>
      <c r="D20" s="22" t="s">
        <v>1119</v>
      </c>
      <c r="E20" s="1" t="s">
        <v>1120</v>
      </c>
      <c r="F20" s="23" t="s">
        <v>14</v>
      </c>
      <c r="G20" s="24"/>
      <c r="H20" s="25">
        <v>2546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81</v>
      </c>
      <c r="C21" s="1"/>
      <c r="D21" s="22" t="s">
        <v>1121</v>
      </c>
      <c r="E21" s="1" t="s">
        <v>1122</v>
      </c>
      <c r="F21" s="23" t="s">
        <v>17</v>
      </c>
      <c r="G21" s="24"/>
      <c r="H21" s="25">
        <v>2546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81</v>
      </c>
      <c r="C22" s="1"/>
      <c r="D22" s="22" t="s">
        <v>1123</v>
      </c>
      <c r="E22" s="1" t="s">
        <v>1124</v>
      </c>
      <c r="F22" s="23" t="s">
        <v>14</v>
      </c>
      <c r="G22" s="24"/>
      <c r="H22" s="25">
        <v>2546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124</v>
      </c>
      <c r="C23" s="1"/>
      <c r="D23" s="22" t="s">
        <v>1125</v>
      </c>
      <c r="E23" s="1" t="s">
        <v>1126</v>
      </c>
      <c r="F23" s="23" t="s">
        <v>14</v>
      </c>
      <c r="G23" s="24"/>
      <c r="H23" s="25">
        <v>3225</v>
      </c>
      <c r="I23" s="24"/>
      <c r="J23" s="25" t="b">
        <v>0</v>
      </c>
      <c r="K23" s="19"/>
      <c r="L23" s="26"/>
      <c r="M23" s="27"/>
      <c r="AB23" s="13" t="str">
        <f t="array" ref="AB23">IFERROR(INDEX(B23:B32, SMALL(IF("V"=F23:F32, ROW(F23:F32)-MIN(ROW(F23:F32))+1, ""), ROW() -22 )), "")</f>
        <v>Campbellsville University</v>
      </c>
      <c r="AC23" s="13">
        <f t="array" ref="AC23">IFERROR(INDEX(C23:C32, SMALL(IF("V"=F23:F32, ROW(F23:F32)-MIN(ROW(F23:F32))+1, ""), ROW() -22 )), "")</f>
        <v>0</v>
      </c>
      <c r="AD23" s="13" t="str">
        <f t="array" ref="AD23">IFERROR(INDEX(D23:D32, SMALL(IF("V"=F23:F32, ROW(F23:F32)-MIN(ROW(F23:F32))+1, ""), ROW() -22 )), "")</f>
        <v>11-193335</v>
      </c>
      <c r="AE23" s="13" t="str">
        <f t="array" ref="AE23">IFERROR(INDEX(E23:E32, SMALL(IF("V"=F23:F32, ROW(F23:F32)-MIN(ROW(F23:F32))+1, ""), ROW() -22 )), "")</f>
        <v>Alexis Ellis</v>
      </c>
      <c r="AF23" s="13" t="str">
        <f t="array" ref="AF23">IFERROR(INDEX(B23:B32, SMALL(IF(ISNUMBER(SEARCH("JV1",F23:F32)), ROW(F23:F32)-MIN(ROW(F23:F32))+1, ""), ROW() -22 )), "")</f>
        <v/>
      </c>
      <c r="AG23" s="13" t="str">
        <f t="array" ref="AG23">IFERROR(INDEX(C23:C32, SMALL(IF(ISNUMBER(SEARCH("JV1",F23:F32)), ROW(F23:F32)-MIN(ROW(F23:F32))+1, ""), ROW() -22 )), "")</f>
        <v/>
      </c>
      <c r="AH23" s="13" t="str">
        <f t="array" ref="AH23">IFERROR(INDEX(D23:D32, SMALL(IF(ISNUMBER(SEARCH("JV1",F23:F32)), ROW(F23:F32)-MIN(ROW(F23:F32))+1, ""), ROW() -22 )), "")</f>
        <v/>
      </c>
      <c r="AI23" s="13" t="str">
        <f t="array" ref="AI23">IFERROR(INDEX(E23:E32, SMALL(IF(ISNUMBER(SEARCH("JV1",F23:F32)), ROW(F23:F32)-MIN(ROW(F23:F32))+1, ""), ROW() -22 )), "")</f>
        <v/>
      </c>
      <c r="AJ23" s="13" t="str">
        <f t="array" ref="AJ23">IFERROR(INDEX(B23:B32, SMALL(IF(ISNUMBER(SEARCH("JV2",F23:F32)), ROW(F23:F32)-MIN(ROW(F23:F32))+1, ""), ROW() -22 )), "")</f>
        <v/>
      </c>
      <c r="AK23" s="13" t="str">
        <f t="array" ref="AK23">IFERROR(INDEX(C23:C32, SMALL(IF(ISNUMBER(SEARCH("JV2",F23:F32)), ROW(F23:F32)-MIN(ROW(F23:F32))+1, ""), ROW() -22 )), "")</f>
        <v/>
      </c>
      <c r="AL23" s="13" t="str">
        <f t="array" ref="AL23">IFERROR(INDEX(D23:D32, SMALL(IF(ISNUMBER(SEARCH("JV2",F23:F32)), ROW(F23:F32)-MIN(ROW(F23:F32))+1, ""), ROW() -22 )), "")</f>
        <v/>
      </c>
      <c r="AM23" s="13" t="str">
        <f t="array" ref="AM23">IFERROR(INDEX(E23:E32, SMALL(IF(ISNUMBER(SEARCH("JV2",F23:F32)), ROW(F23:F32)-MIN(ROW(F23:F32))+1, ""), ROW() -22 )), "")</f>
        <v/>
      </c>
    </row>
    <row r="24" spans="2:39" s="13" customFormat="1" ht="15" customHeight="1">
      <c r="B24" s="21" t="s">
        <v>124</v>
      </c>
      <c r="C24" s="1"/>
      <c r="D24" s="22" t="s">
        <v>1127</v>
      </c>
      <c r="E24" s="1" t="s">
        <v>1128</v>
      </c>
      <c r="F24" s="23" t="s">
        <v>14</v>
      </c>
      <c r="G24" s="24"/>
      <c r="H24" s="25">
        <v>3225</v>
      </c>
      <c r="I24" s="24"/>
      <c r="J24" s="25" t="b">
        <v>0</v>
      </c>
      <c r="K24" s="19"/>
      <c r="L24" s="26"/>
      <c r="M24" s="27"/>
      <c r="AB24" s="13" t="str">
        <f t="array" ref="AB24">IFERROR(INDEX(B23:B32, SMALL(IF("V"=F23:F32, ROW(F23:F32)-MIN(ROW(F23:F32))+1, ""), ROW() -22 )), "")</f>
        <v>Campbellsville University</v>
      </c>
      <c r="AC24" s="13">
        <f t="array" ref="AC24">IFERROR(INDEX(C23:C32, SMALL(IF("V"=F23:F32, ROW(F23:F32)-MIN(ROW(F23:F32))+1, ""), ROW() -22 )), "")</f>
        <v>0</v>
      </c>
      <c r="AD24" s="13" t="str">
        <f t="array" ref="AD24">IFERROR(INDEX(D23:D32, SMALL(IF("V"=F23:F32, ROW(F23:F32)-MIN(ROW(F23:F32))+1, ""), ROW() -22 )), "")</f>
        <v>20-35376</v>
      </c>
      <c r="AE24" s="13" t="str">
        <f t="array" ref="AE24">IFERROR(INDEX(E23:E32, SMALL(IF("V"=F23:F32, ROW(F23:F32)-MIN(ROW(F23:F32))+1, ""), ROW() -22 )), "")</f>
        <v>Aubrey Crank</v>
      </c>
      <c r="AF24" s="13" t="str">
        <f t="array" ref="AF24">IFERROR(INDEX(B23:B32, SMALL(IF(ISNUMBER(SEARCH("JV1",F23:F32)), ROW(F23:F32)-MIN(ROW(F23:F32))+1, ""), ROW() -22 )), "")</f>
        <v/>
      </c>
      <c r="AG24" s="13" t="str">
        <f t="array" ref="AG24">IFERROR(INDEX(C23:C32, SMALL(IF(ISNUMBER(SEARCH("JV1",F23:F32)), ROW(F23:F32)-MIN(ROW(F23:F32))+1, ""), ROW() -22 )), "")</f>
        <v/>
      </c>
      <c r="AH24" s="13" t="str">
        <f t="array" ref="AH24">IFERROR(INDEX(D23:D32, SMALL(IF(ISNUMBER(SEARCH("JV1",F23:F32)), ROW(F23:F32)-MIN(ROW(F23:F32))+1, ""), ROW() -22 )), "")</f>
        <v/>
      </c>
      <c r="AI24" s="13" t="str">
        <f t="array" ref="AI24">IFERROR(INDEX(E23:E32, SMALL(IF(ISNUMBER(SEARCH("JV1",F23:F32)), ROW(F23:F32)-MIN(ROW(F23:F32))+1, ""), ROW() -22 )), "")</f>
        <v/>
      </c>
      <c r="AJ24" s="13" t="str">
        <f t="array" ref="AJ24">IFERROR(INDEX(B23:B32, SMALL(IF(ISNUMBER(SEARCH("JV2",F23:F32)), ROW(F23:F32)-MIN(ROW(F23:F32))+1, ""), ROW() -22 )), "")</f>
        <v/>
      </c>
      <c r="AK24" s="13" t="str">
        <f t="array" ref="AK24">IFERROR(INDEX(C23:C32, SMALL(IF(ISNUMBER(SEARCH("JV2",F23:F32)), ROW(F23:F32)-MIN(ROW(F23:F32))+1, ""), ROW() -22 )), "")</f>
        <v/>
      </c>
      <c r="AL24" s="13" t="str">
        <f t="array" ref="AL24">IFERROR(INDEX(D23:D32, SMALL(IF(ISNUMBER(SEARCH("JV2",F23:F32)), ROW(F23:F32)-MIN(ROW(F23:F32))+1, ""), ROW() -22 )), "")</f>
        <v/>
      </c>
      <c r="AM24" s="13" t="str">
        <f t="array" ref="AM24">IFERROR(INDEX(E23:E32, SMALL(IF(ISNUMBER(SEARCH("JV2",F23:F32)), ROW(F23:F32)-MIN(ROW(F23:F32))+1, ""), ROW() -22 )), "")</f>
        <v/>
      </c>
    </row>
    <row r="25" spans="2:39" s="13" customFormat="1" ht="15" customHeight="1">
      <c r="B25" s="21" t="s">
        <v>124</v>
      </c>
      <c r="C25" s="1"/>
      <c r="D25" s="22" t="s">
        <v>1129</v>
      </c>
      <c r="E25" s="1" t="s">
        <v>1130</v>
      </c>
      <c r="F25" s="23" t="s">
        <v>14</v>
      </c>
      <c r="G25" s="24"/>
      <c r="H25" s="25">
        <v>3225</v>
      </c>
      <c r="I25" s="24"/>
      <c r="J25" s="25" t="b">
        <v>0</v>
      </c>
      <c r="K25" s="19"/>
      <c r="L25" s="26"/>
      <c r="M25" s="27"/>
      <c r="AB25" s="13" t="str">
        <f t="array" ref="AB25">IFERROR(INDEX(B23:B32, SMALL(IF("V"=F23:F32, ROW(F23:F32)-MIN(ROW(F23:F32))+1, ""), ROW() -22 )), "")</f>
        <v>Campbellsville University</v>
      </c>
      <c r="AC25" s="13">
        <f t="array" ref="AC25">IFERROR(INDEX(C23:C32, SMALL(IF("V"=F23:F32, ROW(F23:F32)-MIN(ROW(F23:F32))+1, ""), ROW() -22 )), "")</f>
        <v>0</v>
      </c>
      <c r="AD25" s="13" t="str">
        <f t="array" ref="AD25">IFERROR(INDEX(D23:D32, SMALL(IF("V"=F23:F32, ROW(F23:F32)-MIN(ROW(F23:F32))+1, ""), ROW() -22 )), "")</f>
        <v>7914-54922</v>
      </c>
      <c r="AE25" s="13" t="str">
        <f t="array" ref="AE25">IFERROR(INDEX(E23:E32, SMALL(IF("V"=F23:F32, ROW(F23:F32)-MIN(ROW(F23:F32))+1, ""), ROW() -22 )), "")</f>
        <v>Autumn Anderson</v>
      </c>
      <c r="AF25" s="13" t="str">
        <f t="array" ref="AF25">IFERROR(INDEX(B23:B32, SMALL(IF(ISNUMBER(SEARCH("JV1",F23:F32)), ROW(F23:F32)-MIN(ROW(F23:F32))+1, ""), ROW() -22 )), "")</f>
        <v/>
      </c>
      <c r="AG25" s="13" t="str">
        <f t="array" ref="AG25">IFERROR(INDEX(C23:C32, SMALL(IF(ISNUMBER(SEARCH("JV1",F23:F32)), ROW(F23:F32)-MIN(ROW(F23:F32))+1, ""), ROW() -22 )), "")</f>
        <v/>
      </c>
      <c r="AH25" s="13" t="str">
        <f t="array" ref="AH25">IFERROR(INDEX(D23:D32, SMALL(IF(ISNUMBER(SEARCH("JV1",F23:F32)), ROW(F23:F32)-MIN(ROW(F23:F32))+1, ""), ROW() -22 )), "")</f>
        <v/>
      </c>
      <c r="AI25" s="13" t="str">
        <f t="array" ref="AI25">IFERROR(INDEX(E23:E32, SMALL(IF(ISNUMBER(SEARCH("JV1",F23:F32)), ROW(F23:F32)-MIN(ROW(F23:F32))+1, ""), ROW() -22 )), "")</f>
        <v/>
      </c>
      <c r="AJ25" s="13" t="str">
        <f t="array" ref="AJ25">IFERROR(INDEX(B23:B32, SMALL(IF(ISNUMBER(SEARCH("JV2",F23:F32)), ROW(F23:F32)-MIN(ROW(F23:F32))+1, ""), ROW() -22 )), "")</f>
        <v/>
      </c>
      <c r="AK25" s="13" t="str">
        <f t="array" ref="AK25">IFERROR(INDEX(C23:C32, SMALL(IF(ISNUMBER(SEARCH("JV2",F23:F32)), ROW(F23:F32)-MIN(ROW(F23:F32))+1, ""), ROW() -22 )), "")</f>
        <v/>
      </c>
      <c r="AL25" s="13" t="str">
        <f t="array" ref="AL25">IFERROR(INDEX(D23:D32, SMALL(IF(ISNUMBER(SEARCH("JV2",F23:F32)), ROW(F23:F32)-MIN(ROW(F23:F32))+1, ""), ROW() -22 )), "")</f>
        <v/>
      </c>
      <c r="AM25" s="13" t="str">
        <f t="array" ref="AM25">IFERROR(INDEX(E23:E32, SMALL(IF(ISNUMBER(SEARCH("JV2",F23:F32)), ROW(F23:F32)-MIN(ROW(F23:F32))+1, ""), ROW() -22 )), "")</f>
        <v/>
      </c>
    </row>
    <row r="26" spans="2:39" s="13" customFormat="1" ht="15" customHeight="1">
      <c r="B26" s="21" t="s">
        <v>124</v>
      </c>
      <c r="C26" s="1"/>
      <c r="D26" s="22" t="s">
        <v>1131</v>
      </c>
      <c r="E26" s="1" t="s">
        <v>1132</v>
      </c>
      <c r="F26" s="23" t="s">
        <v>14</v>
      </c>
      <c r="G26" s="24"/>
      <c r="H26" s="25">
        <v>3225</v>
      </c>
      <c r="I26" s="24"/>
      <c r="J26" s="25" t="b">
        <v>0</v>
      </c>
      <c r="K26" s="19"/>
      <c r="L26" s="26"/>
      <c r="M26" s="27"/>
      <c r="AB26" s="13" t="str">
        <f t="array" ref="AB26">IFERROR(INDEX(B23:B32, SMALL(IF("V"=F23:F32, ROW(F23:F32)-MIN(ROW(F23:F32))+1, ""), ROW() -22 )), "")</f>
        <v>Campbellsville University</v>
      </c>
      <c r="AC26" s="13">
        <f t="array" ref="AC26">IFERROR(INDEX(C23:C32, SMALL(IF("V"=F23:F32, ROW(F23:F32)-MIN(ROW(F23:F32))+1, ""), ROW() -22 )), "")</f>
        <v>0</v>
      </c>
      <c r="AD26" s="13" t="str">
        <f t="array" ref="AD26">IFERROR(INDEX(D23:D32, SMALL(IF("V"=F23:F32, ROW(F23:F32)-MIN(ROW(F23:F32))+1, ""), ROW() -22 )), "")</f>
        <v>7823-268589</v>
      </c>
      <c r="AE26" s="13" t="str">
        <f t="array" ref="AE26">IFERROR(INDEX(E23:E32, SMALL(IF("V"=F23:F32, ROW(F23:F32)-MIN(ROW(F23:F32))+1, ""), ROW() -22 )), "")</f>
        <v>Britney Miller</v>
      </c>
      <c r="AF26" s="13" t="str">
        <f t="array" ref="AF26">IFERROR(INDEX(B23:B32, SMALL(IF(ISNUMBER(SEARCH("JV1",F23:F32)), ROW(F23:F32)-MIN(ROW(F23:F32))+1, ""), ROW() -22 )), "")</f>
        <v/>
      </c>
      <c r="AG26" s="13" t="str">
        <f t="array" ref="AG26">IFERROR(INDEX(C23:C32, SMALL(IF(ISNUMBER(SEARCH("JV1",F23:F32)), ROW(F23:F32)-MIN(ROW(F23:F32))+1, ""), ROW() -22 )), "")</f>
        <v/>
      </c>
      <c r="AH26" s="13" t="str">
        <f t="array" ref="AH26">IFERROR(INDEX(D23:D32, SMALL(IF(ISNUMBER(SEARCH("JV1",F23:F32)), ROW(F23:F32)-MIN(ROW(F23:F32))+1, ""), ROW() -22 )), "")</f>
        <v/>
      </c>
      <c r="AI26" s="13" t="str">
        <f t="array" ref="AI26">IFERROR(INDEX(E23:E32, SMALL(IF(ISNUMBER(SEARCH("JV1",F23:F32)), ROW(F23:F32)-MIN(ROW(F23:F32))+1, ""), ROW() -22 )), "")</f>
        <v/>
      </c>
      <c r="AJ26" s="13" t="str">
        <f t="array" ref="AJ26">IFERROR(INDEX(B23:B32, SMALL(IF(ISNUMBER(SEARCH("JV2",F23:F32)), ROW(F23:F32)-MIN(ROW(F23:F32))+1, ""), ROW() -22 )), "")</f>
        <v/>
      </c>
      <c r="AK26" s="13" t="str">
        <f t="array" ref="AK26">IFERROR(INDEX(C23:C32, SMALL(IF(ISNUMBER(SEARCH("JV2",F23:F32)), ROW(F23:F32)-MIN(ROW(F23:F32))+1, ""), ROW() -22 )), "")</f>
        <v/>
      </c>
      <c r="AL26" s="13" t="str">
        <f t="array" ref="AL26">IFERROR(INDEX(D23:D32, SMALL(IF(ISNUMBER(SEARCH("JV2",F23:F32)), ROW(F23:F32)-MIN(ROW(F23:F32))+1, ""), ROW() -22 )), "")</f>
        <v/>
      </c>
      <c r="AM26" s="13" t="str">
        <f t="array" ref="AM26">IFERROR(INDEX(E23:E32, SMALL(IF(ISNUMBER(SEARCH("JV2",F23:F32)), ROW(F23:F32)-MIN(ROW(F23:F32))+1, ""), ROW() -22 )), "")</f>
        <v/>
      </c>
    </row>
    <row r="27" spans="2:39" s="13" customFormat="1" ht="15" customHeight="1">
      <c r="B27" s="21" t="s">
        <v>124</v>
      </c>
      <c r="C27" s="1"/>
      <c r="D27" s="22" t="s">
        <v>1133</v>
      </c>
      <c r="E27" s="1" t="s">
        <v>1134</v>
      </c>
      <c r="F27" s="23" t="s">
        <v>30</v>
      </c>
      <c r="G27" s="24"/>
      <c r="H27" s="25">
        <v>3225</v>
      </c>
      <c r="I27" s="24"/>
      <c r="J27" s="25" t="b">
        <v>0</v>
      </c>
      <c r="K27" s="19"/>
      <c r="L27" s="26"/>
      <c r="M27" s="27"/>
      <c r="AB27" s="13" t="str">
        <f t="array" ref="AB27">IFERROR(INDEX(B23:B32, SMALL(IF("V"=F23:F32, ROW(F23:F32)-MIN(ROW(F23:F32))+1, ""), ROW() -22 )), "")</f>
        <v>Campbellsville University</v>
      </c>
      <c r="AC27" s="13">
        <f t="array" ref="AC27">IFERROR(INDEX(C23:C32, SMALL(IF("V"=F23:F32, ROW(F23:F32)-MIN(ROW(F23:F32))+1, ""), ROW() -22 )), "")</f>
        <v>0</v>
      </c>
      <c r="AD27" s="13" t="str">
        <f t="array" ref="AD27">IFERROR(INDEX(D23:D32, SMALL(IF("V"=F23:F32, ROW(F23:F32)-MIN(ROW(F23:F32))+1, ""), ROW() -22 )), "")</f>
        <v>17-98017</v>
      </c>
      <c r="AE27" s="13" t="str">
        <f t="array" ref="AE27">IFERROR(INDEX(E23:E32, SMALL(IF("V"=F23:F32, ROW(F23:F32)-MIN(ROW(F23:F32))+1, ""), ROW() -22 )), "")</f>
        <v>Emily Readnour</v>
      </c>
      <c r="AF27" s="13" t="str">
        <f t="array" ref="AF27">IFERROR(INDEX(B23:B32, SMALL(IF(ISNUMBER(SEARCH("JV1",F23:F32)), ROW(F23:F32)-MIN(ROW(F23:F32))+1, ""), ROW() -22 )), "")</f>
        <v/>
      </c>
      <c r="AG27" s="13" t="str">
        <f t="array" ref="AG27">IFERROR(INDEX(C23:C32, SMALL(IF(ISNUMBER(SEARCH("JV1",F23:F32)), ROW(F23:F32)-MIN(ROW(F23:F32))+1, ""), ROW() -22 )), "")</f>
        <v/>
      </c>
      <c r="AH27" s="13" t="str">
        <f t="array" ref="AH27">IFERROR(INDEX(D23:D32, SMALL(IF(ISNUMBER(SEARCH("JV1",F23:F32)), ROW(F23:F32)-MIN(ROW(F23:F32))+1, ""), ROW() -22 )), "")</f>
        <v/>
      </c>
      <c r="AI27" s="13" t="str">
        <f t="array" ref="AI27">IFERROR(INDEX(E23:E32, SMALL(IF(ISNUMBER(SEARCH("JV1",F23:F32)), ROW(F23:F32)-MIN(ROW(F23:F32))+1, ""), ROW() -22 )), "")</f>
        <v/>
      </c>
      <c r="AJ27" s="13" t="str">
        <f t="array" ref="AJ27">IFERROR(INDEX(B23:B32, SMALL(IF(ISNUMBER(SEARCH("JV2",F23:F32)), ROW(F23:F32)-MIN(ROW(F23:F32))+1, ""), ROW() -22 )), "")</f>
        <v/>
      </c>
      <c r="AK27" s="13" t="str">
        <f t="array" ref="AK27">IFERROR(INDEX(C23:C32, SMALL(IF(ISNUMBER(SEARCH("JV2",F23:F32)), ROW(F23:F32)-MIN(ROW(F23:F32))+1, ""), ROW() -22 )), "")</f>
        <v/>
      </c>
      <c r="AL27" s="13" t="str">
        <f t="array" ref="AL27">IFERROR(INDEX(D23:D32, SMALL(IF(ISNUMBER(SEARCH("JV2",F23:F32)), ROW(F23:F32)-MIN(ROW(F23:F32))+1, ""), ROW() -22 )), "")</f>
        <v/>
      </c>
      <c r="AM27" s="13" t="str">
        <f t="array" ref="AM27">IFERROR(INDEX(E23:E32, SMALL(IF(ISNUMBER(SEARCH("JV2",F23:F32)), ROW(F23:F32)-MIN(ROW(F23:F32))+1, ""), ROW() -22 )), "")</f>
        <v/>
      </c>
    </row>
    <row r="28" spans="2:39" s="13" customFormat="1" ht="15" customHeight="1">
      <c r="B28" s="21" t="s">
        <v>124</v>
      </c>
      <c r="C28" s="1"/>
      <c r="D28" s="22" t="s">
        <v>1135</v>
      </c>
      <c r="E28" s="1" t="s">
        <v>1136</v>
      </c>
      <c r="F28" s="23" t="s">
        <v>14</v>
      </c>
      <c r="G28" s="24"/>
      <c r="H28" s="25">
        <v>3225</v>
      </c>
      <c r="I28" s="24"/>
      <c r="J28" s="25" t="b">
        <v>0</v>
      </c>
      <c r="K28" s="19"/>
      <c r="L28" s="26"/>
      <c r="M28" s="27"/>
      <c r="AB28" s="13" t="str">
        <f t="array" ref="AB28">IFERROR(INDEX(B23:B32, SMALL(IF("V"=F23:F32, ROW(F23:F32)-MIN(ROW(F23:F32))+1, ""), ROW() -22 )), "")</f>
        <v>Campbellsville University</v>
      </c>
      <c r="AC28" s="13">
        <f t="array" ref="AC28">IFERROR(INDEX(C23:C32, SMALL(IF("V"=F23:F32, ROW(F23:F32)-MIN(ROW(F23:F32))+1, ""), ROW() -22 )), "")</f>
        <v>0</v>
      </c>
      <c r="AD28" s="13" t="str">
        <f t="array" ref="AD28">IFERROR(INDEX(D23:D32, SMALL(IF("V"=F23:F32, ROW(F23:F32)-MIN(ROW(F23:F32))+1, ""), ROW() -22 )), "")</f>
        <v>11-403024</v>
      </c>
      <c r="AE28" s="13" t="str">
        <f t="array" ref="AE28">IFERROR(INDEX(E23:E32, SMALL(IF("V"=F23:F32, ROW(F23:F32)-MIN(ROW(F23:F32))+1, ""), ROW() -22 )), "")</f>
        <v>Mashayla Atherton</v>
      </c>
      <c r="AF28" s="13" t="str">
        <f t="array" ref="AF28">IFERROR(INDEX(B23:B32, SMALL(IF(ISNUMBER(SEARCH("JV1",F23:F32)), ROW(F23:F32)-MIN(ROW(F23:F32))+1, ""), ROW() -22 )), "")</f>
        <v/>
      </c>
      <c r="AG28" s="13" t="str">
        <f t="array" ref="AG28">IFERROR(INDEX(C23:C32, SMALL(IF(ISNUMBER(SEARCH("JV1",F23:F32)), ROW(F23:F32)-MIN(ROW(F23:F32))+1, ""), ROW() -22 )), "")</f>
        <v/>
      </c>
      <c r="AH28" s="13" t="str">
        <f t="array" ref="AH28">IFERROR(INDEX(D23:D32, SMALL(IF(ISNUMBER(SEARCH("JV1",F23:F32)), ROW(F23:F32)-MIN(ROW(F23:F32))+1, ""), ROW() -22 )), "")</f>
        <v/>
      </c>
      <c r="AI28" s="13" t="str">
        <f t="array" ref="AI28">IFERROR(INDEX(E23:E32, SMALL(IF(ISNUMBER(SEARCH("JV1",F23:F32)), ROW(F23:F32)-MIN(ROW(F23:F32))+1, ""), ROW() -22 )), "")</f>
        <v/>
      </c>
      <c r="AJ28" s="13" t="str">
        <f t="array" ref="AJ28">IFERROR(INDEX(B23:B32, SMALL(IF(ISNUMBER(SEARCH("JV2",F23:F32)), ROW(F23:F32)-MIN(ROW(F23:F32))+1, ""), ROW() -22 )), "")</f>
        <v/>
      </c>
      <c r="AK28" s="13" t="str">
        <f t="array" ref="AK28">IFERROR(INDEX(C23:C32, SMALL(IF(ISNUMBER(SEARCH("JV2",F23:F32)), ROW(F23:F32)-MIN(ROW(F23:F32))+1, ""), ROW() -22 )), "")</f>
        <v/>
      </c>
      <c r="AL28" s="13" t="str">
        <f t="array" ref="AL28">IFERROR(INDEX(D23:D32, SMALL(IF(ISNUMBER(SEARCH("JV2",F23:F32)), ROW(F23:F32)-MIN(ROW(F23:F32))+1, ""), ROW() -22 )), "")</f>
        <v/>
      </c>
      <c r="AM28" s="13" t="str">
        <f t="array" ref="AM28">IFERROR(INDEX(E23:E32, SMALL(IF(ISNUMBER(SEARCH("JV2",F23:F32)), ROW(F23:F32)-MIN(ROW(F23:F32))+1, ""), ROW() -22 )), "")</f>
        <v/>
      </c>
    </row>
    <row r="29" spans="2:39" s="13" customFormat="1" ht="15" customHeight="1">
      <c r="B29" s="21" t="s">
        <v>124</v>
      </c>
      <c r="C29" s="1"/>
      <c r="D29" s="22" t="s">
        <v>1137</v>
      </c>
      <c r="E29" s="1" t="s">
        <v>1138</v>
      </c>
      <c r="F29" s="23" t="s">
        <v>30</v>
      </c>
      <c r="G29" s="24"/>
      <c r="H29" s="25">
        <v>3225</v>
      </c>
      <c r="I29" s="24"/>
      <c r="J29" s="25" t="b">
        <v>0</v>
      </c>
      <c r="K29" s="19"/>
      <c r="L29" s="26"/>
      <c r="M29" s="27"/>
      <c r="AB29" s="13" t="str">
        <f t="array" ref="AB29">IFERROR(INDEX(B23:B32, SMALL(IF("V"=F23:F32, ROW(F23:F32)-MIN(ROW(F23:F32))+1, ""), ROW() -22 )), "")</f>
        <v>Campbellsville University</v>
      </c>
      <c r="AC29" s="13">
        <f t="array" ref="AC29">IFERROR(INDEX(C23:C32, SMALL(IF("V"=F23:F32, ROW(F23:F32)-MIN(ROW(F23:F32))+1, ""), ROW() -22 )), "")</f>
        <v>0</v>
      </c>
      <c r="AD29" s="13" t="str">
        <f t="array" ref="AD29">IFERROR(INDEX(D23:D32, SMALL(IF("V"=F23:F32, ROW(F23:F32)-MIN(ROW(F23:F32))+1, ""), ROW() -22 )), "")</f>
        <v>17-98015</v>
      </c>
      <c r="AE29" s="13" t="str">
        <f t="array" ref="AE29">IFERROR(INDEX(E23:E32, SMALL(IF("V"=F23:F32, ROW(F23:F32)-MIN(ROW(F23:F32))+1, ""), ROW() -22 )), "")</f>
        <v>Payton Pollard</v>
      </c>
      <c r="AF29" s="13" t="str">
        <f t="array" ref="AF29">IFERROR(INDEX(B23:B32, SMALL(IF(ISNUMBER(SEARCH("JV1",F23:F32)), ROW(F23:F32)-MIN(ROW(F23:F32))+1, ""), ROW() -22 )), "")</f>
        <v/>
      </c>
      <c r="AG29" s="13" t="str">
        <f t="array" ref="AG29">IFERROR(INDEX(C23:C32, SMALL(IF(ISNUMBER(SEARCH("JV1",F23:F32)), ROW(F23:F32)-MIN(ROW(F23:F32))+1, ""), ROW() -22 )), "")</f>
        <v/>
      </c>
      <c r="AH29" s="13" t="str">
        <f t="array" ref="AH29">IFERROR(INDEX(D23:D32, SMALL(IF(ISNUMBER(SEARCH("JV1",F23:F32)), ROW(F23:F32)-MIN(ROW(F23:F32))+1, ""), ROW() -22 )), "")</f>
        <v/>
      </c>
      <c r="AI29" s="13" t="str">
        <f t="array" ref="AI29">IFERROR(INDEX(E23:E32, SMALL(IF(ISNUMBER(SEARCH("JV1",F23:F32)), ROW(F23:F32)-MIN(ROW(F23:F32))+1, ""), ROW() -22 )), "")</f>
        <v/>
      </c>
      <c r="AJ29" s="13" t="str">
        <f t="array" ref="AJ29">IFERROR(INDEX(B23:B32, SMALL(IF(ISNUMBER(SEARCH("JV2",F23:F32)), ROW(F23:F32)-MIN(ROW(F23:F32))+1, ""), ROW() -22 )), "")</f>
        <v/>
      </c>
      <c r="AK29" s="13" t="str">
        <f t="array" ref="AK29">IFERROR(INDEX(C23:C32, SMALL(IF(ISNUMBER(SEARCH("JV2",F23:F32)), ROW(F23:F32)-MIN(ROW(F23:F32))+1, ""), ROW() -22 )), "")</f>
        <v/>
      </c>
      <c r="AL29" s="13" t="str">
        <f t="array" ref="AL29">IFERROR(INDEX(D23:D32, SMALL(IF(ISNUMBER(SEARCH("JV2",F23:F32)), ROW(F23:F32)-MIN(ROW(F23:F32))+1, ""), ROW() -22 )), "")</f>
        <v/>
      </c>
      <c r="AM29" s="13" t="str">
        <f t="array" ref="AM29">IFERROR(INDEX(E23:E32, SMALL(IF(ISNUMBER(SEARCH("JV2",F23:F32)), ROW(F23:F32)-MIN(ROW(F23:F32))+1, ""), ROW() -22 )), "")</f>
        <v/>
      </c>
    </row>
    <row r="30" spans="2:39" s="13" customFormat="1" ht="15" customHeight="1">
      <c r="B30" s="21" t="s">
        <v>124</v>
      </c>
      <c r="C30" s="1"/>
      <c r="D30" s="22" t="s">
        <v>1139</v>
      </c>
      <c r="E30" s="1" t="s">
        <v>1140</v>
      </c>
      <c r="F30" s="23" t="s">
        <v>14</v>
      </c>
      <c r="G30" s="24"/>
      <c r="H30" s="25">
        <v>3225</v>
      </c>
      <c r="I30" s="24"/>
      <c r="J30" s="25" t="b">
        <v>0</v>
      </c>
      <c r="K30" s="19"/>
      <c r="L30" s="26"/>
      <c r="M30" s="27"/>
      <c r="AB30" s="13" t="str">
        <f t="array" ref="AB30">IFERROR(INDEX(B23:B32, SMALL(IF("V"=F23:F32, ROW(F23:F32)-MIN(ROW(F23:F32))+1, ""), ROW() -22 )), "")</f>
        <v/>
      </c>
      <c r="AC30" s="13" t="str">
        <f t="array" ref="AC30">IFERROR(INDEX(C23:C32, SMALL(IF("V"=F23:F32, ROW(F23:F32)-MIN(ROW(F23:F32))+1, ""), ROW() -22 )), "")</f>
        <v/>
      </c>
      <c r="AD30" s="13" t="str">
        <f t="array" ref="AD30">IFERROR(INDEX(D23:D32, SMALL(IF("V"=F23:F32, ROW(F23:F32)-MIN(ROW(F23:F32))+1, ""), ROW() -22 )), "")</f>
        <v/>
      </c>
      <c r="AE30" s="13" t="str">
        <f t="array" ref="AE30">IFERROR(INDEX(E23:E32, SMALL(IF("V"=F23:F32, ROW(F23:F32)-MIN(ROW(F23:F32))+1, ""), ROW() -22 )), "")</f>
        <v/>
      </c>
      <c r="AF30" s="13" t="str">
        <f t="array" ref="AF30">IFERROR(INDEX(B23:B32, SMALL(IF(ISNUMBER(SEARCH("JV1",F23:F32)), ROW(F23:F32)-MIN(ROW(F23:F32))+1, ""), ROW() -22 )), "")</f>
        <v/>
      </c>
      <c r="AG30" s="13" t="str">
        <f t="array" ref="AG30">IFERROR(INDEX(C23:C32, SMALL(IF(ISNUMBER(SEARCH("JV1",F23:F32)), ROW(F23:F32)-MIN(ROW(F23:F32))+1, ""), ROW() -22 )), "")</f>
        <v/>
      </c>
      <c r="AH30" s="13" t="str">
        <f t="array" ref="AH30">IFERROR(INDEX(D23:D32, SMALL(IF(ISNUMBER(SEARCH("JV1",F23:F32)), ROW(F23:F32)-MIN(ROW(F23:F32))+1, ""), ROW() -22 )), "")</f>
        <v/>
      </c>
      <c r="AI30" s="13" t="str">
        <f t="array" ref="AI30">IFERROR(INDEX(E23:E32, SMALL(IF(ISNUMBER(SEARCH("JV1",F23:F32)), ROW(F23:F32)-MIN(ROW(F23:F32))+1, ""), ROW() -22 )), "")</f>
        <v/>
      </c>
      <c r="AJ30" s="13" t="str">
        <f t="array" ref="AJ30">IFERROR(INDEX(B23:B32, SMALL(IF(ISNUMBER(SEARCH("JV2",F23:F32)), ROW(F23:F32)-MIN(ROW(F23:F32))+1, ""), ROW() -22 )), "")</f>
        <v/>
      </c>
      <c r="AK30" s="13" t="str">
        <f t="array" ref="AK30">IFERROR(INDEX(C23:C32, SMALL(IF(ISNUMBER(SEARCH("JV2",F23:F32)), ROW(F23:F32)-MIN(ROW(F23:F32))+1, ""), ROW() -22 )), "")</f>
        <v/>
      </c>
      <c r="AL30" s="13" t="str">
        <f t="array" ref="AL30">IFERROR(INDEX(D23:D32, SMALL(IF(ISNUMBER(SEARCH("JV2",F23:F32)), ROW(F23:F32)-MIN(ROW(F23:F32))+1, ""), ROW() -22 )), "")</f>
        <v/>
      </c>
      <c r="AM30" s="13" t="str">
        <f t="array" ref="AM30">IFERROR(INDEX(E23:E32, SMALL(IF(ISNUMBER(SEARCH("JV2",F23:F32)), ROW(F23:F32)-MIN(ROW(F23:F32))+1, ""), ROW() -22 )), "")</f>
        <v/>
      </c>
    </row>
    <row r="31" spans="2:39" s="13" customFormat="1" ht="15" customHeight="1">
      <c r="B31" s="21" t="s">
        <v>124</v>
      </c>
      <c r="C31" s="1"/>
      <c r="D31" s="22" t="s">
        <v>1141</v>
      </c>
      <c r="E31" s="1" t="s">
        <v>1142</v>
      </c>
      <c r="F31" s="23" t="s">
        <v>30</v>
      </c>
      <c r="G31" s="24"/>
      <c r="H31" s="25">
        <v>3225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124</v>
      </c>
      <c r="C32" s="1"/>
      <c r="D32" s="22" t="s">
        <v>1143</v>
      </c>
      <c r="E32" s="1" t="s">
        <v>1144</v>
      </c>
      <c r="F32" s="23" t="s">
        <v>14</v>
      </c>
      <c r="G32" s="24"/>
      <c r="H32" s="25">
        <v>3225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145</v>
      </c>
      <c r="C33" s="1"/>
      <c r="D33" s="22" t="s">
        <v>1145</v>
      </c>
      <c r="E33" s="1" t="s">
        <v>1146</v>
      </c>
      <c r="F33" s="23" t="s">
        <v>14</v>
      </c>
      <c r="G33" s="24"/>
      <c r="H33" s="25">
        <v>4369</v>
      </c>
      <c r="I33" s="24"/>
      <c r="J33" s="25" t="b">
        <v>0</v>
      </c>
      <c r="K33" s="19"/>
      <c r="L33" s="26"/>
      <c r="M33" s="27"/>
      <c r="AB33" s="13" t="str">
        <f t="array" ref="AB33">IFERROR(INDEX(B33:B41, SMALL(IF("V"=F33:F41, ROW(F33:F41)-MIN(ROW(F33:F41))+1, ""), ROW() -32 )), "")</f>
        <v>Cleary University</v>
      </c>
      <c r="AC33" s="13">
        <f t="array" ref="AC33">IFERROR(INDEX(C33:C41, SMALL(IF("V"=F33:F41, ROW(F33:F41)-MIN(ROW(F33:F41))+1, ""), ROW() -32 )), "")</f>
        <v>0</v>
      </c>
      <c r="AD33" s="13" t="str">
        <f t="array" ref="AD33">IFERROR(INDEX(D33:D41, SMALL(IF("V"=F33:F41, ROW(F33:F41)-MIN(ROW(F33:F41))+1, ""), ROW() -32 )), "")</f>
        <v>11-402749</v>
      </c>
      <c r="AE33" s="13" t="str">
        <f t="array" ref="AE33">IFERROR(INDEX(E33:E41, SMALL(IF("V"=F33:F41, ROW(F33:F41)-MIN(ROW(F33:F41))+1, ""), ROW() -32 )), "")</f>
        <v>Amy Jackson</v>
      </c>
      <c r="AF33" s="13" t="str">
        <f t="array" ref="AF33">IFERROR(INDEX(B33:B41, SMALL(IF(ISNUMBER(SEARCH("JV1",F33:F41)), ROW(F33:F41)-MIN(ROW(F33:F41))+1, ""), ROW() -32 )), "")</f>
        <v/>
      </c>
      <c r="AG33" s="13" t="str">
        <f t="array" ref="AG33">IFERROR(INDEX(C33:C41, SMALL(IF(ISNUMBER(SEARCH("JV1",F33:F41)), ROW(F33:F41)-MIN(ROW(F33:F41))+1, ""), ROW() -32 )), "")</f>
        <v/>
      </c>
      <c r="AH33" s="13" t="str">
        <f t="array" ref="AH33">IFERROR(INDEX(D33:D41, SMALL(IF(ISNUMBER(SEARCH("JV1",F33:F41)), ROW(F33:F41)-MIN(ROW(F33:F41))+1, ""), ROW() -32 )), "")</f>
        <v/>
      </c>
      <c r="AI33" s="13" t="str">
        <f t="array" ref="AI33">IFERROR(INDEX(E33:E41, SMALL(IF(ISNUMBER(SEARCH("JV1",F33:F41)), ROW(F33:F41)-MIN(ROW(F33:F41))+1, ""), ROW() -32 )), "")</f>
        <v/>
      </c>
      <c r="AJ33" s="13" t="str">
        <f t="array" ref="AJ33">IFERROR(INDEX(B33:B41, SMALL(IF(ISNUMBER(SEARCH("JV2",F33:F41)), ROW(F33:F41)-MIN(ROW(F33:F41))+1, ""), ROW() -32 )), "")</f>
        <v/>
      </c>
      <c r="AK33" s="13" t="str">
        <f t="array" ref="AK33">IFERROR(INDEX(C33:C41, SMALL(IF(ISNUMBER(SEARCH("JV2",F33:F41)), ROW(F33:F41)-MIN(ROW(F33:F41))+1, ""), ROW() -32 )), "")</f>
        <v/>
      </c>
      <c r="AL33" s="13" t="str">
        <f t="array" ref="AL33">IFERROR(INDEX(D33:D41, SMALL(IF(ISNUMBER(SEARCH("JV2",F33:F41)), ROW(F33:F41)-MIN(ROW(F33:F41))+1, ""), ROW() -32 )), "")</f>
        <v/>
      </c>
      <c r="AM33" s="13" t="str">
        <f t="array" ref="AM33">IFERROR(INDEX(E33:E41, SMALL(IF(ISNUMBER(SEARCH("JV2",F33:F41)), ROW(F33:F41)-MIN(ROW(F33:F41))+1, ""), ROW() -32 )), "")</f>
        <v/>
      </c>
    </row>
    <row r="34" spans="2:39" s="13" customFormat="1" ht="15" customHeight="1">
      <c r="B34" s="21" t="s">
        <v>145</v>
      </c>
      <c r="C34" s="1"/>
      <c r="D34" s="22" t="s">
        <v>1147</v>
      </c>
      <c r="E34" s="1" t="s">
        <v>1148</v>
      </c>
      <c r="F34" s="23" t="s">
        <v>14</v>
      </c>
      <c r="G34" s="24"/>
      <c r="H34" s="25">
        <v>4369</v>
      </c>
      <c r="I34" s="24"/>
      <c r="J34" s="25" t="b">
        <v>0</v>
      </c>
      <c r="K34" s="19"/>
      <c r="L34" s="26"/>
      <c r="M34" s="27"/>
      <c r="AB34" s="13" t="str">
        <f t="array" ref="AB34">IFERROR(INDEX(B33:B41, SMALL(IF("V"=F33:F41, ROW(F33:F41)-MIN(ROW(F33:F41))+1, ""), ROW() -32 )), "")</f>
        <v>Cleary University</v>
      </c>
      <c r="AC34" s="13">
        <f t="array" ref="AC34">IFERROR(INDEX(C33:C41, SMALL(IF("V"=F33:F41, ROW(F33:F41)-MIN(ROW(F33:F41))+1, ""), ROW() -32 )), "")</f>
        <v>0</v>
      </c>
      <c r="AD34" s="13" t="str">
        <f t="array" ref="AD34">IFERROR(INDEX(D33:D41, SMALL(IF("V"=F33:F41, ROW(F33:F41)-MIN(ROW(F33:F41))+1, ""), ROW() -32 )), "")</f>
        <v>21-43259</v>
      </c>
      <c r="AE34" s="13" t="str">
        <f t="array" ref="AE34">IFERROR(INDEX(E33:E41, SMALL(IF("V"=F33:F41, ROW(F33:F41)-MIN(ROW(F33:F41))+1, ""), ROW() -32 )), "")</f>
        <v>Cali Hunter</v>
      </c>
      <c r="AF34" s="13" t="str">
        <f t="array" ref="AF34">IFERROR(INDEX(B33:B41, SMALL(IF(ISNUMBER(SEARCH("JV1",F33:F41)), ROW(F33:F41)-MIN(ROW(F33:F41))+1, ""), ROW() -32 )), "")</f>
        <v/>
      </c>
      <c r="AG34" s="13" t="str">
        <f t="array" ref="AG34">IFERROR(INDEX(C33:C41, SMALL(IF(ISNUMBER(SEARCH("JV1",F33:F41)), ROW(F33:F41)-MIN(ROW(F33:F41))+1, ""), ROW() -32 )), "")</f>
        <v/>
      </c>
      <c r="AH34" s="13" t="str">
        <f t="array" ref="AH34">IFERROR(INDEX(D33:D41, SMALL(IF(ISNUMBER(SEARCH("JV1",F33:F41)), ROW(F33:F41)-MIN(ROW(F33:F41))+1, ""), ROW() -32 )), "")</f>
        <v/>
      </c>
      <c r="AI34" s="13" t="str">
        <f t="array" ref="AI34">IFERROR(INDEX(E33:E41, SMALL(IF(ISNUMBER(SEARCH("JV1",F33:F41)), ROW(F33:F41)-MIN(ROW(F33:F41))+1, ""), ROW() -32 )), "")</f>
        <v/>
      </c>
      <c r="AJ34" s="13" t="str">
        <f t="array" ref="AJ34">IFERROR(INDEX(B33:B41, SMALL(IF(ISNUMBER(SEARCH("JV2",F33:F41)), ROW(F33:F41)-MIN(ROW(F33:F41))+1, ""), ROW() -32 )), "")</f>
        <v/>
      </c>
      <c r="AK34" s="13" t="str">
        <f t="array" ref="AK34">IFERROR(INDEX(C33:C41, SMALL(IF(ISNUMBER(SEARCH("JV2",F33:F41)), ROW(F33:F41)-MIN(ROW(F33:F41))+1, ""), ROW() -32 )), "")</f>
        <v/>
      </c>
      <c r="AL34" s="13" t="str">
        <f t="array" ref="AL34">IFERROR(INDEX(D33:D41, SMALL(IF(ISNUMBER(SEARCH("JV2",F33:F41)), ROW(F33:F41)-MIN(ROW(F33:F41))+1, ""), ROW() -32 )), "")</f>
        <v/>
      </c>
      <c r="AM34" s="13" t="str">
        <f t="array" ref="AM34">IFERROR(INDEX(E33:E41, SMALL(IF(ISNUMBER(SEARCH("JV2",F33:F41)), ROW(F33:F41)-MIN(ROW(F33:F41))+1, ""), ROW() -32 )), "")</f>
        <v/>
      </c>
    </row>
    <row r="35" spans="2:39" s="13" customFormat="1" ht="15" customHeight="1">
      <c r="B35" s="21" t="s">
        <v>145</v>
      </c>
      <c r="C35" s="1"/>
      <c r="D35" s="22" t="s">
        <v>1149</v>
      </c>
      <c r="E35" s="1" t="s">
        <v>1150</v>
      </c>
      <c r="F35" s="23" t="s">
        <v>14</v>
      </c>
      <c r="G35" s="24"/>
      <c r="H35" s="25">
        <v>4369</v>
      </c>
      <c r="I35" s="24"/>
      <c r="J35" s="25" t="b">
        <v>0</v>
      </c>
      <c r="K35" s="19"/>
      <c r="L35" s="26"/>
      <c r="M35" s="27"/>
      <c r="AB35" s="13" t="str">
        <f t="array" ref="AB35">IFERROR(INDEX(B33:B41, SMALL(IF("V"=F33:F41, ROW(F33:F41)-MIN(ROW(F33:F41))+1, ""), ROW() -32 )), "")</f>
        <v>Cleary University</v>
      </c>
      <c r="AC35" s="13">
        <f t="array" ref="AC35">IFERROR(INDEX(C33:C41, SMALL(IF("V"=F33:F41, ROW(F33:F41)-MIN(ROW(F33:F41))+1, ""), ROW() -32 )), "")</f>
        <v>0</v>
      </c>
      <c r="AD35" s="13" t="str">
        <f t="array" ref="AD35">IFERROR(INDEX(D33:D41, SMALL(IF("V"=F33:F41, ROW(F33:F41)-MIN(ROW(F33:F41))+1, ""), ROW() -32 )), "")</f>
        <v>7914-44554</v>
      </c>
      <c r="AE35" s="13" t="str">
        <f t="array" ref="AE35">IFERROR(INDEX(E33:E41, SMALL(IF("V"=F33:F41, ROW(F33:F41)-MIN(ROW(F33:F41))+1, ""), ROW() -32 )), "")</f>
        <v>Courtney Witten</v>
      </c>
      <c r="AF35" s="13" t="str">
        <f t="array" ref="AF35">IFERROR(INDEX(B33:B41, SMALL(IF(ISNUMBER(SEARCH("JV1",F33:F41)), ROW(F33:F41)-MIN(ROW(F33:F41))+1, ""), ROW() -32 )), "")</f>
        <v/>
      </c>
      <c r="AG35" s="13" t="str">
        <f t="array" ref="AG35">IFERROR(INDEX(C33:C41, SMALL(IF(ISNUMBER(SEARCH("JV1",F33:F41)), ROW(F33:F41)-MIN(ROW(F33:F41))+1, ""), ROW() -32 )), "")</f>
        <v/>
      </c>
      <c r="AH35" s="13" t="str">
        <f t="array" ref="AH35">IFERROR(INDEX(D33:D41, SMALL(IF(ISNUMBER(SEARCH("JV1",F33:F41)), ROW(F33:F41)-MIN(ROW(F33:F41))+1, ""), ROW() -32 )), "")</f>
        <v/>
      </c>
      <c r="AI35" s="13" t="str">
        <f t="array" ref="AI35">IFERROR(INDEX(E33:E41, SMALL(IF(ISNUMBER(SEARCH("JV1",F33:F41)), ROW(F33:F41)-MIN(ROW(F33:F41))+1, ""), ROW() -32 )), "")</f>
        <v/>
      </c>
      <c r="AJ35" s="13" t="str">
        <f t="array" ref="AJ35">IFERROR(INDEX(B33:B41, SMALL(IF(ISNUMBER(SEARCH("JV2",F33:F41)), ROW(F33:F41)-MIN(ROW(F33:F41))+1, ""), ROW() -32 )), "")</f>
        <v/>
      </c>
      <c r="AK35" s="13" t="str">
        <f t="array" ref="AK35">IFERROR(INDEX(C33:C41, SMALL(IF(ISNUMBER(SEARCH("JV2",F33:F41)), ROW(F33:F41)-MIN(ROW(F33:F41))+1, ""), ROW() -32 )), "")</f>
        <v/>
      </c>
      <c r="AL35" s="13" t="str">
        <f t="array" ref="AL35">IFERROR(INDEX(D33:D41, SMALL(IF(ISNUMBER(SEARCH("JV2",F33:F41)), ROW(F33:F41)-MIN(ROW(F33:F41))+1, ""), ROW() -32 )), "")</f>
        <v/>
      </c>
      <c r="AM35" s="13" t="str">
        <f t="array" ref="AM35">IFERROR(INDEX(E33:E41, SMALL(IF(ISNUMBER(SEARCH("JV2",F33:F41)), ROW(F33:F41)-MIN(ROW(F33:F41))+1, ""), ROW() -32 )), "")</f>
        <v/>
      </c>
    </row>
    <row r="36" spans="2:39" s="13" customFormat="1" ht="15" customHeight="1">
      <c r="B36" s="21" t="s">
        <v>145</v>
      </c>
      <c r="C36" s="1"/>
      <c r="D36" s="22" t="s">
        <v>1151</v>
      </c>
      <c r="E36" s="1" t="s">
        <v>1152</v>
      </c>
      <c r="F36" s="23" t="s">
        <v>14</v>
      </c>
      <c r="G36" s="24"/>
      <c r="H36" s="25">
        <v>4369</v>
      </c>
      <c r="I36" s="24"/>
      <c r="J36" s="25" t="b">
        <v>0</v>
      </c>
      <c r="K36" s="19"/>
      <c r="L36" s="26"/>
      <c r="M36" s="27"/>
      <c r="AB36" s="13" t="str">
        <f t="array" ref="AB36">IFERROR(INDEX(B33:B41, SMALL(IF("V"=F33:F41, ROW(F33:F41)-MIN(ROW(F33:F41))+1, ""), ROW() -32 )), "")</f>
        <v>Cleary University</v>
      </c>
      <c r="AC36" s="13">
        <f t="array" ref="AC36">IFERROR(INDEX(C33:C41, SMALL(IF("V"=F33:F41, ROW(F33:F41)-MIN(ROW(F33:F41))+1, ""), ROW() -32 )), "")</f>
        <v>0</v>
      </c>
      <c r="AD36" s="13" t="str">
        <f t="array" ref="AD36">IFERROR(INDEX(D33:D41, SMALL(IF("V"=F33:F41, ROW(F33:F41)-MIN(ROW(F33:F41))+1, ""), ROW() -32 )), "")</f>
        <v>11-396381</v>
      </c>
      <c r="AE36" s="13" t="str">
        <f t="array" ref="AE36">IFERROR(INDEX(E33:E41, SMALL(IF("V"=F33:F41, ROW(F33:F41)-MIN(ROW(F33:F41))+1, ""), ROW() -32 )), "")</f>
        <v>Erica Pyden</v>
      </c>
      <c r="AF36" s="13" t="str">
        <f t="array" ref="AF36">IFERROR(INDEX(B33:B41, SMALL(IF(ISNUMBER(SEARCH("JV1",F33:F41)), ROW(F33:F41)-MIN(ROW(F33:F41))+1, ""), ROW() -32 )), "")</f>
        <v/>
      </c>
      <c r="AG36" s="13" t="str">
        <f t="array" ref="AG36">IFERROR(INDEX(C33:C41, SMALL(IF(ISNUMBER(SEARCH("JV1",F33:F41)), ROW(F33:F41)-MIN(ROW(F33:F41))+1, ""), ROW() -32 )), "")</f>
        <v/>
      </c>
      <c r="AH36" s="13" t="str">
        <f t="array" ref="AH36">IFERROR(INDEX(D33:D41, SMALL(IF(ISNUMBER(SEARCH("JV1",F33:F41)), ROW(F33:F41)-MIN(ROW(F33:F41))+1, ""), ROW() -32 )), "")</f>
        <v/>
      </c>
      <c r="AI36" s="13" t="str">
        <f t="array" ref="AI36">IFERROR(INDEX(E33:E41, SMALL(IF(ISNUMBER(SEARCH("JV1",F33:F41)), ROW(F33:F41)-MIN(ROW(F33:F41))+1, ""), ROW() -32 )), "")</f>
        <v/>
      </c>
      <c r="AJ36" s="13" t="str">
        <f t="array" ref="AJ36">IFERROR(INDEX(B33:B41, SMALL(IF(ISNUMBER(SEARCH("JV2",F33:F41)), ROW(F33:F41)-MIN(ROW(F33:F41))+1, ""), ROW() -32 )), "")</f>
        <v/>
      </c>
      <c r="AK36" s="13" t="str">
        <f t="array" ref="AK36">IFERROR(INDEX(C33:C41, SMALL(IF(ISNUMBER(SEARCH("JV2",F33:F41)), ROW(F33:F41)-MIN(ROW(F33:F41))+1, ""), ROW() -32 )), "")</f>
        <v/>
      </c>
      <c r="AL36" s="13" t="str">
        <f t="array" ref="AL36">IFERROR(INDEX(D33:D41, SMALL(IF(ISNUMBER(SEARCH("JV2",F33:F41)), ROW(F33:F41)-MIN(ROW(F33:F41))+1, ""), ROW() -32 )), "")</f>
        <v/>
      </c>
      <c r="AM36" s="13" t="str">
        <f t="array" ref="AM36">IFERROR(INDEX(E33:E41, SMALL(IF(ISNUMBER(SEARCH("JV2",F33:F41)), ROW(F33:F41)-MIN(ROW(F33:F41))+1, ""), ROW() -32 )), "")</f>
        <v/>
      </c>
    </row>
    <row r="37" spans="2:39" s="13" customFormat="1" ht="15" customHeight="1">
      <c r="B37" s="21" t="s">
        <v>145</v>
      </c>
      <c r="C37" s="1"/>
      <c r="D37" s="22" t="s">
        <v>1153</v>
      </c>
      <c r="E37" s="1" t="s">
        <v>1154</v>
      </c>
      <c r="F37" s="23" t="s">
        <v>14</v>
      </c>
      <c r="G37" s="24"/>
      <c r="H37" s="25">
        <v>4369</v>
      </c>
      <c r="I37" s="24"/>
      <c r="J37" s="25" t="b">
        <v>0</v>
      </c>
      <c r="K37" s="19"/>
      <c r="L37" s="26"/>
      <c r="M37" s="27"/>
      <c r="AB37" s="13" t="str">
        <f t="array" ref="AB37">IFERROR(INDEX(B33:B41, SMALL(IF("V"=F33:F41, ROW(F33:F41)-MIN(ROW(F33:F41))+1, ""), ROW() -32 )), "")</f>
        <v>Cleary University</v>
      </c>
      <c r="AC37" s="13">
        <f t="array" ref="AC37">IFERROR(INDEX(C33:C41, SMALL(IF("V"=F33:F41, ROW(F33:F41)-MIN(ROW(F33:F41))+1, ""), ROW() -32 )), "")</f>
        <v>0</v>
      </c>
      <c r="AD37" s="13" t="str">
        <f t="array" ref="AD37">IFERROR(INDEX(D33:D41, SMALL(IF("V"=F33:F41, ROW(F33:F41)-MIN(ROW(F33:F41))+1, ""), ROW() -32 )), "")</f>
        <v>16-164469</v>
      </c>
      <c r="AE37" s="13" t="str">
        <f t="array" ref="AE37">IFERROR(INDEX(E33:E41, SMALL(IF("V"=F33:F41, ROW(F33:F41)-MIN(ROW(F33:F41))+1, ""), ROW() -32 )), "")</f>
        <v>Hailee Hale</v>
      </c>
      <c r="AF37" s="13" t="str">
        <f t="array" ref="AF37">IFERROR(INDEX(B33:B41, SMALL(IF(ISNUMBER(SEARCH("JV1",F33:F41)), ROW(F33:F41)-MIN(ROW(F33:F41))+1, ""), ROW() -32 )), "")</f>
        <v/>
      </c>
      <c r="AG37" s="13" t="str">
        <f t="array" ref="AG37">IFERROR(INDEX(C33:C41, SMALL(IF(ISNUMBER(SEARCH("JV1",F33:F41)), ROW(F33:F41)-MIN(ROW(F33:F41))+1, ""), ROW() -32 )), "")</f>
        <v/>
      </c>
      <c r="AH37" s="13" t="str">
        <f t="array" ref="AH37">IFERROR(INDEX(D33:D41, SMALL(IF(ISNUMBER(SEARCH("JV1",F33:F41)), ROW(F33:F41)-MIN(ROW(F33:F41))+1, ""), ROW() -32 )), "")</f>
        <v/>
      </c>
      <c r="AI37" s="13" t="str">
        <f t="array" ref="AI37">IFERROR(INDEX(E33:E41, SMALL(IF(ISNUMBER(SEARCH("JV1",F33:F41)), ROW(F33:F41)-MIN(ROW(F33:F41))+1, ""), ROW() -32 )), "")</f>
        <v/>
      </c>
      <c r="AJ37" s="13" t="str">
        <f t="array" ref="AJ37">IFERROR(INDEX(B33:B41, SMALL(IF(ISNUMBER(SEARCH("JV2",F33:F41)), ROW(F33:F41)-MIN(ROW(F33:F41))+1, ""), ROW() -32 )), "")</f>
        <v/>
      </c>
      <c r="AK37" s="13" t="str">
        <f t="array" ref="AK37">IFERROR(INDEX(C33:C41, SMALL(IF(ISNUMBER(SEARCH("JV2",F33:F41)), ROW(F33:F41)-MIN(ROW(F33:F41))+1, ""), ROW() -32 )), "")</f>
        <v/>
      </c>
      <c r="AL37" s="13" t="str">
        <f t="array" ref="AL37">IFERROR(INDEX(D33:D41, SMALL(IF(ISNUMBER(SEARCH("JV2",F33:F41)), ROW(F33:F41)-MIN(ROW(F33:F41))+1, ""), ROW() -32 )), "")</f>
        <v/>
      </c>
      <c r="AM37" s="13" t="str">
        <f t="array" ref="AM37">IFERROR(INDEX(E33:E41, SMALL(IF(ISNUMBER(SEARCH("JV2",F33:F41)), ROW(F33:F41)-MIN(ROW(F33:F41))+1, ""), ROW() -32 )), "")</f>
        <v/>
      </c>
    </row>
    <row r="38" spans="2:39" s="13" customFormat="1" ht="15" customHeight="1">
      <c r="B38" s="21" t="s">
        <v>145</v>
      </c>
      <c r="C38" s="1"/>
      <c r="D38" s="22" t="s">
        <v>1155</v>
      </c>
      <c r="E38" s="1" t="s">
        <v>1156</v>
      </c>
      <c r="F38" s="23" t="s">
        <v>14</v>
      </c>
      <c r="G38" s="24"/>
      <c r="H38" s="25">
        <v>4369</v>
      </c>
      <c r="I38" s="24"/>
      <c r="J38" s="25" t="b">
        <v>0</v>
      </c>
      <c r="K38" s="19"/>
      <c r="L38" s="26"/>
      <c r="M38" s="27"/>
      <c r="AB38" s="13" t="str">
        <f t="array" ref="AB38">IFERROR(INDEX(B33:B41, SMALL(IF("V"=F33:F41, ROW(F33:F41)-MIN(ROW(F33:F41))+1, ""), ROW() -32 )), "")</f>
        <v>Cleary University</v>
      </c>
      <c r="AC38" s="13">
        <f t="array" ref="AC38">IFERROR(INDEX(C33:C41, SMALL(IF("V"=F33:F41, ROW(F33:F41)-MIN(ROW(F33:F41))+1, ""), ROW() -32 )), "")</f>
        <v>0</v>
      </c>
      <c r="AD38" s="13" t="str">
        <f t="array" ref="AD38">IFERROR(INDEX(D33:D41, SMALL(IF("V"=F33:F41, ROW(F33:F41)-MIN(ROW(F33:F41))+1, ""), ROW() -32 )), "")</f>
        <v>11-447967</v>
      </c>
      <c r="AE38" s="13" t="str">
        <f t="array" ref="AE38">IFERROR(INDEX(E33:E41, SMALL(IF("V"=F33:F41, ROW(F33:F41)-MIN(ROW(F33:F41))+1, ""), ROW() -32 )), "")</f>
        <v>Jamie Crandell</v>
      </c>
      <c r="AF38" s="13" t="str">
        <f t="array" ref="AF38">IFERROR(INDEX(B33:B41, SMALL(IF(ISNUMBER(SEARCH("JV1",F33:F41)), ROW(F33:F41)-MIN(ROW(F33:F41))+1, ""), ROW() -32 )), "")</f>
        <v/>
      </c>
      <c r="AG38" s="13" t="str">
        <f t="array" ref="AG38">IFERROR(INDEX(C33:C41, SMALL(IF(ISNUMBER(SEARCH("JV1",F33:F41)), ROW(F33:F41)-MIN(ROW(F33:F41))+1, ""), ROW() -32 )), "")</f>
        <v/>
      </c>
      <c r="AH38" s="13" t="str">
        <f t="array" ref="AH38">IFERROR(INDEX(D33:D41, SMALL(IF(ISNUMBER(SEARCH("JV1",F33:F41)), ROW(F33:F41)-MIN(ROW(F33:F41))+1, ""), ROW() -32 )), "")</f>
        <v/>
      </c>
      <c r="AI38" s="13" t="str">
        <f t="array" ref="AI38">IFERROR(INDEX(E33:E41, SMALL(IF(ISNUMBER(SEARCH("JV1",F33:F41)), ROW(F33:F41)-MIN(ROW(F33:F41))+1, ""), ROW() -32 )), "")</f>
        <v/>
      </c>
      <c r="AJ38" s="13" t="str">
        <f t="array" ref="AJ38">IFERROR(INDEX(B33:B41, SMALL(IF(ISNUMBER(SEARCH("JV2",F33:F41)), ROW(F33:F41)-MIN(ROW(F33:F41))+1, ""), ROW() -32 )), "")</f>
        <v/>
      </c>
      <c r="AK38" s="13" t="str">
        <f t="array" ref="AK38">IFERROR(INDEX(C33:C41, SMALL(IF(ISNUMBER(SEARCH("JV2",F33:F41)), ROW(F33:F41)-MIN(ROW(F33:F41))+1, ""), ROW() -32 )), "")</f>
        <v/>
      </c>
      <c r="AL38" s="13" t="str">
        <f t="array" ref="AL38">IFERROR(INDEX(D33:D41, SMALL(IF(ISNUMBER(SEARCH("JV2",F33:F41)), ROW(F33:F41)-MIN(ROW(F33:F41))+1, ""), ROW() -32 )), "")</f>
        <v/>
      </c>
      <c r="AM38" s="13" t="str">
        <f t="array" ref="AM38">IFERROR(INDEX(E33:E41, SMALL(IF(ISNUMBER(SEARCH("JV2",F33:F41)), ROW(F33:F41)-MIN(ROW(F33:F41))+1, ""), ROW() -32 )), "")</f>
        <v/>
      </c>
    </row>
    <row r="39" spans="2:39" s="13" customFormat="1" ht="15" customHeight="1">
      <c r="B39" s="21" t="s">
        <v>145</v>
      </c>
      <c r="C39" s="1"/>
      <c r="D39" s="22" t="s">
        <v>1157</v>
      </c>
      <c r="E39" s="1" t="s">
        <v>1158</v>
      </c>
      <c r="F39" s="23" t="s">
        <v>30</v>
      </c>
      <c r="G39" s="24"/>
      <c r="H39" s="25">
        <v>4369</v>
      </c>
      <c r="I39" s="24"/>
      <c r="J39" s="25" t="b">
        <v>0</v>
      </c>
      <c r="K39" s="19"/>
      <c r="L39" s="26"/>
      <c r="M39" s="27"/>
      <c r="AB39" s="13" t="str">
        <f t="array" ref="AB39">IFERROR(INDEX(B33:B41, SMALL(IF("V"=F33:F41, ROW(F33:F41)-MIN(ROW(F33:F41))+1, ""), ROW() -32 )), "")</f>
        <v>Cleary University</v>
      </c>
      <c r="AC39" s="13">
        <f t="array" ref="AC39">IFERROR(INDEX(C33:C41, SMALL(IF("V"=F33:F41, ROW(F33:F41)-MIN(ROW(F33:F41))+1, ""), ROW() -32 )), "")</f>
        <v>0</v>
      </c>
      <c r="AD39" s="13" t="str">
        <f t="array" ref="AD39">IFERROR(INDEX(D33:D41, SMALL(IF("V"=F33:F41, ROW(F33:F41)-MIN(ROW(F33:F41))+1, ""), ROW() -32 )), "")</f>
        <v>15-103776</v>
      </c>
      <c r="AE39" s="13" t="str">
        <f t="array" ref="AE39">IFERROR(INDEX(E33:E41, SMALL(IF("V"=F33:F41, ROW(F33:F41)-MIN(ROW(F33:F41))+1, ""), ROW() -32 )), "")</f>
        <v>Leigha Rue</v>
      </c>
      <c r="AF39" s="13" t="str">
        <f t="array" ref="AF39">IFERROR(INDEX(B33:B41, SMALL(IF(ISNUMBER(SEARCH("JV1",F33:F41)), ROW(F33:F41)-MIN(ROW(F33:F41))+1, ""), ROW() -32 )), "")</f>
        <v/>
      </c>
      <c r="AG39" s="13" t="str">
        <f t="array" ref="AG39">IFERROR(INDEX(C33:C41, SMALL(IF(ISNUMBER(SEARCH("JV1",F33:F41)), ROW(F33:F41)-MIN(ROW(F33:F41))+1, ""), ROW() -32 )), "")</f>
        <v/>
      </c>
      <c r="AH39" s="13" t="str">
        <f t="array" ref="AH39">IFERROR(INDEX(D33:D41, SMALL(IF(ISNUMBER(SEARCH("JV1",F33:F41)), ROW(F33:F41)-MIN(ROW(F33:F41))+1, ""), ROW() -32 )), "")</f>
        <v/>
      </c>
      <c r="AI39" s="13" t="str">
        <f t="array" ref="AI39">IFERROR(INDEX(E33:E41, SMALL(IF(ISNUMBER(SEARCH("JV1",F33:F41)), ROW(F33:F41)-MIN(ROW(F33:F41))+1, ""), ROW() -32 )), "")</f>
        <v/>
      </c>
      <c r="AJ39" s="13" t="str">
        <f t="array" ref="AJ39">IFERROR(INDEX(B33:B41, SMALL(IF(ISNUMBER(SEARCH("JV2",F33:F41)), ROW(F33:F41)-MIN(ROW(F33:F41))+1, ""), ROW() -32 )), "")</f>
        <v/>
      </c>
      <c r="AK39" s="13" t="str">
        <f t="array" ref="AK39">IFERROR(INDEX(C33:C41, SMALL(IF(ISNUMBER(SEARCH("JV2",F33:F41)), ROW(F33:F41)-MIN(ROW(F33:F41))+1, ""), ROW() -32 )), "")</f>
        <v/>
      </c>
      <c r="AL39" s="13" t="str">
        <f t="array" ref="AL39">IFERROR(INDEX(D33:D41, SMALL(IF(ISNUMBER(SEARCH("JV2",F33:F41)), ROW(F33:F41)-MIN(ROW(F33:F41))+1, ""), ROW() -32 )), "")</f>
        <v/>
      </c>
      <c r="AM39" s="13" t="str">
        <f t="array" ref="AM39">IFERROR(INDEX(E33:E41, SMALL(IF(ISNUMBER(SEARCH("JV2",F33:F41)), ROW(F33:F41)-MIN(ROW(F33:F41))+1, ""), ROW() -32 )), "")</f>
        <v/>
      </c>
    </row>
    <row r="40" spans="2:39" s="13" customFormat="1" ht="15" customHeight="1">
      <c r="B40" s="21" t="s">
        <v>145</v>
      </c>
      <c r="C40" s="1"/>
      <c r="D40" s="22" t="s">
        <v>1159</v>
      </c>
      <c r="E40" s="1" t="s">
        <v>1160</v>
      </c>
      <c r="F40" s="23" t="s">
        <v>14</v>
      </c>
      <c r="G40" s="24"/>
      <c r="H40" s="25">
        <v>4369</v>
      </c>
      <c r="I40" s="24"/>
      <c r="J40" s="25" t="b">
        <v>0</v>
      </c>
      <c r="K40" s="19"/>
      <c r="L40" s="26"/>
      <c r="M40" s="27"/>
      <c r="AB40" s="13" t="str">
        <f t="array" ref="AB40">IFERROR(INDEX(B33:B41, SMALL(IF("V"=F33:F41, ROW(F33:F41)-MIN(ROW(F33:F41))+1, ""), ROW() -32 )), "")</f>
        <v>Cleary University</v>
      </c>
      <c r="AC40" s="13">
        <f t="array" ref="AC40">IFERROR(INDEX(C33:C41, SMALL(IF("V"=F33:F41, ROW(F33:F41)-MIN(ROW(F33:F41))+1, ""), ROW() -32 )), "")</f>
        <v>0</v>
      </c>
      <c r="AD40" s="13" t="str">
        <f t="array" ref="AD40">IFERROR(INDEX(D33:D41, SMALL(IF("V"=F33:F41, ROW(F33:F41)-MIN(ROW(F33:F41))+1, ""), ROW() -32 )), "")</f>
        <v>17-73985</v>
      </c>
      <c r="AE40" s="13" t="str">
        <f t="array" ref="AE40">IFERROR(INDEX(E33:E41, SMALL(IF("V"=F33:F41, ROW(F33:F41)-MIN(ROW(F33:F41))+1, ""), ROW() -32 )), "")</f>
        <v>Samantha Dulz</v>
      </c>
      <c r="AF40" s="13" t="str">
        <f t="array" ref="AF40">IFERROR(INDEX(B33:B41, SMALL(IF(ISNUMBER(SEARCH("JV1",F33:F41)), ROW(F33:F41)-MIN(ROW(F33:F41))+1, ""), ROW() -32 )), "")</f>
        <v/>
      </c>
      <c r="AG40" s="13" t="str">
        <f t="array" ref="AG40">IFERROR(INDEX(C33:C41, SMALL(IF(ISNUMBER(SEARCH("JV1",F33:F41)), ROW(F33:F41)-MIN(ROW(F33:F41))+1, ""), ROW() -32 )), "")</f>
        <v/>
      </c>
      <c r="AH40" s="13" t="str">
        <f t="array" ref="AH40">IFERROR(INDEX(D33:D41, SMALL(IF(ISNUMBER(SEARCH("JV1",F33:F41)), ROW(F33:F41)-MIN(ROW(F33:F41))+1, ""), ROW() -32 )), "")</f>
        <v/>
      </c>
      <c r="AI40" s="13" t="str">
        <f t="array" ref="AI40">IFERROR(INDEX(E33:E41, SMALL(IF(ISNUMBER(SEARCH("JV1",F33:F41)), ROW(F33:F41)-MIN(ROW(F33:F41))+1, ""), ROW() -32 )), "")</f>
        <v/>
      </c>
      <c r="AJ40" s="13" t="str">
        <f t="array" ref="AJ40">IFERROR(INDEX(B33:B41, SMALL(IF(ISNUMBER(SEARCH("JV2",F33:F41)), ROW(F33:F41)-MIN(ROW(F33:F41))+1, ""), ROW() -32 )), "")</f>
        <v/>
      </c>
      <c r="AK40" s="13" t="str">
        <f t="array" ref="AK40">IFERROR(INDEX(C33:C41, SMALL(IF(ISNUMBER(SEARCH("JV2",F33:F41)), ROW(F33:F41)-MIN(ROW(F33:F41))+1, ""), ROW() -32 )), "")</f>
        <v/>
      </c>
      <c r="AL40" s="13" t="str">
        <f t="array" ref="AL40">IFERROR(INDEX(D33:D41, SMALL(IF(ISNUMBER(SEARCH("JV2",F33:F41)), ROW(F33:F41)-MIN(ROW(F33:F41))+1, ""), ROW() -32 )), "")</f>
        <v/>
      </c>
      <c r="AM40" s="13" t="str">
        <f t="array" ref="AM40">IFERROR(INDEX(E33:E41, SMALL(IF(ISNUMBER(SEARCH("JV2",F33:F41)), ROW(F33:F41)-MIN(ROW(F33:F41))+1, ""), ROW() -32 )), "")</f>
        <v/>
      </c>
    </row>
    <row r="41" spans="2:39" s="13" customFormat="1" ht="15" customHeight="1">
      <c r="B41" s="21" t="s">
        <v>145</v>
      </c>
      <c r="C41" s="1"/>
      <c r="D41" s="22" t="s">
        <v>1161</v>
      </c>
      <c r="E41" s="1" t="s">
        <v>1162</v>
      </c>
      <c r="F41" s="23" t="s">
        <v>14</v>
      </c>
      <c r="G41" s="24"/>
      <c r="H41" s="25">
        <v>4369</v>
      </c>
      <c r="I41" s="24"/>
      <c r="J41" s="25" t="b">
        <v>0</v>
      </c>
      <c r="K41" s="19"/>
      <c r="L41" s="26"/>
      <c r="M41" s="27"/>
    </row>
    <row r="42" spans="2:39" s="13" customFormat="1" ht="15" customHeight="1">
      <c r="B42" s="21" t="s">
        <v>174</v>
      </c>
      <c r="C42" s="1"/>
      <c r="D42" s="22" t="s">
        <v>1163</v>
      </c>
      <c r="E42" s="1" t="s">
        <v>1164</v>
      </c>
      <c r="F42" s="23" t="s">
        <v>14</v>
      </c>
      <c r="G42" s="24"/>
      <c r="H42" s="25">
        <v>4043</v>
      </c>
      <c r="I42" s="24"/>
      <c r="J42" s="25" t="b">
        <v>0</v>
      </c>
      <c r="K42" s="19"/>
      <c r="L42" s="26"/>
      <c r="M42" s="27"/>
      <c r="AB42" s="13" t="str">
        <f t="array" ref="AB42">IFERROR(INDEX(B42:B59, SMALL(IF("V"=F42:F59, ROW(F42:F59)-MIN(ROW(F42:F59))+1, ""), ROW() -41 )), "")</f>
        <v>Concordia University</v>
      </c>
      <c r="AC42" s="13">
        <f t="array" ref="AC42">IFERROR(INDEX(C42:C59, SMALL(IF("V"=F42:F59, ROW(F42:F59)-MIN(ROW(F42:F59))+1, ""), ROW() -41 )), "")</f>
        <v>0</v>
      </c>
      <c r="AD42" s="13" t="str">
        <f t="array" ref="AD42">IFERROR(INDEX(D42:D59, SMALL(IF("V"=F42:F59, ROW(F42:F59)-MIN(ROW(F42:F59))+1, ""), ROW() -41 )), "")</f>
        <v>19-32062</v>
      </c>
      <c r="AE42" s="13" t="str">
        <f t="array" ref="AE42">IFERROR(INDEX(E42:E59, SMALL(IF("V"=F42:F59, ROW(F42:F59)-MIN(ROW(F42:F59))+1, ""), ROW() -41 )), "")</f>
        <v>Amanda Fisher</v>
      </c>
      <c r="AF42" s="13" t="str">
        <f t="array" ref="AF42">IFERROR(INDEX(B42:B59, SMALL(IF(ISNUMBER(SEARCH("JV1",F42:F59)), ROW(F42:F59)-MIN(ROW(F42:F59))+1, ""), ROW() -41 )), "")</f>
        <v/>
      </c>
      <c r="AG42" s="13" t="str">
        <f t="array" ref="AG42">IFERROR(INDEX(C42:C59, SMALL(IF(ISNUMBER(SEARCH("JV1",F42:F59)), ROW(F42:F59)-MIN(ROW(F42:F59))+1, ""), ROW() -41 )), "")</f>
        <v/>
      </c>
      <c r="AH42" s="13" t="str">
        <f t="array" ref="AH42">IFERROR(INDEX(D42:D59, SMALL(IF(ISNUMBER(SEARCH("JV1",F42:F59)), ROW(F42:F59)-MIN(ROW(F42:F59))+1, ""), ROW() -41 )), "")</f>
        <v/>
      </c>
      <c r="AI42" s="13" t="str">
        <f t="array" ref="AI42">IFERROR(INDEX(E42:E59, SMALL(IF(ISNUMBER(SEARCH("JV1",F42:F59)), ROW(F42:F59)-MIN(ROW(F42:F59))+1, ""), ROW() -41 )), "")</f>
        <v/>
      </c>
      <c r="AJ42" s="13" t="str">
        <f t="array" ref="AJ42">IFERROR(INDEX(B42:B59, SMALL(IF(ISNUMBER(SEARCH("JV2",F42:F59)), ROW(F42:F59)-MIN(ROW(F42:F59))+1, ""), ROW() -41 )), "")</f>
        <v/>
      </c>
      <c r="AK42" s="13" t="str">
        <f t="array" ref="AK42">IFERROR(INDEX(C42:C59, SMALL(IF(ISNUMBER(SEARCH("JV2",F42:F59)), ROW(F42:F59)-MIN(ROW(F42:F59))+1, ""), ROW() -41 )), "")</f>
        <v/>
      </c>
      <c r="AL42" s="13" t="str">
        <f t="array" ref="AL42">IFERROR(INDEX(D42:D59, SMALL(IF(ISNUMBER(SEARCH("JV2",F42:F59)), ROW(F42:F59)-MIN(ROW(F42:F59))+1, ""), ROW() -41 )), "")</f>
        <v/>
      </c>
      <c r="AM42" s="13" t="str">
        <f t="array" ref="AM42">IFERROR(INDEX(E42:E59, SMALL(IF(ISNUMBER(SEARCH("JV2",F42:F59)), ROW(F42:F59)-MIN(ROW(F42:F59))+1, ""), ROW() -41 )), "")</f>
        <v/>
      </c>
    </row>
    <row r="43" spans="2:39" s="13" customFormat="1" ht="15" customHeight="1">
      <c r="B43" s="21" t="s">
        <v>174</v>
      </c>
      <c r="C43" s="1"/>
      <c r="D43" s="22" t="s">
        <v>1165</v>
      </c>
      <c r="E43" s="1" t="s">
        <v>1166</v>
      </c>
      <c r="F43" s="23" t="s">
        <v>30</v>
      </c>
      <c r="G43" s="24"/>
      <c r="H43" s="25">
        <v>4043</v>
      </c>
      <c r="I43" s="24"/>
      <c r="J43" s="25" t="b">
        <v>0</v>
      </c>
      <c r="K43" s="19"/>
      <c r="L43" s="26"/>
      <c r="M43" s="27"/>
      <c r="AB43" s="13" t="str">
        <f t="array" ref="AB43">IFERROR(INDEX(B42:B59, SMALL(IF("V"=F42:F59, ROW(F42:F59)-MIN(ROW(F42:F59))+1, ""), ROW() -41 )), "")</f>
        <v>Concordia University</v>
      </c>
      <c r="AC43" s="13">
        <f t="array" ref="AC43">IFERROR(INDEX(C42:C59, SMALL(IF("V"=F42:F59, ROW(F42:F59)-MIN(ROW(F42:F59))+1, ""), ROW() -41 )), "")</f>
        <v>0</v>
      </c>
      <c r="AD43" s="13" t="str">
        <f t="array" ref="AD43">IFERROR(INDEX(D42:D59, SMALL(IF("V"=F42:F59, ROW(F42:F59)-MIN(ROW(F42:F59))+1, ""), ROW() -41 )), "")</f>
        <v>11-388021</v>
      </c>
      <c r="AE43" s="13" t="str">
        <f t="array" ref="AE43">IFERROR(INDEX(E42:E59, SMALL(IF("V"=F42:F59, ROW(F42:F59)-MIN(ROW(F42:F59))+1, ""), ROW() -41 )), "")</f>
        <v>Brooke Binder</v>
      </c>
      <c r="AF43" s="13" t="str">
        <f t="array" ref="AF43">IFERROR(INDEX(B42:B59, SMALL(IF(ISNUMBER(SEARCH("JV1",F42:F59)), ROW(F42:F59)-MIN(ROW(F42:F59))+1, ""), ROW() -41 )), "")</f>
        <v/>
      </c>
      <c r="AG43" s="13" t="str">
        <f t="array" ref="AG43">IFERROR(INDEX(C42:C59, SMALL(IF(ISNUMBER(SEARCH("JV1",F42:F59)), ROW(F42:F59)-MIN(ROW(F42:F59))+1, ""), ROW() -41 )), "")</f>
        <v/>
      </c>
      <c r="AH43" s="13" t="str">
        <f t="array" ref="AH43">IFERROR(INDEX(D42:D59, SMALL(IF(ISNUMBER(SEARCH("JV1",F42:F59)), ROW(F42:F59)-MIN(ROW(F42:F59))+1, ""), ROW() -41 )), "")</f>
        <v/>
      </c>
      <c r="AI43" s="13" t="str">
        <f t="array" ref="AI43">IFERROR(INDEX(E42:E59, SMALL(IF(ISNUMBER(SEARCH("JV1",F42:F59)), ROW(F42:F59)-MIN(ROW(F42:F59))+1, ""), ROW() -41 )), "")</f>
        <v/>
      </c>
      <c r="AJ43" s="13" t="str">
        <f t="array" ref="AJ43">IFERROR(INDEX(B42:B59, SMALL(IF(ISNUMBER(SEARCH("JV2",F42:F59)), ROW(F42:F59)-MIN(ROW(F42:F59))+1, ""), ROW() -41 )), "")</f>
        <v/>
      </c>
      <c r="AK43" s="13" t="str">
        <f t="array" ref="AK43">IFERROR(INDEX(C42:C59, SMALL(IF(ISNUMBER(SEARCH("JV2",F42:F59)), ROW(F42:F59)-MIN(ROW(F42:F59))+1, ""), ROW() -41 )), "")</f>
        <v/>
      </c>
      <c r="AL43" s="13" t="str">
        <f t="array" ref="AL43">IFERROR(INDEX(D42:D59, SMALL(IF(ISNUMBER(SEARCH("JV2",F42:F59)), ROW(F42:F59)-MIN(ROW(F42:F59))+1, ""), ROW() -41 )), "")</f>
        <v/>
      </c>
      <c r="AM43" s="13" t="str">
        <f t="array" ref="AM43">IFERROR(INDEX(E42:E59, SMALL(IF(ISNUMBER(SEARCH("JV2",F42:F59)), ROW(F42:F59)-MIN(ROW(F42:F59))+1, ""), ROW() -41 )), "")</f>
        <v/>
      </c>
    </row>
    <row r="44" spans="2:39" s="13" customFormat="1" ht="15" customHeight="1">
      <c r="B44" s="21" t="s">
        <v>174</v>
      </c>
      <c r="C44" s="1"/>
      <c r="D44" s="22" t="s">
        <v>1167</v>
      </c>
      <c r="E44" s="1" t="s">
        <v>1168</v>
      </c>
      <c r="F44" s="23" t="s">
        <v>30</v>
      </c>
      <c r="G44" s="24"/>
      <c r="H44" s="25">
        <v>4043</v>
      </c>
      <c r="I44" s="24"/>
      <c r="J44" s="25" t="b">
        <v>0</v>
      </c>
      <c r="K44" s="19"/>
      <c r="L44" s="26"/>
      <c r="M44" s="27"/>
      <c r="AB44" s="13" t="str">
        <f t="array" ref="AB44">IFERROR(INDEX(B42:B59, SMALL(IF("V"=F42:F59, ROW(F42:F59)-MIN(ROW(F42:F59))+1, ""), ROW() -41 )), "")</f>
        <v>Concordia University</v>
      </c>
      <c r="AC44" s="13">
        <f t="array" ref="AC44">IFERROR(INDEX(C42:C59, SMALL(IF("V"=F42:F59, ROW(F42:F59)-MIN(ROW(F42:F59))+1, ""), ROW() -41 )), "")</f>
        <v>0</v>
      </c>
      <c r="AD44" s="13" t="str">
        <f t="array" ref="AD44">IFERROR(INDEX(D42:D59, SMALL(IF("V"=F42:F59, ROW(F42:F59)-MIN(ROW(F42:F59))+1, ""), ROW() -41 )), "")</f>
        <v>18-84897</v>
      </c>
      <c r="AE44" s="13" t="str">
        <f t="array" ref="AE44">IFERROR(INDEX(E42:E59, SMALL(IF("V"=F42:F59, ROW(F42:F59)-MIN(ROW(F42:F59))+1, ""), ROW() -41 )), "")</f>
        <v>Emilee Hughes</v>
      </c>
      <c r="AF44" s="13" t="str">
        <f t="array" ref="AF44">IFERROR(INDEX(B42:B59, SMALL(IF(ISNUMBER(SEARCH("JV1",F42:F59)), ROW(F42:F59)-MIN(ROW(F42:F59))+1, ""), ROW() -41 )), "")</f>
        <v/>
      </c>
      <c r="AG44" s="13" t="str">
        <f t="array" ref="AG44">IFERROR(INDEX(C42:C59, SMALL(IF(ISNUMBER(SEARCH("JV1",F42:F59)), ROW(F42:F59)-MIN(ROW(F42:F59))+1, ""), ROW() -41 )), "")</f>
        <v/>
      </c>
      <c r="AH44" s="13" t="str">
        <f t="array" ref="AH44">IFERROR(INDEX(D42:D59, SMALL(IF(ISNUMBER(SEARCH("JV1",F42:F59)), ROW(F42:F59)-MIN(ROW(F42:F59))+1, ""), ROW() -41 )), "")</f>
        <v/>
      </c>
      <c r="AI44" s="13" t="str">
        <f t="array" ref="AI44">IFERROR(INDEX(E42:E59, SMALL(IF(ISNUMBER(SEARCH("JV1",F42:F59)), ROW(F42:F59)-MIN(ROW(F42:F59))+1, ""), ROW() -41 )), "")</f>
        <v/>
      </c>
      <c r="AJ44" s="13" t="str">
        <f t="array" ref="AJ44">IFERROR(INDEX(B42:B59, SMALL(IF(ISNUMBER(SEARCH("JV2",F42:F59)), ROW(F42:F59)-MIN(ROW(F42:F59))+1, ""), ROW() -41 )), "")</f>
        <v/>
      </c>
      <c r="AK44" s="13" t="str">
        <f t="array" ref="AK44">IFERROR(INDEX(C42:C59, SMALL(IF(ISNUMBER(SEARCH("JV2",F42:F59)), ROW(F42:F59)-MIN(ROW(F42:F59))+1, ""), ROW() -41 )), "")</f>
        <v/>
      </c>
      <c r="AL44" s="13" t="str">
        <f t="array" ref="AL44">IFERROR(INDEX(D42:D59, SMALL(IF(ISNUMBER(SEARCH("JV2",F42:F59)), ROW(F42:F59)-MIN(ROW(F42:F59))+1, ""), ROW() -41 )), "")</f>
        <v/>
      </c>
      <c r="AM44" s="13" t="str">
        <f t="array" ref="AM44">IFERROR(INDEX(E42:E59, SMALL(IF(ISNUMBER(SEARCH("JV2",F42:F59)), ROW(F42:F59)-MIN(ROW(F42:F59))+1, ""), ROW() -41 )), "")</f>
        <v/>
      </c>
    </row>
    <row r="45" spans="2:39" s="13" customFormat="1" ht="15" customHeight="1">
      <c r="B45" s="21" t="s">
        <v>174</v>
      </c>
      <c r="C45" s="1"/>
      <c r="D45" s="22" t="s">
        <v>1169</v>
      </c>
      <c r="E45" s="1" t="s">
        <v>1170</v>
      </c>
      <c r="F45" s="23" t="s">
        <v>30</v>
      </c>
      <c r="G45" s="24"/>
      <c r="H45" s="25">
        <v>4043</v>
      </c>
      <c r="I45" s="24"/>
      <c r="J45" s="25" t="b">
        <v>0</v>
      </c>
      <c r="K45" s="19"/>
      <c r="L45" s="26"/>
      <c r="M45" s="27"/>
      <c r="AB45" s="13" t="str">
        <f t="array" ref="AB45">IFERROR(INDEX(B42:B59, SMALL(IF("V"=F42:F59, ROW(F42:F59)-MIN(ROW(F42:F59))+1, ""), ROW() -41 )), "")</f>
        <v>Concordia University</v>
      </c>
      <c r="AC45" s="13">
        <f t="array" ref="AC45">IFERROR(INDEX(C42:C59, SMALL(IF("V"=F42:F59, ROW(F42:F59)-MIN(ROW(F42:F59))+1, ""), ROW() -41 )), "")</f>
        <v>0</v>
      </c>
      <c r="AD45" s="13" t="str">
        <f t="array" ref="AD45">IFERROR(INDEX(D42:D59, SMALL(IF("V"=F42:F59, ROW(F42:F59)-MIN(ROW(F42:F59))+1, ""), ROW() -41 )), "")</f>
        <v>11-378899</v>
      </c>
      <c r="AE45" s="13" t="str">
        <f t="array" ref="AE45">IFERROR(INDEX(E42:E59, SMALL(IF("V"=F42:F59, ROW(F42:F59)-MIN(ROW(F42:F59))+1, ""), ROW() -41 )), "")</f>
        <v>Emily Morris</v>
      </c>
      <c r="AF45" s="13" t="str">
        <f t="array" ref="AF45">IFERROR(INDEX(B42:B59, SMALL(IF(ISNUMBER(SEARCH("JV1",F42:F59)), ROW(F42:F59)-MIN(ROW(F42:F59))+1, ""), ROW() -41 )), "")</f>
        <v/>
      </c>
      <c r="AG45" s="13" t="str">
        <f t="array" ref="AG45">IFERROR(INDEX(C42:C59, SMALL(IF(ISNUMBER(SEARCH("JV1",F42:F59)), ROW(F42:F59)-MIN(ROW(F42:F59))+1, ""), ROW() -41 )), "")</f>
        <v/>
      </c>
      <c r="AH45" s="13" t="str">
        <f t="array" ref="AH45">IFERROR(INDEX(D42:D59, SMALL(IF(ISNUMBER(SEARCH("JV1",F42:F59)), ROW(F42:F59)-MIN(ROW(F42:F59))+1, ""), ROW() -41 )), "")</f>
        <v/>
      </c>
      <c r="AI45" s="13" t="str">
        <f t="array" ref="AI45">IFERROR(INDEX(E42:E59, SMALL(IF(ISNUMBER(SEARCH("JV1",F42:F59)), ROW(F42:F59)-MIN(ROW(F42:F59))+1, ""), ROW() -41 )), "")</f>
        <v/>
      </c>
      <c r="AJ45" s="13" t="str">
        <f t="array" ref="AJ45">IFERROR(INDEX(B42:B59, SMALL(IF(ISNUMBER(SEARCH("JV2",F42:F59)), ROW(F42:F59)-MIN(ROW(F42:F59))+1, ""), ROW() -41 )), "")</f>
        <v/>
      </c>
      <c r="AK45" s="13" t="str">
        <f t="array" ref="AK45">IFERROR(INDEX(C42:C59, SMALL(IF(ISNUMBER(SEARCH("JV2",F42:F59)), ROW(F42:F59)-MIN(ROW(F42:F59))+1, ""), ROW() -41 )), "")</f>
        <v/>
      </c>
      <c r="AL45" s="13" t="str">
        <f t="array" ref="AL45">IFERROR(INDEX(D42:D59, SMALL(IF(ISNUMBER(SEARCH("JV2",F42:F59)), ROW(F42:F59)-MIN(ROW(F42:F59))+1, ""), ROW() -41 )), "")</f>
        <v/>
      </c>
      <c r="AM45" s="13" t="str">
        <f t="array" ref="AM45">IFERROR(INDEX(E42:E59, SMALL(IF(ISNUMBER(SEARCH("JV2",F42:F59)), ROW(F42:F59)-MIN(ROW(F42:F59))+1, ""), ROW() -41 )), "")</f>
        <v/>
      </c>
    </row>
    <row r="46" spans="2:39" s="13" customFormat="1" ht="15" customHeight="1">
      <c r="B46" s="21" t="s">
        <v>174</v>
      </c>
      <c r="C46" s="1"/>
      <c r="D46" s="22" t="s">
        <v>1171</v>
      </c>
      <c r="E46" s="1" t="s">
        <v>1172</v>
      </c>
      <c r="F46" s="23" t="s">
        <v>30</v>
      </c>
      <c r="G46" s="24"/>
      <c r="H46" s="25">
        <v>4043</v>
      </c>
      <c r="I46" s="24"/>
      <c r="J46" s="25" t="b">
        <v>0</v>
      </c>
      <c r="K46" s="19"/>
      <c r="L46" s="26"/>
      <c r="M46" s="27"/>
      <c r="AB46" s="13" t="str">
        <f t="array" ref="AB46">IFERROR(INDEX(B42:B59, SMALL(IF("V"=F42:F59, ROW(F42:F59)-MIN(ROW(F42:F59))+1, ""), ROW() -41 )), "")</f>
        <v>Concordia University</v>
      </c>
      <c r="AC46" s="13">
        <f t="array" ref="AC46">IFERROR(INDEX(C42:C59, SMALL(IF("V"=F42:F59, ROW(F42:F59)-MIN(ROW(F42:F59))+1, ""), ROW() -41 )), "")</f>
        <v>0</v>
      </c>
      <c r="AD46" s="13" t="str">
        <f t="array" ref="AD46">IFERROR(INDEX(D42:D59, SMALL(IF("V"=F42:F59, ROW(F42:F59)-MIN(ROW(F42:F59))+1, ""), ROW() -41 )), "")</f>
        <v>5999-7548</v>
      </c>
      <c r="AE46" s="13" t="str">
        <f t="array" ref="AE46">IFERROR(INDEX(E42:E59, SMALL(IF("V"=F42:F59, ROW(F42:F59)-MIN(ROW(F42:F59))+1, ""), ROW() -41 )), "")</f>
        <v>Gabriella VanHorn</v>
      </c>
      <c r="AF46" s="13" t="str">
        <f t="array" ref="AF46">IFERROR(INDEX(B42:B59, SMALL(IF(ISNUMBER(SEARCH("JV1",F42:F59)), ROW(F42:F59)-MIN(ROW(F42:F59))+1, ""), ROW() -41 )), "")</f>
        <v/>
      </c>
      <c r="AG46" s="13" t="str">
        <f t="array" ref="AG46">IFERROR(INDEX(C42:C59, SMALL(IF(ISNUMBER(SEARCH("JV1",F42:F59)), ROW(F42:F59)-MIN(ROW(F42:F59))+1, ""), ROW() -41 )), "")</f>
        <v/>
      </c>
      <c r="AH46" s="13" t="str">
        <f t="array" ref="AH46">IFERROR(INDEX(D42:D59, SMALL(IF(ISNUMBER(SEARCH("JV1",F42:F59)), ROW(F42:F59)-MIN(ROW(F42:F59))+1, ""), ROW() -41 )), "")</f>
        <v/>
      </c>
      <c r="AI46" s="13" t="str">
        <f t="array" ref="AI46">IFERROR(INDEX(E42:E59, SMALL(IF(ISNUMBER(SEARCH("JV1",F42:F59)), ROW(F42:F59)-MIN(ROW(F42:F59))+1, ""), ROW() -41 )), "")</f>
        <v/>
      </c>
      <c r="AJ46" s="13" t="str">
        <f t="array" ref="AJ46">IFERROR(INDEX(B42:B59, SMALL(IF(ISNUMBER(SEARCH("JV2",F42:F59)), ROW(F42:F59)-MIN(ROW(F42:F59))+1, ""), ROW() -41 )), "")</f>
        <v/>
      </c>
      <c r="AK46" s="13" t="str">
        <f t="array" ref="AK46">IFERROR(INDEX(C42:C59, SMALL(IF(ISNUMBER(SEARCH("JV2",F42:F59)), ROW(F42:F59)-MIN(ROW(F42:F59))+1, ""), ROW() -41 )), "")</f>
        <v/>
      </c>
      <c r="AL46" s="13" t="str">
        <f t="array" ref="AL46">IFERROR(INDEX(D42:D59, SMALL(IF(ISNUMBER(SEARCH("JV2",F42:F59)), ROW(F42:F59)-MIN(ROW(F42:F59))+1, ""), ROW() -41 )), "")</f>
        <v/>
      </c>
      <c r="AM46" s="13" t="str">
        <f t="array" ref="AM46">IFERROR(INDEX(E42:E59, SMALL(IF(ISNUMBER(SEARCH("JV2",F42:F59)), ROW(F42:F59)-MIN(ROW(F42:F59))+1, ""), ROW() -41 )), "")</f>
        <v/>
      </c>
    </row>
    <row r="47" spans="2:39" s="13" customFormat="1" ht="15" customHeight="1">
      <c r="B47" s="21" t="s">
        <v>174</v>
      </c>
      <c r="C47" s="1"/>
      <c r="D47" s="22" t="s">
        <v>1173</v>
      </c>
      <c r="E47" s="1" t="s">
        <v>1174</v>
      </c>
      <c r="F47" s="23" t="s">
        <v>14</v>
      </c>
      <c r="G47" s="24"/>
      <c r="H47" s="25">
        <v>4043</v>
      </c>
      <c r="I47" s="24"/>
      <c r="J47" s="25" t="b">
        <v>0</v>
      </c>
      <c r="K47" s="19"/>
      <c r="L47" s="26"/>
      <c r="M47" s="27"/>
      <c r="AB47" s="13" t="str">
        <f t="array" ref="AB47">IFERROR(INDEX(B42:B59, SMALL(IF("V"=F42:F59, ROW(F42:F59)-MIN(ROW(F42:F59))+1, ""), ROW() -41 )), "")</f>
        <v>Concordia University</v>
      </c>
      <c r="AC47" s="13">
        <f t="array" ref="AC47">IFERROR(INDEX(C42:C59, SMALL(IF("V"=F42:F59, ROW(F42:F59)-MIN(ROW(F42:F59))+1, ""), ROW() -41 )), "")</f>
        <v>0</v>
      </c>
      <c r="AD47" s="13" t="str">
        <f t="array" ref="AD47">IFERROR(INDEX(D42:D59, SMALL(IF("V"=F42:F59, ROW(F42:F59)-MIN(ROW(F42:F59))+1, ""), ROW() -41 )), "")</f>
        <v>17-17225</v>
      </c>
      <c r="AE47" s="13" t="str">
        <f t="array" ref="AE47">IFERROR(INDEX(E42:E59, SMALL(IF("V"=F42:F59, ROW(F42:F59)-MIN(ROW(F42:F59))+1, ""), ROW() -41 )), "")</f>
        <v>Kyla Peterson</v>
      </c>
      <c r="AF47" s="13" t="str">
        <f t="array" ref="AF47">IFERROR(INDEX(B42:B59, SMALL(IF(ISNUMBER(SEARCH("JV1",F42:F59)), ROW(F42:F59)-MIN(ROW(F42:F59))+1, ""), ROW() -41 )), "")</f>
        <v/>
      </c>
      <c r="AG47" s="13" t="str">
        <f t="array" ref="AG47">IFERROR(INDEX(C42:C59, SMALL(IF(ISNUMBER(SEARCH("JV1",F42:F59)), ROW(F42:F59)-MIN(ROW(F42:F59))+1, ""), ROW() -41 )), "")</f>
        <v/>
      </c>
      <c r="AH47" s="13" t="str">
        <f t="array" ref="AH47">IFERROR(INDEX(D42:D59, SMALL(IF(ISNUMBER(SEARCH("JV1",F42:F59)), ROW(F42:F59)-MIN(ROW(F42:F59))+1, ""), ROW() -41 )), "")</f>
        <v/>
      </c>
      <c r="AI47" s="13" t="str">
        <f t="array" ref="AI47">IFERROR(INDEX(E42:E59, SMALL(IF(ISNUMBER(SEARCH("JV1",F42:F59)), ROW(F42:F59)-MIN(ROW(F42:F59))+1, ""), ROW() -41 )), "")</f>
        <v/>
      </c>
      <c r="AJ47" s="13" t="str">
        <f t="array" ref="AJ47">IFERROR(INDEX(B42:B59, SMALL(IF(ISNUMBER(SEARCH("JV2",F42:F59)), ROW(F42:F59)-MIN(ROW(F42:F59))+1, ""), ROW() -41 )), "")</f>
        <v/>
      </c>
      <c r="AK47" s="13" t="str">
        <f t="array" ref="AK47">IFERROR(INDEX(C42:C59, SMALL(IF(ISNUMBER(SEARCH("JV2",F42:F59)), ROW(F42:F59)-MIN(ROW(F42:F59))+1, ""), ROW() -41 )), "")</f>
        <v/>
      </c>
      <c r="AL47" s="13" t="str">
        <f t="array" ref="AL47">IFERROR(INDEX(D42:D59, SMALL(IF(ISNUMBER(SEARCH("JV2",F42:F59)), ROW(F42:F59)-MIN(ROW(F42:F59))+1, ""), ROW() -41 )), "")</f>
        <v/>
      </c>
      <c r="AM47" s="13" t="str">
        <f t="array" ref="AM47">IFERROR(INDEX(E42:E59, SMALL(IF(ISNUMBER(SEARCH("JV2",F42:F59)), ROW(F42:F59)-MIN(ROW(F42:F59))+1, ""), ROW() -41 )), "")</f>
        <v/>
      </c>
    </row>
    <row r="48" spans="2:39" s="13" customFormat="1" ht="15" customHeight="1">
      <c r="B48" s="21" t="s">
        <v>174</v>
      </c>
      <c r="C48" s="1"/>
      <c r="D48" s="22" t="s">
        <v>1175</v>
      </c>
      <c r="E48" s="1" t="s">
        <v>1176</v>
      </c>
      <c r="F48" s="23" t="s">
        <v>30</v>
      </c>
      <c r="G48" s="24"/>
      <c r="H48" s="25">
        <v>4043</v>
      </c>
      <c r="I48" s="24"/>
      <c r="J48" s="25" t="b">
        <v>0</v>
      </c>
      <c r="K48" s="19"/>
      <c r="L48" s="26"/>
      <c r="M48" s="27"/>
      <c r="AB48" s="13" t="str">
        <f t="array" ref="AB48">IFERROR(INDEX(B42:B59, SMALL(IF("V"=F42:F59, ROW(F42:F59)-MIN(ROW(F42:F59))+1, ""), ROW() -41 )), "")</f>
        <v>Concordia University</v>
      </c>
      <c r="AC48" s="13">
        <f t="array" ref="AC48">IFERROR(INDEX(C42:C59, SMALL(IF("V"=F42:F59, ROW(F42:F59)-MIN(ROW(F42:F59))+1, ""), ROW() -41 )), "")</f>
        <v>0</v>
      </c>
      <c r="AD48" s="13" t="str">
        <f t="array" ref="AD48">IFERROR(INDEX(D42:D59, SMALL(IF("V"=F42:F59, ROW(F42:F59)-MIN(ROW(F42:F59))+1, ""), ROW() -41 )), "")</f>
        <v>22-23695</v>
      </c>
      <c r="AE48" s="13" t="str">
        <f t="array" ref="AE48">IFERROR(INDEX(E42:E59, SMALL(IF("V"=F42:F59, ROW(F42:F59)-MIN(ROW(F42:F59))+1, ""), ROW() -41 )), "")</f>
        <v>Megan Redmond</v>
      </c>
      <c r="AF48" s="13" t="str">
        <f t="array" ref="AF48">IFERROR(INDEX(B42:B59, SMALL(IF(ISNUMBER(SEARCH("JV1",F42:F59)), ROW(F42:F59)-MIN(ROW(F42:F59))+1, ""), ROW() -41 )), "")</f>
        <v/>
      </c>
      <c r="AG48" s="13" t="str">
        <f t="array" ref="AG48">IFERROR(INDEX(C42:C59, SMALL(IF(ISNUMBER(SEARCH("JV1",F42:F59)), ROW(F42:F59)-MIN(ROW(F42:F59))+1, ""), ROW() -41 )), "")</f>
        <v/>
      </c>
      <c r="AH48" s="13" t="str">
        <f t="array" ref="AH48">IFERROR(INDEX(D42:D59, SMALL(IF(ISNUMBER(SEARCH("JV1",F42:F59)), ROW(F42:F59)-MIN(ROW(F42:F59))+1, ""), ROW() -41 )), "")</f>
        <v/>
      </c>
      <c r="AI48" s="13" t="str">
        <f t="array" ref="AI48">IFERROR(INDEX(E42:E59, SMALL(IF(ISNUMBER(SEARCH("JV1",F42:F59)), ROW(F42:F59)-MIN(ROW(F42:F59))+1, ""), ROW() -41 )), "")</f>
        <v/>
      </c>
      <c r="AJ48" s="13" t="str">
        <f t="array" ref="AJ48">IFERROR(INDEX(B42:B59, SMALL(IF(ISNUMBER(SEARCH("JV2",F42:F59)), ROW(F42:F59)-MIN(ROW(F42:F59))+1, ""), ROW() -41 )), "")</f>
        <v/>
      </c>
      <c r="AK48" s="13" t="str">
        <f t="array" ref="AK48">IFERROR(INDEX(C42:C59, SMALL(IF(ISNUMBER(SEARCH("JV2",F42:F59)), ROW(F42:F59)-MIN(ROW(F42:F59))+1, ""), ROW() -41 )), "")</f>
        <v/>
      </c>
      <c r="AL48" s="13" t="str">
        <f t="array" ref="AL48">IFERROR(INDEX(D42:D59, SMALL(IF(ISNUMBER(SEARCH("JV2",F42:F59)), ROW(F42:F59)-MIN(ROW(F42:F59))+1, ""), ROW() -41 )), "")</f>
        <v/>
      </c>
      <c r="AM48" s="13" t="str">
        <f t="array" ref="AM48">IFERROR(INDEX(E42:E59, SMALL(IF(ISNUMBER(SEARCH("JV2",F42:F59)), ROW(F42:F59)-MIN(ROW(F42:F59))+1, ""), ROW() -41 )), "")</f>
        <v/>
      </c>
    </row>
    <row r="49" spans="2:39" s="13" customFormat="1" ht="15" customHeight="1">
      <c r="B49" s="21" t="s">
        <v>174</v>
      </c>
      <c r="C49" s="1"/>
      <c r="D49" s="22" t="s">
        <v>1177</v>
      </c>
      <c r="E49" s="1" t="s">
        <v>1178</v>
      </c>
      <c r="F49" s="23" t="s">
        <v>14</v>
      </c>
      <c r="G49" s="24"/>
      <c r="H49" s="25">
        <v>4043</v>
      </c>
      <c r="I49" s="24"/>
      <c r="J49" s="25" t="b">
        <v>0</v>
      </c>
      <c r="K49" s="19"/>
      <c r="L49" s="26"/>
      <c r="M49" s="27"/>
      <c r="AB49" s="13" t="str">
        <f t="array" ref="AB49">IFERROR(INDEX(B42:B59, SMALL(IF("V"=F42:F59, ROW(F42:F59)-MIN(ROW(F42:F59))+1, ""), ROW() -41 )), "")</f>
        <v>Concordia University</v>
      </c>
      <c r="AC49" s="13">
        <f t="array" ref="AC49">IFERROR(INDEX(C42:C59, SMALL(IF("V"=F42:F59, ROW(F42:F59)-MIN(ROW(F42:F59))+1, ""), ROW() -41 )), "")</f>
        <v>0</v>
      </c>
      <c r="AD49" s="13" t="str">
        <f t="array" ref="AD49">IFERROR(INDEX(D42:D59, SMALL(IF("V"=F42:F59, ROW(F42:F59)-MIN(ROW(F42:F59))+1, ""), ROW() -41 )), "")</f>
        <v>11-666975</v>
      </c>
      <c r="AE49" s="13" t="str">
        <f t="array" ref="AE49">IFERROR(INDEX(E42:E59, SMALL(IF("V"=F42:F59, ROW(F42:F59)-MIN(ROW(F42:F59))+1, ""), ROW() -41 )), "")</f>
        <v>Ryan Giese</v>
      </c>
      <c r="AF49" s="13" t="str">
        <f t="array" ref="AF49">IFERROR(INDEX(B42:B59, SMALL(IF(ISNUMBER(SEARCH("JV1",F42:F59)), ROW(F42:F59)-MIN(ROW(F42:F59))+1, ""), ROW() -41 )), "")</f>
        <v/>
      </c>
      <c r="AG49" s="13" t="str">
        <f t="array" ref="AG49">IFERROR(INDEX(C42:C59, SMALL(IF(ISNUMBER(SEARCH("JV1",F42:F59)), ROW(F42:F59)-MIN(ROW(F42:F59))+1, ""), ROW() -41 )), "")</f>
        <v/>
      </c>
      <c r="AH49" s="13" t="str">
        <f t="array" ref="AH49">IFERROR(INDEX(D42:D59, SMALL(IF(ISNUMBER(SEARCH("JV1",F42:F59)), ROW(F42:F59)-MIN(ROW(F42:F59))+1, ""), ROW() -41 )), "")</f>
        <v/>
      </c>
      <c r="AI49" s="13" t="str">
        <f t="array" ref="AI49">IFERROR(INDEX(E42:E59, SMALL(IF(ISNUMBER(SEARCH("JV1",F42:F59)), ROW(F42:F59)-MIN(ROW(F42:F59))+1, ""), ROW() -41 )), "")</f>
        <v/>
      </c>
      <c r="AJ49" s="13" t="str">
        <f t="array" ref="AJ49">IFERROR(INDEX(B42:B59, SMALL(IF(ISNUMBER(SEARCH("JV2",F42:F59)), ROW(F42:F59)-MIN(ROW(F42:F59))+1, ""), ROW() -41 )), "")</f>
        <v/>
      </c>
      <c r="AK49" s="13" t="str">
        <f t="array" ref="AK49">IFERROR(INDEX(C42:C59, SMALL(IF(ISNUMBER(SEARCH("JV2",F42:F59)), ROW(F42:F59)-MIN(ROW(F42:F59))+1, ""), ROW() -41 )), "")</f>
        <v/>
      </c>
      <c r="AL49" s="13" t="str">
        <f t="array" ref="AL49">IFERROR(INDEX(D42:D59, SMALL(IF(ISNUMBER(SEARCH("JV2",F42:F59)), ROW(F42:F59)-MIN(ROW(F42:F59))+1, ""), ROW() -41 )), "")</f>
        <v/>
      </c>
      <c r="AM49" s="13" t="str">
        <f t="array" ref="AM49">IFERROR(INDEX(E42:E59, SMALL(IF(ISNUMBER(SEARCH("JV2",F42:F59)), ROW(F42:F59)-MIN(ROW(F42:F59))+1, ""), ROW() -41 )), "")</f>
        <v/>
      </c>
    </row>
    <row r="50" spans="2:39" s="13" customFormat="1" ht="15" customHeight="1">
      <c r="B50" s="21" t="s">
        <v>174</v>
      </c>
      <c r="C50" s="1"/>
      <c r="D50" s="22" t="s">
        <v>1179</v>
      </c>
      <c r="E50" s="1" t="s">
        <v>1180</v>
      </c>
      <c r="F50" s="23" t="s">
        <v>14</v>
      </c>
      <c r="G50" s="24"/>
      <c r="H50" s="25">
        <v>4043</v>
      </c>
      <c r="I50" s="24"/>
      <c r="J50" s="25" t="b">
        <v>0</v>
      </c>
      <c r="K50" s="19"/>
      <c r="L50" s="26"/>
      <c r="M50" s="27"/>
    </row>
    <row r="51" spans="2:39" s="13" customFormat="1" ht="15" customHeight="1">
      <c r="B51" s="21" t="s">
        <v>174</v>
      </c>
      <c r="C51" s="1"/>
      <c r="D51" s="22" t="s">
        <v>1181</v>
      </c>
      <c r="E51" s="1" t="s">
        <v>1182</v>
      </c>
      <c r="F51" s="23" t="s">
        <v>30</v>
      </c>
      <c r="G51" s="24"/>
      <c r="H51" s="25">
        <v>4043</v>
      </c>
      <c r="I51" s="24"/>
      <c r="J51" s="25" t="b">
        <v>0</v>
      </c>
      <c r="K51" s="19"/>
      <c r="L51" s="26"/>
      <c r="M51" s="27"/>
    </row>
    <row r="52" spans="2:39" s="13" customFormat="1" ht="15" customHeight="1">
      <c r="B52" s="21" t="s">
        <v>174</v>
      </c>
      <c r="C52" s="1"/>
      <c r="D52" s="22" t="s">
        <v>1183</v>
      </c>
      <c r="E52" s="1" t="s">
        <v>1184</v>
      </c>
      <c r="F52" s="23" t="s">
        <v>14</v>
      </c>
      <c r="G52" s="24"/>
      <c r="H52" s="25">
        <v>4043</v>
      </c>
      <c r="I52" s="24"/>
      <c r="J52" s="25" t="b">
        <v>0</v>
      </c>
      <c r="K52" s="19"/>
      <c r="L52" s="26"/>
      <c r="M52" s="27"/>
    </row>
    <row r="53" spans="2:39" s="13" customFormat="1" ht="15" customHeight="1">
      <c r="B53" s="21" t="s">
        <v>174</v>
      </c>
      <c r="C53" s="1"/>
      <c r="D53" s="22" t="s">
        <v>1185</v>
      </c>
      <c r="E53" s="1" t="s">
        <v>1186</v>
      </c>
      <c r="F53" s="23" t="s">
        <v>30</v>
      </c>
      <c r="G53" s="24"/>
      <c r="H53" s="25">
        <v>4043</v>
      </c>
      <c r="I53" s="24"/>
      <c r="J53" s="25" t="b">
        <v>0</v>
      </c>
      <c r="K53" s="19"/>
      <c r="L53" s="26"/>
      <c r="M53" s="27"/>
    </row>
    <row r="54" spans="2:39" s="13" customFormat="1" ht="15" customHeight="1">
      <c r="B54" s="21" t="s">
        <v>174</v>
      </c>
      <c r="C54" s="1"/>
      <c r="D54" s="22" t="s">
        <v>1187</v>
      </c>
      <c r="E54" s="1" t="s">
        <v>1188</v>
      </c>
      <c r="F54" s="23" t="s">
        <v>30</v>
      </c>
      <c r="G54" s="24"/>
      <c r="H54" s="25">
        <v>4043</v>
      </c>
      <c r="I54" s="24"/>
      <c r="J54" s="25" t="b">
        <v>0</v>
      </c>
      <c r="K54" s="19"/>
      <c r="L54" s="26"/>
      <c r="M54" s="27"/>
    </row>
    <row r="55" spans="2:39" s="13" customFormat="1" ht="15" customHeight="1">
      <c r="B55" s="21" t="s">
        <v>174</v>
      </c>
      <c r="C55" s="1"/>
      <c r="D55" s="22" t="s">
        <v>1189</v>
      </c>
      <c r="E55" s="1" t="s">
        <v>1190</v>
      </c>
      <c r="F55" s="23" t="s">
        <v>14</v>
      </c>
      <c r="G55" s="24"/>
      <c r="H55" s="25">
        <v>4043</v>
      </c>
      <c r="I55" s="24"/>
      <c r="J55" s="25" t="b">
        <v>0</v>
      </c>
      <c r="K55" s="19"/>
      <c r="L55" s="26"/>
      <c r="M55" s="27"/>
    </row>
    <row r="56" spans="2:39" s="13" customFormat="1" ht="15" customHeight="1">
      <c r="B56" s="21" t="s">
        <v>174</v>
      </c>
      <c r="C56" s="1"/>
      <c r="D56" s="22" t="s">
        <v>1191</v>
      </c>
      <c r="E56" s="1" t="s">
        <v>1192</v>
      </c>
      <c r="F56" s="23" t="s">
        <v>30</v>
      </c>
      <c r="G56" s="24"/>
      <c r="H56" s="25">
        <v>4043</v>
      </c>
      <c r="I56" s="24"/>
      <c r="J56" s="25" t="b">
        <v>0</v>
      </c>
      <c r="K56" s="19"/>
      <c r="L56" s="26"/>
      <c r="M56" s="27"/>
    </row>
    <row r="57" spans="2:39" s="13" customFormat="1" ht="15" customHeight="1">
      <c r="B57" s="21" t="s">
        <v>174</v>
      </c>
      <c r="C57" s="1"/>
      <c r="D57" s="22" t="s">
        <v>1193</v>
      </c>
      <c r="E57" s="1" t="s">
        <v>1194</v>
      </c>
      <c r="F57" s="23" t="s">
        <v>14</v>
      </c>
      <c r="G57" s="24"/>
      <c r="H57" s="25">
        <v>4043</v>
      </c>
      <c r="I57" s="24"/>
      <c r="J57" s="25" t="b">
        <v>0</v>
      </c>
      <c r="K57" s="19"/>
      <c r="L57" s="26"/>
      <c r="M57" s="27"/>
    </row>
    <row r="58" spans="2:39" s="13" customFormat="1" ht="15" customHeight="1">
      <c r="B58" s="21" t="s">
        <v>174</v>
      </c>
      <c r="C58" s="1"/>
      <c r="D58" s="22" t="s">
        <v>1195</v>
      </c>
      <c r="E58" s="1" t="s">
        <v>1196</v>
      </c>
      <c r="F58" s="23" t="s">
        <v>14</v>
      </c>
      <c r="G58" s="24"/>
      <c r="H58" s="25">
        <v>4043</v>
      </c>
      <c r="I58" s="24"/>
      <c r="J58" s="25" t="b">
        <v>0</v>
      </c>
      <c r="K58" s="19"/>
      <c r="L58" s="26"/>
      <c r="M58" s="27"/>
    </row>
    <row r="59" spans="2:39" s="13" customFormat="1" ht="15" customHeight="1">
      <c r="B59" s="21" t="s">
        <v>174</v>
      </c>
      <c r="C59" s="1"/>
      <c r="D59" s="22" t="s">
        <v>1197</v>
      </c>
      <c r="E59" s="1" t="s">
        <v>1198</v>
      </c>
      <c r="F59" s="23" t="s">
        <v>30</v>
      </c>
      <c r="G59" s="24"/>
      <c r="H59" s="25">
        <v>4043</v>
      </c>
      <c r="I59" s="24"/>
      <c r="J59" s="25" t="b">
        <v>0</v>
      </c>
      <c r="K59" s="19"/>
      <c r="L59" s="26"/>
      <c r="M59" s="27"/>
    </row>
    <row r="60" spans="2:39" s="13" customFormat="1" ht="15" customHeight="1">
      <c r="B60" s="21" t="s">
        <v>1199</v>
      </c>
      <c r="C60" s="1"/>
      <c r="D60" s="28" t="s">
        <v>360</v>
      </c>
      <c r="E60" s="23" t="s">
        <v>30</v>
      </c>
      <c r="F60" s="23" t="s">
        <v>30</v>
      </c>
      <c r="G60" s="24"/>
      <c r="H60" s="25">
        <v>4626</v>
      </c>
      <c r="I60" s="24"/>
      <c r="J60" s="25" t="b">
        <v>0</v>
      </c>
      <c r="K60" s="19"/>
      <c r="L60" s="26"/>
      <c r="M60" s="27"/>
      <c r="AB60" s="13" t="str">
        <f t="array" ref="AB60">IFERROR(INDEX(B60:B67, SMALL(IF("V"=F60:F67, ROW(F60:F67)-MIN(ROW(F60:F67))+1, ""), ROW() -59 )), "")</f>
        <v>Governors State University</v>
      </c>
      <c r="AC60" s="13">
        <f t="array" ref="AC60">IFERROR(INDEX(C60:C67, SMALL(IF("V"=F60:F67, ROW(F60:F67)-MIN(ROW(F60:F67))+1, ""), ROW() -59 )), "")</f>
        <v>0</v>
      </c>
      <c r="AD60" s="13" t="str">
        <f t="array" ref="AD60">IFERROR(INDEX(D60:D67, SMALL(IF("V"=F60:F67, ROW(F60:F67)-MIN(ROW(F60:F67))+1, ""), ROW() -59 )), "")</f>
        <v>22-16929</v>
      </c>
      <c r="AE60" s="13" t="str">
        <f t="array" ref="AE60">IFERROR(INDEX(E60:E67, SMALL(IF("V"=F60:F67, ROW(F60:F67)-MIN(ROW(F60:F67))+1, ""), ROW() -59 )), "")</f>
        <v>Jillian Brinkmann</v>
      </c>
      <c r="AF60" s="13" t="str">
        <f t="array" ref="AF60">IFERROR(INDEX(B60:B67, SMALL(IF(ISNUMBER(SEARCH("JV1",F60:F67)), ROW(F60:F67)-MIN(ROW(F60:F67))+1, ""), ROW() -59 )), "")</f>
        <v/>
      </c>
      <c r="AG60" s="13" t="str">
        <f t="array" ref="AG60">IFERROR(INDEX(C60:C67, SMALL(IF(ISNUMBER(SEARCH("JV1",F60:F67)), ROW(F60:F67)-MIN(ROW(F60:F67))+1, ""), ROW() -59 )), "")</f>
        <v/>
      </c>
      <c r="AH60" s="13" t="str">
        <f t="array" ref="AH60">IFERROR(INDEX(D60:D67, SMALL(IF(ISNUMBER(SEARCH("JV1",F60:F67)), ROW(F60:F67)-MIN(ROW(F60:F67))+1, ""), ROW() -59 )), "")</f>
        <v/>
      </c>
      <c r="AI60" s="13" t="str">
        <f t="array" ref="AI60">IFERROR(INDEX(E60:E67, SMALL(IF(ISNUMBER(SEARCH("JV1",F60:F67)), ROW(F60:F67)-MIN(ROW(F60:F67))+1, ""), ROW() -59 )), "")</f>
        <v/>
      </c>
      <c r="AJ60" s="13" t="str">
        <f t="array" ref="AJ60">IFERROR(INDEX(B60:B67, SMALL(IF(ISNUMBER(SEARCH("JV2",F60:F67)), ROW(F60:F67)-MIN(ROW(F60:F67))+1, ""), ROW() -59 )), "")</f>
        <v/>
      </c>
      <c r="AK60" s="13" t="str">
        <f t="array" ref="AK60">IFERROR(INDEX(C60:C67, SMALL(IF(ISNUMBER(SEARCH("JV2",F60:F67)), ROW(F60:F67)-MIN(ROW(F60:F67))+1, ""), ROW() -59 )), "")</f>
        <v/>
      </c>
      <c r="AL60" s="13" t="str">
        <f t="array" ref="AL60">IFERROR(INDEX(D60:D67, SMALL(IF(ISNUMBER(SEARCH("JV2",F60:F67)), ROW(F60:F67)-MIN(ROW(F60:F67))+1, ""), ROW() -59 )), "")</f>
        <v/>
      </c>
      <c r="AM60" s="13" t="str">
        <f t="array" ref="AM60">IFERROR(INDEX(E60:E67, SMALL(IF(ISNUMBER(SEARCH("JV2",F60:F67)), ROW(F60:F67)-MIN(ROW(F60:F67))+1, ""), ROW() -59 )), "")</f>
        <v/>
      </c>
    </row>
    <row r="61" spans="2:39" s="13" customFormat="1" ht="15" customHeight="1">
      <c r="B61" s="21" t="s">
        <v>1199</v>
      </c>
      <c r="C61" s="1"/>
      <c r="D61" s="28" t="s">
        <v>360</v>
      </c>
      <c r="E61" s="23" t="s">
        <v>30</v>
      </c>
      <c r="F61" s="23" t="s">
        <v>30</v>
      </c>
      <c r="G61" s="24"/>
      <c r="H61" s="25">
        <v>4626</v>
      </c>
      <c r="I61" s="24"/>
      <c r="J61" s="25" t="b">
        <v>0</v>
      </c>
      <c r="K61" s="19"/>
      <c r="L61" s="26"/>
      <c r="M61" s="27"/>
      <c r="AB61" s="13" t="str">
        <f t="array" ref="AB61">IFERROR(INDEX(B60:B67, SMALL(IF("V"=F60:F67, ROW(F60:F67)-MIN(ROW(F60:F67))+1, ""), ROW() -59 )), "")</f>
        <v>Governors State University</v>
      </c>
      <c r="AC61" s="13">
        <f t="array" ref="AC61">IFERROR(INDEX(C60:C67, SMALL(IF("V"=F60:F67, ROW(F60:F67)-MIN(ROW(F60:F67))+1, ""), ROW() -59 )), "")</f>
        <v>0</v>
      </c>
      <c r="AD61" s="13" t="str">
        <f t="array" ref="AD61">IFERROR(INDEX(D60:D67, SMALL(IF("V"=F60:F67, ROW(F60:F67)-MIN(ROW(F60:F67))+1, ""), ROW() -59 )), "")</f>
        <v>23-19569</v>
      </c>
      <c r="AE61" s="13" t="str">
        <f t="array" ref="AE61">IFERROR(INDEX(E60:E67, SMALL(IF("V"=F60:F67, ROW(F60:F67)-MIN(ROW(F60:F67))+1, ""), ROW() -59 )), "")</f>
        <v>Kate Eison</v>
      </c>
      <c r="AF61" s="13" t="str">
        <f t="array" ref="AF61">IFERROR(INDEX(B60:B67, SMALL(IF(ISNUMBER(SEARCH("JV1",F60:F67)), ROW(F60:F67)-MIN(ROW(F60:F67))+1, ""), ROW() -59 )), "")</f>
        <v/>
      </c>
      <c r="AG61" s="13" t="str">
        <f t="array" ref="AG61">IFERROR(INDEX(C60:C67, SMALL(IF(ISNUMBER(SEARCH("JV1",F60:F67)), ROW(F60:F67)-MIN(ROW(F60:F67))+1, ""), ROW() -59 )), "")</f>
        <v/>
      </c>
      <c r="AH61" s="13" t="str">
        <f t="array" ref="AH61">IFERROR(INDEX(D60:D67, SMALL(IF(ISNUMBER(SEARCH("JV1",F60:F67)), ROW(F60:F67)-MIN(ROW(F60:F67))+1, ""), ROW() -59 )), "")</f>
        <v/>
      </c>
      <c r="AI61" s="13" t="str">
        <f t="array" ref="AI61">IFERROR(INDEX(E60:E67, SMALL(IF(ISNUMBER(SEARCH("JV1",F60:F67)), ROW(F60:F67)-MIN(ROW(F60:F67))+1, ""), ROW() -59 )), "")</f>
        <v/>
      </c>
      <c r="AJ61" s="13" t="str">
        <f t="array" ref="AJ61">IFERROR(INDEX(B60:B67, SMALL(IF(ISNUMBER(SEARCH("JV2",F60:F67)), ROW(F60:F67)-MIN(ROW(F60:F67))+1, ""), ROW() -59 )), "")</f>
        <v/>
      </c>
      <c r="AK61" s="13" t="str">
        <f t="array" ref="AK61">IFERROR(INDEX(C60:C67, SMALL(IF(ISNUMBER(SEARCH("JV2",F60:F67)), ROW(F60:F67)-MIN(ROW(F60:F67))+1, ""), ROW() -59 )), "")</f>
        <v/>
      </c>
      <c r="AL61" s="13" t="str">
        <f t="array" ref="AL61">IFERROR(INDEX(D60:D67, SMALL(IF(ISNUMBER(SEARCH("JV2",F60:F67)), ROW(F60:F67)-MIN(ROW(F60:F67))+1, ""), ROW() -59 )), "")</f>
        <v/>
      </c>
      <c r="AM61" s="13" t="str">
        <f t="array" ref="AM61">IFERROR(INDEX(E60:E67, SMALL(IF(ISNUMBER(SEARCH("JV2",F60:F67)), ROW(F60:F67)-MIN(ROW(F60:F67))+1, ""), ROW() -59 )), "")</f>
        <v/>
      </c>
    </row>
    <row r="62" spans="2:39" s="13" customFormat="1" ht="15" customHeight="1">
      <c r="B62" s="21" t="s">
        <v>1199</v>
      </c>
      <c r="C62" s="1"/>
      <c r="D62" s="22" t="s">
        <v>1200</v>
      </c>
      <c r="E62" s="1" t="s">
        <v>1201</v>
      </c>
      <c r="F62" s="23" t="s">
        <v>14</v>
      </c>
      <c r="G62" s="24"/>
      <c r="H62" s="25">
        <v>4626</v>
      </c>
      <c r="I62" s="24"/>
      <c r="J62" s="25" t="b">
        <v>0</v>
      </c>
      <c r="K62" s="19"/>
      <c r="L62" s="26"/>
      <c r="M62" s="27"/>
      <c r="AB62" s="13" t="str">
        <f t="array" ref="AB62">IFERROR(INDEX(B60:B67, SMALL(IF("V"=F60:F67, ROW(F60:F67)-MIN(ROW(F60:F67))+1, ""), ROW() -59 )), "")</f>
        <v>Governors State University</v>
      </c>
      <c r="AC62" s="13">
        <f t="array" ref="AC62">IFERROR(INDEX(C60:C67, SMALL(IF("V"=F60:F67, ROW(F60:F67)-MIN(ROW(F60:F67))+1, ""), ROW() -59 )), "")</f>
        <v>0</v>
      </c>
      <c r="AD62" s="13" t="str">
        <f t="array" ref="AD62">IFERROR(INDEX(D60:D67, SMALL(IF("V"=F60:F67, ROW(F60:F67)-MIN(ROW(F60:F67))+1, ""), ROW() -59 )), "")</f>
        <v>5730-31620</v>
      </c>
      <c r="AE62" s="13" t="str">
        <f t="array" ref="AE62">IFERROR(INDEX(E60:E67, SMALL(IF("V"=F60:F67, ROW(F60:F67)-MIN(ROW(F60:F67))+1, ""), ROW() -59 )), "")</f>
        <v>Katie Strache</v>
      </c>
      <c r="AF62" s="13" t="str">
        <f t="array" ref="AF62">IFERROR(INDEX(B60:B67, SMALL(IF(ISNUMBER(SEARCH("JV1",F60:F67)), ROW(F60:F67)-MIN(ROW(F60:F67))+1, ""), ROW() -59 )), "")</f>
        <v/>
      </c>
      <c r="AG62" s="13" t="str">
        <f t="array" ref="AG62">IFERROR(INDEX(C60:C67, SMALL(IF(ISNUMBER(SEARCH("JV1",F60:F67)), ROW(F60:F67)-MIN(ROW(F60:F67))+1, ""), ROW() -59 )), "")</f>
        <v/>
      </c>
      <c r="AH62" s="13" t="str">
        <f t="array" ref="AH62">IFERROR(INDEX(D60:D67, SMALL(IF(ISNUMBER(SEARCH("JV1",F60:F67)), ROW(F60:F67)-MIN(ROW(F60:F67))+1, ""), ROW() -59 )), "")</f>
        <v/>
      </c>
      <c r="AI62" s="13" t="str">
        <f t="array" ref="AI62">IFERROR(INDEX(E60:E67, SMALL(IF(ISNUMBER(SEARCH("JV1",F60:F67)), ROW(F60:F67)-MIN(ROW(F60:F67))+1, ""), ROW() -59 )), "")</f>
        <v/>
      </c>
      <c r="AJ62" s="13" t="str">
        <f t="array" ref="AJ62">IFERROR(INDEX(B60:B67, SMALL(IF(ISNUMBER(SEARCH("JV2",F60:F67)), ROW(F60:F67)-MIN(ROW(F60:F67))+1, ""), ROW() -59 )), "")</f>
        <v/>
      </c>
      <c r="AK62" s="13" t="str">
        <f t="array" ref="AK62">IFERROR(INDEX(C60:C67, SMALL(IF(ISNUMBER(SEARCH("JV2",F60:F67)), ROW(F60:F67)-MIN(ROW(F60:F67))+1, ""), ROW() -59 )), "")</f>
        <v/>
      </c>
      <c r="AL62" s="13" t="str">
        <f t="array" ref="AL62">IFERROR(INDEX(D60:D67, SMALL(IF(ISNUMBER(SEARCH("JV2",F60:F67)), ROW(F60:F67)-MIN(ROW(F60:F67))+1, ""), ROW() -59 )), "")</f>
        <v/>
      </c>
      <c r="AM62" s="13" t="str">
        <f t="array" ref="AM62">IFERROR(INDEX(E60:E67, SMALL(IF(ISNUMBER(SEARCH("JV2",F60:F67)), ROW(F60:F67)-MIN(ROW(F60:F67))+1, ""), ROW() -59 )), "")</f>
        <v/>
      </c>
    </row>
    <row r="63" spans="2:39" s="13" customFormat="1" ht="15" customHeight="1">
      <c r="B63" s="21" t="s">
        <v>1199</v>
      </c>
      <c r="C63" s="1"/>
      <c r="D63" s="22" t="s">
        <v>1202</v>
      </c>
      <c r="E63" s="1" t="s">
        <v>1203</v>
      </c>
      <c r="F63" s="23" t="s">
        <v>14</v>
      </c>
      <c r="G63" s="24"/>
      <c r="H63" s="25">
        <v>4626</v>
      </c>
      <c r="I63" s="24"/>
      <c r="J63" s="25" t="b">
        <v>0</v>
      </c>
      <c r="K63" s="19"/>
      <c r="L63" s="26"/>
      <c r="M63" s="27"/>
      <c r="AB63" s="13" t="str">
        <f t="array" ref="AB63">IFERROR(INDEX(B60:B67, SMALL(IF("V"=F60:F67, ROW(F60:F67)-MIN(ROW(F60:F67))+1, ""), ROW() -59 )), "")</f>
        <v>Governors State University</v>
      </c>
      <c r="AC63" s="13">
        <f t="array" ref="AC63">IFERROR(INDEX(C60:C67, SMALL(IF("V"=F60:F67, ROW(F60:F67)-MIN(ROW(F60:F67))+1, ""), ROW() -59 )), "")</f>
        <v>0</v>
      </c>
      <c r="AD63" s="13" t="str">
        <f t="array" ref="AD63">IFERROR(INDEX(D60:D67, SMALL(IF("V"=F60:F67, ROW(F60:F67)-MIN(ROW(F60:F67))+1, ""), ROW() -59 )), "")</f>
        <v>17-98873</v>
      </c>
      <c r="AE63" s="13" t="str">
        <f t="array" ref="AE63">IFERROR(INDEX(E60:E67, SMALL(IF("V"=F60:F67, ROW(F60:F67)-MIN(ROW(F60:F67))+1, ""), ROW() -59 )), "")</f>
        <v>Samantha Mann</v>
      </c>
      <c r="AF63" s="13" t="str">
        <f t="array" ref="AF63">IFERROR(INDEX(B60:B67, SMALL(IF(ISNUMBER(SEARCH("JV1",F60:F67)), ROW(F60:F67)-MIN(ROW(F60:F67))+1, ""), ROW() -59 )), "")</f>
        <v/>
      </c>
      <c r="AG63" s="13" t="str">
        <f t="array" ref="AG63">IFERROR(INDEX(C60:C67, SMALL(IF(ISNUMBER(SEARCH("JV1",F60:F67)), ROW(F60:F67)-MIN(ROW(F60:F67))+1, ""), ROW() -59 )), "")</f>
        <v/>
      </c>
      <c r="AH63" s="13" t="str">
        <f t="array" ref="AH63">IFERROR(INDEX(D60:D67, SMALL(IF(ISNUMBER(SEARCH("JV1",F60:F67)), ROW(F60:F67)-MIN(ROW(F60:F67))+1, ""), ROW() -59 )), "")</f>
        <v/>
      </c>
      <c r="AI63" s="13" t="str">
        <f t="array" ref="AI63">IFERROR(INDEX(E60:E67, SMALL(IF(ISNUMBER(SEARCH("JV1",F60:F67)), ROW(F60:F67)-MIN(ROW(F60:F67))+1, ""), ROW() -59 )), "")</f>
        <v/>
      </c>
      <c r="AJ63" s="13" t="str">
        <f t="array" ref="AJ63">IFERROR(INDEX(B60:B67, SMALL(IF(ISNUMBER(SEARCH("JV2",F60:F67)), ROW(F60:F67)-MIN(ROW(F60:F67))+1, ""), ROW() -59 )), "")</f>
        <v/>
      </c>
      <c r="AK63" s="13" t="str">
        <f t="array" ref="AK63">IFERROR(INDEX(C60:C67, SMALL(IF(ISNUMBER(SEARCH("JV2",F60:F67)), ROW(F60:F67)-MIN(ROW(F60:F67))+1, ""), ROW() -59 )), "")</f>
        <v/>
      </c>
      <c r="AL63" s="13" t="str">
        <f t="array" ref="AL63">IFERROR(INDEX(D60:D67, SMALL(IF(ISNUMBER(SEARCH("JV2",F60:F67)), ROW(F60:F67)-MIN(ROW(F60:F67))+1, ""), ROW() -59 )), "")</f>
        <v/>
      </c>
      <c r="AM63" s="13" t="str">
        <f t="array" ref="AM63">IFERROR(INDEX(E60:E67, SMALL(IF(ISNUMBER(SEARCH("JV2",F60:F67)), ROW(F60:F67)-MIN(ROW(F60:F67))+1, ""), ROW() -59 )), "")</f>
        <v/>
      </c>
    </row>
    <row r="64" spans="2:39" s="13" customFormat="1" ht="15" customHeight="1">
      <c r="B64" s="21" t="s">
        <v>1199</v>
      </c>
      <c r="C64" s="1"/>
      <c r="D64" s="22" t="s">
        <v>1204</v>
      </c>
      <c r="E64" s="1" t="s">
        <v>1205</v>
      </c>
      <c r="F64" s="23" t="s">
        <v>14</v>
      </c>
      <c r="G64" s="24"/>
      <c r="H64" s="25">
        <v>4626</v>
      </c>
      <c r="I64" s="24"/>
      <c r="J64" s="25" t="b">
        <v>0</v>
      </c>
      <c r="K64" s="19"/>
      <c r="L64" s="26"/>
      <c r="M64" s="27"/>
      <c r="AB64" s="13" t="str">
        <f t="array" ref="AB64">IFERROR(INDEX(B60:B67, SMALL(IF("V"=F60:F67, ROW(F60:F67)-MIN(ROW(F60:F67))+1, ""), ROW() -59 )), "")</f>
        <v>Governors State University</v>
      </c>
      <c r="AC64" s="13">
        <f t="array" ref="AC64">IFERROR(INDEX(C60:C67, SMALL(IF("V"=F60:F67, ROW(F60:F67)-MIN(ROW(F60:F67))+1, ""), ROW() -59 )), "")</f>
        <v>0</v>
      </c>
      <c r="AD64" s="13" t="str">
        <f t="array" ref="AD64">IFERROR(INDEX(D60:D67, SMALL(IF("V"=F60:F67, ROW(F60:F67)-MIN(ROW(F60:F67))+1, ""), ROW() -59 )), "")</f>
        <v>17-84111</v>
      </c>
      <c r="AE64" s="13" t="str">
        <f t="array" ref="AE64">IFERROR(INDEX(E60:E67, SMALL(IF("V"=F60:F67, ROW(F60:F67)-MIN(ROW(F60:F67))+1, ""), ROW() -59 )), "")</f>
        <v>Shayna Long</v>
      </c>
      <c r="AF64" s="13" t="str">
        <f t="array" ref="AF64">IFERROR(INDEX(B60:B67, SMALL(IF(ISNUMBER(SEARCH("JV1",F60:F67)), ROW(F60:F67)-MIN(ROW(F60:F67))+1, ""), ROW() -59 )), "")</f>
        <v/>
      </c>
      <c r="AG64" s="13" t="str">
        <f t="array" ref="AG64">IFERROR(INDEX(C60:C67, SMALL(IF(ISNUMBER(SEARCH("JV1",F60:F67)), ROW(F60:F67)-MIN(ROW(F60:F67))+1, ""), ROW() -59 )), "")</f>
        <v/>
      </c>
      <c r="AH64" s="13" t="str">
        <f t="array" ref="AH64">IFERROR(INDEX(D60:D67, SMALL(IF(ISNUMBER(SEARCH("JV1",F60:F67)), ROW(F60:F67)-MIN(ROW(F60:F67))+1, ""), ROW() -59 )), "")</f>
        <v/>
      </c>
      <c r="AI64" s="13" t="str">
        <f t="array" ref="AI64">IFERROR(INDEX(E60:E67, SMALL(IF(ISNUMBER(SEARCH("JV1",F60:F67)), ROW(F60:F67)-MIN(ROW(F60:F67))+1, ""), ROW() -59 )), "")</f>
        <v/>
      </c>
      <c r="AJ64" s="13" t="str">
        <f t="array" ref="AJ64">IFERROR(INDEX(B60:B67, SMALL(IF(ISNUMBER(SEARCH("JV2",F60:F67)), ROW(F60:F67)-MIN(ROW(F60:F67))+1, ""), ROW() -59 )), "")</f>
        <v/>
      </c>
      <c r="AK64" s="13" t="str">
        <f t="array" ref="AK64">IFERROR(INDEX(C60:C67, SMALL(IF(ISNUMBER(SEARCH("JV2",F60:F67)), ROW(F60:F67)-MIN(ROW(F60:F67))+1, ""), ROW() -59 )), "")</f>
        <v/>
      </c>
      <c r="AL64" s="13" t="str">
        <f t="array" ref="AL64">IFERROR(INDEX(D60:D67, SMALL(IF(ISNUMBER(SEARCH("JV2",F60:F67)), ROW(F60:F67)-MIN(ROW(F60:F67))+1, ""), ROW() -59 )), "")</f>
        <v/>
      </c>
      <c r="AM64" s="13" t="str">
        <f t="array" ref="AM64">IFERROR(INDEX(E60:E67, SMALL(IF(ISNUMBER(SEARCH("JV2",F60:F67)), ROW(F60:F67)-MIN(ROW(F60:F67))+1, ""), ROW() -59 )), "")</f>
        <v/>
      </c>
    </row>
    <row r="65" spans="2:39" s="13" customFormat="1" ht="15" customHeight="1">
      <c r="B65" s="21" t="s">
        <v>1199</v>
      </c>
      <c r="C65" s="1"/>
      <c r="D65" s="22" t="s">
        <v>1206</v>
      </c>
      <c r="E65" s="1" t="s">
        <v>1207</v>
      </c>
      <c r="F65" s="23" t="s">
        <v>14</v>
      </c>
      <c r="G65" s="24"/>
      <c r="H65" s="25">
        <v>4626</v>
      </c>
      <c r="I65" s="24"/>
      <c r="J65" s="25" t="b">
        <v>0</v>
      </c>
      <c r="K65" s="19"/>
      <c r="L65" s="26"/>
      <c r="M65" s="27"/>
      <c r="AB65" s="13" t="str">
        <f t="array" ref="AB65">IFERROR(INDEX(B60:B67, SMALL(IF("V"=F60:F67, ROW(F60:F67)-MIN(ROW(F60:F67))+1, ""), ROW() -59 )), "")</f>
        <v>Governors State University</v>
      </c>
      <c r="AC65" s="13">
        <f t="array" ref="AC65">IFERROR(INDEX(C60:C67, SMALL(IF("V"=F60:F67, ROW(F60:F67)-MIN(ROW(F60:F67))+1, ""), ROW() -59 )), "")</f>
        <v>0</v>
      </c>
      <c r="AD65" s="13" t="str">
        <f t="array" ref="AD65">IFERROR(INDEX(D60:D67, SMALL(IF("V"=F60:F67, ROW(F60:F67)-MIN(ROW(F60:F67))+1, ""), ROW() -59 )), "")</f>
        <v>8754-9660</v>
      </c>
      <c r="AE65" s="13" t="str">
        <f t="array" ref="AE65">IFERROR(INDEX(E60:E67, SMALL(IF("V"=F60:F67, ROW(F60:F67)-MIN(ROW(F60:F67))+1, ""), ROW() -59 )), "")</f>
        <v>Taylor Ellison</v>
      </c>
      <c r="AF65" s="13" t="str">
        <f t="array" ref="AF65">IFERROR(INDEX(B60:B67, SMALL(IF(ISNUMBER(SEARCH("JV1",F60:F67)), ROW(F60:F67)-MIN(ROW(F60:F67))+1, ""), ROW() -59 )), "")</f>
        <v/>
      </c>
      <c r="AG65" s="13" t="str">
        <f t="array" ref="AG65">IFERROR(INDEX(C60:C67, SMALL(IF(ISNUMBER(SEARCH("JV1",F60:F67)), ROW(F60:F67)-MIN(ROW(F60:F67))+1, ""), ROW() -59 )), "")</f>
        <v/>
      </c>
      <c r="AH65" s="13" t="str">
        <f t="array" ref="AH65">IFERROR(INDEX(D60:D67, SMALL(IF(ISNUMBER(SEARCH("JV1",F60:F67)), ROW(F60:F67)-MIN(ROW(F60:F67))+1, ""), ROW() -59 )), "")</f>
        <v/>
      </c>
      <c r="AI65" s="13" t="str">
        <f t="array" ref="AI65">IFERROR(INDEX(E60:E67, SMALL(IF(ISNUMBER(SEARCH("JV1",F60:F67)), ROW(F60:F67)-MIN(ROW(F60:F67))+1, ""), ROW() -59 )), "")</f>
        <v/>
      </c>
      <c r="AJ65" s="13" t="str">
        <f t="array" ref="AJ65">IFERROR(INDEX(B60:B67, SMALL(IF(ISNUMBER(SEARCH("JV2",F60:F67)), ROW(F60:F67)-MIN(ROW(F60:F67))+1, ""), ROW() -59 )), "")</f>
        <v/>
      </c>
      <c r="AK65" s="13" t="str">
        <f t="array" ref="AK65">IFERROR(INDEX(C60:C67, SMALL(IF(ISNUMBER(SEARCH("JV2",F60:F67)), ROW(F60:F67)-MIN(ROW(F60:F67))+1, ""), ROW() -59 )), "")</f>
        <v/>
      </c>
      <c r="AL65" s="13" t="str">
        <f t="array" ref="AL65">IFERROR(INDEX(D60:D67, SMALL(IF(ISNUMBER(SEARCH("JV2",F60:F67)), ROW(F60:F67)-MIN(ROW(F60:F67))+1, ""), ROW() -59 )), "")</f>
        <v/>
      </c>
      <c r="AM65" s="13" t="str">
        <f t="array" ref="AM65">IFERROR(INDEX(E60:E67, SMALL(IF(ISNUMBER(SEARCH("JV2",F60:F67)), ROW(F60:F67)-MIN(ROW(F60:F67))+1, ""), ROW() -59 )), "")</f>
        <v/>
      </c>
    </row>
    <row r="66" spans="2:39" s="13" customFormat="1" ht="15" customHeight="1">
      <c r="B66" s="21" t="s">
        <v>1199</v>
      </c>
      <c r="C66" s="1"/>
      <c r="D66" s="22" t="s">
        <v>1208</v>
      </c>
      <c r="E66" s="1" t="s">
        <v>1209</v>
      </c>
      <c r="F66" s="23" t="s">
        <v>14</v>
      </c>
      <c r="G66" s="24"/>
      <c r="H66" s="25">
        <v>4626</v>
      </c>
      <c r="I66" s="24"/>
      <c r="J66" s="25" t="b">
        <v>0</v>
      </c>
      <c r="K66" s="19"/>
      <c r="L66" s="26"/>
      <c r="M66" s="27"/>
      <c r="AB66" s="13" t="str">
        <f t="array" ref="AB66">IFERROR(INDEX(B60:B67, SMALL(IF("V"=F60:F67, ROW(F60:F67)-MIN(ROW(F60:F67))+1, ""), ROW() -59 )), "")</f>
        <v/>
      </c>
      <c r="AC66" s="13" t="str">
        <f t="array" ref="AC66">IFERROR(INDEX(C60:C67, SMALL(IF("V"=F60:F67, ROW(F60:F67)-MIN(ROW(F60:F67))+1, ""), ROW() -59 )), "")</f>
        <v/>
      </c>
      <c r="AD66" s="13" t="str">
        <f t="array" ref="AD66">IFERROR(INDEX(D60:D67, SMALL(IF("V"=F60:F67, ROW(F60:F67)-MIN(ROW(F60:F67))+1, ""), ROW() -59 )), "")</f>
        <v/>
      </c>
      <c r="AE66" s="13" t="str">
        <f t="array" ref="AE66">IFERROR(INDEX(E60:E67, SMALL(IF("V"=F60:F67, ROW(F60:F67)-MIN(ROW(F60:F67))+1, ""), ROW() -59 )), "")</f>
        <v/>
      </c>
      <c r="AF66" s="13" t="str">
        <f t="array" ref="AF66">IFERROR(INDEX(B60:B67, SMALL(IF(ISNUMBER(SEARCH("JV1",F60:F67)), ROW(F60:F67)-MIN(ROW(F60:F67))+1, ""), ROW() -59 )), "")</f>
        <v/>
      </c>
      <c r="AG66" s="13" t="str">
        <f t="array" ref="AG66">IFERROR(INDEX(C60:C67, SMALL(IF(ISNUMBER(SEARCH("JV1",F60:F67)), ROW(F60:F67)-MIN(ROW(F60:F67))+1, ""), ROW() -59 )), "")</f>
        <v/>
      </c>
      <c r="AH66" s="13" t="str">
        <f t="array" ref="AH66">IFERROR(INDEX(D60:D67, SMALL(IF(ISNUMBER(SEARCH("JV1",F60:F67)), ROW(F60:F67)-MIN(ROW(F60:F67))+1, ""), ROW() -59 )), "")</f>
        <v/>
      </c>
      <c r="AI66" s="13" t="str">
        <f t="array" ref="AI66">IFERROR(INDEX(E60:E67, SMALL(IF(ISNUMBER(SEARCH("JV1",F60:F67)), ROW(F60:F67)-MIN(ROW(F60:F67))+1, ""), ROW() -59 )), "")</f>
        <v/>
      </c>
      <c r="AJ66" s="13" t="str">
        <f t="array" ref="AJ66">IFERROR(INDEX(B60:B67, SMALL(IF(ISNUMBER(SEARCH("JV2",F60:F67)), ROW(F60:F67)-MIN(ROW(F60:F67))+1, ""), ROW() -59 )), "")</f>
        <v/>
      </c>
      <c r="AK66" s="13" t="str">
        <f t="array" ref="AK66">IFERROR(INDEX(C60:C67, SMALL(IF(ISNUMBER(SEARCH("JV2",F60:F67)), ROW(F60:F67)-MIN(ROW(F60:F67))+1, ""), ROW() -59 )), "")</f>
        <v/>
      </c>
      <c r="AL66" s="13" t="str">
        <f t="array" ref="AL66">IFERROR(INDEX(D60:D67, SMALL(IF(ISNUMBER(SEARCH("JV2",F60:F67)), ROW(F60:F67)-MIN(ROW(F60:F67))+1, ""), ROW() -59 )), "")</f>
        <v/>
      </c>
      <c r="AM66" s="13" t="str">
        <f t="array" ref="AM66">IFERROR(INDEX(E60:E67, SMALL(IF(ISNUMBER(SEARCH("JV2",F60:F67)), ROW(F60:F67)-MIN(ROW(F60:F67))+1, ""), ROW() -59 )), "")</f>
        <v/>
      </c>
    </row>
    <row r="67" spans="2:39" s="13" customFormat="1" ht="15" customHeight="1">
      <c r="B67" s="21" t="s">
        <v>1199</v>
      </c>
      <c r="C67" s="1"/>
      <c r="D67" s="22" t="s">
        <v>1210</v>
      </c>
      <c r="E67" s="1" t="s">
        <v>1211</v>
      </c>
      <c r="F67" s="23" t="s">
        <v>14</v>
      </c>
      <c r="G67" s="24"/>
      <c r="H67" s="25">
        <v>4626</v>
      </c>
      <c r="I67" s="24"/>
      <c r="J67" s="25" t="b">
        <v>0</v>
      </c>
      <c r="K67" s="19"/>
      <c r="L67" s="26"/>
      <c r="M67" s="27"/>
      <c r="AB67" s="13" t="str">
        <f t="array" ref="AB67">IFERROR(INDEX(B60:B67, SMALL(IF("V"=F60:F67, ROW(F60:F67)-MIN(ROW(F60:F67))+1, ""), ROW() -59 )), "")</f>
        <v/>
      </c>
      <c r="AC67" s="13" t="str">
        <f t="array" ref="AC67">IFERROR(INDEX(C60:C67, SMALL(IF("V"=F60:F67, ROW(F60:F67)-MIN(ROW(F60:F67))+1, ""), ROW() -59 )), "")</f>
        <v/>
      </c>
      <c r="AD67" s="13" t="str">
        <f t="array" ref="AD67">IFERROR(INDEX(D60:D67, SMALL(IF("V"=F60:F67, ROW(F60:F67)-MIN(ROW(F60:F67))+1, ""), ROW() -59 )), "")</f>
        <v/>
      </c>
      <c r="AE67" s="13" t="str">
        <f t="array" ref="AE67">IFERROR(INDEX(E60:E67, SMALL(IF("V"=F60:F67, ROW(F60:F67)-MIN(ROW(F60:F67))+1, ""), ROW() -59 )), "")</f>
        <v/>
      </c>
      <c r="AF67" s="13" t="str">
        <f t="array" ref="AF67">IFERROR(INDEX(B60:B67, SMALL(IF(ISNUMBER(SEARCH("JV1",F60:F67)), ROW(F60:F67)-MIN(ROW(F60:F67))+1, ""), ROW() -59 )), "")</f>
        <v/>
      </c>
      <c r="AG67" s="13" t="str">
        <f t="array" ref="AG67">IFERROR(INDEX(C60:C67, SMALL(IF(ISNUMBER(SEARCH("JV1",F60:F67)), ROW(F60:F67)-MIN(ROW(F60:F67))+1, ""), ROW() -59 )), "")</f>
        <v/>
      </c>
      <c r="AH67" s="13" t="str">
        <f t="array" ref="AH67">IFERROR(INDEX(D60:D67, SMALL(IF(ISNUMBER(SEARCH("JV1",F60:F67)), ROW(F60:F67)-MIN(ROW(F60:F67))+1, ""), ROW() -59 )), "")</f>
        <v/>
      </c>
      <c r="AI67" s="13" t="str">
        <f t="array" ref="AI67">IFERROR(INDEX(E60:E67, SMALL(IF(ISNUMBER(SEARCH("JV1",F60:F67)), ROW(F60:F67)-MIN(ROW(F60:F67))+1, ""), ROW() -59 )), "")</f>
        <v/>
      </c>
      <c r="AJ67" s="13" t="str">
        <f t="array" ref="AJ67">IFERROR(INDEX(B60:B67, SMALL(IF(ISNUMBER(SEARCH("JV2",F60:F67)), ROW(F60:F67)-MIN(ROW(F60:F67))+1, ""), ROW() -59 )), "")</f>
        <v/>
      </c>
      <c r="AK67" s="13" t="str">
        <f t="array" ref="AK67">IFERROR(INDEX(C60:C67, SMALL(IF(ISNUMBER(SEARCH("JV2",F60:F67)), ROW(F60:F67)-MIN(ROW(F60:F67))+1, ""), ROW() -59 )), "")</f>
        <v/>
      </c>
      <c r="AL67" s="13" t="str">
        <f t="array" ref="AL67">IFERROR(INDEX(D60:D67, SMALL(IF(ISNUMBER(SEARCH("JV2",F60:F67)), ROW(F60:F67)-MIN(ROW(F60:F67))+1, ""), ROW() -59 )), "")</f>
        <v/>
      </c>
      <c r="AM67" s="13" t="str">
        <f t="array" ref="AM67">IFERROR(INDEX(E60:E67, SMALL(IF(ISNUMBER(SEARCH("JV2",F60:F67)), ROW(F60:F67)-MIN(ROW(F60:F67))+1, ""), ROW() -59 )), "")</f>
        <v/>
      </c>
    </row>
    <row r="68" spans="2:39" s="13" customFormat="1" ht="15" customHeight="1">
      <c r="B68" s="21" t="s">
        <v>260</v>
      </c>
      <c r="C68" s="1"/>
      <c r="D68" s="22" t="s">
        <v>1212</v>
      </c>
      <c r="E68" s="1" t="s">
        <v>1213</v>
      </c>
      <c r="F68" s="23" t="s">
        <v>14</v>
      </c>
      <c r="G68" s="24"/>
      <c r="H68" s="25">
        <v>4515</v>
      </c>
      <c r="I68" s="24"/>
      <c r="J68" s="25" t="b">
        <v>0</v>
      </c>
      <c r="K68" s="19"/>
      <c r="L68" s="26"/>
      <c r="M68" s="27"/>
      <c r="AB68" s="13" t="str">
        <f t="array" ref="AB68">IFERROR(INDEX(B68:B75, SMALL(IF("V"=F68:F75, ROW(F68:F75)-MIN(ROW(F68:F75))+1, ""), ROW() -67 )), "")</f>
        <v>Grace College</v>
      </c>
      <c r="AC68" s="13">
        <f t="array" ref="AC68">IFERROR(INDEX(C68:C75, SMALL(IF("V"=F68:F75, ROW(F68:F75)-MIN(ROW(F68:F75))+1, ""), ROW() -67 )), "")</f>
        <v>0</v>
      </c>
      <c r="AD68" s="13" t="str">
        <f t="array" ref="AD68">IFERROR(INDEX(D68:D75, SMALL(IF("V"=F68:F75, ROW(F68:F75)-MIN(ROW(F68:F75))+1, ""), ROW() -67 )), "")</f>
        <v>17-83383</v>
      </c>
      <c r="AE68" s="13" t="str">
        <f t="array" ref="AE68">IFERROR(INDEX(E68:E75, SMALL(IF("V"=F68:F75, ROW(F68:F75)-MIN(ROW(F68:F75))+1, ""), ROW() -67 )), "")</f>
        <v>Bre'anna Redden</v>
      </c>
      <c r="AF68" s="13" t="str">
        <f t="array" ref="AF68">IFERROR(INDEX(B68:B75, SMALL(IF(ISNUMBER(SEARCH("JV1",F68:F75)), ROW(F68:F75)-MIN(ROW(F68:F75))+1, ""), ROW() -67 )), "")</f>
        <v/>
      </c>
      <c r="AG68" s="13" t="str">
        <f t="array" ref="AG68">IFERROR(INDEX(C68:C75, SMALL(IF(ISNUMBER(SEARCH("JV1",F68:F75)), ROW(F68:F75)-MIN(ROW(F68:F75))+1, ""), ROW() -67 )), "")</f>
        <v/>
      </c>
      <c r="AH68" s="13" t="str">
        <f t="array" ref="AH68">IFERROR(INDEX(D68:D75, SMALL(IF(ISNUMBER(SEARCH("JV1",F68:F75)), ROW(F68:F75)-MIN(ROW(F68:F75))+1, ""), ROW() -67 )), "")</f>
        <v/>
      </c>
      <c r="AI68" s="13" t="str">
        <f t="array" ref="AI68">IFERROR(INDEX(E68:E75, SMALL(IF(ISNUMBER(SEARCH("JV1",F68:F75)), ROW(F68:F75)-MIN(ROW(F68:F75))+1, ""), ROW() -67 )), "")</f>
        <v/>
      </c>
      <c r="AJ68" s="13" t="str">
        <f t="array" ref="AJ68">IFERROR(INDEX(B68:B75, SMALL(IF(ISNUMBER(SEARCH("JV2",F68:F75)), ROW(F68:F75)-MIN(ROW(F68:F75))+1, ""), ROW() -67 )), "")</f>
        <v/>
      </c>
      <c r="AK68" s="13" t="str">
        <f t="array" ref="AK68">IFERROR(INDEX(C68:C75, SMALL(IF(ISNUMBER(SEARCH("JV2",F68:F75)), ROW(F68:F75)-MIN(ROW(F68:F75))+1, ""), ROW() -67 )), "")</f>
        <v/>
      </c>
      <c r="AL68" s="13" t="str">
        <f t="array" ref="AL68">IFERROR(INDEX(D68:D75, SMALL(IF(ISNUMBER(SEARCH("JV2",F68:F75)), ROW(F68:F75)-MIN(ROW(F68:F75))+1, ""), ROW() -67 )), "")</f>
        <v/>
      </c>
      <c r="AM68" s="13" t="str">
        <f t="array" ref="AM68">IFERROR(INDEX(E68:E75, SMALL(IF(ISNUMBER(SEARCH("JV2",F68:F75)), ROW(F68:F75)-MIN(ROW(F68:F75))+1, ""), ROW() -67 )), "")</f>
        <v/>
      </c>
    </row>
    <row r="69" spans="2:39" s="13" customFormat="1" ht="15" customHeight="1">
      <c r="B69" s="21" t="s">
        <v>260</v>
      </c>
      <c r="C69" s="1"/>
      <c r="D69" s="22" t="s">
        <v>1214</v>
      </c>
      <c r="E69" s="1" t="s">
        <v>1215</v>
      </c>
      <c r="F69" s="23" t="s">
        <v>14</v>
      </c>
      <c r="G69" s="24"/>
      <c r="H69" s="25">
        <v>4515</v>
      </c>
      <c r="I69" s="24"/>
      <c r="J69" s="25" t="b">
        <v>0</v>
      </c>
      <c r="K69" s="19"/>
      <c r="L69" s="26"/>
      <c r="M69" s="27"/>
      <c r="AB69" s="13" t="str">
        <f t="array" ref="AB69">IFERROR(INDEX(B68:B75, SMALL(IF("V"=F68:F75, ROW(F68:F75)-MIN(ROW(F68:F75))+1, ""), ROW() -67 )), "")</f>
        <v>Grace College</v>
      </c>
      <c r="AC69" s="13">
        <f t="array" ref="AC69">IFERROR(INDEX(C68:C75, SMALL(IF("V"=F68:F75, ROW(F68:F75)-MIN(ROW(F68:F75))+1, ""), ROW() -67 )), "")</f>
        <v>0</v>
      </c>
      <c r="AD69" s="13" t="str">
        <f t="array" ref="AD69">IFERROR(INDEX(D68:D75, SMALL(IF("V"=F68:F75, ROW(F68:F75)-MIN(ROW(F68:F75))+1, ""), ROW() -67 )), "")</f>
        <v>19-39242</v>
      </c>
      <c r="AE69" s="13" t="str">
        <f t="array" ref="AE69">IFERROR(INDEX(E68:E75, SMALL(IF("V"=F68:F75, ROW(F68:F75)-MIN(ROW(F68:F75))+1, ""), ROW() -67 )), "")</f>
        <v>Cheyenne Clouse</v>
      </c>
      <c r="AF69" s="13" t="str">
        <f t="array" ref="AF69">IFERROR(INDEX(B68:B75, SMALL(IF(ISNUMBER(SEARCH("JV1",F68:F75)), ROW(F68:F75)-MIN(ROW(F68:F75))+1, ""), ROW() -67 )), "")</f>
        <v/>
      </c>
      <c r="AG69" s="13" t="str">
        <f t="array" ref="AG69">IFERROR(INDEX(C68:C75, SMALL(IF(ISNUMBER(SEARCH("JV1",F68:F75)), ROW(F68:F75)-MIN(ROW(F68:F75))+1, ""), ROW() -67 )), "")</f>
        <v/>
      </c>
      <c r="AH69" s="13" t="str">
        <f t="array" ref="AH69">IFERROR(INDEX(D68:D75, SMALL(IF(ISNUMBER(SEARCH("JV1",F68:F75)), ROW(F68:F75)-MIN(ROW(F68:F75))+1, ""), ROW() -67 )), "")</f>
        <v/>
      </c>
      <c r="AI69" s="13" t="str">
        <f t="array" ref="AI69">IFERROR(INDEX(E68:E75, SMALL(IF(ISNUMBER(SEARCH("JV1",F68:F75)), ROW(F68:F75)-MIN(ROW(F68:F75))+1, ""), ROW() -67 )), "")</f>
        <v/>
      </c>
      <c r="AJ69" s="13" t="str">
        <f t="array" ref="AJ69">IFERROR(INDEX(B68:B75, SMALL(IF(ISNUMBER(SEARCH("JV2",F68:F75)), ROW(F68:F75)-MIN(ROW(F68:F75))+1, ""), ROW() -67 )), "")</f>
        <v/>
      </c>
      <c r="AK69" s="13" t="str">
        <f t="array" ref="AK69">IFERROR(INDEX(C68:C75, SMALL(IF(ISNUMBER(SEARCH("JV2",F68:F75)), ROW(F68:F75)-MIN(ROW(F68:F75))+1, ""), ROW() -67 )), "")</f>
        <v/>
      </c>
      <c r="AL69" s="13" t="str">
        <f t="array" ref="AL69">IFERROR(INDEX(D68:D75, SMALL(IF(ISNUMBER(SEARCH("JV2",F68:F75)), ROW(F68:F75)-MIN(ROW(F68:F75))+1, ""), ROW() -67 )), "")</f>
        <v/>
      </c>
      <c r="AM69" s="13" t="str">
        <f t="array" ref="AM69">IFERROR(INDEX(E68:E75, SMALL(IF(ISNUMBER(SEARCH("JV2",F68:F75)), ROW(F68:F75)-MIN(ROW(F68:F75))+1, ""), ROW() -67 )), "")</f>
        <v/>
      </c>
    </row>
    <row r="70" spans="2:39" s="13" customFormat="1" ht="15" customHeight="1">
      <c r="B70" s="21" t="s">
        <v>260</v>
      </c>
      <c r="C70" s="1"/>
      <c r="D70" s="22" t="s">
        <v>1216</v>
      </c>
      <c r="E70" s="1" t="s">
        <v>1217</v>
      </c>
      <c r="F70" s="23" t="s">
        <v>14</v>
      </c>
      <c r="G70" s="24"/>
      <c r="H70" s="25">
        <v>4515</v>
      </c>
      <c r="I70" s="24"/>
      <c r="J70" s="25" t="b">
        <v>0</v>
      </c>
      <c r="K70" s="19"/>
      <c r="L70" s="26"/>
      <c r="M70" s="27"/>
      <c r="AB70" s="13" t="str">
        <f t="array" ref="AB70">IFERROR(INDEX(B68:B75, SMALL(IF("V"=F68:F75, ROW(F68:F75)-MIN(ROW(F68:F75))+1, ""), ROW() -67 )), "")</f>
        <v>Grace College</v>
      </c>
      <c r="AC70" s="13">
        <f t="array" ref="AC70">IFERROR(INDEX(C68:C75, SMALL(IF("V"=F68:F75, ROW(F68:F75)-MIN(ROW(F68:F75))+1, ""), ROW() -67 )), "")</f>
        <v>0</v>
      </c>
      <c r="AD70" s="13" t="str">
        <f t="array" ref="AD70">IFERROR(INDEX(D68:D75, SMALL(IF("V"=F68:F75, ROW(F68:F75)-MIN(ROW(F68:F75))+1, ""), ROW() -67 )), "")</f>
        <v>18-54639</v>
      </c>
      <c r="AE70" s="13" t="str">
        <f t="array" ref="AE70">IFERROR(INDEX(E68:E75, SMALL(IF("V"=F68:F75, ROW(F68:F75)-MIN(ROW(F68:F75))+1, ""), ROW() -67 )), "")</f>
        <v>Kit Sprunger</v>
      </c>
      <c r="AF70" s="13" t="str">
        <f t="array" ref="AF70">IFERROR(INDEX(B68:B75, SMALL(IF(ISNUMBER(SEARCH("JV1",F68:F75)), ROW(F68:F75)-MIN(ROW(F68:F75))+1, ""), ROW() -67 )), "")</f>
        <v/>
      </c>
      <c r="AG70" s="13" t="str">
        <f t="array" ref="AG70">IFERROR(INDEX(C68:C75, SMALL(IF(ISNUMBER(SEARCH("JV1",F68:F75)), ROW(F68:F75)-MIN(ROW(F68:F75))+1, ""), ROW() -67 )), "")</f>
        <v/>
      </c>
      <c r="AH70" s="13" t="str">
        <f t="array" ref="AH70">IFERROR(INDEX(D68:D75, SMALL(IF(ISNUMBER(SEARCH("JV1",F68:F75)), ROW(F68:F75)-MIN(ROW(F68:F75))+1, ""), ROW() -67 )), "")</f>
        <v/>
      </c>
      <c r="AI70" s="13" t="str">
        <f t="array" ref="AI70">IFERROR(INDEX(E68:E75, SMALL(IF(ISNUMBER(SEARCH("JV1",F68:F75)), ROW(F68:F75)-MIN(ROW(F68:F75))+1, ""), ROW() -67 )), "")</f>
        <v/>
      </c>
      <c r="AJ70" s="13" t="str">
        <f t="array" ref="AJ70">IFERROR(INDEX(B68:B75, SMALL(IF(ISNUMBER(SEARCH("JV2",F68:F75)), ROW(F68:F75)-MIN(ROW(F68:F75))+1, ""), ROW() -67 )), "")</f>
        <v/>
      </c>
      <c r="AK70" s="13" t="str">
        <f t="array" ref="AK70">IFERROR(INDEX(C68:C75, SMALL(IF(ISNUMBER(SEARCH("JV2",F68:F75)), ROW(F68:F75)-MIN(ROW(F68:F75))+1, ""), ROW() -67 )), "")</f>
        <v/>
      </c>
      <c r="AL70" s="13" t="str">
        <f t="array" ref="AL70">IFERROR(INDEX(D68:D75, SMALL(IF(ISNUMBER(SEARCH("JV2",F68:F75)), ROW(F68:F75)-MIN(ROW(F68:F75))+1, ""), ROW() -67 )), "")</f>
        <v/>
      </c>
      <c r="AM70" s="13" t="str">
        <f t="array" ref="AM70">IFERROR(INDEX(E68:E75, SMALL(IF(ISNUMBER(SEARCH("JV2",F68:F75)), ROW(F68:F75)-MIN(ROW(F68:F75))+1, ""), ROW() -67 )), "")</f>
        <v/>
      </c>
    </row>
    <row r="71" spans="2:39" s="13" customFormat="1" ht="15" customHeight="1">
      <c r="B71" s="21" t="s">
        <v>260</v>
      </c>
      <c r="C71" s="1"/>
      <c r="D71" s="22" t="s">
        <v>1218</v>
      </c>
      <c r="E71" s="1" t="s">
        <v>1219</v>
      </c>
      <c r="F71" s="23" t="s">
        <v>14</v>
      </c>
      <c r="G71" s="24"/>
      <c r="H71" s="25">
        <v>4515</v>
      </c>
      <c r="I71" s="24"/>
      <c r="J71" s="25" t="b">
        <v>0</v>
      </c>
      <c r="K71" s="19"/>
      <c r="L71" s="26"/>
      <c r="M71" s="27"/>
      <c r="AB71" s="13" t="str">
        <f t="array" ref="AB71">IFERROR(INDEX(B68:B75, SMALL(IF("V"=F68:F75, ROW(F68:F75)-MIN(ROW(F68:F75))+1, ""), ROW() -67 )), "")</f>
        <v>Grace College</v>
      </c>
      <c r="AC71" s="13">
        <f t="array" ref="AC71">IFERROR(INDEX(C68:C75, SMALL(IF("V"=F68:F75, ROW(F68:F75)-MIN(ROW(F68:F75))+1, ""), ROW() -67 )), "")</f>
        <v>0</v>
      </c>
      <c r="AD71" s="13" t="str">
        <f t="array" ref="AD71">IFERROR(INDEX(D68:D75, SMALL(IF("V"=F68:F75, ROW(F68:F75)-MIN(ROW(F68:F75))+1, ""), ROW() -67 )), "")</f>
        <v>7914-631</v>
      </c>
      <c r="AE71" s="13" t="str">
        <f t="array" ref="AE71">IFERROR(INDEX(E68:E75, SMALL(IF("V"=F68:F75, ROW(F68:F75)-MIN(ROW(F68:F75))+1, ""), ROW() -67 )), "")</f>
        <v>Lillian Kelly</v>
      </c>
      <c r="AF71" s="13" t="str">
        <f t="array" ref="AF71">IFERROR(INDEX(B68:B75, SMALL(IF(ISNUMBER(SEARCH("JV1",F68:F75)), ROW(F68:F75)-MIN(ROW(F68:F75))+1, ""), ROW() -67 )), "")</f>
        <v/>
      </c>
      <c r="AG71" s="13" t="str">
        <f t="array" ref="AG71">IFERROR(INDEX(C68:C75, SMALL(IF(ISNUMBER(SEARCH("JV1",F68:F75)), ROW(F68:F75)-MIN(ROW(F68:F75))+1, ""), ROW() -67 )), "")</f>
        <v/>
      </c>
      <c r="AH71" s="13" t="str">
        <f t="array" ref="AH71">IFERROR(INDEX(D68:D75, SMALL(IF(ISNUMBER(SEARCH("JV1",F68:F75)), ROW(F68:F75)-MIN(ROW(F68:F75))+1, ""), ROW() -67 )), "")</f>
        <v/>
      </c>
      <c r="AI71" s="13" t="str">
        <f t="array" ref="AI71">IFERROR(INDEX(E68:E75, SMALL(IF(ISNUMBER(SEARCH("JV1",F68:F75)), ROW(F68:F75)-MIN(ROW(F68:F75))+1, ""), ROW() -67 )), "")</f>
        <v/>
      </c>
      <c r="AJ71" s="13" t="str">
        <f t="array" ref="AJ71">IFERROR(INDEX(B68:B75, SMALL(IF(ISNUMBER(SEARCH("JV2",F68:F75)), ROW(F68:F75)-MIN(ROW(F68:F75))+1, ""), ROW() -67 )), "")</f>
        <v/>
      </c>
      <c r="AK71" s="13" t="str">
        <f t="array" ref="AK71">IFERROR(INDEX(C68:C75, SMALL(IF(ISNUMBER(SEARCH("JV2",F68:F75)), ROW(F68:F75)-MIN(ROW(F68:F75))+1, ""), ROW() -67 )), "")</f>
        <v/>
      </c>
      <c r="AL71" s="13" t="str">
        <f t="array" ref="AL71">IFERROR(INDEX(D68:D75, SMALL(IF(ISNUMBER(SEARCH("JV2",F68:F75)), ROW(F68:F75)-MIN(ROW(F68:F75))+1, ""), ROW() -67 )), "")</f>
        <v/>
      </c>
      <c r="AM71" s="13" t="str">
        <f t="array" ref="AM71">IFERROR(INDEX(E68:E75, SMALL(IF(ISNUMBER(SEARCH("JV2",F68:F75)), ROW(F68:F75)-MIN(ROW(F68:F75))+1, ""), ROW() -67 )), "")</f>
        <v/>
      </c>
    </row>
    <row r="72" spans="2:39" s="13" customFormat="1" ht="15" customHeight="1">
      <c r="B72" s="21" t="s">
        <v>260</v>
      </c>
      <c r="C72" s="1"/>
      <c r="D72" s="22" t="s">
        <v>1220</v>
      </c>
      <c r="E72" s="1" t="s">
        <v>1221</v>
      </c>
      <c r="F72" s="23" t="s">
        <v>14</v>
      </c>
      <c r="G72" s="24"/>
      <c r="H72" s="25">
        <v>4515</v>
      </c>
      <c r="I72" s="24"/>
      <c r="J72" s="25" t="b">
        <v>0</v>
      </c>
      <c r="K72" s="19"/>
      <c r="L72" s="26"/>
      <c r="M72" s="27"/>
      <c r="AB72" s="13" t="str">
        <f t="array" ref="AB72">IFERROR(INDEX(B68:B75, SMALL(IF("V"=F68:F75, ROW(F68:F75)-MIN(ROW(F68:F75))+1, ""), ROW() -67 )), "")</f>
        <v>Grace College</v>
      </c>
      <c r="AC72" s="13">
        <f t="array" ref="AC72">IFERROR(INDEX(C68:C75, SMALL(IF("V"=F68:F75, ROW(F68:F75)-MIN(ROW(F68:F75))+1, ""), ROW() -67 )), "")</f>
        <v>0</v>
      </c>
      <c r="AD72" s="13" t="str">
        <f t="array" ref="AD72">IFERROR(INDEX(D68:D75, SMALL(IF("V"=F68:F75, ROW(F68:F75)-MIN(ROW(F68:F75))+1, ""), ROW() -67 )), "")</f>
        <v>20-50986</v>
      </c>
      <c r="AE72" s="13" t="str">
        <f t="array" ref="AE72">IFERROR(INDEX(E68:E75, SMALL(IF("V"=F68:F75, ROW(F68:F75)-MIN(ROW(F68:F75))+1, ""), ROW() -67 )), "")</f>
        <v>Madison Anderson</v>
      </c>
      <c r="AF72" s="13" t="str">
        <f t="array" ref="AF72">IFERROR(INDEX(B68:B75, SMALL(IF(ISNUMBER(SEARCH("JV1",F68:F75)), ROW(F68:F75)-MIN(ROW(F68:F75))+1, ""), ROW() -67 )), "")</f>
        <v/>
      </c>
      <c r="AG72" s="13" t="str">
        <f t="array" ref="AG72">IFERROR(INDEX(C68:C75, SMALL(IF(ISNUMBER(SEARCH("JV1",F68:F75)), ROW(F68:F75)-MIN(ROW(F68:F75))+1, ""), ROW() -67 )), "")</f>
        <v/>
      </c>
      <c r="AH72" s="13" t="str">
        <f t="array" ref="AH72">IFERROR(INDEX(D68:D75, SMALL(IF(ISNUMBER(SEARCH("JV1",F68:F75)), ROW(F68:F75)-MIN(ROW(F68:F75))+1, ""), ROW() -67 )), "")</f>
        <v/>
      </c>
      <c r="AI72" s="13" t="str">
        <f t="array" ref="AI72">IFERROR(INDEX(E68:E75, SMALL(IF(ISNUMBER(SEARCH("JV1",F68:F75)), ROW(F68:F75)-MIN(ROW(F68:F75))+1, ""), ROW() -67 )), "")</f>
        <v/>
      </c>
      <c r="AJ72" s="13" t="str">
        <f t="array" ref="AJ72">IFERROR(INDEX(B68:B75, SMALL(IF(ISNUMBER(SEARCH("JV2",F68:F75)), ROW(F68:F75)-MIN(ROW(F68:F75))+1, ""), ROW() -67 )), "")</f>
        <v/>
      </c>
      <c r="AK72" s="13" t="str">
        <f t="array" ref="AK72">IFERROR(INDEX(C68:C75, SMALL(IF(ISNUMBER(SEARCH("JV2",F68:F75)), ROW(F68:F75)-MIN(ROW(F68:F75))+1, ""), ROW() -67 )), "")</f>
        <v/>
      </c>
      <c r="AL72" s="13" t="str">
        <f t="array" ref="AL72">IFERROR(INDEX(D68:D75, SMALL(IF(ISNUMBER(SEARCH("JV2",F68:F75)), ROW(F68:F75)-MIN(ROW(F68:F75))+1, ""), ROW() -67 )), "")</f>
        <v/>
      </c>
      <c r="AM72" s="13" t="str">
        <f t="array" ref="AM72">IFERROR(INDEX(E68:E75, SMALL(IF(ISNUMBER(SEARCH("JV2",F68:F75)), ROW(F68:F75)-MIN(ROW(F68:F75))+1, ""), ROW() -67 )), "")</f>
        <v/>
      </c>
    </row>
    <row r="73" spans="2:39" s="13" customFormat="1" ht="15" customHeight="1">
      <c r="B73" s="21" t="s">
        <v>260</v>
      </c>
      <c r="C73" s="1"/>
      <c r="D73" s="22" t="s">
        <v>1222</v>
      </c>
      <c r="E73" s="1" t="s">
        <v>1223</v>
      </c>
      <c r="F73" s="23" t="s">
        <v>14</v>
      </c>
      <c r="G73" s="24"/>
      <c r="H73" s="25">
        <v>4515</v>
      </c>
      <c r="I73" s="24"/>
      <c r="J73" s="25" t="b">
        <v>0</v>
      </c>
      <c r="K73" s="19"/>
      <c r="L73" s="26"/>
      <c r="M73" s="27"/>
      <c r="AB73" s="13" t="str">
        <f t="array" ref="AB73">IFERROR(INDEX(B68:B75, SMALL(IF("V"=F68:F75, ROW(F68:F75)-MIN(ROW(F68:F75))+1, ""), ROW() -67 )), "")</f>
        <v>Grace College</v>
      </c>
      <c r="AC73" s="13">
        <f t="array" ref="AC73">IFERROR(INDEX(C68:C75, SMALL(IF("V"=F68:F75, ROW(F68:F75)-MIN(ROW(F68:F75))+1, ""), ROW() -67 )), "")</f>
        <v>0</v>
      </c>
      <c r="AD73" s="13" t="str">
        <f t="array" ref="AD73">IFERROR(INDEX(D68:D75, SMALL(IF("V"=F68:F75, ROW(F68:F75)-MIN(ROW(F68:F75))+1, ""), ROW() -67 )), "")</f>
        <v>11-127873</v>
      </c>
      <c r="AE73" s="13" t="str">
        <f t="array" ref="AE73">IFERROR(INDEX(E68:E75, SMALL(IF("V"=F68:F75, ROW(F68:F75)-MIN(ROW(F68:F75))+1, ""), ROW() -67 )), "")</f>
        <v>Madysen Turley</v>
      </c>
      <c r="AF73" s="13" t="str">
        <f t="array" ref="AF73">IFERROR(INDEX(B68:B75, SMALL(IF(ISNUMBER(SEARCH("JV1",F68:F75)), ROW(F68:F75)-MIN(ROW(F68:F75))+1, ""), ROW() -67 )), "")</f>
        <v/>
      </c>
      <c r="AG73" s="13" t="str">
        <f t="array" ref="AG73">IFERROR(INDEX(C68:C75, SMALL(IF(ISNUMBER(SEARCH("JV1",F68:F75)), ROW(F68:F75)-MIN(ROW(F68:F75))+1, ""), ROW() -67 )), "")</f>
        <v/>
      </c>
      <c r="AH73" s="13" t="str">
        <f t="array" ref="AH73">IFERROR(INDEX(D68:D75, SMALL(IF(ISNUMBER(SEARCH("JV1",F68:F75)), ROW(F68:F75)-MIN(ROW(F68:F75))+1, ""), ROW() -67 )), "")</f>
        <v/>
      </c>
      <c r="AI73" s="13" t="str">
        <f t="array" ref="AI73">IFERROR(INDEX(E68:E75, SMALL(IF(ISNUMBER(SEARCH("JV1",F68:F75)), ROW(F68:F75)-MIN(ROW(F68:F75))+1, ""), ROW() -67 )), "")</f>
        <v/>
      </c>
      <c r="AJ73" s="13" t="str">
        <f t="array" ref="AJ73">IFERROR(INDEX(B68:B75, SMALL(IF(ISNUMBER(SEARCH("JV2",F68:F75)), ROW(F68:F75)-MIN(ROW(F68:F75))+1, ""), ROW() -67 )), "")</f>
        <v/>
      </c>
      <c r="AK73" s="13" t="str">
        <f t="array" ref="AK73">IFERROR(INDEX(C68:C75, SMALL(IF(ISNUMBER(SEARCH("JV2",F68:F75)), ROW(F68:F75)-MIN(ROW(F68:F75))+1, ""), ROW() -67 )), "")</f>
        <v/>
      </c>
      <c r="AL73" s="13" t="str">
        <f t="array" ref="AL73">IFERROR(INDEX(D68:D75, SMALL(IF(ISNUMBER(SEARCH("JV2",F68:F75)), ROW(F68:F75)-MIN(ROW(F68:F75))+1, ""), ROW() -67 )), "")</f>
        <v/>
      </c>
      <c r="AM73" s="13" t="str">
        <f t="array" ref="AM73">IFERROR(INDEX(E68:E75, SMALL(IF(ISNUMBER(SEARCH("JV2",F68:F75)), ROW(F68:F75)-MIN(ROW(F68:F75))+1, ""), ROW() -67 )), "")</f>
        <v/>
      </c>
    </row>
    <row r="74" spans="2:39" s="13" customFormat="1" ht="15" customHeight="1">
      <c r="B74" s="21" t="s">
        <v>260</v>
      </c>
      <c r="C74" s="1"/>
      <c r="D74" s="22" t="s">
        <v>1224</v>
      </c>
      <c r="E74" s="1" t="s">
        <v>1225</v>
      </c>
      <c r="F74" s="23" t="s">
        <v>14</v>
      </c>
      <c r="G74" s="24"/>
      <c r="H74" s="25">
        <v>4515</v>
      </c>
      <c r="I74" s="24"/>
      <c r="J74" s="25" t="b">
        <v>0</v>
      </c>
      <c r="K74" s="19"/>
      <c r="L74" s="26"/>
      <c r="M74" s="27"/>
      <c r="AB74" s="13" t="str">
        <f t="array" ref="AB74">IFERROR(INDEX(B68:B75, SMALL(IF("V"=F68:F75, ROW(F68:F75)-MIN(ROW(F68:F75))+1, ""), ROW() -67 )), "")</f>
        <v>Grace College</v>
      </c>
      <c r="AC74" s="13">
        <f t="array" ref="AC74">IFERROR(INDEX(C68:C75, SMALL(IF("V"=F68:F75, ROW(F68:F75)-MIN(ROW(F68:F75))+1, ""), ROW() -67 )), "")</f>
        <v>0</v>
      </c>
      <c r="AD74" s="13" t="str">
        <f t="array" ref="AD74">IFERROR(INDEX(D68:D75, SMALL(IF("V"=F68:F75, ROW(F68:F75)-MIN(ROW(F68:F75))+1, ""), ROW() -67 )), "")</f>
        <v>11-465012</v>
      </c>
      <c r="AE74" s="13" t="str">
        <f t="array" ref="AE74">IFERROR(INDEX(E68:E75, SMALL(IF("V"=F68:F75, ROW(F68:F75)-MIN(ROW(F68:F75))+1, ""), ROW() -67 )), "")</f>
        <v>McKenzie Tracy</v>
      </c>
      <c r="AF74" s="13" t="str">
        <f t="array" ref="AF74">IFERROR(INDEX(B68:B75, SMALL(IF(ISNUMBER(SEARCH("JV1",F68:F75)), ROW(F68:F75)-MIN(ROW(F68:F75))+1, ""), ROW() -67 )), "")</f>
        <v/>
      </c>
      <c r="AG74" s="13" t="str">
        <f t="array" ref="AG74">IFERROR(INDEX(C68:C75, SMALL(IF(ISNUMBER(SEARCH("JV1",F68:F75)), ROW(F68:F75)-MIN(ROW(F68:F75))+1, ""), ROW() -67 )), "")</f>
        <v/>
      </c>
      <c r="AH74" s="13" t="str">
        <f t="array" ref="AH74">IFERROR(INDEX(D68:D75, SMALL(IF(ISNUMBER(SEARCH("JV1",F68:F75)), ROW(F68:F75)-MIN(ROW(F68:F75))+1, ""), ROW() -67 )), "")</f>
        <v/>
      </c>
      <c r="AI74" s="13" t="str">
        <f t="array" ref="AI74">IFERROR(INDEX(E68:E75, SMALL(IF(ISNUMBER(SEARCH("JV1",F68:F75)), ROW(F68:F75)-MIN(ROW(F68:F75))+1, ""), ROW() -67 )), "")</f>
        <v/>
      </c>
      <c r="AJ74" s="13" t="str">
        <f t="array" ref="AJ74">IFERROR(INDEX(B68:B75, SMALL(IF(ISNUMBER(SEARCH("JV2",F68:F75)), ROW(F68:F75)-MIN(ROW(F68:F75))+1, ""), ROW() -67 )), "")</f>
        <v/>
      </c>
      <c r="AK74" s="13" t="str">
        <f t="array" ref="AK74">IFERROR(INDEX(C68:C75, SMALL(IF(ISNUMBER(SEARCH("JV2",F68:F75)), ROW(F68:F75)-MIN(ROW(F68:F75))+1, ""), ROW() -67 )), "")</f>
        <v/>
      </c>
      <c r="AL74" s="13" t="str">
        <f t="array" ref="AL74">IFERROR(INDEX(D68:D75, SMALL(IF(ISNUMBER(SEARCH("JV2",F68:F75)), ROW(F68:F75)-MIN(ROW(F68:F75))+1, ""), ROW() -67 )), "")</f>
        <v/>
      </c>
      <c r="AM74" s="13" t="str">
        <f t="array" ref="AM74">IFERROR(INDEX(E68:E75, SMALL(IF(ISNUMBER(SEARCH("JV2",F68:F75)), ROW(F68:F75)-MIN(ROW(F68:F75))+1, ""), ROW() -67 )), "")</f>
        <v/>
      </c>
    </row>
    <row r="75" spans="2:39" s="13" customFormat="1" ht="15" customHeight="1">
      <c r="B75" s="21" t="s">
        <v>260</v>
      </c>
      <c r="C75" s="1"/>
      <c r="D75" s="22" t="s">
        <v>1226</v>
      </c>
      <c r="E75" s="1" t="s">
        <v>1227</v>
      </c>
      <c r="F75" s="23" t="s">
        <v>14</v>
      </c>
      <c r="G75" s="24"/>
      <c r="H75" s="25">
        <v>4515</v>
      </c>
      <c r="I75" s="24"/>
      <c r="J75" s="25" t="b">
        <v>0</v>
      </c>
      <c r="K75" s="19"/>
      <c r="L75" s="26"/>
      <c r="M75" s="27"/>
      <c r="AB75" s="13" t="str">
        <f t="array" ref="AB75">IFERROR(INDEX(B68:B75, SMALL(IF("V"=F68:F75, ROW(F68:F75)-MIN(ROW(F68:F75))+1, ""), ROW() -67 )), "")</f>
        <v>Grace College</v>
      </c>
      <c r="AC75" s="13">
        <f t="array" ref="AC75">IFERROR(INDEX(C68:C75, SMALL(IF("V"=F68:F75, ROW(F68:F75)-MIN(ROW(F68:F75))+1, ""), ROW() -67 )), "")</f>
        <v>0</v>
      </c>
      <c r="AD75" s="13" t="str">
        <f t="array" ref="AD75">IFERROR(INDEX(D68:D75, SMALL(IF("V"=F68:F75, ROW(F68:F75)-MIN(ROW(F68:F75))+1, ""), ROW() -67 )), "")</f>
        <v>17-83401</v>
      </c>
      <c r="AE75" s="13" t="str">
        <f t="array" ref="AE75">IFERROR(INDEX(E68:E75, SMALL(IF("V"=F68:F75, ROW(F68:F75)-MIN(ROW(F68:F75))+1, ""), ROW() -67 )), "")</f>
        <v>Sarah Redden</v>
      </c>
      <c r="AF75" s="13" t="str">
        <f t="array" ref="AF75">IFERROR(INDEX(B68:B75, SMALL(IF(ISNUMBER(SEARCH("JV1",F68:F75)), ROW(F68:F75)-MIN(ROW(F68:F75))+1, ""), ROW() -67 )), "")</f>
        <v/>
      </c>
      <c r="AG75" s="13" t="str">
        <f t="array" ref="AG75">IFERROR(INDEX(C68:C75, SMALL(IF(ISNUMBER(SEARCH("JV1",F68:F75)), ROW(F68:F75)-MIN(ROW(F68:F75))+1, ""), ROW() -67 )), "")</f>
        <v/>
      </c>
      <c r="AH75" s="13" t="str">
        <f t="array" ref="AH75">IFERROR(INDEX(D68:D75, SMALL(IF(ISNUMBER(SEARCH("JV1",F68:F75)), ROW(F68:F75)-MIN(ROW(F68:F75))+1, ""), ROW() -67 )), "")</f>
        <v/>
      </c>
      <c r="AI75" s="13" t="str">
        <f t="array" ref="AI75">IFERROR(INDEX(E68:E75, SMALL(IF(ISNUMBER(SEARCH("JV1",F68:F75)), ROW(F68:F75)-MIN(ROW(F68:F75))+1, ""), ROW() -67 )), "")</f>
        <v/>
      </c>
      <c r="AJ75" s="13" t="str">
        <f t="array" ref="AJ75">IFERROR(INDEX(B68:B75, SMALL(IF(ISNUMBER(SEARCH("JV2",F68:F75)), ROW(F68:F75)-MIN(ROW(F68:F75))+1, ""), ROW() -67 )), "")</f>
        <v/>
      </c>
      <c r="AK75" s="13" t="str">
        <f t="array" ref="AK75">IFERROR(INDEX(C68:C75, SMALL(IF(ISNUMBER(SEARCH("JV2",F68:F75)), ROW(F68:F75)-MIN(ROW(F68:F75))+1, ""), ROW() -67 )), "")</f>
        <v/>
      </c>
      <c r="AL75" s="13" t="str">
        <f t="array" ref="AL75">IFERROR(INDEX(D68:D75, SMALL(IF(ISNUMBER(SEARCH("JV2",F68:F75)), ROW(F68:F75)-MIN(ROW(F68:F75))+1, ""), ROW() -67 )), "")</f>
        <v/>
      </c>
      <c r="AM75" s="13" t="str">
        <f t="array" ref="AM75">IFERROR(INDEX(E68:E75, SMALL(IF(ISNUMBER(SEARCH("JV2",F68:F75)), ROW(F68:F75)-MIN(ROW(F68:F75))+1, ""), ROW() -67 )), "")</f>
        <v/>
      </c>
    </row>
    <row r="76" spans="2:39" s="13" customFormat="1" ht="15" customHeight="1">
      <c r="B76" s="21" t="s">
        <v>281</v>
      </c>
      <c r="C76" s="1"/>
      <c r="D76" s="22" t="s">
        <v>1228</v>
      </c>
      <c r="E76" s="1" t="s">
        <v>1229</v>
      </c>
      <c r="F76" s="23" t="s">
        <v>30</v>
      </c>
      <c r="G76" s="24"/>
      <c r="H76" s="25">
        <v>2322</v>
      </c>
      <c r="I76" s="24"/>
      <c r="J76" s="25" t="b">
        <v>0</v>
      </c>
      <c r="K76" s="19"/>
      <c r="L76" s="26"/>
      <c r="M76" s="27"/>
      <c r="AB76" s="13" t="str">
        <f t="array" ref="AB76">IFERROR(INDEX(B76:B84, SMALL(IF("V"=F76:F84, ROW(F76:F84)-MIN(ROW(F76:F84))+1, ""), ROW() -75 )), "")</f>
        <v>Illinois State University</v>
      </c>
      <c r="AC76" s="13">
        <f t="array" ref="AC76">IFERROR(INDEX(C76:C84, SMALL(IF("V"=F76:F84, ROW(F76:F84)-MIN(ROW(F76:F84))+1, ""), ROW() -75 )), "")</f>
        <v>0</v>
      </c>
      <c r="AD76" s="13" t="str">
        <f t="array" ref="AD76">IFERROR(INDEX(D76:D84, SMALL(IF("V"=F76:F84, ROW(F76:F84)-MIN(ROW(F76:F84))+1, ""), ROW() -75 )), "")</f>
        <v>18-65551</v>
      </c>
      <c r="AE76" s="13" t="str">
        <f t="array" ref="AE76">IFERROR(INDEX(E76:E84, SMALL(IF("V"=F76:F84, ROW(F76:F84)-MIN(ROW(F76:F84))+1, ""), ROW() -75 )), "")</f>
        <v>Emma Harris</v>
      </c>
      <c r="AF76" s="13" t="str">
        <f t="array" ref="AF76">IFERROR(INDEX(B76:B84, SMALL(IF(ISNUMBER(SEARCH("JV1",F76:F84)), ROW(F76:F84)-MIN(ROW(F76:F84))+1, ""), ROW() -75 )), "")</f>
        <v/>
      </c>
      <c r="AG76" s="13" t="str">
        <f t="array" ref="AG76">IFERROR(INDEX(C76:C84, SMALL(IF(ISNUMBER(SEARCH("JV1",F76:F84)), ROW(F76:F84)-MIN(ROW(F76:F84))+1, ""), ROW() -75 )), "")</f>
        <v/>
      </c>
      <c r="AH76" s="13" t="str">
        <f t="array" ref="AH76">IFERROR(INDEX(D76:D84, SMALL(IF(ISNUMBER(SEARCH("JV1",F76:F84)), ROW(F76:F84)-MIN(ROW(F76:F84))+1, ""), ROW() -75 )), "")</f>
        <v/>
      </c>
      <c r="AI76" s="13" t="str">
        <f t="array" ref="AI76">IFERROR(INDEX(E76:E84, SMALL(IF(ISNUMBER(SEARCH("JV1",F76:F84)), ROW(F76:F84)-MIN(ROW(F76:F84))+1, ""), ROW() -75 )), "")</f>
        <v/>
      </c>
      <c r="AJ76" s="13" t="str">
        <f t="array" ref="AJ76">IFERROR(INDEX(B76:B84, SMALL(IF(ISNUMBER(SEARCH("JV2",F76:F84)), ROW(F76:F84)-MIN(ROW(F76:F84))+1, ""), ROW() -75 )), "")</f>
        <v/>
      </c>
      <c r="AK76" s="13" t="str">
        <f t="array" ref="AK76">IFERROR(INDEX(C76:C84, SMALL(IF(ISNUMBER(SEARCH("JV2",F76:F84)), ROW(F76:F84)-MIN(ROW(F76:F84))+1, ""), ROW() -75 )), "")</f>
        <v/>
      </c>
      <c r="AL76" s="13" t="str">
        <f t="array" ref="AL76">IFERROR(INDEX(D76:D84, SMALL(IF(ISNUMBER(SEARCH("JV2",F76:F84)), ROW(F76:F84)-MIN(ROW(F76:F84))+1, ""), ROW() -75 )), "")</f>
        <v/>
      </c>
      <c r="AM76" s="13" t="str">
        <f t="array" ref="AM76">IFERROR(INDEX(E76:E84, SMALL(IF(ISNUMBER(SEARCH("JV2",F76:F84)), ROW(F76:F84)-MIN(ROW(F76:F84))+1, ""), ROW() -75 )), "")</f>
        <v/>
      </c>
    </row>
    <row r="77" spans="2:39" s="13" customFormat="1" ht="15" customHeight="1">
      <c r="B77" s="21" t="s">
        <v>281</v>
      </c>
      <c r="C77" s="1"/>
      <c r="D77" s="22" t="s">
        <v>1230</v>
      </c>
      <c r="E77" s="1" t="s">
        <v>1231</v>
      </c>
      <c r="F77" s="23" t="s">
        <v>30</v>
      </c>
      <c r="G77" s="24"/>
      <c r="H77" s="25">
        <v>2322</v>
      </c>
      <c r="I77" s="24"/>
      <c r="J77" s="25" t="b">
        <v>0</v>
      </c>
      <c r="K77" s="19"/>
      <c r="L77" s="26"/>
      <c r="M77" s="27"/>
      <c r="AB77" s="13" t="str">
        <f t="array" ref="AB77">IFERROR(INDEX(B76:B84, SMALL(IF("V"=F76:F84, ROW(F76:F84)-MIN(ROW(F76:F84))+1, ""), ROW() -75 )), "")</f>
        <v>Illinois State University</v>
      </c>
      <c r="AC77" s="13">
        <f t="array" ref="AC77">IFERROR(INDEX(C76:C84, SMALL(IF("V"=F76:F84, ROW(F76:F84)-MIN(ROW(F76:F84))+1, ""), ROW() -75 )), "")</f>
        <v>0</v>
      </c>
      <c r="AD77" s="13" t="str">
        <f t="array" ref="AD77">IFERROR(INDEX(D76:D84, SMALL(IF("V"=F76:F84, ROW(F76:F84)-MIN(ROW(F76:F84))+1, ""), ROW() -75 )), "")</f>
        <v>11-239464</v>
      </c>
      <c r="AE77" s="13" t="str">
        <f t="array" ref="AE77">IFERROR(INDEX(E76:E84, SMALL(IF("V"=F76:F84, ROW(F76:F84)-MIN(ROW(F76:F84))+1, ""), ROW() -75 )), "")</f>
        <v>Erin Klasing</v>
      </c>
      <c r="AF77" s="13" t="str">
        <f t="array" ref="AF77">IFERROR(INDEX(B76:B84, SMALL(IF(ISNUMBER(SEARCH("JV1",F76:F84)), ROW(F76:F84)-MIN(ROW(F76:F84))+1, ""), ROW() -75 )), "")</f>
        <v/>
      </c>
      <c r="AG77" s="13" t="str">
        <f t="array" ref="AG77">IFERROR(INDEX(C76:C84, SMALL(IF(ISNUMBER(SEARCH("JV1",F76:F84)), ROW(F76:F84)-MIN(ROW(F76:F84))+1, ""), ROW() -75 )), "")</f>
        <v/>
      </c>
      <c r="AH77" s="13" t="str">
        <f t="array" ref="AH77">IFERROR(INDEX(D76:D84, SMALL(IF(ISNUMBER(SEARCH("JV1",F76:F84)), ROW(F76:F84)-MIN(ROW(F76:F84))+1, ""), ROW() -75 )), "")</f>
        <v/>
      </c>
      <c r="AI77" s="13" t="str">
        <f t="array" ref="AI77">IFERROR(INDEX(E76:E84, SMALL(IF(ISNUMBER(SEARCH("JV1",F76:F84)), ROW(F76:F84)-MIN(ROW(F76:F84))+1, ""), ROW() -75 )), "")</f>
        <v/>
      </c>
      <c r="AJ77" s="13" t="str">
        <f t="array" ref="AJ77">IFERROR(INDEX(B76:B84, SMALL(IF(ISNUMBER(SEARCH("JV2",F76:F84)), ROW(F76:F84)-MIN(ROW(F76:F84))+1, ""), ROW() -75 )), "")</f>
        <v/>
      </c>
      <c r="AK77" s="13" t="str">
        <f t="array" ref="AK77">IFERROR(INDEX(C76:C84, SMALL(IF(ISNUMBER(SEARCH("JV2",F76:F84)), ROW(F76:F84)-MIN(ROW(F76:F84))+1, ""), ROW() -75 )), "")</f>
        <v/>
      </c>
      <c r="AL77" s="13" t="str">
        <f t="array" ref="AL77">IFERROR(INDEX(D76:D84, SMALL(IF(ISNUMBER(SEARCH("JV2",F76:F84)), ROW(F76:F84)-MIN(ROW(F76:F84))+1, ""), ROW() -75 )), "")</f>
        <v/>
      </c>
      <c r="AM77" s="13" t="str">
        <f t="array" ref="AM77">IFERROR(INDEX(E76:E84, SMALL(IF(ISNUMBER(SEARCH("JV2",F76:F84)), ROW(F76:F84)-MIN(ROW(F76:F84))+1, ""), ROW() -75 )), "")</f>
        <v/>
      </c>
    </row>
    <row r="78" spans="2:39" s="13" customFormat="1" ht="15" customHeight="1">
      <c r="B78" s="21" t="s">
        <v>281</v>
      </c>
      <c r="C78" s="1"/>
      <c r="D78" s="22" t="s">
        <v>1232</v>
      </c>
      <c r="E78" s="1" t="s">
        <v>1233</v>
      </c>
      <c r="F78" s="23" t="s">
        <v>14</v>
      </c>
      <c r="G78" s="24"/>
      <c r="H78" s="25">
        <v>2322</v>
      </c>
      <c r="I78" s="24"/>
      <c r="J78" s="25" t="b">
        <v>0</v>
      </c>
      <c r="K78" s="19"/>
      <c r="L78" s="26"/>
      <c r="M78" s="27"/>
      <c r="AB78" s="13" t="str">
        <f t="array" ref="AB78">IFERROR(INDEX(B76:B84, SMALL(IF("V"=F76:F84, ROW(F76:F84)-MIN(ROW(F76:F84))+1, ""), ROW() -75 )), "")</f>
        <v>Illinois State University</v>
      </c>
      <c r="AC78" s="13">
        <f t="array" ref="AC78">IFERROR(INDEX(C76:C84, SMALL(IF("V"=F76:F84, ROW(F76:F84)-MIN(ROW(F76:F84))+1, ""), ROW() -75 )), "")</f>
        <v>0</v>
      </c>
      <c r="AD78" s="13" t="str">
        <f t="array" ref="AD78">IFERROR(INDEX(D76:D84, SMALL(IF("V"=F76:F84, ROW(F76:F84)-MIN(ROW(F76:F84))+1, ""), ROW() -75 )), "")</f>
        <v>23-6356</v>
      </c>
      <c r="AE78" s="13" t="str">
        <f t="array" ref="AE78">IFERROR(INDEX(E76:E84, SMALL(IF("V"=F76:F84, ROW(F76:F84)-MIN(ROW(F76:F84))+1, ""), ROW() -75 )), "")</f>
        <v>Jessica Roberts</v>
      </c>
      <c r="AF78" s="13" t="str">
        <f t="array" ref="AF78">IFERROR(INDEX(B76:B84, SMALL(IF(ISNUMBER(SEARCH("JV1",F76:F84)), ROW(F76:F84)-MIN(ROW(F76:F84))+1, ""), ROW() -75 )), "")</f>
        <v/>
      </c>
      <c r="AG78" s="13" t="str">
        <f t="array" ref="AG78">IFERROR(INDEX(C76:C84, SMALL(IF(ISNUMBER(SEARCH("JV1",F76:F84)), ROW(F76:F84)-MIN(ROW(F76:F84))+1, ""), ROW() -75 )), "")</f>
        <v/>
      </c>
      <c r="AH78" s="13" t="str">
        <f t="array" ref="AH78">IFERROR(INDEX(D76:D84, SMALL(IF(ISNUMBER(SEARCH("JV1",F76:F84)), ROW(F76:F84)-MIN(ROW(F76:F84))+1, ""), ROW() -75 )), "")</f>
        <v/>
      </c>
      <c r="AI78" s="13" t="str">
        <f t="array" ref="AI78">IFERROR(INDEX(E76:E84, SMALL(IF(ISNUMBER(SEARCH("JV1",F76:F84)), ROW(F76:F84)-MIN(ROW(F76:F84))+1, ""), ROW() -75 )), "")</f>
        <v/>
      </c>
      <c r="AJ78" s="13" t="str">
        <f t="array" ref="AJ78">IFERROR(INDEX(B76:B84, SMALL(IF(ISNUMBER(SEARCH("JV2",F76:F84)), ROW(F76:F84)-MIN(ROW(F76:F84))+1, ""), ROW() -75 )), "")</f>
        <v/>
      </c>
      <c r="AK78" s="13" t="str">
        <f t="array" ref="AK78">IFERROR(INDEX(C76:C84, SMALL(IF(ISNUMBER(SEARCH("JV2",F76:F84)), ROW(F76:F84)-MIN(ROW(F76:F84))+1, ""), ROW() -75 )), "")</f>
        <v/>
      </c>
      <c r="AL78" s="13" t="str">
        <f t="array" ref="AL78">IFERROR(INDEX(D76:D84, SMALL(IF(ISNUMBER(SEARCH("JV2",F76:F84)), ROW(F76:F84)-MIN(ROW(F76:F84))+1, ""), ROW() -75 )), "")</f>
        <v/>
      </c>
      <c r="AM78" s="13" t="str">
        <f t="array" ref="AM78">IFERROR(INDEX(E76:E84, SMALL(IF(ISNUMBER(SEARCH("JV2",F76:F84)), ROW(F76:F84)-MIN(ROW(F76:F84))+1, ""), ROW() -75 )), "")</f>
        <v/>
      </c>
    </row>
    <row r="79" spans="2:39" s="13" customFormat="1" ht="15" customHeight="1">
      <c r="B79" s="21" t="s">
        <v>281</v>
      </c>
      <c r="C79" s="1"/>
      <c r="D79" s="22" t="s">
        <v>1234</v>
      </c>
      <c r="E79" s="1" t="s">
        <v>1235</v>
      </c>
      <c r="F79" s="23" t="s">
        <v>14</v>
      </c>
      <c r="G79" s="24"/>
      <c r="H79" s="25">
        <v>2322</v>
      </c>
      <c r="I79" s="24"/>
      <c r="J79" s="25" t="b">
        <v>0</v>
      </c>
      <c r="K79" s="19"/>
      <c r="L79" s="26"/>
      <c r="M79" s="27"/>
      <c r="AB79" s="13" t="str">
        <f t="array" ref="AB79">IFERROR(INDEX(B76:B84, SMALL(IF("V"=F76:F84, ROW(F76:F84)-MIN(ROW(F76:F84))+1, ""), ROW() -75 )), "")</f>
        <v>Illinois State University</v>
      </c>
      <c r="AC79" s="13">
        <f t="array" ref="AC79">IFERROR(INDEX(C76:C84, SMALL(IF("V"=F76:F84, ROW(F76:F84)-MIN(ROW(F76:F84))+1, ""), ROW() -75 )), "")</f>
        <v>0</v>
      </c>
      <c r="AD79" s="13" t="str">
        <f t="array" ref="AD79">IFERROR(INDEX(D76:D84, SMALL(IF("V"=F76:F84, ROW(F76:F84)-MIN(ROW(F76:F84))+1, ""), ROW() -75 )), "")</f>
        <v>9874-2763</v>
      </c>
      <c r="AE79" s="13" t="str">
        <f t="array" ref="AE79">IFERROR(INDEX(E76:E84, SMALL(IF("V"=F76:F84, ROW(F76:F84)-MIN(ROW(F76:F84))+1, ""), ROW() -75 )), "")</f>
        <v>Makenzy Sympson</v>
      </c>
      <c r="AF79" s="13" t="str">
        <f t="array" ref="AF79">IFERROR(INDEX(B76:B84, SMALL(IF(ISNUMBER(SEARCH("JV1",F76:F84)), ROW(F76:F84)-MIN(ROW(F76:F84))+1, ""), ROW() -75 )), "")</f>
        <v/>
      </c>
      <c r="AG79" s="13" t="str">
        <f t="array" ref="AG79">IFERROR(INDEX(C76:C84, SMALL(IF(ISNUMBER(SEARCH("JV1",F76:F84)), ROW(F76:F84)-MIN(ROW(F76:F84))+1, ""), ROW() -75 )), "")</f>
        <v/>
      </c>
      <c r="AH79" s="13" t="str">
        <f t="array" ref="AH79">IFERROR(INDEX(D76:D84, SMALL(IF(ISNUMBER(SEARCH("JV1",F76:F84)), ROW(F76:F84)-MIN(ROW(F76:F84))+1, ""), ROW() -75 )), "")</f>
        <v/>
      </c>
      <c r="AI79" s="13" t="str">
        <f t="array" ref="AI79">IFERROR(INDEX(E76:E84, SMALL(IF(ISNUMBER(SEARCH("JV1",F76:F84)), ROW(F76:F84)-MIN(ROW(F76:F84))+1, ""), ROW() -75 )), "")</f>
        <v/>
      </c>
      <c r="AJ79" s="13" t="str">
        <f t="array" ref="AJ79">IFERROR(INDEX(B76:B84, SMALL(IF(ISNUMBER(SEARCH("JV2",F76:F84)), ROW(F76:F84)-MIN(ROW(F76:F84))+1, ""), ROW() -75 )), "")</f>
        <v/>
      </c>
      <c r="AK79" s="13" t="str">
        <f t="array" ref="AK79">IFERROR(INDEX(C76:C84, SMALL(IF(ISNUMBER(SEARCH("JV2",F76:F84)), ROW(F76:F84)-MIN(ROW(F76:F84))+1, ""), ROW() -75 )), "")</f>
        <v/>
      </c>
      <c r="AL79" s="13" t="str">
        <f t="array" ref="AL79">IFERROR(INDEX(D76:D84, SMALL(IF(ISNUMBER(SEARCH("JV2",F76:F84)), ROW(F76:F84)-MIN(ROW(F76:F84))+1, ""), ROW() -75 )), "")</f>
        <v/>
      </c>
      <c r="AM79" s="13" t="str">
        <f t="array" ref="AM79">IFERROR(INDEX(E76:E84, SMALL(IF(ISNUMBER(SEARCH("JV2",F76:F84)), ROW(F76:F84)-MIN(ROW(F76:F84))+1, ""), ROW() -75 )), "")</f>
        <v/>
      </c>
    </row>
    <row r="80" spans="2:39" s="13" customFormat="1" ht="15" customHeight="1">
      <c r="B80" s="21" t="s">
        <v>281</v>
      </c>
      <c r="C80" s="1"/>
      <c r="D80" s="22" t="s">
        <v>1236</v>
      </c>
      <c r="E80" s="1" t="s">
        <v>1237</v>
      </c>
      <c r="F80" s="23" t="s">
        <v>30</v>
      </c>
      <c r="G80" s="24"/>
      <c r="H80" s="25">
        <v>2322</v>
      </c>
      <c r="I80" s="24"/>
      <c r="J80" s="25" t="b">
        <v>0</v>
      </c>
      <c r="K80" s="19"/>
      <c r="L80" s="26"/>
      <c r="M80" s="27"/>
      <c r="AB80" s="13" t="str">
        <f t="array" ref="AB80">IFERROR(INDEX(B76:B84, SMALL(IF("V"=F76:F84, ROW(F76:F84)-MIN(ROW(F76:F84))+1, ""), ROW() -75 )), "")</f>
        <v>Illinois State University</v>
      </c>
      <c r="AC80" s="13">
        <f t="array" ref="AC80">IFERROR(INDEX(C76:C84, SMALL(IF("V"=F76:F84, ROW(F76:F84)-MIN(ROW(F76:F84))+1, ""), ROW() -75 )), "")</f>
        <v>0</v>
      </c>
      <c r="AD80" s="13" t="str">
        <f t="array" ref="AD80">IFERROR(INDEX(D76:D84, SMALL(IF("V"=F76:F84, ROW(F76:F84)-MIN(ROW(F76:F84))+1, ""), ROW() -75 )), "")</f>
        <v>15-196109</v>
      </c>
      <c r="AE80" s="13" t="str">
        <f t="array" ref="AE80">IFERROR(INDEX(E76:E84, SMALL(IF("V"=F76:F84, ROW(F76:F84)-MIN(ROW(F76:F84))+1, ""), ROW() -75 )), "")</f>
        <v>Sydney Lewis</v>
      </c>
      <c r="AF80" s="13" t="str">
        <f t="array" ref="AF80">IFERROR(INDEX(B76:B84, SMALL(IF(ISNUMBER(SEARCH("JV1",F76:F84)), ROW(F76:F84)-MIN(ROW(F76:F84))+1, ""), ROW() -75 )), "")</f>
        <v/>
      </c>
      <c r="AG80" s="13" t="str">
        <f t="array" ref="AG80">IFERROR(INDEX(C76:C84, SMALL(IF(ISNUMBER(SEARCH("JV1",F76:F84)), ROW(F76:F84)-MIN(ROW(F76:F84))+1, ""), ROW() -75 )), "")</f>
        <v/>
      </c>
      <c r="AH80" s="13" t="str">
        <f t="array" ref="AH80">IFERROR(INDEX(D76:D84, SMALL(IF(ISNUMBER(SEARCH("JV1",F76:F84)), ROW(F76:F84)-MIN(ROW(F76:F84))+1, ""), ROW() -75 )), "")</f>
        <v/>
      </c>
      <c r="AI80" s="13" t="str">
        <f t="array" ref="AI80">IFERROR(INDEX(E76:E84, SMALL(IF(ISNUMBER(SEARCH("JV1",F76:F84)), ROW(F76:F84)-MIN(ROW(F76:F84))+1, ""), ROW() -75 )), "")</f>
        <v/>
      </c>
      <c r="AJ80" s="13" t="str">
        <f t="array" ref="AJ80">IFERROR(INDEX(B76:B84, SMALL(IF(ISNUMBER(SEARCH("JV2",F76:F84)), ROW(F76:F84)-MIN(ROW(F76:F84))+1, ""), ROW() -75 )), "")</f>
        <v/>
      </c>
      <c r="AK80" s="13" t="str">
        <f t="array" ref="AK80">IFERROR(INDEX(C76:C84, SMALL(IF(ISNUMBER(SEARCH("JV2",F76:F84)), ROW(F76:F84)-MIN(ROW(F76:F84))+1, ""), ROW() -75 )), "")</f>
        <v/>
      </c>
      <c r="AL80" s="13" t="str">
        <f t="array" ref="AL80">IFERROR(INDEX(D76:D84, SMALL(IF(ISNUMBER(SEARCH("JV2",F76:F84)), ROW(F76:F84)-MIN(ROW(F76:F84))+1, ""), ROW() -75 )), "")</f>
        <v/>
      </c>
      <c r="AM80" s="13" t="str">
        <f t="array" ref="AM80">IFERROR(INDEX(E76:E84, SMALL(IF(ISNUMBER(SEARCH("JV2",F76:F84)), ROW(F76:F84)-MIN(ROW(F76:F84))+1, ""), ROW() -75 )), "")</f>
        <v/>
      </c>
    </row>
    <row r="81" spans="2:39" s="13" customFormat="1" ht="15" customHeight="1">
      <c r="B81" s="21" t="s">
        <v>281</v>
      </c>
      <c r="C81" s="1"/>
      <c r="D81" s="22" t="s">
        <v>1238</v>
      </c>
      <c r="E81" s="1" t="s">
        <v>1239</v>
      </c>
      <c r="F81" s="23" t="s">
        <v>14</v>
      </c>
      <c r="G81" s="24"/>
      <c r="H81" s="25">
        <v>2322</v>
      </c>
      <c r="I81" s="24"/>
      <c r="J81" s="25" t="b">
        <v>0</v>
      </c>
      <c r="K81" s="19"/>
      <c r="L81" s="26"/>
      <c r="M81" s="27"/>
      <c r="AB81" s="13" t="str">
        <f t="array" ref="AB81">IFERROR(INDEX(B76:B84, SMALL(IF("V"=F76:F84, ROW(F76:F84)-MIN(ROW(F76:F84))+1, ""), ROW() -75 )), "")</f>
        <v/>
      </c>
      <c r="AC81" s="13" t="str">
        <f t="array" ref="AC81">IFERROR(INDEX(C76:C84, SMALL(IF("V"=F76:F84, ROW(F76:F84)-MIN(ROW(F76:F84))+1, ""), ROW() -75 )), "")</f>
        <v/>
      </c>
      <c r="AD81" s="13" t="str">
        <f t="array" ref="AD81">IFERROR(INDEX(D76:D84, SMALL(IF("V"=F76:F84, ROW(F76:F84)-MIN(ROW(F76:F84))+1, ""), ROW() -75 )), "")</f>
        <v/>
      </c>
      <c r="AE81" s="13" t="str">
        <f t="array" ref="AE81">IFERROR(INDEX(E76:E84, SMALL(IF("V"=F76:F84, ROW(F76:F84)-MIN(ROW(F76:F84))+1, ""), ROW() -75 )), "")</f>
        <v/>
      </c>
      <c r="AF81" s="13" t="str">
        <f t="array" ref="AF81">IFERROR(INDEX(B76:B84, SMALL(IF(ISNUMBER(SEARCH("JV1",F76:F84)), ROW(F76:F84)-MIN(ROW(F76:F84))+1, ""), ROW() -75 )), "")</f>
        <v/>
      </c>
      <c r="AG81" s="13" t="str">
        <f t="array" ref="AG81">IFERROR(INDEX(C76:C84, SMALL(IF(ISNUMBER(SEARCH("JV1",F76:F84)), ROW(F76:F84)-MIN(ROW(F76:F84))+1, ""), ROW() -75 )), "")</f>
        <v/>
      </c>
      <c r="AH81" s="13" t="str">
        <f t="array" ref="AH81">IFERROR(INDEX(D76:D84, SMALL(IF(ISNUMBER(SEARCH("JV1",F76:F84)), ROW(F76:F84)-MIN(ROW(F76:F84))+1, ""), ROW() -75 )), "")</f>
        <v/>
      </c>
      <c r="AI81" s="13" t="str">
        <f t="array" ref="AI81">IFERROR(INDEX(E76:E84, SMALL(IF(ISNUMBER(SEARCH("JV1",F76:F84)), ROW(F76:F84)-MIN(ROW(F76:F84))+1, ""), ROW() -75 )), "")</f>
        <v/>
      </c>
      <c r="AJ81" s="13" t="str">
        <f t="array" ref="AJ81">IFERROR(INDEX(B76:B84, SMALL(IF(ISNUMBER(SEARCH("JV2",F76:F84)), ROW(F76:F84)-MIN(ROW(F76:F84))+1, ""), ROW() -75 )), "")</f>
        <v/>
      </c>
      <c r="AK81" s="13" t="str">
        <f t="array" ref="AK81">IFERROR(INDEX(C76:C84, SMALL(IF(ISNUMBER(SEARCH("JV2",F76:F84)), ROW(F76:F84)-MIN(ROW(F76:F84))+1, ""), ROW() -75 )), "")</f>
        <v/>
      </c>
      <c r="AL81" s="13" t="str">
        <f t="array" ref="AL81">IFERROR(INDEX(D76:D84, SMALL(IF(ISNUMBER(SEARCH("JV2",F76:F84)), ROW(F76:F84)-MIN(ROW(F76:F84))+1, ""), ROW() -75 )), "")</f>
        <v/>
      </c>
      <c r="AM81" s="13" t="str">
        <f t="array" ref="AM81">IFERROR(INDEX(E76:E84, SMALL(IF(ISNUMBER(SEARCH("JV2",F76:F84)), ROW(F76:F84)-MIN(ROW(F76:F84))+1, ""), ROW() -75 )), "")</f>
        <v/>
      </c>
    </row>
    <row r="82" spans="2:39" s="13" customFormat="1" ht="15" customHeight="1">
      <c r="B82" s="21" t="s">
        <v>281</v>
      </c>
      <c r="C82" s="1"/>
      <c r="D82" s="22" t="s">
        <v>1240</v>
      </c>
      <c r="E82" s="1" t="s">
        <v>1241</v>
      </c>
      <c r="F82" s="23" t="s">
        <v>30</v>
      </c>
      <c r="G82" s="24"/>
      <c r="H82" s="25">
        <v>2322</v>
      </c>
      <c r="I82" s="24"/>
      <c r="J82" s="25" t="b">
        <v>0</v>
      </c>
      <c r="K82" s="19"/>
      <c r="L82" s="26"/>
      <c r="M82" s="27"/>
      <c r="AB82" s="13" t="str">
        <f t="array" ref="AB82">IFERROR(INDEX(B76:B84, SMALL(IF("V"=F76:F84, ROW(F76:F84)-MIN(ROW(F76:F84))+1, ""), ROW() -75 )), "")</f>
        <v/>
      </c>
      <c r="AC82" s="13" t="str">
        <f t="array" ref="AC82">IFERROR(INDEX(C76:C84, SMALL(IF("V"=F76:F84, ROW(F76:F84)-MIN(ROW(F76:F84))+1, ""), ROW() -75 )), "")</f>
        <v/>
      </c>
      <c r="AD82" s="13" t="str">
        <f t="array" ref="AD82">IFERROR(INDEX(D76:D84, SMALL(IF("V"=F76:F84, ROW(F76:F84)-MIN(ROW(F76:F84))+1, ""), ROW() -75 )), "")</f>
        <v/>
      </c>
      <c r="AE82" s="13" t="str">
        <f t="array" ref="AE82">IFERROR(INDEX(E76:E84, SMALL(IF("V"=F76:F84, ROW(F76:F84)-MIN(ROW(F76:F84))+1, ""), ROW() -75 )), "")</f>
        <v/>
      </c>
      <c r="AF82" s="13" t="str">
        <f t="array" ref="AF82">IFERROR(INDEX(B76:B84, SMALL(IF(ISNUMBER(SEARCH("JV1",F76:F84)), ROW(F76:F84)-MIN(ROW(F76:F84))+1, ""), ROW() -75 )), "")</f>
        <v/>
      </c>
      <c r="AG82" s="13" t="str">
        <f t="array" ref="AG82">IFERROR(INDEX(C76:C84, SMALL(IF(ISNUMBER(SEARCH("JV1",F76:F84)), ROW(F76:F84)-MIN(ROW(F76:F84))+1, ""), ROW() -75 )), "")</f>
        <v/>
      </c>
      <c r="AH82" s="13" t="str">
        <f t="array" ref="AH82">IFERROR(INDEX(D76:D84, SMALL(IF(ISNUMBER(SEARCH("JV1",F76:F84)), ROW(F76:F84)-MIN(ROW(F76:F84))+1, ""), ROW() -75 )), "")</f>
        <v/>
      </c>
      <c r="AI82" s="13" t="str">
        <f t="array" ref="AI82">IFERROR(INDEX(E76:E84, SMALL(IF(ISNUMBER(SEARCH("JV1",F76:F84)), ROW(F76:F84)-MIN(ROW(F76:F84))+1, ""), ROW() -75 )), "")</f>
        <v/>
      </c>
      <c r="AJ82" s="13" t="str">
        <f t="array" ref="AJ82">IFERROR(INDEX(B76:B84, SMALL(IF(ISNUMBER(SEARCH("JV2",F76:F84)), ROW(F76:F84)-MIN(ROW(F76:F84))+1, ""), ROW() -75 )), "")</f>
        <v/>
      </c>
      <c r="AK82" s="13" t="str">
        <f t="array" ref="AK82">IFERROR(INDEX(C76:C84, SMALL(IF(ISNUMBER(SEARCH("JV2",F76:F84)), ROW(F76:F84)-MIN(ROW(F76:F84))+1, ""), ROW() -75 )), "")</f>
        <v/>
      </c>
      <c r="AL82" s="13" t="str">
        <f t="array" ref="AL82">IFERROR(INDEX(D76:D84, SMALL(IF(ISNUMBER(SEARCH("JV2",F76:F84)), ROW(F76:F84)-MIN(ROW(F76:F84))+1, ""), ROW() -75 )), "")</f>
        <v/>
      </c>
      <c r="AM82" s="13" t="str">
        <f t="array" ref="AM82">IFERROR(INDEX(E76:E84, SMALL(IF(ISNUMBER(SEARCH("JV2",F76:F84)), ROW(F76:F84)-MIN(ROW(F76:F84))+1, ""), ROW() -75 )), "")</f>
        <v/>
      </c>
    </row>
    <row r="83" spans="2:39" s="13" customFormat="1" ht="15" customHeight="1">
      <c r="B83" s="21" t="s">
        <v>281</v>
      </c>
      <c r="C83" s="1"/>
      <c r="D83" s="22" t="s">
        <v>1242</v>
      </c>
      <c r="E83" s="1" t="s">
        <v>1243</v>
      </c>
      <c r="F83" s="23" t="s">
        <v>14</v>
      </c>
      <c r="G83" s="24"/>
      <c r="H83" s="25">
        <v>2322</v>
      </c>
      <c r="I83" s="24"/>
      <c r="J83" s="25" t="b">
        <v>0</v>
      </c>
      <c r="K83" s="19"/>
      <c r="L83" s="26"/>
      <c r="M83" s="27"/>
      <c r="AB83" s="13" t="str">
        <f t="array" ref="AB83">IFERROR(INDEX(B76:B84, SMALL(IF("V"=F76:F84, ROW(F76:F84)-MIN(ROW(F76:F84))+1, ""), ROW() -75 )), "")</f>
        <v/>
      </c>
      <c r="AC83" s="13" t="str">
        <f t="array" ref="AC83">IFERROR(INDEX(C76:C84, SMALL(IF("V"=F76:F84, ROW(F76:F84)-MIN(ROW(F76:F84))+1, ""), ROW() -75 )), "")</f>
        <v/>
      </c>
      <c r="AD83" s="13" t="str">
        <f t="array" ref="AD83">IFERROR(INDEX(D76:D84, SMALL(IF("V"=F76:F84, ROW(F76:F84)-MIN(ROW(F76:F84))+1, ""), ROW() -75 )), "")</f>
        <v/>
      </c>
      <c r="AE83" s="13" t="str">
        <f t="array" ref="AE83">IFERROR(INDEX(E76:E84, SMALL(IF("V"=F76:F84, ROW(F76:F84)-MIN(ROW(F76:F84))+1, ""), ROW() -75 )), "")</f>
        <v/>
      </c>
      <c r="AF83" s="13" t="str">
        <f t="array" ref="AF83">IFERROR(INDEX(B76:B84, SMALL(IF(ISNUMBER(SEARCH("JV1",F76:F84)), ROW(F76:F84)-MIN(ROW(F76:F84))+1, ""), ROW() -75 )), "")</f>
        <v/>
      </c>
      <c r="AG83" s="13" t="str">
        <f t="array" ref="AG83">IFERROR(INDEX(C76:C84, SMALL(IF(ISNUMBER(SEARCH("JV1",F76:F84)), ROW(F76:F84)-MIN(ROW(F76:F84))+1, ""), ROW() -75 )), "")</f>
        <v/>
      </c>
      <c r="AH83" s="13" t="str">
        <f t="array" ref="AH83">IFERROR(INDEX(D76:D84, SMALL(IF(ISNUMBER(SEARCH("JV1",F76:F84)), ROW(F76:F84)-MIN(ROW(F76:F84))+1, ""), ROW() -75 )), "")</f>
        <v/>
      </c>
      <c r="AI83" s="13" t="str">
        <f t="array" ref="AI83">IFERROR(INDEX(E76:E84, SMALL(IF(ISNUMBER(SEARCH("JV1",F76:F84)), ROW(F76:F84)-MIN(ROW(F76:F84))+1, ""), ROW() -75 )), "")</f>
        <v/>
      </c>
      <c r="AJ83" s="13" t="str">
        <f t="array" ref="AJ83">IFERROR(INDEX(B76:B84, SMALL(IF(ISNUMBER(SEARCH("JV2",F76:F84)), ROW(F76:F84)-MIN(ROW(F76:F84))+1, ""), ROW() -75 )), "")</f>
        <v/>
      </c>
      <c r="AK83" s="13" t="str">
        <f t="array" ref="AK83">IFERROR(INDEX(C76:C84, SMALL(IF(ISNUMBER(SEARCH("JV2",F76:F84)), ROW(F76:F84)-MIN(ROW(F76:F84))+1, ""), ROW() -75 )), "")</f>
        <v/>
      </c>
      <c r="AL83" s="13" t="str">
        <f t="array" ref="AL83">IFERROR(INDEX(D76:D84, SMALL(IF(ISNUMBER(SEARCH("JV2",F76:F84)), ROW(F76:F84)-MIN(ROW(F76:F84))+1, ""), ROW() -75 )), "")</f>
        <v/>
      </c>
      <c r="AM83" s="13" t="str">
        <f t="array" ref="AM83">IFERROR(INDEX(E76:E84, SMALL(IF(ISNUMBER(SEARCH("JV2",F76:F84)), ROW(F76:F84)-MIN(ROW(F76:F84))+1, ""), ROW() -75 )), "")</f>
        <v/>
      </c>
    </row>
    <row r="84" spans="2:39" s="13" customFormat="1" ht="15" customHeight="1">
      <c r="B84" s="21" t="s">
        <v>281</v>
      </c>
      <c r="C84" s="1"/>
      <c r="D84" s="22" t="s">
        <v>1244</v>
      </c>
      <c r="E84" s="1" t="s">
        <v>1245</v>
      </c>
      <c r="F84" s="23" t="s">
        <v>14</v>
      </c>
      <c r="G84" s="24"/>
      <c r="H84" s="25">
        <v>2322</v>
      </c>
      <c r="I84" s="24"/>
      <c r="J84" s="25" t="b">
        <v>0</v>
      </c>
      <c r="K84" s="19"/>
      <c r="L84" s="26"/>
      <c r="M84" s="27"/>
    </row>
    <row r="85" spans="2:39" s="13" customFormat="1" ht="15" customHeight="1">
      <c r="B85" s="21" t="s">
        <v>1246</v>
      </c>
      <c r="C85" s="1"/>
      <c r="D85" s="28" t="s">
        <v>360</v>
      </c>
      <c r="E85" s="23" t="s">
        <v>30</v>
      </c>
      <c r="F85" s="23" t="s">
        <v>30</v>
      </c>
      <c r="G85" s="24"/>
      <c r="H85" s="25">
        <v>4522</v>
      </c>
      <c r="I85" s="24"/>
      <c r="J85" s="25" t="b">
        <v>0</v>
      </c>
      <c r="K85" s="19"/>
      <c r="L85" s="26"/>
      <c r="M85" s="27"/>
      <c r="AB85" s="13" t="str">
        <f t="array" ref="AB85">IFERROR(INDEX(B85:B92, SMALL(IF("V"=F85:F92, ROW(F85:F92)-MIN(ROW(F85:F92))+1, ""), ROW() -84 )), "")</f>
        <v>Illinois Wesleyan University</v>
      </c>
      <c r="AC85" s="13">
        <f t="array" ref="AC85">IFERROR(INDEX(C85:C92, SMALL(IF("V"=F85:F92, ROW(F85:F92)-MIN(ROW(F85:F92))+1, ""), ROW() -84 )), "")</f>
        <v>0</v>
      </c>
      <c r="AD85" s="13" t="str">
        <f t="array" ref="AD85">IFERROR(INDEX(D85:D92, SMALL(IF("V"=F85:F92, ROW(F85:F92)-MIN(ROW(F85:F92))+1, ""), ROW() -84 )), "")</f>
        <v>21-25132</v>
      </c>
      <c r="AE85" s="13" t="str">
        <f t="array" ref="AE85">IFERROR(INDEX(E85:E92, SMALL(IF("V"=F85:F92, ROW(F85:F92)-MIN(ROW(F85:F92))+1, ""), ROW() -84 )), "")</f>
        <v>Alivia Catey</v>
      </c>
      <c r="AF85" s="13" t="str">
        <f t="array" ref="AF85">IFERROR(INDEX(B85:B92, SMALL(IF(ISNUMBER(SEARCH("JV1",F85:F92)), ROW(F85:F92)-MIN(ROW(F85:F92))+1, ""), ROW() -84 )), "")</f>
        <v/>
      </c>
      <c r="AG85" s="13" t="str">
        <f t="array" ref="AG85">IFERROR(INDEX(C85:C92, SMALL(IF(ISNUMBER(SEARCH("JV1",F85:F92)), ROW(F85:F92)-MIN(ROW(F85:F92))+1, ""), ROW() -84 )), "")</f>
        <v/>
      </c>
      <c r="AH85" s="13" t="str">
        <f t="array" ref="AH85">IFERROR(INDEX(D85:D92, SMALL(IF(ISNUMBER(SEARCH("JV1",F85:F92)), ROW(F85:F92)-MIN(ROW(F85:F92))+1, ""), ROW() -84 )), "")</f>
        <v/>
      </c>
      <c r="AI85" s="13" t="str">
        <f t="array" ref="AI85">IFERROR(INDEX(E85:E92, SMALL(IF(ISNUMBER(SEARCH("JV1",F85:F92)), ROW(F85:F92)-MIN(ROW(F85:F92))+1, ""), ROW() -84 )), "")</f>
        <v/>
      </c>
      <c r="AJ85" s="13" t="str">
        <f t="array" ref="AJ85">IFERROR(INDEX(B85:B92, SMALL(IF(ISNUMBER(SEARCH("JV2",F85:F92)), ROW(F85:F92)-MIN(ROW(F85:F92))+1, ""), ROW() -84 )), "")</f>
        <v/>
      </c>
      <c r="AK85" s="13" t="str">
        <f t="array" ref="AK85">IFERROR(INDEX(C85:C92, SMALL(IF(ISNUMBER(SEARCH("JV2",F85:F92)), ROW(F85:F92)-MIN(ROW(F85:F92))+1, ""), ROW() -84 )), "")</f>
        <v/>
      </c>
      <c r="AL85" s="13" t="str">
        <f t="array" ref="AL85">IFERROR(INDEX(D85:D92, SMALL(IF(ISNUMBER(SEARCH("JV2",F85:F92)), ROW(F85:F92)-MIN(ROW(F85:F92))+1, ""), ROW() -84 )), "")</f>
        <v/>
      </c>
      <c r="AM85" s="13" t="str">
        <f t="array" ref="AM85">IFERROR(INDEX(E85:E92, SMALL(IF(ISNUMBER(SEARCH("JV2",F85:F92)), ROW(F85:F92)-MIN(ROW(F85:F92))+1, ""), ROW() -84 )), "")</f>
        <v/>
      </c>
    </row>
    <row r="86" spans="2:39" s="13" customFormat="1" ht="15" customHeight="1">
      <c r="B86" s="21" t="s">
        <v>1246</v>
      </c>
      <c r="C86" s="1"/>
      <c r="D86" s="22" t="s">
        <v>1247</v>
      </c>
      <c r="E86" s="1" t="s">
        <v>1248</v>
      </c>
      <c r="F86" s="23" t="s">
        <v>14</v>
      </c>
      <c r="G86" s="24"/>
      <c r="H86" s="25">
        <v>4522</v>
      </c>
      <c r="I86" s="24"/>
      <c r="J86" s="25" t="b">
        <v>0</v>
      </c>
      <c r="K86" s="19"/>
      <c r="L86" s="26"/>
      <c r="M86" s="27"/>
      <c r="AB86" s="13" t="str">
        <f t="array" ref="AB86">IFERROR(INDEX(B85:B92, SMALL(IF("V"=F85:F92, ROW(F85:F92)-MIN(ROW(F85:F92))+1, ""), ROW() -84 )), "")</f>
        <v>Illinois Wesleyan University</v>
      </c>
      <c r="AC86" s="13">
        <f t="array" ref="AC86">IFERROR(INDEX(C85:C92, SMALL(IF("V"=F85:F92, ROW(F85:F92)-MIN(ROW(F85:F92))+1, ""), ROW() -84 )), "")</f>
        <v>0</v>
      </c>
      <c r="AD86" s="13" t="str">
        <f t="array" ref="AD86">IFERROR(INDEX(D85:D92, SMALL(IF("V"=F85:F92, ROW(F85:F92)-MIN(ROW(F85:F92))+1, ""), ROW() -84 )), "")</f>
        <v>17-36867</v>
      </c>
      <c r="AE86" s="13" t="str">
        <f t="array" ref="AE86">IFERROR(INDEX(E85:E92, SMALL(IF("V"=F85:F92, ROW(F85:F92)-MIN(ROW(F85:F92))+1, ""), ROW() -84 )), "")</f>
        <v>Ava Loeffelholz</v>
      </c>
      <c r="AF86" s="13" t="str">
        <f t="array" ref="AF86">IFERROR(INDEX(B85:B92, SMALL(IF(ISNUMBER(SEARCH("JV1",F85:F92)), ROW(F85:F92)-MIN(ROW(F85:F92))+1, ""), ROW() -84 )), "")</f>
        <v/>
      </c>
      <c r="AG86" s="13" t="str">
        <f t="array" ref="AG86">IFERROR(INDEX(C85:C92, SMALL(IF(ISNUMBER(SEARCH("JV1",F85:F92)), ROW(F85:F92)-MIN(ROW(F85:F92))+1, ""), ROW() -84 )), "")</f>
        <v/>
      </c>
      <c r="AH86" s="13" t="str">
        <f t="array" ref="AH86">IFERROR(INDEX(D85:D92, SMALL(IF(ISNUMBER(SEARCH("JV1",F85:F92)), ROW(F85:F92)-MIN(ROW(F85:F92))+1, ""), ROW() -84 )), "")</f>
        <v/>
      </c>
      <c r="AI86" s="13" t="str">
        <f t="array" ref="AI86">IFERROR(INDEX(E85:E92, SMALL(IF(ISNUMBER(SEARCH("JV1",F85:F92)), ROW(F85:F92)-MIN(ROW(F85:F92))+1, ""), ROW() -84 )), "")</f>
        <v/>
      </c>
      <c r="AJ86" s="13" t="str">
        <f t="array" ref="AJ86">IFERROR(INDEX(B85:B92, SMALL(IF(ISNUMBER(SEARCH("JV2",F85:F92)), ROW(F85:F92)-MIN(ROW(F85:F92))+1, ""), ROW() -84 )), "")</f>
        <v/>
      </c>
      <c r="AK86" s="13" t="str">
        <f t="array" ref="AK86">IFERROR(INDEX(C85:C92, SMALL(IF(ISNUMBER(SEARCH("JV2",F85:F92)), ROW(F85:F92)-MIN(ROW(F85:F92))+1, ""), ROW() -84 )), "")</f>
        <v/>
      </c>
      <c r="AL86" s="13" t="str">
        <f t="array" ref="AL86">IFERROR(INDEX(D85:D92, SMALL(IF(ISNUMBER(SEARCH("JV2",F85:F92)), ROW(F85:F92)-MIN(ROW(F85:F92))+1, ""), ROW() -84 )), "")</f>
        <v/>
      </c>
      <c r="AM86" s="13" t="str">
        <f t="array" ref="AM86">IFERROR(INDEX(E85:E92, SMALL(IF(ISNUMBER(SEARCH("JV2",F85:F92)), ROW(F85:F92)-MIN(ROW(F85:F92))+1, ""), ROW() -84 )), "")</f>
        <v/>
      </c>
    </row>
    <row r="87" spans="2:39" s="13" customFormat="1" ht="15" customHeight="1">
      <c r="B87" s="21" t="s">
        <v>1246</v>
      </c>
      <c r="C87" s="1"/>
      <c r="D87" s="22" t="s">
        <v>1249</v>
      </c>
      <c r="E87" s="1" t="s">
        <v>1250</v>
      </c>
      <c r="F87" s="23" t="s">
        <v>14</v>
      </c>
      <c r="G87" s="24"/>
      <c r="H87" s="25">
        <v>4522</v>
      </c>
      <c r="I87" s="24"/>
      <c r="J87" s="25" t="b">
        <v>0</v>
      </c>
      <c r="K87" s="19"/>
      <c r="L87" s="26"/>
      <c r="M87" s="27"/>
      <c r="AB87" s="13" t="str">
        <f t="array" ref="AB87">IFERROR(INDEX(B85:B92, SMALL(IF("V"=F85:F92, ROW(F85:F92)-MIN(ROW(F85:F92))+1, ""), ROW() -84 )), "")</f>
        <v>Illinois Wesleyan University</v>
      </c>
      <c r="AC87" s="13">
        <f t="array" ref="AC87">IFERROR(INDEX(C85:C92, SMALL(IF("V"=F85:F92, ROW(F85:F92)-MIN(ROW(F85:F92))+1, ""), ROW() -84 )), "")</f>
        <v>0</v>
      </c>
      <c r="AD87" s="13" t="str">
        <f t="array" ref="AD87">IFERROR(INDEX(D85:D92, SMALL(IF("V"=F85:F92, ROW(F85:F92)-MIN(ROW(F85:F92))+1, ""), ROW() -84 )), "")</f>
        <v>22-1501</v>
      </c>
      <c r="AE87" s="13" t="str">
        <f t="array" ref="AE87">IFERROR(INDEX(E85:E92, SMALL(IF("V"=F85:F92, ROW(F85:F92)-MIN(ROW(F85:F92))+1, ""), ROW() -84 )), "")</f>
        <v>Hailey Rootberg</v>
      </c>
      <c r="AF87" s="13" t="str">
        <f t="array" ref="AF87">IFERROR(INDEX(B85:B92, SMALL(IF(ISNUMBER(SEARCH("JV1",F85:F92)), ROW(F85:F92)-MIN(ROW(F85:F92))+1, ""), ROW() -84 )), "")</f>
        <v/>
      </c>
      <c r="AG87" s="13" t="str">
        <f t="array" ref="AG87">IFERROR(INDEX(C85:C92, SMALL(IF(ISNUMBER(SEARCH("JV1",F85:F92)), ROW(F85:F92)-MIN(ROW(F85:F92))+1, ""), ROW() -84 )), "")</f>
        <v/>
      </c>
      <c r="AH87" s="13" t="str">
        <f t="array" ref="AH87">IFERROR(INDEX(D85:D92, SMALL(IF(ISNUMBER(SEARCH("JV1",F85:F92)), ROW(F85:F92)-MIN(ROW(F85:F92))+1, ""), ROW() -84 )), "")</f>
        <v/>
      </c>
      <c r="AI87" s="13" t="str">
        <f t="array" ref="AI87">IFERROR(INDEX(E85:E92, SMALL(IF(ISNUMBER(SEARCH("JV1",F85:F92)), ROW(F85:F92)-MIN(ROW(F85:F92))+1, ""), ROW() -84 )), "")</f>
        <v/>
      </c>
      <c r="AJ87" s="13" t="str">
        <f t="array" ref="AJ87">IFERROR(INDEX(B85:B92, SMALL(IF(ISNUMBER(SEARCH("JV2",F85:F92)), ROW(F85:F92)-MIN(ROW(F85:F92))+1, ""), ROW() -84 )), "")</f>
        <v/>
      </c>
      <c r="AK87" s="13" t="str">
        <f t="array" ref="AK87">IFERROR(INDEX(C85:C92, SMALL(IF(ISNUMBER(SEARCH("JV2",F85:F92)), ROW(F85:F92)-MIN(ROW(F85:F92))+1, ""), ROW() -84 )), "")</f>
        <v/>
      </c>
      <c r="AL87" s="13" t="str">
        <f t="array" ref="AL87">IFERROR(INDEX(D85:D92, SMALL(IF(ISNUMBER(SEARCH("JV2",F85:F92)), ROW(F85:F92)-MIN(ROW(F85:F92))+1, ""), ROW() -84 )), "")</f>
        <v/>
      </c>
      <c r="AM87" s="13" t="str">
        <f t="array" ref="AM87">IFERROR(INDEX(E85:E92, SMALL(IF(ISNUMBER(SEARCH("JV2",F85:F92)), ROW(F85:F92)-MIN(ROW(F85:F92))+1, ""), ROW() -84 )), "")</f>
        <v/>
      </c>
    </row>
    <row r="88" spans="2:39" s="13" customFormat="1" ht="15" customHeight="1">
      <c r="B88" s="21" t="s">
        <v>1246</v>
      </c>
      <c r="C88" s="1"/>
      <c r="D88" s="22" t="s">
        <v>1251</v>
      </c>
      <c r="E88" s="1" t="s">
        <v>1252</v>
      </c>
      <c r="F88" s="23" t="s">
        <v>14</v>
      </c>
      <c r="G88" s="24"/>
      <c r="H88" s="25">
        <v>4522</v>
      </c>
      <c r="I88" s="24"/>
      <c r="J88" s="25" t="b">
        <v>0</v>
      </c>
      <c r="K88" s="19"/>
      <c r="L88" s="26"/>
      <c r="M88" s="27"/>
      <c r="AB88" s="13" t="str">
        <f t="array" ref="AB88">IFERROR(INDEX(B85:B92, SMALL(IF("V"=F85:F92, ROW(F85:F92)-MIN(ROW(F85:F92))+1, ""), ROW() -84 )), "")</f>
        <v>Illinois Wesleyan University</v>
      </c>
      <c r="AC88" s="13">
        <f t="array" ref="AC88">IFERROR(INDEX(C85:C92, SMALL(IF("V"=F85:F92, ROW(F85:F92)-MIN(ROW(F85:F92))+1, ""), ROW() -84 )), "")</f>
        <v>0</v>
      </c>
      <c r="AD88" s="13" t="str">
        <f t="array" ref="AD88">IFERROR(INDEX(D85:D92, SMALL(IF("V"=F85:F92, ROW(F85:F92)-MIN(ROW(F85:F92))+1, ""), ROW() -84 )), "")</f>
        <v>20-22668</v>
      </c>
      <c r="AE88" s="13" t="str">
        <f t="array" ref="AE88">IFERROR(INDEX(E85:E92, SMALL(IF("V"=F85:F92, ROW(F85:F92)-MIN(ROW(F85:F92))+1, ""), ROW() -84 )), "")</f>
        <v>Kiera Henderson</v>
      </c>
      <c r="AF88" s="13" t="str">
        <f t="array" ref="AF88">IFERROR(INDEX(B85:B92, SMALL(IF(ISNUMBER(SEARCH("JV1",F85:F92)), ROW(F85:F92)-MIN(ROW(F85:F92))+1, ""), ROW() -84 )), "")</f>
        <v/>
      </c>
      <c r="AG88" s="13" t="str">
        <f t="array" ref="AG88">IFERROR(INDEX(C85:C92, SMALL(IF(ISNUMBER(SEARCH("JV1",F85:F92)), ROW(F85:F92)-MIN(ROW(F85:F92))+1, ""), ROW() -84 )), "")</f>
        <v/>
      </c>
      <c r="AH88" s="13" t="str">
        <f t="array" ref="AH88">IFERROR(INDEX(D85:D92, SMALL(IF(ISNUMBER(SEARCH("JV1",F85:F92)), ROW(F85:F92)-MIN(ROW(F85:F92))+1, ""), ROW() -84 )), "")</f>
        <v/>
      </c>
      <c r="AI88" s="13" t="str">
        <f t="array" ref="AI88">IFERROR(INDEX(E85:E92, SMALL(IF(ISNUMBER(SEARCH("JV1",F85:F92)), ROW(F85:F92)-MIN(ROW(F85:F92))+1, ""), ROW() -84 )), "")</f>
        <v/>
      </c>
      <c r="AJ88" s="13" t="str">
        <f t="array" ref="AJ88">IFERROR(INDEX(B85:B92, SMALL(IF(ISNUMBER(SEARCH("JV2",F85:F92)), ROW(F85:F92)-MIN(ROW(F85:F92))+1, ""), ROW() -84 )), "")</f>
        <v/>
      </c>
      <c r="AK88" s="13" t="str">
        <f t="array" ref="AK88">IFERROR(INDEX(C85:C92, SMALL(IF(ISNUMBER(SEARCH("JV2",F85:F92)), ROW(F85:F92)-MIN(ROW(F85:F92))+1, ""), ROW() -84 )), "")</f>
        <v/>
      </c>
      <c r="AL88" s="13" t="str">
        <f t="array" ref="AL88">IFERROR(INDEX(D85:D92, SMALL(IF(ISNUMBER(SEARCH("JV2",F85:F92)), ROW(F85:F92)-MIN(ROW(F85:F92))+1, ""), ROW() -84 )), "")</f>
        <v/>
      </c>
      <c r="AM88" s="13" t="str">
        <f t="array" ref="AM88">IFERROR(INDEX(E85:E92, SMALL(IF(ISNUMBER(SEARCH("JV2",F85:F92)), ROW(F85:F92)-MIN(ROW(F85:F92))+1, ""), ROW() -84 )), "")</f>
        <v/>
      </c>
    </row>
    <row r="89" spans="2:39" s="13" customFormat="1" ht="15" customHeight="1">
      <c r="B89" s="21" t="s">
        <v>1246</v>
      </c>
      <c r="C89" s="1"/>
      <c r="D89" s="22" t="s">
        <v>1253</v>
      </c>
      <c r="E89" s="1" t="s">
        <v>1254</v>
      </c>
      <c r="F89" s="23" t="s">
        <v>14</v>
      </c>
      <c r="G89" s="24"/>
      <c r="H89" s="25">
        <v>4522</v>
      </c>
      <c r="I89" s="24"/>
      <c r="J89" s="25" t="b">
        <v>0</v>
      </c>
      <c r="K89" s="19"/>
      <c r="L89" s="26"/>
      <c r="M89" s="27"/>
      <c r="AB89" s="13" t="str">
        <f t="array" ref="AB89">IFERROR(INDEX(B85:B92, SMALL(IF("V"=F85:F92, ROW(F85:F92)-MIN(ROW(F85:F92))+1, ""), ROW() -84 )), "")</f>
        <v>Illinois Wesleyan University</v>
      </c>
      <c r="AC89" s="13">
        <f t="array" ref="AC89">IFERROR(INDEX(C85:C92, SMALL(IF("V"=F85:F92, ROW(F85:F92)-MIN(ROW(F85:F92))+1, ""), ROW() -84 )), "")</f>
        <v>0</v>
      </c>
      <c r="AD89" s="13" t="str">
        <f t="array" ref="AD89">IFERROR(INDEX(D85:D92, SMALL(IF("V"=F85:F92, ROW(F85:F92)-MIN(ROW(F85:F92))+1, ""), ROW() -84 )), "")</f>
        <v>20-13441</v>
      </c>
      <c r="AE89" s="13" t="str">
        <f t="array" ref="AE89">IFERROR(INDEX(E85:E92, SMALL(IF("V"=F85:F92, ROW(F85:F92)-MIN(ROW(F85:F92))+1, ""), ROW() -84 )), "")</f>
        <v>Macy Michorczyk</v>
      </c>
      <c r="AF89" s="13" t="str">
        <f t="array" ref="AF89">IFERROR(INDEX(B85:B92, SMALL(IF(ISNUMBER(SEARCH("JV1",F85:F92)), ROW(F85:F92)-MIN(ROW(F85:F92))+1, ""), ROW() -84 )), "")</f>
        <v/>
      </c>
      <c r="AG89" s="13" t="str">
        <f t="array" ref="AG89">IFERROR(INDEX(C85:C92, SMALL(IF(ISNUMBER(SEARCH("JV1",F85:F92)), ROW(F85:F92)-MIN(ROW(F85:F92))+1, ""), ROW() -84 )), "")</f>
        <v/>
      </c>
      <c r="AH89" s="13" t="str">
        <f t="array" ref="AH89">IFERROR(INDEX(D85:D92, SMALL(IF(ISNUMBER(SEARCH("JV1",F85:F92)), ROW(F85:F92)-MIN(ROW(F85:F92))+1, ""), ROW() -84 )), "")</f>
        <v/>
      </c>
      <c r="AI89" s="13" t="str">
        <f t="array" ref="AI89">IFERROR(INDEX(E85:E92, SMALL(IF(ISNUMBER(SEARCH("JV1",F85:F92)), ROW(F85:F92)-MIN(ROW(F85:F92))+1, ""), ROW() -84 )), "")</f>
        <v/>
      </c>
      <c r="AJ89" s="13" t="str">
        <f t="array" ref="AJ89">IFERROR(INDEX(B85:B92, SMALL(IF(ISNUMBER(SEARCH("JV2",F85:F92)), ROW(F85:F92)-MIN(ROW(F85:F92))+1, ""), ROW() -84 )), "")</f>
        <v/>
      </c>
      <c r="AK89" s="13" t="str">
        <f t="array" ref="AK89">IFERROR(INDEX(C85:C92, SMALL(IF(ISNUMBER(SEARCH("JV2",F85:F92)), ROW(F85:F92)-MIN(ROW(F85:F92))+1, ""), ROW() -84 )), "")</f>
        <v/>
      </c>
      <c r="AL89" s="13" t="str">
        <f t="array" ref="AL89">IFERROR(INDEX(D85:D92, SMALL(IF(ISNUMBER(SEARCH("JV2",F85:F92)), ROW(F85:F92)-MIN(ROW(F85:F92))+1, ""), ROW() -84 )), "")</f>
        <v/>
      </c>
      <c r="AM89" s="13" t="str">
        <f t="array" ref="AM89">IFERROR(INDEX(E85:E92, SMALL(IF(ISNUMBER(SEARCH("JV2",F85:F92)), ROW(F85:F92)-MIN(ROW(F85:F92))+1, ""), ROW() -84 )), "")</f>
        <v/>
      </c>
    </row>
    <row r="90" spans="2:39" s="13" customFormat="1" ht="15" customHeight="1">
      <c r="B90" s="21" t="s">
        <v>1246</v>
      </c>
      <c r="C90" s="1"/>
      <c r="D90" s="22" t="s">
        <v>1255</v>
      </c>
      <c r="E90" s="1" t="s">
        <v>1256</v>
      </c>
      <c r="F90" s="23" t="s">
        <v>14</v>
      </c>
      <c r="G90" s="24"/>
      <c r="H90" s="25">
        <v>4522</v>
      </c>
      <c r="I90" s="24"/>
      <c r="J90" s="25" t="b">
        <v>0</v>
      </c>
      <c r="K90" s="19"/>
      <c r="L90" s="26"/>
      <c r="M90" s="27"/>
      <c r="AB90" s="13" t="str">
        <f t="array" ref="AB90">IFERROR(INDEX(B85:B92, SMALL(IF("V"=F85:F92, ROW(F85:F92)-MIN(ROW(F85:F92))+1, ""), ROW() -84 )), "")</f>
        <v>Illinois Wesleyan University</v>
      </c>
      <c r="AC90" s="13">
        <f t="array" ref="AC90">IFERROR(INDEX(C85:C92, SMALL(IF("V"=F85:F92, ROW(F85:F92)-MIN(ROW(F85:F92))+1, ""), ROW() -84 )), "")</f>
        <v>0</v>
      </c>
      <c r="AD90" s="13" t="str">
        <f t="array" ref="AD90">IFERROR(INDEX(D85:D92, SMALL(IF("V"=F85:F92, ROW(F85:F92)-MIN(ROW(F85:F92))+1, ""), ROW() -84 )), "")</f>
        <v>23-9417</v>
      </c>
      <c r="AE90" s="13" t="str">
        <f t="array" ref="AE90">IFERROR(INDEX(E85:E92, SMALL(IF("V"=F85:F92, ROW(F85:F92)-MIN(ROW(F85:F92))+1, ""), ROW() -84 )), "")</f>
        <v>Talia Henderson</v>
      </c>
      <c r="AF90" s="13" t="str">
        <f t="array" ref="AF90">IFERROR(INDEX(B85:B92, SMALL(IF(ISNUMBER(SEARCH("JV1",F85:F92)), ROW(F85:F92)-MIN(ROW(F85:F92))+1, ""), ROW() -84 )), "")</f>
        <v/>
      </c>
      <c r="AG90" s="13" t="str">
        <f t="array" ref="AG90">IFERROR(INDEX(C85:C92, SMALL(IF(ISNUMBER(SEARCH("JV1",F85:F92)), ROW(F85:F92)-MIN(ROW(F85:F92))+1, ""), ROW() -84 )), "")</f>
        <v/>
      </c>
      <c r="AH90" s="13" t="str">
        <f t="array" ref="AH90">IFERROR(INDEX(D85:D92, SMALL(IF(ISNUMBER(SEARCH("JV1",F85:F92)), ROW(F85:F92)-MIN(ROW(F85:F92))+1, ""), ROW() -84 )), "")</f>
        <v/>
      </c>
      <c r="AI90" s="13" t="str">
        <f t="array" ref="AI90">IFERROR(INDEX(E85:E92, SMALL(IF(ISNUMBER(SEARCH("JV1",F85:F92)), ROW(F85:F92)-MIN(ROW(F85:F92))+1, ""), ROW() -84 )), "")</f>
        <v/>
      </c>
      <c r="AJ90" s="13" t="str">
        <f t="array" ref="AJ90">IFERROR(INDEX(B85:B92, SMALL(IF(ISNUMBER(SEARCH("JV2",F85:F92)), ROW(F85:F92)-MIN(ROW(F85:F92))+1, ""), ROW() -84 )), "")</f>
        <v/>
      </c>
      <c r="AK90" s="13" t="str">
        <f t="array" ref="AK90">IFERROR(INDEX(C85:C92, SMALL(IF(ISNUMBER(SEARCH("JV2",F85:F92)), ROW(F85:F92)-MIN(ROW(F85:F92))+1, ""), ROW() -84 )), "")</f>
        <v/>
      </c>
      <c r="AL90" s="13" t="str">
        <f t="array" ref="AL90">IFERROR(INDEX(D85:D92, SMALL(IF(ISNUMBER(SEARCH("JV2",F85:F92)), ROW(F85:F92)-MIN(ROW(F85:F92))+1, ""), ROW() -84 )), "")</f>
        <v/>
      </c>
      <c r="AM90" s="13" t="str">
        <f t="array" ref="AM90">IFERROR(INDEX(E85:E92, SMALL(IF(ISNUMBER(SEARCH("JV2",F85:F92)), ROW(F85:F92)-MIN(ROW(F85:F92))+1, ""), ROW() -84 )), "")</f>
        <v/>
      </c>
    </row>
    <row r="91" spans="2:39" s="13" customFormat="1" ht="15" customHeight="1">
      <c r="B91" s="21" t="s">
        <v>1246</v>
      </c>
      <c r="C91" s="1"/>
      <c r="D91" s="22" t="s">
        <v>1257</v>
      </c>
      <c r="E91" s="1" t="s">
        <v>1258</v>
      </c>
      <c r="F91" s="23" t="s">
        <v>14</v>
      </c>
      <c r="G91" s="24"/>
      <c r="H91" s="25">
        <v>4522</v>
      </c>
      <c r="I91" s="24"/>
      <c r="J91" s="25" t="b">
        <v>0</v>
      </c>
      <c r="K91" s="19"/>
      <c r="L91" s="26"/>
      <c r="M91" s="27"/>
      <c r="AB91" s="13" t="str">
        <f t="array" ref="AB91">IFERROR(INDEX(B85:B92, SMALL(IF("V"=F85:F92, ROW(F85:F92)-MIN(ROW(F85:F92))+1, ""), ROW() -84 )), "")</f>
        <v>Illinois Wesleyan University</v>
      </c>
      <c r="AC91" s="13">
        <f t="array" ref="AC91">IFERROR(INDEX(C85:C92, SMALL(IF("V"=F85:F92, ROW(F85:F92)-MIN(ROW(F85:F92))+1, ""), ROW() -84 )), "")</f>
        <v>0</v>
      </c>
      <c r="AD91" s="13" t="str">
        <f t="array" ref="AD91">IFERROR(INDEX(D85:D92, SMALL(IF("V"=F85:F92, ROW(F85:F92)-MIN(ROW(F85:F92))+1, ""), ROW() -84 )), "")</f>
        <v>11-465336</v>
      </c>
      <c r="AE91" s="13" t="str">
        <f t="array" ref="AE91">IFERROR(INDEX(E85:E92, SMALL(IF("V"=F85:F92, ROW(F85:F92)-MIN(ROW(F85:F92))+1, ""), ROW() -84 )), "")</f>
        <v>Tarrah Phillips</v>
      </c>
      <c r="AF91" s="13" t="str">
        <f t="array" ref="AF91">IFERROR(INDEX(B85:B92, SMALL(IF(ISNUMBER(SEARCH("JV1",F85:F92)), ROW(F85:F92)-MIN(ROW(F85:F92))+1, ""), ROW() -84 )), "")</f>
        <v/>
      </c>
      <c r="AG91" s="13" t="str">
        <f t="array" ref="AG91">IFERROR(INDEX(C85:C92, SMALL(IF(ISNUMBER(SEARCH("JV1",F85:F92)), ROW(F85:F92)-MIN(ROW(F85:F92))+1, ""), ROW() -84 )), "")</f>
        <v/>
      </c>
      <c r="AH91" s="13" t="str">
        <f t="array" ref="AH91">IFERROR(INDEX(D85:D92, SMALL(IF(ISNUMBER(SEARCH("JV1",F85:F92)), ROW(F85:F92)-MIN(ROW(F85:F92))+1, ""), ROW() -84 )), "")</f>
        <v/>
      </c>
      <c r="AI91" s="13" t="str">
        <f t="array" ref="AI91">IFERROR(INDEX(E85:E92, SMALL(IF(ISNUMBER(SEARCH("JV1",F85:F92)), ROW(F85:F92)-MIN(ROW(F85:F92))+1, ""), ROW() -84 )), "")</f>
        <v/>
      </c>
      <c r="AJ91" s="13" t="str">
        <f t="array" ref="AJ91">IFERROR(INDEX(B85:B92, SMALL(IF(ISNUMBER(SEARCH("JV2",F85:F92)), ROW(F85:F92)-MIN(ROW(F85:F92))+1, ""), ROW() -84 )), "")</f>
        <v/>
      </c>
      <c r="AK91" s="13" t="str">
        <f t="array" ref="AK91">IFERROR(INDEX(C85:C92, SMALL(IF(ISNUMBER(SEARCH("JV2",F85:F92)), ROW(F85:F92)-MIN(ROW(F85:F92))+1, ""), ROW() -84 )), "")</f>
        <v/>
      </c>
      <c r="AL91" s="13" t="str">
        <f t="array" ref="AL91">IFERROR(INDEX(D85:D92, SMALL(IF(ISNUMBER(SEARCH("JV2",F85:F92)), ROW(F85:F92)-MIN(ROW(F85:F92))+1, ""), ROW() -84 )), "")</f>
        <v/>
      </c>
      <c r="AM91" s="13" t="str">
        <f t="array" ref="AM91">IFERROR(INDEX(E85:E92, SMALL(IF(ISNUMBER(SEARCH("JV2",F85:F92)), ROW(F85:F92)-MIN(ROW(F85:F92))+1, ""), ROW() -84 )), "")</f>
        <v/>
      </c>
    </row>
    <row r="92" spans="2:39" s="13" customFormat="1" ht="15" customHeight="1">
      <c r="B92" s="21" t="s">
        <v>1246</v>
      </c>
      <c r="C92" s="1"/>
      <c r="D92" s="22" t="s">
        <v>1259</v>
      </c>
      <c r="E92" s="1" t="s">
        <v>1260</v>
      </c>
      <c r="F92" s="23" t="s">
        <v>14</v>
      </c>
      <c r="G92" s="24"/>
      <c r="H92" s="25">
        <v>4522</v>
      </c>
      <c r="I92" s="24"/>
      <c r="J92" s="25" t="b">
        <v>0</v>
      </c>
      <c r="K92" s="19"/>
      <c r="L92" s="26"/>
      <c r="M92" s="27"/>
      <c r="AB92" s="13" t="str">
        <f t="array" ref="AB92">IFERROR(INDEX(B85:B92, SMALL(IF("V"=F85:F92, ROW(F85:F92)-MIN(ROW(F85:F92))+1, ""), ROW() -84 )), "")</f>
        <v/>
      </c>
      <c r="AC92" s="13" t="str">
        <f t="array" ref="AC92">IFERROR(INDEX(C85:C92, SMALL(IF("V"=F85:F92, ROW(F85:F92)-MIN(ROW(F85:F92))+1, ""), ROW() -84 )), "")</f>
        <v/>
      </c>
      <c r="AD92" s="13" t="str">
        <f t="array" ref="AD92">IFERROR(INDEX(D85:D92, SMALL(IF("V"=F85:F92, ROW(F85:F92)-MIN(ROW(F85:F92))+1, ""), ROW() -84 )), "")</f>
        <v/>
      </c>
      <c r="AE92" s="13" t="str">
        <f t="array" ref="AE92">IFERROR(INDEX(E85:E92, SMALL(IF("V"=F85:F92, ROW(F85:F92)-MIN(ROW(F85:F92))+1, ""), ROW() -84 )), "")</f>
        <v/>
      </c>
      <c r="AF92" s="13" t="str">
        <f t="array" ref="AF92">IFERROR(INDEX(B85:B92, SMALL(IF(ISNUMBER(SEARCH("JV1",F85:F92)), ROW(F85:F92)-MIN(ROW(F85:F92))+1, ""), ROW() -84 )), "")</f>
        <v/>
      </c>
      <c r="AG92" s="13" t="str">
        <f t="array" ref="AG92">IFERROR(INDEX(C85:C92, SMALL(IF(ISNUMBER(SEARCH("JV1",F85:F92)), ROW(F85:F92)-MIN(ROW(F85:F92))+1, ""), ROW() -84 )), "")</f>
        <v/>
      </c>
      <c r="AH92" s="13" t="str">
        <f t="array" ref="AH92">IFERROR(INDEX(D85:D92, SMALL(IF(ISNUMBER(SEARCH("JV1",F85:F92)), ROW(F85:F92)-MIN(ROW(F85:F92))+1, ""), ROW() -84 )), "")</f>
        <v/>
      </c>
      <c r="AI92" s="13" t="str">
        <f t="array" ref="AI92">IFERROR(INDEX(E85:E92, SMALL(IF(ISNUMBER(SEARCH("JV1",F85:F92)), ROW(F85:F92)-MIN(ROW(F85:F92))+1, ""), ROW() -84 )), "")</f>
        <v/>
      </c>
      <c r="AJ92" s="13" t="str">
        <f t="array" ref="AJ92">IFERROR(INDEX(B85:B92, SMALL(IF(ISNUMBER(SEARCH("JV2",F85:F92)), ROW(F85:F92)-MIN(ROW(F85:F92))+1, ""), ROW() -84 )), "")</f>
        <v/>
      </c>
      <c r="AK92" s="13" t="str">
        <f t="array" ref="AK92">IFERROR(INDEX(C85:C92, SMALL(IF(ISNUMBER(SEARCH("JV2",F85:F92)), ROW(F85:F92)-MIN(ROW(F85:F92))+1, ""), ROW() -84 )), "")</f>
        <v/>
      </c>
      <c r="AL92" s="13" t="str">
        <f t="array" ref="AL92">IFERROR(INDEX(D85:D92, SMALL(IF(ISNUMBER(SEARCH("JV2",F85:F92)), ROW(F85:F92)-MIN(ROW(F85:F92))+1, ""), ROW() -84 )), "")</f>
        <v/>
      </c>
      <c r="AM92" s="13" t="str">
        <f t="array" ref="AM92">IFERROR(INDEX(E85:E92, SMALL(IF(ISNUMBER(SEARCH("JV2",F85:F92)), ROW(F85:F92)-MIN(ROW(F85:F92))+1, ""), ROW() -84 )), "")</f>
        <v/>
      </c>
    </row>
    <row r="93" spans="2:39" s="13" customFormat="1" ht="15" customHeight="1">
      <c r="B93" s="21" t="s">
        <v>310</v>
      </c>
      <c r="C93" s="1"/>
      <c r="D93" s="22" t="s">
        <v>1261</v>
      </c>
      <c r="E93" s="1" t="s">
        <v>1262</v>
      </c>
      <c r="F93" s="23" t="s">
        <v>14</v>
      </c>
      <c r="G93" s="24"/>
      <c r="H93" s="25">
        <v>3741</v>
      </c>
      <c r="I93" s="24"/>
      <c r="J93" s="25" t="b">
        <v>0</v>
      </c>
      <c r="K93" s="19"/>
      <c r="L93" s="26"/>
      <c r="M93" s="27"/>
      <c r="AB93" s="13" t="str">
        <f t="array" ref="AB93">IFERROR(INDEX(B93:B100, SMALL(IF("V"=F93:F100, ROW(F93:F100)-MIN(ROW(F93:F100))+1, ""), ROW() -92 )), "")</f>
        <v>Indiana Institute Of Technology</v>
      </c>
      <c r="AC93" s="13">
        <f t="array" ref="AC93">IFERROR(INDEX(C93:C100, SMALL(IF("V"=F93:F100, ROW(F93:F100)-MIN(ROW(F93:F100))+1, ""), ROW() -92 )), "")</f>
        <v>0</v>
      </c>
      <c r="AD93" s="13" t="str">
        <f t="array" ref="AD93">IFERROR(INDEX(D93:D100, SMALL(IF("V"=F93:F100, ROW(F93:F100)-MIN(ROW(F93:F100))+1, ""), ROW() -92 )), "")</f>
        <v>11-404183</v>
      </c>
      <c r="AE93" s="13" t="str">
        <f t="array" ref="AE93">IFERROR(INDEX(E93:E100, SMALL(IF("V"=F93:F100, ROW(F93:F100)-MIN(ROW(F93:F100))+1, ""), ROW() -92 )), "")</f>
        <v>Jillian Treska</v>
      </c>
      <c r="AF93" s="13" t="str">
        <f t="array" ref="AF93">IFERROR(INDEX(B93:B100, SMALL(IF(ISNUMBER(SEARCH("JV1",F93:F100)), ROW(F93:F100)-MIN(ROW(F93:F100))+1, ""), ROW() -92 )), "")</f>
        <v/>
      </c>
      <c r="AG93" s="13" t="str">
        <f t="array" ref="AG93">IFERROR(INDEX(C93:C100, SMALL(IF(ISNUMBER(SEARCH("JV1",F93:F100)), ROW(F93:F100)-MIN(ROW(F93:F100))+1, ""), ROW() -92 )), "")</f>
        <v/>
      </c>
      <c r="AH93" s="13" t="str">
        <f t="array" ref="AH93">IFERROR(INDEX(D93:D100, SMALL(IF(ISNUMBER(SEARCH("JV1",F93:F100)), ROW(F93:F100)-MIN(ROW(F93:F100))+1, ""), ROW() -92 )), "")</f>
        <v/>
      </c>
      <c r="AI93" s="13" t="str">
        <f t="array" ref="AI93">IFERROR(INDEX(E93:E100, SMALL(IF(ISNUMBER(SEARCH("JV1",F93:F100)), ROW(F93:F100)-MIN(ROW(F93:F100))+1, ""), ROW() -92 )), "")</f>
        <v/>
      </c>
      <c r="AJ93" s="13" t="str">
        <f t="array" ref="AJ93">IFERROR(INDEX(B93:B100, SMALL(IF(ISNUMBER(SEARCH("JV2",F93:F100)), ROW(F93:F100)-MIN(ROW(F93:F100))+1, ""), ROW() -92 )), "")</f>
        <v/>
      </c>
      <c r="AK93" s="13" t="str">
        <f t="array" ref="AK93">IFERROR(INDEX(C93:C100, SMALL(IF(ISNUMBER(SEARCH("JV2",F93:F100)), ROW(F93:F100)-MIN(ROW(F93:F100))+1, ""), ROW() -92 )), "")</f>
        <v/>
      </c>
      <c r="AL93" s="13" t="str">
        <f t="array" ref="AL93">IFERROR(INDEX(D93:D100, SMALL(IF(ISNUMBER(SEARCH("JV2",F93:F100)), ROW(F93:F100)-MIN(ROW(F93:F100))+1, ""), ROW() -92 )), "")</f>
        <v/>
      </c>
      <c r="AM93" s="13" t="str">
        <f t="array" ref="AM93">IFERROR(INDEX(E93:E100, SMALL(IF(ISNUMBER(SEARCH("JV2",F93:F100)), ROW(F93:F100)-MIN(ROW(F93:F100))+1, ""), ROW() -92 )), "")</f>
        <v/>
      </c>
    </row>
    <row r="94" spans="2:39" s="13" customFormat="1" ht="15" customHeight="1">
      <c r="B94" s="21" t="s">
        <v>310</v>
      </c>
      <c r="C94" s="1"/>
      <c r="D94" s="22" t="s">
        <v>1263</v>
      </c>
      <c r="E94" s="1" t="s">
        <v>1264</v>
      </c>
      <c r="F94" s="23" t="s">
        <v>14</v>
      </c>
      <c r="G94" s="24"/>
      <c r="H94" s="25">
        <v>3741</v>
      </c>
      <c r="I94" s="24"/>
      <c r="J94" s="25" t="b">
        <v>0</v>
      </c>
      <c r="K94" s="19"/>
      <c r="L94" s="26"/>
      <c r="M94" s="27"/>
      <c r="AB94" s="13" t="str">
        <f t="array" ref="AB94">IFERROR(INDEX(B93:B100, SMALL(IF("V"=F93:F100, ROW(F93:F100)-MIN(ROW(F93:F100))+1, ""), ROW() -92 )), "")</f>
        <v>Indiana Institute Of Technology</v>
      </c>
      <c r="AC94" s="13">
        <f t="array" ref="AC94">IFERROR(INDEX(C93:C100, SMALL(IF("V"=F93:F100, ROW(F93:F100)-MIN(ROW(F93:F100))+1, ""), ROW() -92 )), "")</f>
        <v>0</v>
      </c>
      <c r="AD94" s="13" t="str">
        <f t="array" ref="AD94">IFERROR(INDEX(D93:D100, SMALL(IF("V"=F93:F100, ROW(F93:F100)-MIN(ROW(F93:F100))+1, ""), ROW() -92 )), "")</f>
        <v>16-157794</v>
      </c>
      <c r="AE94" s="13" t="str">
        <f t="array" ref="AE94">IFERROR(INDEX(E93:E100, SMALL(IF("V"=F93:F100, ROW(F93:F100)-MIN(ROW(F93:F100))+1, ""), ROW() -92 )), "")</f>
        <v>Jordan Downham</v>
      </c>
      <c r="AF94" s="13" t="str">
        <f t="array" ref="AF94">IFERROR(INDEX(B93:B100, SMALL(IF(ISNUMBER(SEARCH("JV1",F93:F100)), ROW(F93:F100)-MIN(ROW(F93:F100))+1, ""), ROW() -92 )), "")</f>
        <v/>
      </c>
      <c r="AG94" s="13" t="str">
        <f t="array" ref="AG94">IFERROR(INDEX(C93:C100, SMALL(IF(ISNUMBER(SEARCH("JV1",F93:F100)), ROW(F93:F100)-MIN(ROW(F93:F100))+1, ""), ROW() -92 )), "")</f>
        <v/>
      </c>
      <c r="AH94" s="13" t="str">
        <f t="array" ref="AH94">IFERROR(INDEX(D93:D100, SMALL(IF(ISNUMBER(SEARCH("JV1",F93:F100)), ROW(F93:F100)-MIN(ROW(F93:F100))+1, ""), ROW() -92 )), "")</f>
        <v/>
      </c>
      <c r="AI94" s="13" t="str">
        <f t="array" ref="AI94">IFERROR(INDEX(E93:E100, SMALL(IF(ISNUMBER(SEARCH("JV1",F93:F100)), ROW(F93:F100)-MIN(ROW(F93:F100))+1, ""), ROW() -92 )), "")</f>
        <v/>
      </c>
      <c r="AJ94" s="13" t="str">
        <f t="array" ref="AJ94">IFERROR(INDEX(B93:B100, SMALL(IF(ISNUMBER(SEARCH("JV2",F93:F100)), ROW(F93:F100)-MIN(ROW(F93:F100))+1, ""), ROW() -92 )), "")</f>
        <v/>
      </c>
      <c r="AK94" s="13" t="str">
        <f t="array" ref="AK94">IFERROR(INDEX(C93:C100, SMALL(IF(ISNUMBER(SEARCH("JV2",F93:F100)), ROW(F93:F100)-MIN(ROW(F93:F100))+1, ""), ROW() -92 )), "")</f>
        <v/>
      </c>
      <c r="AL94" s="13" t="str">
        <f t="array" ref="AL94">IFERROR(INDEX(D93:D100, SMALL(IF(ISNUMBER(SEARCH("JV2",F93:F100)), ROW(F93:F100)-MIN(ROW(F93:F100))+1, ""), ROW() -92 )), "")</f>
        <v/>
      </c>
      <c r="AM94" s="13" t="str">
        <f t="array" ref="AM94">IFERROR(INDEX(E93:E100, SMALL(IF(ISNUMBER(SEARCH("JV2",F93:F100)), ROW(F93:F100)-MIN(ROW(F93:F100))+1, ""), ROW() -92 )), "")</f>
        <v/>
      </c>
    </row>
    <row r="95" spans="2:39" s="13" customFormat="1" ht="15" customHeight="1">
      <c r="B95" s="21" t="s">
        <v>310</v>
      </c>
      <c r="C95" s="1"/>
      <c r="D95" s="22" t="s">
        <v>1265</v>
      </c>
      <c r="E95" s="1" t="s">
        <v>1266</v>
      </c>
      <c r="F95" s="23" t="s">
        <v>14</v>
      </c>
      <c r="G95" s="24"/>
      <c r="H95" s="25">
        <v>3741</v>
      </c>
      <c r="I95" s="24"/>
      <c r="J95" s="25" t="b">
        <v>0</v>
      </c>
      <c r="K95" s="19"/>
      <c r="L95" s="26"/>
      <c r="M95" s="27"/>
      <c r="AB95" s="13" t="str">
        <f t="array" ref="AB95">IFERROR(INDEX(B93:B100, SMALL(IF("V"=F93:F100, ROW(F93:F100)-MIN(ROW(F93:F100))+1, ""), ROW() -92 )), "")</f>
        <v>Indiana Institute Of Technology</v>
      </c>
      <c r="AC95" s="13">
        <f t="array" ref="AC95">IFERROR(INDEX(C93:C100, SMALL(IF("V"=F93:F100, ROW(F93:F100)-MIN(ROW(F93:F100))+1, ""), ROW() -92 )), "")</f>
        <v>0</v>
      </c>
      <c r="AD95" s="13" t="str">
        <f t="array" ref="AD95">IFERROR(INDEX(D93:D100, SMALL(IF("V"=F93:F100, ROW(F93:F100)-MIN(ROW(F93:F100))+1, ""), ROW() -92 )), "")</f>
        <v>7920-188</v>
      </c>
      <c r="AE95" s="13" t="str">
        <f t="array" ref="AE95">IFERROR(INDEX(E93:E100, SMALL(IF("V"=F93:F100, ROW(F93:F100)-MIN(ROW(F93:F100))+1, ""), ROW() -92 )), "")</f>
        <v>Josephine Cehelnik</v>
      </c>
      <c r="AF95" s="13" t="str">
        <f t="array" ref="AF95">IFERROR(INDEX(B93:B100, SMALL(IF(ISNUMBER(SEARCH("JV1",F93:F100)), ROW(F93:F100)-MIN(ROW(F93:F100))+1, ""), ROW() -92 )), "")</f>
        <v/>
      </c>
      <c r="AG95" s="13" t="str">
        <f t="array" ref="AG95">IFERROR(INDEX(C93:C100, SMALL(IF(ISNUMBER(SEARCH("JV1",F93:F100)), ROW(F93:F100)-MIN(ROW(F93:F100))+1, ""), ROW() -92 )), "")</f>
        <v/>
      </c>
      <c r="AH95" s="13" t="str">
        <f t="array" ref="AH95">IFERROR(INDEX(D93:D100, SMALL(IF(ISNUMBER(SEARCH("JV1",F93:F100)), ROW(F93:F100)-MIN(ROW(F93:F100))+1, ""), ROW() -92 )), "")</f>
        <v/>
      </c>
      <c r="AI95" s="13" t="str">
        <f t="array" ref="AI95">IFERROR(INDEX(E93:E100, SMALL(IF(ISNUMBER(SEARCH("JV1",F93:F100)), ROW(F93:F100)-MIN(ROW(F93:F100))+1, ""), ROW() -92 )), "")</f>
        <v/>
      </c>
      <c r="AJ95" s="13" t="str">
        <f t="array" ref="AJ95">IFERROR(INDEX(B93:B100, SMALL(IF(ISNUMBER(SEARCH("JV2",F93:F100)), ROW(F93:F100)-MIN(ROW(F93:F100))+1, ""), ROW() -92 )), "")</f>
        <v/>
      </c>
      <c r="AK95" s="13" t="str">
        <f t="array" ref="AK95">IFERROR(INDEX(C93:C100, SMALL(IF(ISNUMBER(SEARCH("JV2",F93:F100)), ROW(F93:F100)-MIN(ROW(F93:F100))+1, ""), ROW() -92 )), "")</f>
        <v/>
      </c>
      <c r="AL95" s="13" t="str">
        <f t="array" ref="AL95">IFERROR(INDEX(D93:D100, SMALL(IF(ISNUMBER(SEARCH("JV2",F93:F100)), ROW(F93:F100)-MIN(ROW(F93:F100))+1, ""), ROW() -92 )), "")</f>
        <v/>
      </c>
      <c r="AM95" s="13" t="str">
        <f t="array" ref="AM95">IFERROR(INDEX(E93:E100, SMALL(IF(ISNUMBER(SEARCH("JV2",F93:F100)), ROW(F93:F100)-MIN(ROW(F93:F100))+1, ""), ROW() -92 )), "")</f>
        <v/>
      </c>
    </row>
    <row r="96" spans="2:39" s="13" customFormat="1" ht="15" customHeight="1">
      <c r="B96" s="21" t="s">
        <v>310</v>
      </c>
      <c r="C96" s="1"/>
      <c r="D96" s="22" t="s">
        <v>1267</v>
      </c>
      <c r="E96" s="1" t="s">
        <v>1268</v>
      </c>
      <c r="F96" s="23" t="s">
        <v>14</v>
      </c>
      <c r="G96" s="24"/>
      <c r="H96" s="25">
        <v>3741</v>
      </c>
      <c r="I96" s="24"/>
      <c r="J96" s="25" t="b">
        <v>0</v>
      </c>
      <c r="K96" s="19"/>
      <c r="L96" s="26"/>
      <c r="M96" s="27"/>
      <c r="AB96" s="13" t="str">
        <f t="array" ref="AB96">IFERROR(INDEX(B93:B100, SMALL(IF("V"=F93:F100, ROW(F93:F100)-MIN(ROW(F93:F100))+1, ""), ROW() -92 )), "")</f>
        <v>Indiana Institute Of Technology</v>
      </c>
      <c r="AC96" s="13">
        <f t="array" ref="AC96">IFERROR(INDEX(C93:C100, SMALL(IF("V"=F93:F100, ROW(F93:F100)-MIN(ROW(F93:F100))+1, ""), ROW() -92 )), "")</f>
        <v>0</v>
      </c>
      <c r="AD96" s="13" t="str">
        <f t="array" ref="AD96">IFERROR(INDEX(D93:D100, SMALL(IF("V"=F93:F100, ROW(F93:F100)-MIN(ROW(F93:F100))+1, ""), ROW() -92 )), "")</f>
        <v>15-44994</v>
      </c>
      <c r="AE96" s="13" t="str">
        <f t="array" ref="AE96">IFERROR(INDEX(E93:E100, SMALL(IF("V"=F93:F100, ROW(F93:F100)-MIN(ROW(F93:F100))+1, ""), ROW() -92 )), "")</f>
        <v>Leah Brazier</v>
      </c>
      <c r="AF96" s="13" t="str">
        <f t="array" ref="AF96">IFERROR(INDEX(B93:B100, SMALL(IF(ISNUMBER(SEARCH("JV1",F93:F100)), ROW(F93:F100)-MIN(ROW(F93:F100))+1, ""), ROW() -92 )), "")</f>
        <v/>
      </c>
      <c r="AG96" s="13" t="str">
        <f t="array" ref="AG96">IFERROR(INDEX(C93:C100, SMALL(IF(ISNUMBER(SEARCH("JV1",F93:F100)), ROW(F93:F100)-MIN(ROW(F93:F100))+1, ""), ROW() -92 )), "")</f>
        <v/>
      </c>
      <c r="AH96" s="13" t="str">
        <f t="array" ref="AH96">IFERROR(INDEX(D93:D100, SMALL(IF(ISNUMBER(SEARCH("JV1",F93:F100)), ROW(F93:F100)-MIN(ROW(F93:F100))+1, ""), ROW() -92 )), "")</f>
        <v/>
      </c>
      <c r="AI96" s="13" t="str">
        <f t="array" ref="AI96">IFERROR(INDEX(E93:E100, SMALL(IF(ISNUMBER(SEARCH("JV1",F93:F100)), ROW(F93:F100)-MIN(ROW(F93:F100))+1, ""), ROW() -92 )), "")</f>
        <v/>
      </c>
      <c r="AJ96" s="13" t="str">
        <f t="array" ref="AJ96">IFERROR(INDEX(B93:B100, SMALL(IF(ISNUMBER(SEARCH("JV2",F93:F100)), ROW(F93:F100)-MIN(ROW(F93:F100))+1, ""), ROW() -92 )), "")</f>
        <v/>
      </c>
      <c r="AK96" s="13" t="str">
        <f t="array" ref="AK96">IFERROR(INDEX(C93:C100, SMALL(IF(ISNUMBER(SEARCH("JV2",F93:F100)), ROW(F93:F100)-MIN(ROW(F93:F100))+1, ""), ROW() -92 )), "")</f>
        <v/>
      </c>
      <c r="AL96" s="13" t="str">
        <f t="array" ref="AL96">IFERROR(INDEX(D93:D100, SMALL(IF(ISNUMBER(SEARCH("JV2",F93:F100)), ROW(F93:F100)-MIN(ROW(F93:F100))+1, ""), ROW() -92 )), "")</f>
        <v/>
      </c>
      <c r="AM96" s="13" t="str">
        <f t="array" ref="AM96">IFERROR(INDEX(E93:E100, SMALL(IF(ISNUMBER(SEARCH("JV2",F93:F100)), ROW(F93:F100)-MIN(ROW(F93:F100))+1, ""), ROW() -92 )), "")</f>
        <v/>
      </c>
    </row>
    <row r="97" spans="2:39" s="13" customFormat="1" ht="15" customHeight="1">
      <c r="B97" s="21" t="s">
        <v>310</v>
      </c>
      <c r="C97" s="1"/>
      <c r="D97" s="22" t="s">
        <v>1269</v>
      </c>
      <c r="E97" s="1" t="s">
        <v>1270</v>
      </c>
      <c r="F97" s="23" t="s">
        <v>14</v>
      </c>
      <c r="G97" s="24"/>
      <c r="H97" s="25">
        <v>3741</v>
      </c>
      <c r="I97" s="24"/>
      <c r="J97" s="25" t="b">
        <v>0</v>
      </c>
      <c r="K97" s="19"/>
      <c r="L97" s="26"/>
      <c r="M97" s="27"/>
      <c r="AB97" s="13" t="str">
        <f t="array" ref="AB97">IFERROR(INDEX(B93:B100, SMALL(IF("V"=F93:F100, ROW(F93:F100)-MIN(ROW(F93:F100))+1, ""), ROW() -92 )), "")</f>
        <v>Indiana Institute Of Technology</v>
      </c>
      <c r="AC97" s="13">
        <f t="array" ref="AC97">IFERROR(INDEX(C93:C100, SMALL(IF("V"=F93:F100, ROW(F93:F100)-MIN(ROW(F93:F100))+1, ""), ROW() -92 )), "")</f>
        <v>0</v>
      </c>
      <c r="AD97" s="13" t="str">
        <f t="array" ref="AD97">IFERROR(INDEX(D93:D100, SMALL(IF("V"=F93:F100, ROW(F93:F100)-MIN(ROW(F93:F100))+1, ""), ROW() -92 )), "")</f>
        <v>11-352594</v>
      </c>
      <c r="AE97" s="13" t="str">
        <f t="array" ref="AE97">IFERROR(INDEX(E93:E100, SMALL(IF("V"=F93:F100, ROW(F93:F100)-MIN(ROW(F93:F100))+1, ""), ROW() -92 )), "")</f>
        <v>Meagan Kennedy</v>
      </c>
      <c r="AF97" s="13" t="str">
        <f t="array" ref="AF97">IFERROR(INDEX(B93:B100, SMALL(IF(ISNUMBER(SEARCH("JV1",F93:F100)), ROW(F93:F100)-MIN(ROW(F93:F100))+1, ""), ROW() -92 )), "")</f>
        <v/>
      </c>
      <c r="AG97" s="13" t="str">
        <f t="array" ref="AG97">IFERROR(INDEX(C93:C100, SMALL(IF(ISNUMBER(SEARCH("JV1",F93:F100)), ROW(F93:F100)-MIN(ROW(F93:F100))+1, ""), ROW() -92 )), "")</f>
        <v/>
      </c>
      <c r="AH97" s="13" t="str">
        <f t="array" ref="AH97">IFERROR(INDEX(D93:D100, SMALL(IF(ISNUMBER(SEARCH("JV1",F93:F100)), ROW(F93:F100)-MIN(ROW(F93:F100))+1, ""), ROW() -92 )), "")</f>
        <v/>
      </c>
      <c r="AI97" s="13" t="str">
        <f t="array" ref="AI97">IFERROR(INDEX(E93:E100, SMALL(IF(ISNUMBER(SEARCH("JV1",F93:F100)), ROW(F93:F100)-MIN(ROW(F93:F100))+1, ""), ROW() -92 )), "")</f>
        <v/>
      </c>
      <c r="AJ97" s="13" t="str">
        <f t="array" ref="AJ97">IFERROR(INDEX(B93:B100, SMALL(IF(ISNUMBER(SEARCH("JV2",F93:F100)), ROW(F93:F100)-MIN(ROW(F93:F100))+1, ""), ROW() -92 )), "")</f>
        <v/>
      </c>
      <c r="AK97" s="13" t="str">
        <f t="array" ref="AK97">IFERROR(INDEX(C93:C100, SMALL(IF(ISNUMBER(SEARCH("JV2",F93:F100)), ROW(F93:F100)-MIN(ROW(F93:F100))+1, ""), ROW() -92 )), "")</f>
        <v/>
      </c>
      <c r="AL97" s="13" t="str">
        <f t="array" ref="AL97">IFERROR(INDEX(D93:D100, SMALL(IF(ISNUMBER(SEARCH("JV2",F93:F100)), ROW(F93:F100)-MIN(ROW(F93:F100))+1, ""), ROW() -92 )), "")</f>
        <v/>
      </c>
      <c r="AM97" s="13" t="str">
        <f t="array" ref="AM97">IFERROR(INDEX(E93:E100, SMALL(IF(ISNUMBER(SEARCH("JV2",F93:F100)), ROW(F93:F100)-MIN(ROW(F93:F100))+1, ""), ROW() -92 )), "")</f>
        <v/>
      </c>
    </row>
    <row r="98" spans="2:39" s="13" customFormat="1" ht="15" customHeight="1">
      <c r="B98" s="21" t="s">
        <v>310</v>
      </c>
      <c r="C98" s="1"/>
      <c r="D98" s="22" t="s">
        <v>1271</v>
      </c>
      <c r="E98" s="1" t="s">
        <v>1272</v>
      </c>
      <c r="F98" s="23" t="s">
        <v>14</v>
      </c>
      <c r="G98" s="24"/>
      <c r="H98" s="25">
        <v>3741</v>
      </c>
      <c r="I98" s="24"/>
      <c r="J98" s="25" t="b">
        <v>0</v>
      </c>
      <c r="K98" s="19"/>
      <c r="L98" s="26"/>
      <c r="M98" s="27"/>
      <c r="AB98" s="13" t="str">
        <f t="array" ref="AB98">IFERROR(INDEX(B93:B100, SMALL(IF("V"=F93:F100, ROW(F93:F100)-MIN(ROW(F93:F100))+1, ""), ROW() -92 )), "")</f>
        <v>Indiana Institute Of Technology</v>
      </c>
      <c r="AC98" s="13">
        <f t="array" ref="AC98">IFERROR(INDEX(C93:C100, SMALL(IF("V"=F93:F100, ROW(F93:F100)-MIN(ROW(F93:F100))+1, ""), ROW() -92 )), "")</f>
        <v>0</v>
      </c>
      <c r="AD98" s="13" t="str">
        <f t="array" ref="AD98">IFERROR(INDEX(D93:D100, SMALL(IF("V"=F93:F100, ROW(F93:F100)-MIN(ROW(F93:F100))+1, ""), ROW() -92 )), "")</f>
        <v>11-337626</v>
      </c>
      <c r="AE98" s="13" t="str">
        <f t="array" ref="AE98">IFERROR(INDEX(E93:E100, SMALL(IF("V"=F93:F100, ROW(F93:F100)-MIN(ROW(F93:F100))+1, ""), ROW() -92 )), "")</f>
        <v>Morgan Nunn</v>
      </c>
      <c r="AF98" s="13" t="str">
        <f t="array" ref="AF98">IFERROR(INDEX(B93:B100, SMALL(IF(ISNUMBER(SEARCH("JV1",F93:F100)), ROW(F93:F100)-MIN(ROW(F93:F100))+1, ""), ROW() -92 )), "")</f>
        <v/>
      </c>
      <c r="AG98" s="13" t="str">
        <f t="array" ref="AG98">IFERROR(INDEX(C93:C100, SMALL(IF(ISNUMBER(SEARCH("JV1",F93:F100)), ROW(F93:F100)-MIN(ROW(F93:F100))+1, ""), ROW() -92 )), "")</f>
        <v/>
      </c>
      <c r="AH98" s="13" t="str">
        <f t="array" ref="AH98">IFERROR(INDEX(D93:D100, SMALL(IF(ISNUMBER(SEARCH("JV1",F93:F100)), ROW(F93:F100)-MIN(ROW(F93:F100))+1, ""), ROW() -92 )), "")</f>
        <v/>
      </c>
      <c r="AI98" s="13" t="str">
        <f t="array" ref="AI98">IFERROR(INDEX(E93:E100, SMALL(IF(ISNUMBER(SEARCH("JV1",F93:F100)), ROW(F93:F100)-MIN(ROW(F93:F100))+1, ""), ROW() -92 )), "")</f>
        <v/>
      </c>
      <c r="AJ98" s="13" t="str">
        <f t="array" ref="AJ98">IFERROR(INDEX(B93:B100, SMALL(IF(ISNUMBER(SEARCH("JV2",F93:F100)), ROW(F93:F100)-MIN(ROW(F93:F100))+1, ""), ROW() -92 )), "")</f>
        <v/>
      </c>
      <c r="AK98" s="13" t="str">
        <f t="array" ref="AK98">IFERROR(INDEX(C93:C100, SMALL(IF(ISNUMBER(SEARCH("JV2",F93:F100)), ROW(F93:F100)-MIN(ROW(F93:F100))+1, ""), ROW() -92 )), "")</f>
        <v/>
      </c>
      <c r="AL98" s="13" t="str">
        <f t="array" ref="AL98">IFERROR(INDEX(D93:D100, SMALL(IF(ISNUMBER(SEARCH("JV2",F93:F100)), ROW(F93:F100)-MIN(ROW(F93:F100))+1, ""), ROW() -92 )), "")</f>
        <v/>
      </c>
      <c r="AM98" s="13" t="str">
        <f t="array" ref="AM98">IFERROR(INDEX(E93:E100, SMALL(IF(ISNUMBER(SEARCH("JV2",F93:F100)), ROW(F93:F100)-MIN(ROW(F93:F100))+1, ""), ROW() -92 )), "")</f>
        <v/>
      </c>
    </row>
    <row r="99" spans="2:39" s="13" customFormat="1" ht="15" customHeight="1">
      <c r="B99" s="21" t="s">
        <v>310</v>
      </c>
      <c r="C99" s="1"/>
      <c r="D99" s="22" t="s">
        <v>1273</v>
      </c>
      <c r="E99" s="1" t="s">
        <v>1274</v>
      </c>
      <c r="F99" s="23" t="s">
        <v>14</v>
      </c>
      <c r="G99" s="24"/>
      <c r="H99" s="25">
        <v>3741</v>
      </c>
      <c r="I99" s="24"/>
      <c r="J99" s="25" t="b">
        <v>0</v>
      </c>
      <c r="K99" s="19"/>
      <c r="L99" s="26"/>
      <c r="M99" s="27"/>
      <c r="AB99" s="13" t="str">
        <f t="array" ref="AB99">IFERROR(INDEX(B93:B100, SMALL(IF("V"=F93:F100, ROW(F93:F100)-MIN(ROW(F93:F100))+1, ""), ROW() -92 )), "")</f>
        <v>Indiana Institute Of Technology</v>
      </c>
      <c r="AC99" s="13">
        <f t="array" ref="AC99">IFERROR(INDEX(C93:C100, SMALL(IF("V"=F93:F100, ROW(F93:F100)-MIN(ROW(F93:F100))+1, ""), ROW() -92 )), "")</f>
        <v>0</v>
      </c>
      <c r="AD99" s="13" t="str">
        <f t="array" ref="AD99">IFERROR(INDEX(D93:D100, SMALL(IF("V"=F93:F100, ROW(F93:F100)-MIN(ROW(F93:F100))+1, ""), ROW() -92 )), "")</f>
        <v>18-57048</v>
      </c>
      <c r="AE99" s="13" t="str">
        <f t="array" ref="AE99">IFERROR(INDEX(E93:E100, SMALL(IF("V"=F93:F100, ROW(F93:F100)-MIN(ROW(F93:F100))+1, ""), ROW() -92 )), "")</f>
        <v>Natalie Schildhouse</v>
      </c>
      <c r="AF99" s="13" t="str">
        <f t="array" ref="AF99">IFERROR(INDEX(B93:B100, SMALL(IF(ISNUMBER(SEARCH("JV1",F93:F100)), ROW(F93:F100)-MIN(ROW(F93:F100))+1, ""), ROW() -92 )), "")</f>
        <v/>
      </c>
      <c r="AG99" s="13" t="str">
        <f t="array" ref="AG99">IFERROR(INDEX(C93:C100, SMALL(IF(ISNUMBER(SEARCH("JV1",F93:F100)), ROW(F93:F100)-MIN(ROW(F93:F100))+1, ""), ROW() -92 )), "")</f>
        <v/>
      </c>
      <c r="AH99" s="13" t="str">
        <f t="array" ref="AH99">IFERROR(INDEX(D93:D100, SMALL(IF(ISNUMBER(SEARCH("JV1",F93:F100)), ROW(F93:F100)-MIN(ROW(F93:F100))+1, ""), ROW() -92 )), "")</f>
        <v/>
      </c>
      <c r="AI99" s="13" t="str">
        <f t="array" ref="AI99">IFERROR(INDEX(E93:E100, SMALL(IF(ISNUMBER(SEARCH("JV1",F93:F100)), ROW(F93:F100)-MIN(ROW(F93:F100))+1, ""), ROW() -92 )), "")</f>
        <v/>
      </c>
      <c r="AJ99" s="13" t="str">
        <f t="array" ref="AJ99">IFERROR(INDEX(B93:B100, SMALL(IF(ISNUMBER(SEARCH("JV2",F93:F100)), ROW(F93:F100)-MIN(ROW(F93:F100))+1, ""), ROW() -92 )), "")</f>
        <v/>
      </c>
      <c r="AK99" s="13" t="str">
        <f t="array" ref="AK99">IFERROR(INDEX(C93:C100, SMALL(IF(ISNUMBER(SEARCH("JV2",F93:F100)), ROW(F93:F100)-MIN(ROW(F93:F100))+1, ""), ROW() -92 )), "")</f>
        <v/>
      </c>
      <c r="AL99" s="13" t="str">
        <f t="array" ref="AL99">IFERROR(INDEX(D93:D100, SMALL(IF(ISNUMBER(SEARCH("JV2",F93:F100)), ROW(F93:F100)-MIN(ROW(F93:F100))+1, ""), ROW() -92 )), "")</f>
        <v/>
      </c>
      <c r="AM99" s="13" t="str">
        <f t="array" ref="AM99">IFERROR(INDEX(E93:E100, SMALL(IF(ISNUMBER(SEARCH("JV2",F93:F100)), ROW(F93:F100)-MIN(ROW(F93:F100))+1, ""), ROW() -92 )), "")</f>
        <v/>
      </c>
    </row>
    <row r="100" spans="2:39" s="13" customFormat="1" ht="15" customHeight="1">
      <c r="B100" s="21" t="s">
        <v>310</v>
      </c>
      <c r="C100" s="1"/>
      <c r="D100" s="22" t="s">
        <v>1275</v>
      </c>
      <c r="E100" s="1" t="s">
        <v>1276</v>
      </c>
      <c r="F100" s="23" t="s">
        <v>14</v>
      </c>
      <c r="G100" s="24"/>
      <c r="H100" s="25">
        <v>3741</v>
      </c>
      <c r="I100" s="24"/>
      <c r="J100" s="25" t="b">
        <v>0</v>
      </c>
      <c r="K100" s="19"/>
      <c r="L100" s="26"/>
      <c r="M100" s="27"/>
      <c r="AB100" s="13" t="str">
        <f t="array" ref="AB100">IFERROR(INDEX(B93:B100, SMALL(IF("V"=F93:F100, ROW(F93:F100)-MIN(ROW(F93:F100))+1, ""), ROW() -92 )), "")</f>
        <v>Indiana Institute Of Technology</v>
      </c>
      <c r="AC100" s="13">
        <f t="array" ref="AC100">IFERROR(INDEX(C93:C100, SMALL(IF("V"=F93:F100, ROW(F93:F100)-MIN(ROW(F93:F100))+1, ""), ROW() -92 )), "")</f>
        <v>0</v>
      </c>
      <c r="AD100" s="13" t="str">
        <f t="array" ref="AD100">IFERROR(INDEX(D93:D100, SMALL(IF("V"=F93:F100, ROW(F93:F100)-MIN(ROW(F93:F100))+1, ""), ROW() -92 )), "")</f>
        <v>11-689811</v>
      </c>
      <c r="AE100" s="13" t="str">
        <f t="array" ref="AE100">IFERROR(INDEX(E93:E100, SMALL(IF("V"=F93:F100, ROW(F93:F100)-MIN(ROW(F93:F100))+1, ""), ROW() -92 )), "")</f>
        <v>Ryleigh Hanicq</v>
      </c>
      <c r="AF100" s="13" t="str">
        <f t="array" ref="AF100">IFERROR(INDEX(B93:B100, SMALL(IF(ISNUMBER(SEARCH("JV1",F93:F100)), ROW(F93:F100)-MIN(ROW(F93:F100))+1, ""), ROW() -92 )), "")</f>
        <v/>
      </c>
      <c r="AG100" s="13" t="str">
        <f t="array" ref="AG100">IFERROR(INDEX(C93:C100, SMALL(IF(ISNUMBER(SEARCH("JV1",F93:F100)), ROW(F93:F100)-MIN(ROW(F93:F100))+1, ""), ROW() -92 )), "")</f>
        <v/>
      </c>
      <c r="AH100" s="13" t="str">
        <f t="array" ref="AH100">IFERROR(INDEX(D93:D100, SMALL(IF(ISNUMBER(SEARCH("JV1",F93:F100)), ROW(F93:F100)-MIN(ROW(F93:F100))+1, ""), ROW() -92 )), "")</f>
        <v/>
      </c>
      <c r="AI100" s="13" t="str">
        <f t="array" ref="AI100">IFERROR(INDEX(E93:E100, SMALL(IF(ISNUMBER(SEARCH("JV1",F93:F100)), ROW(F93:F100)-MIN(ROW(F93:F100))+1, ""), ROW() -92 )), "")</f>
        <v/>
      </c>
      <c r="AJ100" s="13" t="str">
        <f t="array" ref="AJ100">IFERROR(INDEX(B93:B100, SMALL(IF(ISNUMBER(SEARCH("JV2",F93:F100)), ROW(F93:F100)-MIN(ROW(F93:F100))+1, ""), ROW() -92 )), "")</f>
        <v/>
      </c>
      <c r="AK100" s="13" t="str">
        <f t="array" ref="AK100">IFERROR(INDEX(C93:C100, SMALL(IF(ISNUMBER(SEARCH("JV2",F93:F100)), ROW(F93:F100)-MIN(ROW(F93:F100))+1, ""), ROW() -92 )), "")</f>
        <v/>
      </c>
      <c r="AL100" s="13" t="str">
        <f t="array" ref="AL100">IFERROR(INDEX(D93:D100, SMALL(IF(ISNUMBER(SEARCH("JV2",F93:F100)), ROW(F93:F100)-MIN(ROW(F93:F100))+1, ""), ROW() -92 )), "")</f>
        <v/>
      </c>
      <c r="AM100" s="13" t="str">
        <f t="array" ref="AM100">IFERROR(INDEX(E93:E100, SMALL(IF(ISNUMBER(SEARCH("JV2",F93:F100)), ROW(F93:F100)-MIN(ROW(F93:F100))+1, ""), ROW() -92 )), "")</f>
        <v/>
      </c>
    </row>
    <row r="101" spans="2:39" s="13" customFormat="1" ht="15" customHeight="1">
      <c r="B101" s="21" t="s">
        <v>359</v>
      </c>
      <c r="C101" s="1"/>
      <c r="D101" s="28" t="s">
        <v>360</v>
      </c>
      <c r="E101" s="23" t="s">
        <v>30</v>
      </c>
      <c r="F101" s="23" t="s">
        <v>30</v>
      </c>
      <c r="G101" s="24"/>
      <c r="H101" s="25">
        <v>4613</v>
      </c>
      <c r="I101" s="24"/>
      <c r="J101" s="25" t="b">
        <v>0</v>
      </c>
      <c r="K101" s="19"/>
      <c r="L101" s="26"/>
      <c r="M101" s="27"/>
      <c r="AB101" s="13" t="str">
        <f t="array" ref="AB101">IFERROR(INDEX(B101:B108, SMALL(IF("V"=F101:F108, ROW(F101:F108)-MIN(ROW(F101:F108))+1, ""), ROW() -100 )), "")</f>
        <v>Indianapolis ,University Of</v>
      </c>
      <c r="AC101" s="13">
        <f t="array" ref="AC101">IFERROR(INDEX(C101:C108, SMALL(IF("V"=F101:F108, ROW(F101:F108)-MIN(ROW(F101:F108))+1, ""), ROW() -100 )), "")</f>
        <v>0</v>
      </c>
      <c r="AD101" s="13" t="str">
        <f t="array" ref="AD101">IFERROR(INDEX(D101:D108, SMALL(IF("V"=F101:F108, ROW(F101:F108)-MIN(ROW(F101:F108))+1, ""), ROW() -100 )), "")</f>
        <v>11-337112</v>
      </c>
      <c r="AE101" s="13" t="str">
        <f t="array" ref="AE101">IFERROR(INDEX(E101:E108, SMALL(IF("V"=F101:F108, ROW(F101:F108)-MIN(ROW(F101:F108))+1, ""), ROW() -100 )), "")</f>
        <v>Elizabeth Estes</v>
      </c>
      <c r="AF101" s="13" t="str">
        <f t="array" ref="AF101">IFERROR(INDEX(B101:B108, SMALL(IF(ISNUMBER(SEARCH("JV1",F101:F108)), ROW(F101:F108)-MIN(ROW(F101:F108))+1, ""), ROW() -100 )), "")</f>
        <v/>
      </c>
      <c r="AG101" s="13" t="str">
        <f t="array" ref="AG101">IFERROR(INDEX(C101:C108, SMALL(IF(ISNUMBER(SEARCH("JV1",F101:F108)), ROW(F101:F108)-MIN(ROW(F101:F108))+1, ""), ROW() -100 )), "")</f>
        <v/>
      </c>
      <c r="AH101" s="13" t="str">
        <f t="array" ref="AH101">IFERROR(INDEX(D101:D108, SMALL(IF(ISNUMBER(SEARCH("JV1",F101:F108)), ROW(F101:F108)-MIN(ROW(F101:F108))+1, ""), ROW() -100 )), "")</f>
        <v/>
      </c>
      <c r="AI101" s="13" t="str">
        <f t="array" ref="AI101">IFERROR(INDEX(E101:E108, SMALL(IF(ISNUMBER(SEARCH("JV1",F101:F108)), ROW(F101:F108)-MIN(ROW(F101:F108))+1, ""), ROW() -100 )), "")</f>
        <v/>
      </c>
      <c r="AJ101" s="13" t="str">
        <f t="array" ref="AJ101">IFERROR(INDEX(B101:B108, SMALL(IF(ISNUMBER(SEARCH("JV2",F101:F108)), ROW(F101:F108)-MIN(ROW(F101:F108))+1, ""), ROW() -100 )), "")</f>
        <v/>
      </c>
      <c r="AK101" s="13" t="str">
        <f t="array" ref="AK101">IFERROR(INDEX(C101:C108, SMALL(IF(ISNUMBER(SEARCH("JV2",F101:F108)), ROW(F101:F108)-MIN(ROW(F101:F108))+1, ""), ROW() -100 )), "")</f>
        <v/>
      </c>
      <c r="AL101" s="13" t="str">
        <f t="array" ref="AL101">IFERROR(INDEX(D101:D108, SMALL(IF(ISNUMBER(SEARCH("JV2",F101:F108)), ROW(F101:F108)-MIN(ROW(F101:F108))+1, ""), ROW() -100 )), "")</f>
        <v/>
      </c>
      <c r="AM101" s="13" t="str">
        <f t="array" ref="AM101">IFERROR(INDEX(E101:E108, SMALL(IF(ISNUMBER(SEARCH("JV2",F101:F108)), ROW(F101:F108)-MIN(ROW(F101:F108))+1, ""), ROW() -100 )), "")</f>
        <v/>
      </c>
    </row>
    <row r="102" spans="2:39" s="13" customFormat="1" ht="15" customHeight="1">
      <c r="B102" s="21" t="s">
        <v>359</v>
      </c>
      <c r="C102" s="1"/>
      <c r="D102" s="28" t="s">
        <v>360</v>
      </c>
      <c r="E102" s="23" t="s">
        <v>30</v>
      </c>
      <c r="F102" s="23" t="s">
        <v>30</v>
      </c>
      <c r="G102" s="24"/>
      <c r="H102" s="25">
        <v>4613</v>
      </c>
      <c r="I102" s="24"/>
      <c r="J102" s="25" t="b">
        <v>0</v>
      </c>
      <c r="K102" s="19"/>
      <c r="L102" s="26"/>
      <c r="M102" s="27"/>
      <c r="AB102" s="13" t="str">
        <f t="array" ref="AB102">IFERROR(INDEX(B101:B108, SMALL(IF("V"=F101:F108, ROW(F101:F108)-MIN(ROW(F101:F108))+1, ""), ROW() -100 )), "")</f>
        <v>Indianapolis ,University Of</v>
      </c>
      <c r="AC102" s="13">
        <f t="array" ref="AC102">IFERROR(INDEX(C101:C108, SMALL(IF("V"=F101:F108, ROW(F101:F108)-MIN(ROW(F101:F108))+1, ""), ROW() -100 )), "")</f>
        <v>0</v>
      </c>
      <c r="AD102" s="13" t="str">
        <f t="array" ref="AD102">IFERROR(INDEX(D101:D108, SMALL(IF("V"=F101:F108, ROW(F101:F108)-MIN(ROW(F101:F108))+1, ""), ROW() -100 )), "")</f>
        <v>11-53655</v>
      </c>
      <c r="AE102" s="13" t="str">
        <f t="array" ref="AE102">IFERROR(INDEX(E101:E108, SMALL(IF("V"=F101:F108, ROW(F101:F108)-MIN(ROW(F101:F108))+1, ""), ROW() -100 )), "")</f>
        <v>Emily Remesnik</v>
      </c>
      <c r="AF102" s="13" t="str">
        <f t="array" ref="AF102">IFERROR(INDEX(B101:B108, SMALL(IF(ISNUMBER(SEARCH("JV1",F101:F108)), ROW(F101:F108)-MIN(ROW(F101:F108))+1, ""), ROW() -100 )), "")</f>
        <v/>
      </c>
      <c r="AG102" s="13" t="str">
        <f t="array" ref="AG102">IFERROR(INDEX(C101:C108, SMALL(IF(ISNUMBER(SEARCH("JV1",F101:F108)), ROW(F101:F108)-MIN(ROW(F101:F108))+1, ""), ROW() -100 )), "")</f>
        <v/>
      </c>
      <c r="AH102" s="13" t="str">
        <f t="array" ref="AH102">IFERROR(INDEX(D101:D108, SMALL(IF(ISNUMBER(SEARCH("JV1",F101:F108)), ROW(F101:F108)-MIN(ROW(F101:F108))+1, ""), ROW() -100 )), "")</f>
        <v/>
      </c>
      <c r="AI102" s="13" t="str">
        <f t="array" ref="AI102">IFERROR(INDEX(E101:E108, SMALL(IF(ISNUMBER(SEARCH("JV1",F101:F108)), ROW(F101:F108)-MIN(ROW(F101:F108))+1, ""), ROW() -100 )), "")</f>
        <v/>
      </c>
      <c r="AJ102" s="13" t="str">
        <f t="array" ref="AJ102">IFERROR(INDEX(B101:B108, SMALL(IF(ISNUMBER(SEARCH("JV2",F101:F108)), ROW(F101:F108)-MIN(ROW(F101:F108))+1, ""), ROW() -100 )), "")</f>
        <v/>
      </c>
      <c r="AK102" s="13" t="str">
        <f t="array" ref="AK102">IFERROR(INDEX(C101:C108, SMALL(IF(ISNUMBER(SEARCH("JV2",F101:F108)), ROW(F101:F108)-MIN(ROW(F101:F108))+1, ""), ROW() -100 )), "")</f>
        <v/>
      </c>
      <c r="AL102" s="13" t="str">
        <f t="array" ref="AL102">IFERROR(INDEX(D101:D108, SMALL(IF(ISNUMBER(SEARCH("JV2",F101:F108)), ROW(F101:F108)-MIN(ROW(F101:F108))+1, ""), ROW() -100 )), "")</f>
        <v/>
      </c>
      <c r="AM102" s="13" t="str">
        <f t="array" ref="AM102">IFERROR(INDEX(E101:E108, SMALL(IF(ISNUMBER(SEARCH("JV2",F101:F108)), ROW(F101:F108)-MIN(ROW(F101:F108))+1, ""), ROW() -100 )), "")</f>
        <v/>
      </c>
    </row>
    <row r="103" spans="2:39" s="13" customFormat="1" ht="15" customHeight="1">
      <c r="B103" s="21" t="s">
        <v>359</v>
      </c>
      <c r="C103" s="1"/>
      <c r="D103" s="22" t="s">
        <v>1277</v>
      </c>
      <c r="E103" s="1" t="s">
        <v>1278</v>
      </c>
      <c r="F103" s="23" t="s">
        <v>14</v>
      </c>
      <c r="G103" s="24"/>
      <c r="H103" s="25">
        <v>4613</v>
      </c>
      <c r="I103" s="24"/>
      <c r="J103" s="25" t="b">
        <v>0</v>
      </c>
      <c r="K103" s="19"/>
      <c r="L103" s="26"/>
      <c r="M103" s="27"/>
      <c r="AB103" s="13" t="str">
        <f t="array" ref="AB103">IFERROR(INDEX(B101:B108, SMALL(IF("V"=F101:F108, ROW(F101:F108)-MIN(ROW(F101:F108))+1, ""), ROW() -100 )), "")</f>
        <v>Indianapolis ,University Of</v>
      </c>
      <c r="AC103" s="13">
        <f t="array" ref="AC103">IFERROR(INDEX(C101:C108, SMALL(IF("V"=F101:F108, ROW(F101:F108)-MIN(ROW(F101:F108))+1, ""), ROW() -100 )), "")</f>
        <v>0</v>
      </c>
      <c r="AD103" s="13" t="str">
        <f t="array" ref="AD103">IFERROR(INDEX(D101:D108, SMALL(IF("V"=F101:F108, ROW(F101:F108)-MIN(ROW(F101:F108))+1, ""), ROW() -100 )), "")</f>
        <v>19-44628</v>
      </c>
      <c r="AE103" s="13" t="str">
        <f t="array" ref="AE103">IFERROR(INDEX(E101:E108, SMALL(IF("V"=F101:F108, ROW(F101:F108)-MIN(ROW(F101:F108))+1, ""), ROW() -100 )), "")</f>
        <v>Gracie Tharp</v>
      </c>
      <c r="AF103" s="13" t="str">
        <f t="array" ref="AF103">IFERROR(INDEX(B101:B108, SMALL(IF(ISNUMBER(SEARCH("JV1",F101:F108)), ROW(F101:F108)-MIN(ROW(F101:F108))+1, ""), ROW() -100 )), "")</f>
        <v/>
      </c>
      <c r="AG103" s="13" t="str">
        <f t="array" ref="AG103">IFERROR(INDEX(C101:C108, SMALL(IF(ISNUMBER(SEARCH("JV1",F101:F108)), ROW(F101:F108)-MIN(ROW(F101:F108))+1, ""), ROW() -100 )), "")</f>
        <v/>
      </c>
      <c r="AH103" s="13" t="str">
        <f t="array" ref="AH103">IFERROR(INDEX(D101:D108, SMALL(IF(ISNUMBER(SEARCH("JV1",F101:F108)), ROW(F101:F108)-MIN(ROW(F101:F108))+1, ""), ROW() -100 )), "")</f>
        <v/>
      </c>
      <c r="AI103" s="13" t="str">
        <f t="array" ref="AI103">IFERROR(INDEX(E101:E108, SMALL(IF(ISNUMBER(SEARCH("JV1",F101:F108)), ROW(F101:F108)-MIN(ROW(F101:F108))+1, ""), ROW() -100 )), "")</f>
        <v/>
      </c>
      <c r="AJ103" s="13" t="str">
        <f t="array" ref="AJ103">IFERROR(INDEX(B101:B108, SMALL(IF(ISNUMBER(SEARCH("JV2",F101:F108)), ROW(F101:F108)-MIN(ROW(F101:F108))+1, ""), ROW() -100 )), "")</f>
        <v/>
      </c>
      <c r="AK103" s="13" t="str">
        <f t="array" ref="AK103">IFERROR(INDEX(C101:C108, SMALL(IF(ISNUMBER(SEARCH("JV2",F101:F108)), ROW(F101:F108)-MIN(ROW(F101:F108))+1, ""), ROW() -100 )), "")</f>
        <v/>
      </c>
      <c r="AL103" s="13" t="str">
        <f t="array" ref="AL103">IFERROR(INDEX(D101:D108, SMALL(IF(ISNUMBER(SEARCH("JV2",F101:F108)), ROW(F101:F108)-MIN(ROW(F101:F108))+1, ""), ROW() -100 )), "")</f>
        <v/>
      </c>
      <c r="AM103" s="13" t="str">
        <f t="array" ref="AM103">IFERROR(INDEX(E101:E108, SMALL(IF(ISNUMBER(SEARCH("JV2",F101:F108)), ROW(F101:F108)-MIN(ROW(F101:F108))+1, ""), ROW() -100 )), "")</f>
        <v/>
      </c>
    </row>
    <row r="104" spans="2:39" s="13" customFormat="1" ht="15" customHeight="1">
      <c r="B104" s="21" t="s">
        <v>359</v>
      </c>
      <c r="C104" s="1"/>
      <c r="D104" s="22" t="s">
        <v>1279</v>
      </c>
      <c r="E104" s="1" t="s">
        <v>1280</v>
      </c>
      <c r="F104" s="23" t="s">
        <v>14</v>
      </c>
      <c r="G104" s="24"/>
      <c r="H104" s="25">
        <v>4613</v>
      </c>
      <c r="I104" s="24"/>
      <c r="J104" s="25" t="b">
        <v>0</v>
      </c>
      <c r="K104" s="19"/>
      <c r="L104" s="26"/>
      <c r="M104" s="27"/>
      <c r="AB104" s="13" t="str">
        <f t="array" ref="AB104">IFERROR(INDEX(B101:B108, SMALL(IF("V"=F101:F108, ROW(F101:F108)-MIN(ROW(F101:F108))+1, ""), ROW() -100 )), "")</f>
        <v>Indianapolis ,University Of</v>
      </c>
      <c r="AC104" s="13">
        <f t="array" ref="AC104">IFERROR(INDEX(C101:C108, SMALL(IF("V"=F101:F108, ROW(F101:F108)-MIN(ROW(F101:F108))+1, ""), ROW() -100 )), "")</f>
        <v>0</v>
      </c>
      <c r="AD104" s="13" t="str">
        <f t="array" ref="AD104">IFERROR(INDEX(D101:D108, SMALL(IF("V"=F101:F108, ROW(F101:F108)-MIN(ROW(F101:F108))+1, ""), ROW() -100 )), "")</f>
        <v>15-30836</v>
      </c>
      <c r="AE104" s="13" t="str">
        <f t="array" ref="AE104">IFERROR(INDEX(E101:E108, SMALL(IF("V"=F101:F108, ROW(F101:F108)-MIN(ROW(F101:F108))+1, ""), ROW() -100 )), "")</f>
        <v>Kelsey Torpy</v>
      </c>
      <c r="AF104" s="13" t="str">
        <f t="array" ref="AF104">IFERROR(INDEX(B101:B108, SMALL(IF(ISNUMBER(SEARCH("JV1",F101:F108)), ROW(F101:F108)-MIN(ROW(F101:F108))+1, ""), ROW() -100 )), "")</f>
        <v/>
      </c>
      <c r="AG104" s="13" t="str">
        <f t="array" ref="AG104">IFERROR(INDEX(C101:C108, SMALL(IF(ISNUMBER(SEARCH("JV1",F101:F108)), ROW(F101:F108)-MIN(ROW(F101:F108))+1, ""), ROW() -100 )), "")</f>
        <v/>
      </c>
      <c r="AH104" s="13" t="str">
        <f t="array" ref="AH104">IFERROR(INDEX(D101:D108, SMALL(IF(ISNUMBER(SEARCH("JV1",F101:F108)), ROW(F101:F108)-MIN(ROW(F101:F108))+1, ""), ROW() -100 )), "")</f>
        <v/>
      </c>
      <c r="AI104" s="13" t="str">
        <f t="array" ref="AI104">IFERROR(INDEX(E101:E108, SMALL(IF(ISNUMBER(SEARCH("JV1",F101:F108)), ROW(F101:F108)-MIN(ROW(F101:F108))+1, ""), ROW() -100 )), "")</f>
        <v/>
      </c>
      <c r="AJ104" s="13" t="str">
        <f t="array" ref="AJ104">IFERROR(INDEX(B101:B108, SMALL(IF(ISNUMBER(SEARCH("JV2",F101:F108)), ROW(F101:F108)-MIN(ROW(F101:F108))+1, ""), ROW() -100 )), "")</f>
        <v/>
      </c>
      <c r="AK104" s="13" t="str">
        <f t="array" ref="AK104">IFERROR(INDEX(C101:C108, SMALL(IF(ISNUMBER(SEARCH("JV2",F101:F108)), ROW(F101:F108)-MIN(ROW(F101:F108))+1, ""), ROW() -100 )), "")</f>
        <v/>
      </c>
      <c r="AL104" s="13" t="str">
        <f t="array" ref="AL104">IFERROR(INDEX(D101:D108, SMALL(IF(ISNUMBER(SEARCH("JV2",F101:F108)), ROW(F101:F108)-MIN(ROW(F101:F108))+1, ""), ROW() -100 )), "")</f>
        <v/>
      </c>
      <c r="AM104" s="13" t="str">
        <f t="array" ref="AM104">IFERROR(INDEX(E101:E108, SMALL(IF(ISNUMBER(SEARCH("JV2",F101:F108)), ROW(F101:F108)-MIN(ROW(F101:F108))+1, ""), ROW() -100 )), "")</f>
        <v/>
      </c>
    </row>
    <row r="105" spans="2:39" s="13" customFormat="1" ht="15" customHeight="1">
      <c r="B105" s="21" t="s">
        <v>359</v>
      </c>
      <c r="C105" s="1"/>
      <c r="D105" s="22" t="s">
        <v>1281</v>
      </c>
      <c r="E105" s="1" t="s">
        <v>1282</v>
      </c>
      <c r="F105" s="23" t="s">
        <v>14</v>
      </c>
      <c r="G105" s="24"/>
      <c r="H105" s="25">
        <v>4613</v>
      </c>
      <c r="I105" s="24"/>
      <c r="J105" s="25" t="b">
        <v>0</v>
      </c>
      <c r="K105" s="19"/>
      <c r="L105" s="26"/>
      <c r="M105" s="27"/>
      <c r="AB105" s="13" t="str">
        <f t="array" ref="AB105">IFERROR(INDEX(B101:B108, SMALL(IF("V"=F101:F108, ROW(F101:F108)-MIN(ROW(F101:F108))+1, ""), ROW() -100 )), "")</f>
        <v>Indianapolis ,University Of</v>
      </c>
      <c r="AC105" s="13">
        <f t="array" ref="AC105">IFERROR(INDEX(C101:C108, SMALL(IF("V"=F101:F108, ROW(F101:F108)-MIN(ROW(F101:F108))+1, ""), ROW() -100 )), "")</f>
        <v>0</v>
      </c>
      <c r="AD105" s="13" t="str">
        <f t="array" ref="AD105">IFERROR(INDEX(D101:D108, SMALL(IF("V"=F101:F108, ROW(F101:F108)-MIN(ROW(F101:F108))+1, ""), ROW() -100 )), "")</f>
        <v>11-411566</v>
      </c>
      <c r="AE105" s="13" t="str">
        <f t="array" ref="AE105">IFERROR(INDEX(E101:E108, SMALL(IF("V"=F101:F108, ROW(F101:F108)-MIN(ROW(F101:F108))+1, ""), ROW() -100 )), "")</f>
        <v>Lily Corey</v>
      </c>
      <c r="AF105" s="13" t="str">
        <f t="array" ref="AF105">IFERROR(INDEX(B101:B108, SMALL(IF(ISNUMBER(SEARCH("JV1",F101:F108)), ROW(F101:F108)-MIN(ROW(F101:F108))+1, ""), ROW() -100 )), "")</f>
        <v/>
      </c>
      <c r="AG105" s="13" t="str">
        <f t="array" ref="AG105">IFERROR(INDEX(C101:C108, SMALL(IF(ISNUMBER(SEARCH("JV1",F101:F108)), ROW(F101:F108)-MIN(ROW(F101:F108))+1, ""), ROW() -100 )), "")</f>
        <v/>
      </c>
      <c r="AH105" s="13" t="str">
        <f t="array" ref="AH105">IFERROR(INDEX(D101:D108, SMALL(IF(ISNUMBER(SEARCH("JV1",F101:F108)), ROW(F101:F108)-MIN(ROW(F101:F108))+1, ""), ROW() -100 )), "")</f>
        <v/>
      </c>
      <c r="AI105" s="13" t="str">
        <f t="array" ref="AI105">IFERROR(INDEX(E101:E108, SMALL(IF(ISNUMBER(SEARCH("JV1",F101:F108)), ROW(F101:F108)-MIN(ROW(F101:F108))+1, ""), ROW() -100 )), "")</f>
        <v/>
      </c>
      <c r="AJ105" s="13" t="str">
        <f t="array" ref="AJ105">IFERROR(INDEX(B101:B108, SMALL(IF(ISNUMBER(SEARCH("JV2",F101:F108)), ROW(F101:F108)-MIN(ROW(F101:F108))+1, ""), ROW() -100 )), "")</f>
        <v/>
      </c>
      <c r="AK105" s="13" t="str">
        <f t="array" ref="AK105">IFERROR(INDEX(C101:C108, SMALL(IF(ISNUMBER(SEARCH("JV2",F101:F108)), ROW(F101:F108)-MIN(ROW(F101:F108))+1, ""), ROW() -100 )), "")</f>
        <v/>
      </c>
      <c r="AL105" s="13" t="str">
        <f t="array" ref="AL105">IFERROR(INDEX(D101:D108, SMALL(IF(ISNUMBER(SEARCH("JV2",F101:F108)), ROW(F101:F108)-MIN(ROW(F101:F108))+1, ""), ROW() -100 )), "")</f>
        <v/>
      </c>
      <c r="AM105" s="13" t="str">
        <f t="array" ref="AM105">IFERROR(INDEX(E101:E108, SMALL(IF(ISNUMBER(SEARCH("JV2",F101:F108)), ROW(F101:F108)-MIN(ROW(F101:F108))+1, ""), ROW() -100 )), "")</f>
        <v/>
      </c>
    </row>
    <row r="106" spans="2:39" s="13" customFormat="1" ht="15" customHeight="1">
      <c r="B106" s="21" t="s">
        <v>359</v>
      </c>
      <c r="C106" s="1"/>
      <c r="D106" s="22" t="s">
        <v>1283</v>
      </c>
      <c r="E106" s="1" t="s">
        <v>1284</v>
      </c>
      <c r="F106" s="23" t="s">
        <v>14</v>
      </c>
      <c r="G106" s="24"/>
      <c r="H106" s="25">
        <v>4613</v>
      </c>
      <c r="I106" s="24"/>
      <c r="J106" s="25" t="b">
        <v>0</v>
      </c>
      <c r="K106" s="19"/>
      <c r="L106" s="26"/>
      <c r="M106" s="27"/>
      <c r="AB106" s="13" t="str">
        <f t="array" ref="AB106">IFERROR(INDEX(B101:B108, SMALL(IF("V"=F101:F108, ROW(F101:F108)-MIN(ROW(F101:F108))+1, ""), ROW() -100 )), "")</f>
        <v>Indianapolis ,University Of</v>
      </c>
      <c r="AC106" s="13">
        <f t="array" ref="AC106">IFERROR(INDEX(C101:C108, SMALL(IF("V"=F101:F108, ROW(F101:F108)-MIN(ROW(F101:F108))+1, ""), ROW() -100 )), "")</f>
        <v>0</v>
      </c>
      <c r="AD106" s="13" t="str">
        <f t="array" ref="AD106">IFERROR(INDEX(D101:D108, SMALL(IF("V"=F101:F108, ROW(F101:F108)-MIN(ROW(F101:F108))+1, ""), ROW() -100 )), "")</f>
        <v>11-382279</v>
      </c>
      <c r="AE106" s="13" t="str">
        <f t="array" ref="AE106">IFERROR(INDEX(E101:E108, SMALL(IF("V"=F101:F108, ROW(F101:F108)-MIN(ROW(F101:F108))+1, ""), ROW() -100 )), "")</f>
        <v>Teresa Kocher</v>
      </c>
      <c r="AF106" s="13" t="str">
        <f t="array" ref="AF106">IFERROR(INDEX(B101:B108, SMALL(IF(ISNUMBER(SEARCH("JV1",F101:F108)), ROW(F101:F108)-MIN(ROW(F101:F108))+1, ""), ROW() -100 )), "")</f>
        <v/>
      </c>
      <c r="AG106" s="13" t="str">
        <f t="array" ref="AG106">IFERROR(INDEX(C101:C108, SMALL(IF(ISNUMBER(SEARCH("JV1",F101:F108)), ROW(F101:F108)-MIN(ROW(F101:F108))+1, ""), ROW() -100 )), "")</f>
        <v/>
      </c>
      <c r="AH106" s="13" t="str">
        <f t="array" ref="AH106">IFERROR(INDEX(D101:D108, SMALL(IF(ISNUMBER(SEARCH("JV1",F101:F108)), ROW(F101:F108)-MIN(ROW(F101:F108))+1, ""), ROW() -100 )), "")</f>
        <v/>
      </c>
      <c r="AI106" s="13" t="str">
        <f t="array" ref="AI106">IFERROR(INDEX(E101:E108, SMALL(IF(ISNUMBER(SEARCH("JV1",F101:F108)), ROW(F101:F108)-MIN(ROW(F101:F108))+1, ""), ROW() -100 )), "")</f>
        <v/>
      </c>
      <c r="AJ106" s="13" t="str">
        <f t="array" ref="AJ106">IFERROR(INDEX(B101:B108, SMALL(IF(ISNUMBER(SEARCH("JV2",F101:F108)), ROW(F101:F108)-MIN(ROW(F101:F108))+1, ""), ROW() -100 )), "")</f>
        <v/>
      </c>
      <c r="AK106" s="13" t="str">
        <f t="array" ref="AK106">IFERROR(INDEX(C101:C108, SMALL(IF(ISNUMBER(SEARCH("JV2",F101:F108)), ROW(F101:F108)-MIN(ROW(F101:F108))+1, ""), ROW() -100 )), "")</f>
        <v/>
      </c>
      <c r="AL106" s="13" t="str">
        <f t="array" ref="AL106">IFERROR(INDEX(D101:D108, SMALL(IF(ISNUMBER(SEARCH("JV2",F101:F108)), ROW(F101:F108)-MIN(ROW(F101:F108))+1, ""), ROW() -100 )), "")</f>
        <v/>
      </c>
      <c r="AM106" s="13" t="str">
        <f t="array" ref="AM106">IFERROR(INDEX(E101:E108, SMALL(IF(ISNUMBER(SEARCH("JV2",F101:F108)), ROW(F101:F108)-MIN(ROW(F101:F108))+1, ""), ROW() -100 )), "")</f>
        <v/>
      </c>
    </row>
    <row r="107" spans="2:39" s="13" customFormat="1" ht="15" customHeight="1">
      <c r="B107" s="21" t="s">
        <v>359</v>
      </c>
      <c r="C107" s="1"/>
      <c r="D107" s="22" t="s">
        <v>1285</v>
      </c>
      <c r="E107" s="1" t="s">
        <v>1286</v>
      </c>
      <c r="F107" s="23" t="s">
        <v>14</v>
      </c>
      <c r="G107" s="24"/>
      <c r="H107" s="25">
        <v>4613</v>
      </c>
      <c r="I107" s="24"/>
      <c r="J107" s="25" t="b">
        <v>0</v>
      </c>
      <c r="K107" s="19"/>
      <c r="L107" s="26"/>
      <c r="M107" s="27"/>
      <c r="AB107" s="13" t="str">
        <f t="array" ref="AB107">IFERROR(INDEX(B101:B108, SMALL(IF("V"=F101:F108, ROW(F101:F108)-MIN(ROW(F101:F108))+1, ""), ROW() -100 )), "")</f>
        <v/>
      </c>
      <c r="AC107" s="13" t="str">
        <f t="array" ref="AC107">IFERROR(INDEX(C101:C108, SMALL(IF("V"=F101:F108, ROW(F101:F108)-MIN(ROW(F101:F108))+1, ""), ROW() -100 )), "")</f>
        <v/>
      </c>
      <c r="AD107" s="13" t="str">
        <f t="array" ref="AD107">IFERROR(INDEX(D101:D108, SMALL(IF("V"=F101:F108, ROW(F101:F108)-MIN(ROW(F101:F108))+1, ""), ROW() -100 )), "")</f>
        <v/>
      </c>
      <c r="AE107" s="13" t="str">
        <f t="array" ref="AE107">IFERROR(INDEX(E101:E108, SMALL(IF("V"=F101:F108, ROW(F101:F108)-MIN(ROW(F101:F108))+1, ""), ROW() -100 )), "")</f>
        <v/>
      </c>
      <c r="AF107" s="13" t="str">
        <f t="array" ref="AF107">IFERROR(INDEX(B101:B108, SMALL(IF(ISNUMBER(SEARCH("JV1",F101:F108)), ROW(F101:F108)-MIN(ROW(F101:F108))+1, ""), ROW() -100 )), "")</f>
        <v/>
      </c>
      <c r="AG107" s="13" t="str">
        <f t="array" ref="AG107">IFERROR(INDEX(C101:C108, SMALL(IF(ISNUMBER(SEARCH("JV1",F101:F108)), ROW(F101:F108)-MIN(ROW(F101:F108))+1, ""), ROW() -100 )), "")</f>
        <v/>
      </c>
      <c r="AH107" s="13" t="str">
        <f t="array" ref="AH107">IFERROR(INDEX(D101:D108, SMALL(IF(ISNUMBER(SEARCH("JV1",F101:F108)), ROW(F101:F108)-MIN(ROW(F101:F108))+1, ""), ROW() -100 )), "")</f>
        <v/>
      </c>
      <c r="AI107" s="13" t="str">
        <f t="array" ref="AI107">IFERROR(INDEX(E101:E108, SMALL(IF(ISNUMBER(SEARCH("JV1",F101:F108)), ROW(F101:F108)-MIN(ROW(F101:F108))+1, ""), ROW() -100 )), "")</f>
        <v/>
      </c>
      <c r="AJ107" s="13" t="str">
        <f t="array" ref="AJ107">IFERROR(INDEX(B101:B108, SMALL(IF(ISNUMBER(SEARCH("JV2",F101:F108)), ROW(F101:F108)-MIN(ROW(F101:F108))+1, ""), ROW() -100 )), "")</f>
        <v/>
      </c>
      <c r="AK107" s="13" t="str">
        <f t="array" ref="AK107">IFERROR(INDEX(C101:C108, SMALL(IF(ISNUMBER(SEARCH("JV2",F101:F108)), ROW(F101:F108)-MIN(ROW(F101:F108))+1, ""), ROW() -100 )), "")</f>
        <v/>
      </c>
      <c r="AL107" s="13" t="str">
        <f t="array" ref="AL107">IFERROR(INDEX(D101:D108, SMALL(IF(ISNUMBER(SEARCH("JV2",F101:F108)), ROW(F101:F108)-MIN(ROW(F101:F108))+1, ""), ROW() -100 )), "")</f>
        <v/>
      </c>
      <c r="AM107" s="13" t="str">
        <f t="array" ref="AM107">IFERROR(INDEX(E101:E108, SMALL(IF(ISNUMBER(SEARCH("JV2",F101:F108)), ROW(F101:F108)-MIN(ROW(F101:F108))+1, ""), ROW() -100 )), "")</f>
        <v/>
      </c>
    </row>
    <row r="108" spans="2:39" s="13" customFormat="1" ht="15" customHeight="1">
      <c r="B108" s="21" t="s">
        <v>359</v>
      </c>
      <c r="C108" s="1"/>
      <c r="D108" s="22" t="s">
        <v>1287</v>
      </c>
      <c r="E108" s="1" t="s">
        <v>1288</v>
      </c>
      <c r="F108" s="23" t="s">
        <v>14</v>
      </c>
      <c r="G108" s="24"/>
      <c r="H108" s="25">
        <v>4613</v>
      </c>
      <c r="I108" s="24"/>
      <c r="J108" s="25" t="b">
        <v>0</v>
      </c>
      <c r="K108" s="19"/>
      <c r="L108" s="26"/>
      <c r="M108" s="27"/>
      <c r="AB108" s="13" t="str">
        <f t="array" ref="AB108">IFERROR(INDEX(B101:B108, SMALL(IF("V"=F101:F108, ROW(F101:F108)-MIN(ROW(F101:F108))+1, ""), ROW() -100 )), "")</f>
        <v/>
      </c>
      <c r="AC108" s="13" t="str">
        <f t="array" ref="AC108">IFERROR(INDEX(C101:C108, SMALL(IF("V"=F101:F108, ROW(F101:F108)-MIN(ROW(F101:F108))+1, ""), ROW() -100 )), "")</f>
        <v/>
      </c>
      <c r="AD108" s="13" t="str">
        <f t="array" ref="AD108">IFERROR(INDEX(D101:D108, SMALL(IF("V"=F101:F108, ROW(F101:F108)-MIN(ROW(F101:F108))+1, ""), ROW() -100 )), "")</f>
        <v/>
      </c>
      <c r="AE108" s="13" t="str">
        <f t="array" ref="AE108">IFERROR(INDEX(E101:E108, SMALL(IF("V"=F101:F108, ROW(F101:F108)-MIN(ROW(F101:F108))+1, ""), ROW() -100 )), "")</f>
        <v/>
      </c>
      <c r="AF108" s="13" t="str">
        <f t="array" ref="AF108">IFERROR(INDEX(B101:B108, SMALL(IF(ISNUMBER(SEARCH("JV1",F101:F108)), ROW(F101:F108)-MIN(ROW(F101:F108))+1, ""), ROW() -100 )), "")</f>
        <v/>
      </c>
      <c r="AG108" s="13" t="str">
        <f t="array" ref="AG108">IFERROR(INDEX(C101:C108, SMALL(IF(ISNUMBER(SEARCH("JV1",F101:F108)), ROW(F101:F108)-MIN(ROW(F101:F108))+1, ""), ROW() -100 )), "")</f>
        <v/>
      </c>
      <c r="AH108" s="13" t="str">
        <f t="array" ref="AH108">IFERROR(INDEX(D101:D108, SMALL(IF(ISNUMBER(SEARCH("JV1",F101:F108)), ROW(F101:F108)-MIN(ROW(F101:F108))+1, ""), ROW() -100 )), "")</f>
        <v/>
      </c>
      <c r="AI108" s="13" t="str">
        <f t="array" ref="AI108">IFERROR(INDEX(E101:E108, SMALL(IF(ISNUMBER(SEARCH("JV1",F101:F108)), ROW(F101:F108)-MIN(ROW(F101:F108))+1, ""), ROW() -100 )), "")</f>
        <v/>
      </c>
      <c r="AJ108" s="13" t="str">
        <f t="array" ref="AJ108">IFERROR(INDEX(B101:B108, SMALL(IF(ISNUMBER(SEARCH("JV2",F101:F108)), ROW(F101:F108)-MIN(ROW(F101:F108))+1, ""), ROW() -100 )), "")</f>
        <v/>
      </c>
      <c r="AK108" s="13" t="str">
        <f t="array" ref="AK108">IFERROR(INDEX(C101:C108, SMALL(IF(ISNUMBER(SEARCH("JV2",F101:F108)), ROW(F101:F108)-MIN(ROW(F101:F108))+1, ""), ROW() -100 )), "")</f>
        <v/>
      </c>
      <c r="AL108" s="13" t="str">
        <f t="array" ref="AL108">IFERROR(INDEX(D101:D108, SMALL(IF(ISNUMBER(SEARCH("JV2",F101:F108)), ROW(F101:F108)-MIN(ROW(F101:F108))+1, ""), ROW() -100 )), "")</f>
        <v/>
      </c>
      <c r="AM108" s="13" t="str">
        <f t="array" ref="AM108">IFERROR(INDEX(E101:E108, SMALL(IF(ISNUMBER(SEARCH("JV2",F101:F108)), ROW(F101:F108)-MIN(ROW(F101:F108))+1, ""), ROW() -100 )), "")</f>
        <v/>
      </c>
    </row>
    <row r="109" spans="2:39" s="13" customFormat="1" ht="15" customHeight="1">
      <c r="B109" s="21" t="s">
        <v>375</v>
      </c>
      <c r="C109" s="1"/>
      <c r="D109" s="28" t="s">
        <v>360</v>
      </c>
      <c r="E109" s="23" t="s">
        <v>30</v>
      </c>
      <c r="F109" s="23" t="s">
        <v>30</v>
      </c>
      <c r="G109" s="24"/>
      <c r="H109" s="25">
        <v>4630</v>
      </c>
      <c r="I109" s="24"/>
      <c r="J109" s="25" t="b">
        <v>0</v>
      </c>
      <c r="K109" s="19"/>
      <c r="L109" s="26"/>
      <c r="M109" s="27"/>
      <c r="AB109" s="13" t="str">
        <f t="array" ref="AB109">IFERROR(INDEX(B109:B116, SMALL(IF("V"=F109:F116, ROW(F109:F116)-MIN(ROW(F109:F116))+1, ""), ROW() -108 )), "")</f>
        <v>Joliet Junior College</v>
      </c>
      <c r="AC109" s="13">
        <f t="array" ref="AC109">IFERROR(INDEX(C109:C116, SMALL(IF("V"=F109:F116, ROW(F109:F116)-MIN(ROW(F109:F116))+1, ""), ROW() -108 )), "")</f>
        <v>0</v>
      </c>
      <c r="AD109" s="13" t="str">
        <f t="array" ref="AD109">IFERROR(INDEX(D109:D116, SMALL(IF("V"=F109:F116, ROW(F109:F116)-MIN(ROW(F109:F116))+1, ""), ROW() -108 )), "")</f>
        <v>17-98313</v>
      </c>
      <c r="AE109" s="13" t="str">
        <f t="array" ref="AE109">IFERROR(INDEX(E109:E116, SMALL(IF("V"=F109:F116, ROW(F109:F116)-MIN(ROW(F109:F116))+1, ""), ROW() -108 )), "")</f>
        <v>Ashley Munn</v>
      </c>
      <c r="AF109" s="13" t="str">
        <f t="array" ref="AF109">IFERROR(INDEX(B109:B116, SMALL(IF(ISNUMBER(SEARCH("JV1",F109:F116)), ROW(F109:F116)-MIN(ROW(F109:F116))+1, ""), ROW() -108 )), "")</f>
        <v/>
      </c>
      <c r="AG109" s="13" t="str">
        <f t="array" ref="AG109">IFERROR(INDEX(C109:C116, SMALL(IF(ISNUMBER(SEARCH("JV1",F109:F116)), ROW(F109:F116)-MIN(ROW(F109:F116))+1, ""), ROW() -108 )), "")</f>
        <v/>
      </c>
      <c r="AH109" s="13" t="str">
        <f t="array" ref="AH109">IFERROR(INDEX(D109:D116, SMALL(IF(ISNUMBER(SEARCH("JV1",F109:F116)), ROW(F109:F116)-MIN(ROW(F109:F116))+1, ""), ROW() -108 )), "")</f>
        <v/>
      </c>
      <c r="AI109" s="13" t="str">
        <f t="array" ref="AI109">IFERROR(INDEX(E109:E116, SMALL(IF(ISNUMBER(SEARCH("JV1",F109:F116)), ROW(F109:F116)-MIN(ROW(F109:F116))+1, ""), ROW() -108 )), "")</f>
        <v/>
      </c>
      <c r="AJ109" s="13" t="str">
        <f t="array" ref="AJ109">IFERROR(INDEX(B109:B116, SMALL(IF(ISNUMBER(SEARCH("JV2",F109:F116)), ROW(F109:F116)-MIN(ROW(F109:F116))+1, ""), ROW() -108 )), "")</f>
        <v/>
      </c>
      <c r="AK109" s="13" t="str">
        <f t="array" ref="AK109">IFERROR(INDEX(C109:C116, SMALL(IF(ISNUMBER(SEARCH("JV2",F109:F116)), ROW(F109:F116)-MIN(ROW(F109:F116))+1, ""), ROW() -108 )), "")</f>
        <v/>
      </c>
      <c r="AL109" s="13" t="str">
        <f t="array" ref="AL109">IFERROR(INDEX(D109:D116, SMALL(IF(ISNUMBER(SEARCH("JV2",F109:F116)), ROW(F109:F116)-MIN(ROW(F109:F116))+1, ""), ROW() -108 )), "")</f>
        <v/>
      </c>
      <c r="AM109" s="13" t="str">
        <f t="array" ref="AM109">IFERROR(INDEX(E109:E116, SMALL(IF(ISNUMBER(SEARCH("JV2",F109:F116)), ROW(F109:F116)-MIN(ROW(F109:F116))+1, ""), ROW() -108 )), "")</f>
        <v/>
      </c>
    </row>
    <row r="110" spans="2:39" s="13" customFormat="1" ht="15" customHeight="1">
      <c r="B110" s="21" t="s">
        <v>375</v>
      </c>
      <c r="C110" s="1"/>
      <c r="D110" s="22" t="s">
        <v>1289</v>
      </c>
      <c r="E110" s="1" t="s">
        <v>1290</v>
      </c>
      <c r="F110" s="23" t="s">
        <v>14</v>
      </c>
      <c r="G110" s="24"/>
      <c r="H110" s="25">
        <v>4630</v>
      </c>
      <c r="I110" s="24"/>
      <c r="J110" s="25" t="b">
        <v>0</v>
      </c>
      <c r="K110" s="19"/>
      <c r="L110" s="26"/>
      <c r="M110" s="27"/>
      <c r="AB110" s="13" t="str">
        <f t="array" ref="AB110">IFERROR(INDEX(B109:B116, SMALL(IF("V"=F109:F116, ROW(F109:F116)-MIN(ROW(F109:F116))+1, ""), ROW() -108 )), "")</f>
        <v>Joliet Junior College</v>
      </c>
      <c r="AC110" s="13">
        <f t="array" ref="AC110">IFERROR(INDEX(C109:C116, SMALL(IF("V"=F109:F116, ROW(F109:F116)-MIN(ROW(F109:F116))+1, ""), ROW() -108 )), "")</f>
        <v>0</v>
      </c>
      <c r="AD110" s="13" t="str">
        <f t="array" ref="AD110">IFERROR(INDEX(D109:D116, SMALL(IF("V"=F109:F116, ROW(F109:F116)-MIN(ROW(F109:F116))+1, ""), ROW() -108 )), "")</f>
        <v>23-3459</v>
      </c>
      <c r="AE110" s="13" t="str">
        <f t="array" ref="AE110">IFERROR(INDEX(E109:E116, SMALL(IF("V"=F109:F116, ROW(F109:F116)-MIN(ROW(F109:F116))+1, ""), ROW() -108 )), "")</f>
        <v>Lexi Cerrillo</v>
      </c>
      <c r="AF110" s="13" t="str">
        <f t="array" ref="AF110">IFERROR(INDEX(B109:B116, SMALL(IF(ISNUMBER(SEARCH("JV1",F109:F116)), ROW(F109:F116)-MIN(ROW(F109:F116))+1, ""), ROW() -108 )), "")</f>
        <v/>
      </c>
      <c r="AG110" s="13" t="str">
        <f t="array" ref="AG110">IFERROR(INDEX(C109:C116, SMALL(IF(ISNUMBER(SEARCH("JV1",F109:F116)), ROW(F109:F116)-MIN(ROW(F109:F116))+1, ""), ROW() -108 )), "")</f>
        <v/>
      </c>
      <c r="AH110" s="13" t="str">
        <f t="array" ref="AH110">IFERROR(INDEX(D109:D116, SMALL(IF(ISNUMBER(SEARCH("JV1",F109:F116)), ROW(F109:F116)-MIN(ROW(F109:F116))+1, ""), ROW() -108 )), "")</f>
        <v/>
      </c>
      <c r="AI110" s="13" t="str">
        <f t="array" ref="AI110">IFERROR(INDEX(E109:E116, SMALL(IF(ISNUMBER(SEARCH("JV1",F109:F116)), ROW(F109:F116)-MIN(ROW(F109:F116))+1, ""), ROW() -108 )), "")</f>
        <v/>
      </c>
      <c r="AJ110" s="13" t="str">
        <f t="array" ref="AJ110">IFERROR(INDEX(B109:B116, SMALL(IF(ISNUMBER(SEARCH("JV2",F109:F116)), ROW(F109:F116)-MIN(ROW(F109:F116))+1, ""), ROW() -108 )), "")</f>
        <v/>
      </c>
      <c r="AK110" s="13" t="str">
        <f t="array" ref="AK110">IFERROR(INDEX(C109:C116, SMALL(IF(ISNUMBER(SEARCH("JV2",F109:F116)), ROW(F109:F116)-MIN(ROW(F109:F116))+1, ""), ROW() -108 )), "")</f>
        <v/>
      </c>
      <c r="AL110" s="13" t="str">
        <f t="array" ref="AL110">IFERROR(INDEX(D109:D116, SMALL(IF(ISNUMBER(SEARCH("JV2",F109:F116)), ROW(F109:F116)-MIN(ROW(F109:F116))+1, ""), ROW() -108 )), "")</f>
        <v/>
      </c>
      <c r="AM110" s="13" t="str">
        <f t="array" ref="AM110">IFERROR(INDEX(E109:E116, SMALL(IF(ISNUMBER(SEARCH("JV2",F109:F116)), ROW(F109:F116)-MIN(ROW(F109:F116))+1, ""), ROW() -108 )), "")</f>
        <v/>
      </c>
    </row>
    <row r="111" spans="2:39" s="13" customFormat="1" ht="15" customHeight="1">
      <c r="B111" s="21" t="s">
        <v>375</v>
      </c>
      <c r="C111" s="1"/>
      <c r="D111" s="22" t="s">
        <v>1291</v>
      </c>
      <c r="E111" s="1" t="s">
        <v>1292</v>
      </c>
      <c r="F111" s="23" t="s">
        <v>30</v>
      </c>
      <c r="G111" s="24"/>
      <c r="H111" s="25">
        <v>4630</v>
      </c>
      <c r="I111" s="24"/>
      <c r="J111" s="25" t="b">
        <v>0</v>
      </c>
      <c r="K111" s="19"/>
      <c r="L111" s="26"/>
      <c r="M111" s="27"/>
      <c r="AB111" s="13" t="str">
        <f t="array" ref="AB111">IFERROR(INDEX(B109:B116, SMALL(IF("V"=F109:F116, ROW(F109:F116)-MIN(ROW(F109:F116))+1, ""), ROW() -108 )), "")</f>
        <v>Joliet Junior College</v>
      </c>
      <c r="AC111" s="13">
        <f t="array" ref="AC111">IFERROR(INDEX(C109:C116, SMALL(IF("V"=F109:F116, ROW(F109:F116)-MIN(ROW(F109:F116))+1, ""), ROW() -108 )), "")</f>
        <v>0</v>
      </c>
      <c r="AD111" s="13" t="str">
        <f t="array" ref="AD111">IFERROR(INDEX(D109:D116, SMALL(IF("V"=F109:F116, ROW(F109:F116)-MIN(ROW(F109:F116))+1, ""), ROW() -108 )), "")</f>
        <v>7823-272755</v>
      </c>
      <c r="AE111" s="13" t="str">
        <f t="array" ref="AE111">IFERROR(INDEX(E109:E116, SMALL(IF("V"=F109:F116, ROW(F109:F116)-MIN(ROW(F109:F116))+1, ""), ROW() -108 )), "")</f>
        <v>Lydia Springer</v>
      </c>
      <c r="AF111" s="13" t="str">
        <f t="array" ref="AF111">IFERROR(INDEX(B109:B116, SMALL(IF(ISNUMBER(SEARCH("JV1",F109:F116)), ROW(F109:F116)-MIN(ROW(F109:F116))+1, ""), ROW() -108 )), "")</f>
        <v/>
      </c>
      <c r="AG111" s="13" t="str">
        <f t="array" ref="AG111">IFERROR(INDEX(C109:C116, SMALL(IF(ISNUMBER(SEARCH("JV1",F109:F116)), ROW(F109:F116)-MIN(ROW(F109:F116))+1, ""), ROW() -108 )), "")</f>
        <v/>
      </c>
      <c r="AH111" s="13" t="str">
        <f t="array" ref="AH111">IFERROR(INDEX(D109:D116, SMALL(IF(ISNUMBER(SEARCH("JV1",F109:F116)), ROW(F109:F116)-MIN(ROW(F109:F116))+1, ""), ROW() -108 )), "")</f>
        <v/>
      </c>
      <c r="AI111" s="13" t="str">
        <f t="array" ref="AI111">IFERROR(INDEX(E109:E116, SMALL(IF(ISNUMBER(SEARCH("JV1",F109:F116)), ROW(F109:F116)-MIN(ROW(F109:F116))+1, ""), ROW() -108 )), "")</f>
        <v/>
      </c>
      <c r="AJ111" s="13" t="str">
        <f t="array" ref="AJ111">IFERROR(INDEX(B109:B116, SMALL(IF(ISNUMBER(SEARCH("JV2",F109:F116)), ROW(F109:F116)-MIN(ROW(F109:F116))+1, ""), ROW() -108 )), "")</f>
        <v/>
      </c>
      <c r="AK111" s="13" t="str">
        <f t="array" ref="AK111">IFERROR(INDEX(C109:C116, SMALL(IF(ISNUMBER(SEARCH("JV2",F109:F116)), ROW(F109:F116)-MIN(ROW(F109:F116))+1, ""), ROW() -108 )), "")</f>
        <v/>
      </c>
      <c r="AL111" s="13" t="str">
        <f t="array" ref="AL111">IFERROR(INDEX(D109:D116, SMALL(IF(ISNUMBER(SEARCH("JV2",F109:F116)), ROW(F109:F116)-MIN(ROW(F109:F116))+1, ""), ROW() -108 )), "")</f>
        <v/>
      </c>
      <c r="AM111" s="13" t="str">
        <f t="array" ref="AM111">IFERROR(INDEX(E109:E116, SMALL(IF(ISNUMBER(SEARCH("JV2",F109:F116)), ROW(F109:F116)-MIN(ROW(F109:F116))+1, ""), ROW() -108 )), "")</f>
        <v/>
      </c>
    </row>
    <row r="112" spans="2:39" s="13" customFormat="1" ht="15" customHeight="1">
      <c r="B112" s="21" t="s">
        <v>375</v>
      </c>
      <c r="C112" s="1"/>
      <c r="D112" s="22" t="s">
        <v>1293</v>
      </c>
      <c r="E112" s="1" t="s">
        <v>1294</v>
      </c>
      <c r="F112" s="23" t="s">
        <v>14</v>
      </c>
      <c r="G112" s="24"/>
      <c r="H112" s="25">
        <v>4630</v>
      </c>
      <c r="I112" s="24"/>
      <c r="J112" s="25" t="b">
        <v>0</v>
      </c>
      <c r="K112" s="19"/>
      <c r="L112" s="26"/>
      <c r="M112" s="27"/>
      <c r="AB112" s="13" t="str">
        <f t="array" ref="AB112">IFERROR(INDEX(B109:B116, SMALL(IF("V"=F109:F116, ROW(F109:F116)-MIN(ROW(F109:F116))+1, ""), ROW() -108 )), "")</f>
        <v>Joliet Junior College</v>
      </c>
      <c r="AC112" s="13">
        <f t="array" ref="AC112">IFERROR(INDEX(C109:C116, SMALL(IF("V"=F109:F116, ROW(F109:F116)-MIN(ROW(F109:F116))+1, ""), ROW() -108 )), "")</f>
        <v>0</v>
      </c>
      <c r="AD112" s="13" t="str">
        <f t="array" ref="AD112">IFERROR(INDEX(D109:D116, SMALL(IF("V"=F109:F116, ROW(F109:F116)-MIN(ROW(F109:F116))+1, ""), ROW() -108 )), "")</f>
        <v>7914-13646</v>
      </c>
      <c r="AE112" s="13" t="str">
        <f t="array" ref="AE112">IFERROR(INDEX(E109:E116, SMALL(IF("V"=F109:F116, ROW(F109:F116)-MIN(ROW(F109:F116))+1, ""), ROW() -108 )), "")</f>
        <v>Madelyn Lave</v>
      </c>
      <c r="AF112" s="13" t="str">
        <f t="array" ref="AF112">IFERROR(INDEX(B109:B116, SMALL(IF(ISNUMBER(SEARCH("JV1",F109:F116)), ROW(F109:F116)-MIN(ROW(F109:F116))+1, ""), ROW() -108 )), "")</f>
        <v/>
      </c>
      <c r="AG112" s="13" t="str">
        <f t="array" ref="AG112">IFERROR(INDEX(C109:C116, SMALL(IF(ISNUMBER(SEARCH("JV1",F109:F116)), ROW(F109:F116)-MIN(ROW(F109:F116))+1, ""), ROW() -108 )), "")</f>
        <v/>
      </c>
      <c r="AH112" s="13" t="str">
        <f t="array" ref="AH112">IFERROR(INDEX(D109:D116, SMALL(IF(ISNUMBER(SEARCH("JV1",F109:F116)), ROW(F109:F116)-MIN(ROW(F109:F116))+1, ""), ROW() -108 )), "")</f>
        <v/>
      </c>
      <c r="AI112" s="13" t="str">
        <f t="array" ref="AI112">IFERROR(INDEX(E109:E116, SMALL(IF(ISNUMBER(SEARCH("JV1",F109:F116)), ROW(F109:F116)-MIN(ROW(F109:F116))+1, ""), ROW() -108 )), "")</f>
        <v/>
      </c>
      <c r="AJ112" s="13" t="str">
        <f t="array" ref="AJ112">IFERROR(INDEX(B109:B116, SMALL(IF(ISNUMBER(SEARCH("JV2",F109:F116)), ROW(F109:F116)-MIN(ROW(F109:F116))+1, ""), ROW() -108 )), "")</f>
        <v/>
      </c>
      <c r="AK112" s="13" t="str">
        <f t="array" ref="AK112">IFERROR(INDEX(C109:C116, SMALL(IF(ISNUMBER(SEARCH("JV2",F109:F116)), ROW(F109:F116)-MIN(ROW(F109:F116))+1, ""), ROW() -108 )), "")</f>
        <v/>
      </c>
      <c r="AL112" s="13" t="str">
        <f t="array" ref="AL112">IFERROR(INDEX(D109:D116, SMALL(IF(ISNUMBER(SEARCH("JV2",F109:F116)), ROW(F109:F116)-MIN(ROW(F109:F116))+1, ""), ROW() -108 )), "")</f>
        <v/>
      </c>
      <c r="AM112" s="13" t="str">
        <f t="array" ref="AM112">IFERROR(INDEX(E109:E116, SMALL(IF(ISNUMBER(SEARCH("JV2",F109:F116)), ROW(F109:F116)-MIN(ROW(F109:F116))+1, ""), ROW() -108 )), "")</f>
        <v/>
      </c>
    </row>
    <row r="113" spans="2:39" s="13" customFormat="1" ht="15" customHeight="1">
      <c r="B113" s="21" t="s">
        <v>375</v>
      </c>
      <c r="C113" s="1"/>
      <c r="D113" s="22" t="s">
        <v>1295</v>
      </c>
      <c r="E113" s="1" t="s">
        <v>1296</v>
      </c>
      <c r="F113" s="23" t="s">
        <v>14</v>
      </c>
      <c r="G113" s="24"/>
      <c r="H113" s="25">
        <v>4630</v>
      </c>
      <c r="I113" s="24"/>
      <c r="J113" s="25" t="b">
        <v>0</v>
      </c>
      <c r="K113" s="19"/>
      <c r="L113" s="26"/>
      <c r="M113" s="27"/>
      <c r="AB113" s="13" t="str">
        <f t="array" ref="AB113">IFERROR(INDEX(B109:B116, SMALL(IF("V"=F109:F116, ROW(F109:F116)-MIN(ROW(F109:F116))+1, ""), ROW() -108 )), "")</f>
        <v>Joliet Junior College</v>
      </c>
      <c r="AC113" s="13">
        <f t="array" ref="AC113">IFERROR(INDEX(C109:C116, SMALL(IF("V"=F109:F116, ROW(F109:F116)-MIN(ROW(F109:F116))+1, ""), ROW() -108 )), "")</f>
        <v>0</v>
      </c>
      <c r="AD113" s="13" t="str">
        <f t="array" ref="AD113">IFERROR(INDEX(D109:D116, SMALL(IF("V"=F109:F116, ROW(F109:F116)-MIN(ROW(F109:F116))+1, ""), ROW() -108 )), "")</f>
        <v>9674-34991</v>
      </c>
      <c r="AE113" s="13" t="str">
        <f t="array" ref="AE113">IFERROR(INDEX(E109:E116, SMALL(IF("V"=F109:F116, ROW(F109:F116)-MIN(ROW(F109:F116))+1, ""), ROW() -108 )), "")</f>
        <v>Mia Cerrillo</v>
      </c>
      <c r="AF113" s="13" t="str">
        <f t="array" ref="AF113">IFERROR(INDEX(B109:B116, SMALL(IF(ISNUMBER(SEARCH("JV1",F109:F116)), ROW(F109:F116)-MIN(ROW(F109:F116))+1, ""), ROW() -108 )), "")</f>
        <v/>
      </c>
      <c r="AG113" s="13" t="str">
        <f t="array" ref="AG113">IFERROR(INDEX(C109:C116, SMALL(IF(ISNUMBER(SEARCH("JV1",F109:F116)), ROW(F109:F116)-MIN(ROW(F109:F116))+1, ""), ROW() -108 )), "")</f>
        <v/>
      </c>
      <c r="AH113" s="13" t="str">
        <f t="array" ref="AH113">IFERROR(INDEX(D109:D116, SMALL(IF(ISNUMBER(SEARCH("JV1",F109:F116)), ROW(F109:F116)-MIN(ROW(F109:F116))+1, ""), ROW() -108 )), "")</f>
        <v/>
      </c>
      <c r="AI113" s="13" t="str">
        <f t="array" ref="AI113">IFERROR(INDEX(E109:E116, SMALL(IF(ISNUMBER(SEARCH("JV1",F109:F116)), ROW(F109:F116)-MIN(ROW(F109:F116))+1, ""), ROW() -108 )), "")</f>
        <v/>
      </c>
      <c r="AJ113" s="13" t="str">
        <f t="array" ref="AJ113">IFERROR(INDEX(B109:B116, SMALL(IF(ISNUMBER(SEARCH("JV2",F109:F116)), ROW(F109:F116)-MIN(ROW(F109:F116))+1, ""), ROW() -108 )), "")</f>
        <v/>
      </c>
      <c r="AK113" s="13" t="str">
        <f t="array" ref="AK113">IFERROR(INDEX(C109:C116, SMALL(IF(ISNUMBER(SEARCH("JV2",F109:F116)), ROW(F109:F116)-MIN(ROW(F109:F116))+1, ""), ROW() -108 )), "")</f>
        <v/>
      </c>
      <c r="AL113" s="13" t="str">
        <f t="array" ref="AL113">IFERROR(INDEX(D109:D116, SMALL(IF(ISNUMBER(SEARCH("JV2",F109:F116)), ROW(F109:F116)-MIN(ROW(F109:F116))+1, ""), ROW() -108 )), "")</f>
        <v/>
      </c>
      <c r="AM113" s="13" t="str">
        <f t="array" ref="AM113">IFERROR(INDEX(E109:E116, SMALL(IF(ISNUMBER(SEARCH("JV2",F109:F116)), ROW(F109:F116)-MIN(ROW(F109:F116))+1, ""), ROW() -108 )), "")</f>
        <v/>
      </c>
    </row>
    <row r="114" spans="2:39" s="13" customFormat="1" ht="15" customHeight="1">
      <c r="B114" s="21" t="s">
        <v>375</v>
      </c>
      <c r="C114" s="1"/>
      <c r="D114" s="22" t="s">
        <v>1297</v>
      </c>
      <c r="E114" s="1" t="s">
        <v>1298</v>
      </c>
      <c r="F114" s="23" t="s">
        <v>30</v>
      </c>
      <c r="G114" s="24"/>
      <c r="H114" s="25">
        <v>4630</v>
      </c>
      <c r="I114" s="24"/>
      <c r="J114" s="25" t="b">
        <v>0</v>
      </c>
      <c r="K114" s="19"/>
      <c r="L114" s="26"/>
      <c r="M114" s="27"/>
      <c r="AB114" s="13" t="str">
        <f t="array" ref="AB114">IFERROR(INDEX(B109:B116, SMALL(IF("V"=F109:F116, ROW(F109:F116)-MIN(ROW(F109:F116))+1, ""), ROW() -108 )), "")</f>
        <v/>
      </c>
      <c r="AC114" s="13" t="str">
        <f t="array" ref="AC114">IFERROR(INDEX(C109:C116, SMALL(IF("V"=F109:F116, ROW(F109:F116)-MIN(ROW(F109:F116))+1, ""), ROW() -108 )), "")</f>
        <v/>
      </c>
      <c r="AD114" s="13" t="str">
        <f t="array" ref="AD114">IFERROR(INDEX(D109:D116, SMALL(IF("V"=F109:F116, ROW(F109:F116)-MIN(ROW(F109:F116))+1, ""), ROW() -108 )), "")</f>
        <v/>
      </c>
      <c r="AE114" s="13" t="str">
        <f t="array" ref="AE114">IFERROR(INDEX(E109:E116, SMALL(IF("V"=F109:F116, ROW(F109:F116)-MIN(ROW(F109:F116))+1, ""), ROW() -108 )), "")</f>
        <v/>
      </c>
      <c r="AF114" s="13" t="str">
        <f t="array" ref="AF114">IFERROR(INDEX(B109:B116, SMALL(IF(ISNUMBER(SEARCH("JV1",F109:F116)), ROW(F109:F116)-MIN(ROW(F109:F116))+1, ""), ROW() -108 )), "")</f>
        <v/>
      </c>
      <c r="AG114" s="13" t="str">
        <f t="array" ref="AG114">IFERROR(INDEX(C109:C116, SMALL(IF(ISNUMBER(SEARCH("JV1",F109:F116)), ROW(F109:F116)-MIN(ROW(F109:F116))+1, ""), ROW() -108 )), "")</f>
        <v/>
      </c>
      <c r="AH114" s="13" t="str">
        <f t="array" ref="AH114">IFERROR(INDEX(D109:D116, SMALL(IF(ISNUMBER(SEARCH("JV1",F109:F116)), ROW(F109:F116)-MIN(ROW(F109:F116))+1, ""), ROW() -108 )), "")</f>
        <v/>
      </c>
      <c r="AI114" s="13" t="str">
        <f t="array" ref="AI114">IFERROR(INDEX(E109:E116, SMALL(IF(ISNUMBER(SEARCH("JV1",F109:F116)), ROW(F109:F116)-MIN(ROW(F109:F116))+1, ""), ROW() -108 )), "")</f>
        <v/>
      </c>
      <c r="AJ114" s="13" t="str">
        <f t="array" ref="AJ114">IFERROR(INDEX(B109:B116, SMALL(IF(ISNUMBER(SEARCH("JV2",F109:F116)), ROW(F109:F116)-MIN(ROW(F109:F116))+1, ""), ROW() -108 )), "")</f>
        <v/>
      </c>
      <c r="AK114" s="13" t="str">
        <f t="array" ref="AK114">IFERROR(INDEX(C109:C116, SMALL(IF(ISNUMBER(SEARCH("JV2",F109:F116)), ROW(F109:F116)-MIN(ROW(F109:F116))+1, ""), ROW() -108 )), "")</f>
        <v/>
      </c>
      <c r="AL114" s="13" t="str">
        <f t="array" ref="AL114">IFERROR(INDEX(D109:D116, SMALL(IF(ISNUMBER(SEARCH("JV2",F109:F116)), ROW(F109:F116)-MIN(ROW(F109:F116))+1, ""), ROW() -108 )), "")</f>
        <v/>
      </c>
      <c r="AM114" s="13" t="str">
        <f t="array" ref="AM114">IFERROR(INDEX(E109:E116, SMALL(IF(ISNUMBER(SEARCH("JV2",F109:F116)), ROW(F109:F116)-MIN(ROW(F109:F116))+1, ""), ROW() -108 )), "")</f>
        <v/>
      </c>
    </row>
    <row r="115" spans="2:39" s="13" customFormat="1" ht="15" customHeight="1">
      <c r="B115" s="21" t="s">
        <v>375</v>
      </c>
      <c r="C115" s="1"/>
      <c r="D115" s="22" t="s">
        <v>1299</v>
      </c>
      <c r="E115" s="1" t="s">
        <v>1300</v>
      </c>
      <c r="F115" s="23" t="s">
        <v>14</v>
      </c>
      <c r="G115" s="24"/>
      <c r="H115" s="25">
        <v>4630</v>
      </c>
      <c r="I115" s="24"/>
      <c r="J115" s="25" t="b">
        <v>0</v>
      </c>
      <c r="K115" s="19"/>
      <c r="L115" s="26"/>
      <c r="M115" s="27"/>
      <c r="AB115" s="13" t="str">
        <f t="array" ref="AB115">IFERROR(INDEX(B109:B116, SMALL(IF("V"=F109:F116, ROW(F109:F116)-MIN(ROW(F109:F116))+1, ""), ROW() -108 )), "")</f>
        <v/>
      </c>
      <c r="AC115" s="13" t="str">
        <f t="array" ref="AC115">IFERROR(INDEX(C109:C116, SMALL(IF("V"=F109:F116, ROW(F109:F116)-MIN(ROW(F109:F116))+1, ""), ROW() -108 )), "")</f>
        <v/>
      </c>
      <c r="AD115" s="13" t="str">
        <f t="array" ref="AD115">IFERROR(INDEX(D109:D116, SMALL(IF("V"=F109:F116, ROW(F109:F116)-MIN(ROW(F109:F116))+1, ""), ROW() -108 )), "")</f>
        <v/>
      </c>
      <c r="AE115" s="13" t="str">
        <f t="array" ref="AE115">IFERROR(INDEX(E109:E116, SMALL(IF("V"=F109:F116, ROW(F109:F116)-MIN(ROW(F109:F116))+1, ""), ROW() -108 )), "")</f>
        <v/>
      </c>
      <c r="AF115" s="13" t="str">
        <f t="array" ref="AF115">IFERROR(INDEX(B109:B116, SMALL(IF(ISNUMBER(SEARCH("JV1",F109:F116)), ROW(F109:F116)-MIN(ROW(F109:F116))+1, ""), ROW() -108 )), "")</f>
        <v/>
      </c>
      <c r="AG115" s="13" t="str">
        <f t="array" ref="AG115">IFERROR(INDEX(C109:C116, SMALL(IF(ISNUMBER(SEARCH("JV1",F109:F116)), ROW(F109:F116)-MIN(ROW(F109:F116))+1, ""), ROW() -108 )), "")</f>
        <v/>
      </c>
      <c r="AH115" s="13" t="str">
        <f t="array" ref="AH115">IFERROR(INDEX(D109:D116, SMALL(IF(ISNUMBER(SEARCH("JV1",F109:F116)), ROW(F109:F116)-MIN(ROW(F109:F116))+1, ""), ROW() -108 )), "")</f>
        <v/>
      </c>
      <c r="AI115" s="13" t="str">
        <f t="array" ref="AI115">IFERROR(INDEX(E109:E116, SMALL(IF(ISNUMBER(SEARCH("JV1",F109:F116)), ROW(F109:F116)-MIN(ROW(F109:F116))+1, ""), ROW() -108 )), "")</f>
        <v/>
      </c>
      <c r="AJ115" s="13" t="str">
        <f t="array" ref="AJ115">IFERROR(INDEX(B109:B116, SMALL(IF(ISNUMBER(SEARCH("JV2",F109:F116)), ROW(F109:F116)-MIN(ROW(F109:F116))+1, ""), ROW() -108 )), "")</f>
        <v/>
      </c>
      <c r="AK115" s="13" t="str">
        <f t="array" ref="AK115">IFERROR(INDEX(C109:C116, SMALL(IF(ISNUMBER(SEARCH("JV2",F109:F116)), ROW(F109:F116)-MIN(ROW(F109:F116))+1, ""), ROW() -108 )), "")</f>
        <v/>
      </c>
      <c r="AL115" s="13" t="str">
        <f t="array" ref="AL115">IFERROR(INDEX(D109:D116, SMALL(IF(ISNUMBER(SEARCH("JV2",F109:F116)), ROW(F109:F116)-MIN(ROW(F109:F116))+1, ""), ROW() -108 )), "")</f>
        <v/>
      </c>
      <c r="AM115" s="13" t="str">
        <f t="array" ref="AM115">IFERROR(INDEX(E109:E116, SMALL(IF(ISNUMBER(SEARCH("JV2",F109:F116)), ROW(F109:F116)-MIN(ROW(F109:F116))+1, ""), ROW() -108 )), "")</f>
        <v/>
      </c>
    </row>
    <row r="116" spans="2:39" s="13" customFormat="1" ht="15" customHeight="1">
      <c r="B116" s="21" t="s">
        <v>375</v>
      </c>
      <c r="C116" s="1"/>
      <c r="D116" s="22" t="s">
        <v>1301</v>
      </c>
      <c r="E116" s="1" t="s">
        <v>1302</v>
      </c>
      <c r="F116" s="23" t="s">
        <v>14</v>
      </c>
      <c r="G116" s="24"/>
      <c r="H116" s="25">
        <v>4630</v>
      </c>
      <c r="I116" s="24"/>
      <c r="J116" s="25" t="b">
        <v>0</v>
      </c>
      <c r="K116" s="19"/>
      <c r="L116" s="26"/>
      <c r="M116" s="27"/>
      <c r="AB116" s="13" t="str">
        <f t="array" ref="AB116">IFERROR(INDEX(B109:B116, SMALL(IF("V"=F109:F116, ROW(F109:F116)-MIN(ROW(F109:F116))+1, ""), ROW() -108 )), "")</f>
        <v/>
      </c>
      <c r="AC116" s="13" t="str">
        <f t="array" ref="AC116">IFERROR(INDEX(C109:C116, SMALL(IF("V"=F109:F116, ROW(F109:F116)-MIN(ROW(F109:F116))+1, ""), ROW() -108 )), "")</f>
        <v/>
      </c>
      <c r="AD116" s="13" t="str">
        <f t="array" ref="AD116">IFERROR(INDEX(D109:D116, SMALL(IF("V"=F109:F116, ROW(F109:F116)-MIN(ROW(F109:F116))+1, ""), ROW() -108 )), "")</f>
        <v/>
      </c>
      <c r="AE116" s="13" t="str">
        <f t="array" ref="AE116">IFERROR(INDEX(E109:E116, SMALL(IF("V"=F109:F116, ROW(F109:F116)-MIN(ROW(F109:F116))+1, ""), ROW() -108 )), "")</f>
        <v/>
      </c>
      <c r="AF116" s="13" t="str">
        <f t="array" ref="AF116">IFERROR(INDEX(B109:B116, SMALL(IF(ISNUMBER(SEARCH("JV1",F109:F116)), ROW(F109:F116)-MIN(ROW(F109:F116))+1, ""), ROW() -108 )), "")</f>
        <v/>
      </c>
      <c r="AG116" s="13" t="str">
        <f t="array" ref="AG116">IFERROR(INDEX(C109:C116, SMALL(IF(ISNUMBER(SEARCH("JV1",F109:F116)), ROW(F109:F116)-MIN(ROW(F109:F116))+1, ""), ROW() -108 )), "")</f>
        <v/>
      </c>
      <c r="AH116" s="13" t="str">
        <f t="array" ref="AH116">IFERROR(INDEX(D109:D116, SMALL(IF(ISNUMBER(SEARCH("JV1",F109:F116)), ROW(F109:F116)-MIN(ROW(F109:F116))+1, ""), ROW() -108 )), "")</f>
        <v/>
      </c>
      <c r="AI116" s="13" t="str">
        <f t="array" ref="AI116">IFERROR(INDEX(E109:E116, SMALL(IF(ISNUMBER(SEARCH("JV1",F109:F116)), ROW(F109:F116)-MIN(ROW(F109:F116))+1, ""), ROW() -108 )), "")</f>
        <v/>
      </c>
      <c r="AJ116" s="13" t="str">
        <f t="array" ref="AJ116">IFERROR(INDEX(B109:B116, SMALL(IF(ISNUMBER(SEARCH("JV2",F109:F116)), ROW(F109:F116)-MIN(ROW(F109:F116))+1, ""), ROW() -108 )), "")</f>
        <v/>
      </c>
      <c r="AK116" s="13" t="str">
        <f t="array" ref="AK116">IFERROR(INDEX(C109:C116, SMALL(IF(ISNUMBER(SEARCH("JV2",F109:F116)), ROW(F109:F116)-MIN(ROW(F109:F116))+1, ""), ROW() -108 )), "")</f>
        <v/>
      </c>
      <c r="AL116" s="13" t="str">
        <f t="array" ref="AL116">IFERROR(INDEX(D109:D116, SMALL(IF(ISNUMBER(SEARCH("JV2",F109:F116)), ROW(F109:F116)-MIN(ROW(F109:F116))+1, ""), ROW() -108 )), "")</f>
        <v/>
      </c>
      <c r="AM116" s="13" t="str">
        <f t="array" ref="AM116">IFERROR(INDEX(E109:E116, SMALL(IF(ISNUMBER(SEARCH("JV2",F109:F116)), ROW(F109:F116)-MIN(ROW(F109:F116))+1, ""), ROW() -108 )), "")</f>
        <v/>
      </c>
    </row>
    <row r="117" spans="2:39" s="13" customFormat="1" ht="15" customHeight="1">
      <c r="B117" s="21" t="s">
        <v>396</v>
      </c>
      <c r="C117" s="1"/>
      <c r="D117" s="22" t="s">
        <v>1303</v>
      </c>
      <c r="E117" s="1" t="s">
        <v>1304</v>
      </c>
      <c r="F117" s="23" t="s">
        <v>30</v>
      </c>
      <c r="G117" s="24"/>
      <c r="H117" s="25">
        <v>4402</v>
      </c>
      <c r="I117" s="24"/>
      <c r="J117" s="25" t="b">
        <v>0</v>
      </c>
      <c r="K117" s="19"/>
      <c r="L117" s="26"/>
      <c r="M117" s="27"/>
      <c r="AB117" s="13" t="str">
        <f t="array" ref="AB117">IFERROR(INDEX(B117:B130, SMALL(IF("V"=F117:F130, ROW(F117:F130)-MIN(ROW(F117:F130))+1, ""), ROW() -116 )), "")</f>
        <v>Judson University</v>
      </c>
      <c r="AC117" s="13">
        <f t="array" ref="AC117">IFERROR(INDEX(C117:C130, SMALL(IF("V"=F117:F130, ROW(F117:F130)-MIN(ROW(F117:F130))+1, ""), ROW() -116 )), "")</f>
        <v>0</v>
      </c>
      <c r="AD117" s="13" t="str">
        <f t="array" ref="AD117">IFERROR(INDEX(D117:D130, SMALL(IF("V"=F117:F130, ROW(F117:F130)-MIN(ROW(F117:F130))+1, ""), ROW() -116 )), "")</f>
        <v>5686-2431</v>
      </c>
      <c r="AE117" s="13" t="str">
        <f t="array" ref="AE117">IFERROR(INDEX(E117:E130, SMALL(IF("V"=F117:F130, ROW(F117:F130)-MIN(ROW(F117:F130))+1, ""), ROW() -116 )), "")</f>
        <v>Chloe Siezega</v>
      </c>
      <c r="AF117" s="13" t="str">
        <f t="array" ref="AF117">IFERROR(INDEX(B117:B130, SMALL(IF(ISNUMBER(SEARCH("JV1",F117:F130)), ROW(F117:F130)-MIN(ROW(F117:F130))+1, ""), ROW() -116 )), "")</f>
        <v/>
      </c>
      <c r="AG117" s="13" t="str">
        <f t="array" ref="AG117">IFERROR(INDEX(C117:C130, SMALL(IF(ISNUMBER(SEARCH("JV1",F117:F130)), ROW(F117:F130)-MIN(ROW(F117:F130))+1, ""), ROW() -116 )), "")</f>
        <v/>
      </c>
      <c r="AH117" s="13" t="str">
        <f t="array" ref="AH117">IFERROR(INDEX(D117:D130, SMALL(IF(ISNUMBER(SEARCH("JV1",F117:F130)), ROW(F117:F130)-MIN(ROW(F117:F130))+1, ""), ROW() -116 )), "")</f>
        <v/>
      </c>
      <c r="AI117" s="13" t="str">
        <f t="array" ref="AI117">IFERROR(INDEX(E117:E130, SMALL(IF(ISNUMBER(SEARCH("JV1",F117:F130)), ROW(F117:F130)-MIN(ROW(F117:F130))+1, ""), ROW() -116 )), "")</f>
        <v/>
      </c>
      <c r="AJ117" s="13" t="str">
        <f t="array" ref="AJ117">IFERROR(INDEX(B117:B130, SMALL(IF(ISNUMBER(SEARCH("JV2",F117:F130)), ROW(F117:F130)-MIN(ROW(F117:F130))+1, ""), ROW() -116 )), "")</f>
        <v/>
      </c>
      <c r="AK117" s="13" t="str">
        <f t="array" ref="AK117">IFERROR(INDEX(C117:C130, SMALL(IF(ISNUMBER(SEARCH("JV2",F117:F130)), ROW(F117:F130)-MIN(ROW(F117:F130))+1, ""), ROW() -116 )), "")</f>
        <v/>
      </c>
      <c r="AL117" s="13" t="str">
        <f t="array" ref="AL117">IFERROR(INDEX(D117:D130, SMALL(IF(ISNUMBER(SEARCH("JV2",F117:F130)), ROW(F117:F130)-MIN(ROW(F117:F130))+1, ""), ROW() -116 )), "")</f>
        <v/>
      </c>
      <c r="AM117" s="13" t="str">
        <f t="array" ref="AM117">IFERROR(INDEX(E117:E130, SMALL(IF(ISNUMBER(SEARCH("JV2",F117:F130)), ROW(F117:F130)-MIN(ROW(F117:F130))+1, ""), ROW() -116 )), "")</f>
        <v/>
      </c>
    </row>
    <row r="118" spans="2:39" s="13" customFormat="1" ht="15" customHeight="1">
      <c r="B118" s="21" t="s">
        <v>396</v>
      </c>
      <c r="C118" s="1"/>
      <c r="D118" s="22" t="s">
        <v>1305</v>
      </c>
      <c r="E118" s="1" t="s">
        <v>1306</v>
      </c>
      <c r="F118" s="23" t="s">
        <v>30</v>
      </c>
      <c r="G118" s="24"/>
      <c r="H118" s="25">
        <v>4402</v>
      </c>
      <c r="I118" s="24"/>
      <c r="J118" s="25" t="b">
        <v>0</v>
      </c>
      <c r="K118" s="19"/>
      <c r="L118" s="26"/>
      <c r="M118" s="27"/>
      <c r="AB118" s="13" t="str">
        <f t="array" ref="AB118">IFERROR(INDEX(B117:B130, SMALL(IF("V"=F117:F130, ROW(F117:F130)-MIN(ROW(F117:F130))+1, ""), ROW() -116 )), "")</f>
        <v>Judson University</v>
      </c>
      <c r="AC118" s="13">
        <f t="array" ref="AC118">IFERROR(INDEX(C117:C130, SMALL(IF("V"=F117:F130, ROW(F117:F130)-MIN(ROW(F117:F130))+1, ""), ROW() -116 )), "")</f>
        <v>0</v>
      </c>
      <c r="AD118" s="13" t="str">
        <f t="array" ref="AD118">IFERROR(INDEX(D117:D130, SMALL(IF("V"=F117:F130, ROW(F117:F130)-MIN(ROW(F117:F130))+1, ""), ROW() -116 )), "")</f>
        <v>11-174643</v>
      </c>
      <c r="AE118" s="13" t="str">
        <f t="array" ref="AE118">IFERROR(INDEX(E117:E130, SMALL(IF("V"=F117:F130, ROW(F117:F130)-MIN(ROW(F117:F130))+1, ""), ROW() -116 )), "")</f>
        <v>Darian Mobley</v>
      </c>
      <c r="AF118" s="13" t="str">
        <f t="array" ref="AF118">IFERROR(INDEX(B117:B130, SMALL(IF(ISNUMBER(SEARCH("JV1",F117:F130)), ROW(F117:F130)-MIN(ROW(F117:F130))+1, ""), ROW() -116 )), "")</f>
        <v/>
      </c>
      <c r="AG118" s="13" t="str">
        <f t="array" ref="AG118">IFERROR(INDEX(C117:C130, SMALL(IF(ISNUMBER(SEARCH("JV1",F117:F130)), ROW(F117:F130)-MIN(ROW(F117:F130))+1, ""), ROW() -116 )), "")</f>
        <v/>
      </c>
      <c r="AH118" s="13" t="str">
        <f t="array" ref="AH118">IFERROR(INDEX(D117:D130, SMALL(IF(ISNUMBER(SEARCH("JV1",F117:F130)), ROW(F117:F130)-MIN(ROW(F117:F130))+1, ""), ROW() -116 )), "")</f>
        <v/>
      </c>
      <c r="AI118" s="13" t="str">
        <f t="array" ref="AI118">IFERROR(INDEX(E117:E130, SMALL(IF(ISNUMBER(SEARCH("JV1",F117:F130)), ROW(F117:F130)-MIN(ROW(F117:F130))+1, ""), ROW() -116 )), "")</f>
        <v/>
      </c>
      <c r="AJ118" s="13" t="str">
        <f t="array" ref="AJ118">IFERROR(INDEX(B117:B130, SMALL(IF(ISNUMBER(SEARCH("JV2",F117:F130)), ROW(F117:F130)-MIN(ROW(F117:F130))+1, ""), ROW() -116 )), "")</f>
        <v/>
      </c>
      <c r="AK118" s="13" t="str">
        <f t="array" ref="AK118">IFERROR(INDEX(C117:C130, SMALL(IF(ISNUMBER(SEARCH("JV2",F117:F130)), ROW(F117:F130)-MIN(ROW(F117:F130))+1, ""), ROW() -116 )), "")</f>
        <v/>
      </c>
      <c r="AL118" s="13" t="str">
        <f t="array" ref="AL118">IFERROR(INDEX(D117:D130, SMALL(IF(ISNUMBER(SEARCH("JV2",F117:F130)), ROW(F117:F130)-MIN(ROW(F117:F130))+1, ""), ROW() -116 )), "")</f>
        <v/>
      </c>
      <c r="AM118" s="13" t="str">
        <f t="array" ref="AM118">IFERROR(INDEX(E117:E130, SMALL(IF(ISNUMBER(SEARCH("JV2",F117:F130)), ROW(F117:F130)-MIN(ROW(F117:F130))+1, ""), ROW() -116 )), "")</f>
        <v/>
      </c>
    </row>
    <row r="119" spans="2:39" s="13" customFormat="1" ht="15" customHeight="1">
      <c r="B119" s="21" t="s">
        <v>396</v>
      </c>
      <c r="C119" s="1"/>
      <c r="D119" s="22" t="s">
        <v>1307</v>
      </c>
      <c r="E119" s="1" t="s">
        <v>1308</v>
      </c>
      <c r="F119" s="23" t="s">
        <v>14</v>
      </c>
      <c r="G119" s="24"/>
      <c r="H119" s="25">
        <v>4402</v>
      </c>
      <c r="I119" s="24"/>
      <c r="J119" s="25" t="b">
        <v>0</v>
      </c>
      <c r="K119" s="19"/>
      <c r="L119" s="26"/>
      <c r="M119" s="27"/>
      <c r="AB119" s="13" t="str">
        <f t="array" ref="AB119">IFERROR(INDEX(B117:B130, SMALL(IF("V"=F117:F130, ROW(F117:F130)-MIN(ROW(F117:F130))+1, ""), ROW() -116 )), "")</f>
        <v>Judson University</v>
      </c>
      <c r="AC119" s="13">
        <f t="array" ref="AC119">IFERROR(INDEX(C117:C130, SMALL(IF("V"=F117:F130, ROW(F117:F130)-MIN(ROW(F117:F130))+1, ""), ROW() -116 )), "")</f>
        <v>0</v>
      </c>
      <c r="AD119" s="13" t="str">
        <f t="array" ref="AD119">IFERROR(INDEX(D117:D130, SMALL(IF("V"=F117:F130, ROW(F117:F130)-MIN(ROW(F117:F130))+1, ""), ROW() -116 )), "")</f>
        <v>16-65460</v>
      </c>
      <c r="AE119" s="13" t="str">
        <f t="array" ref="AE119">IFERROR(INDEX(E117:E130, SMALL(IF("V"=F117:F130, ROW(F117:F130)-MIN(ROW(F117:F130))+1, ""), ROW() -116 )), "")</f>
        <v>Demi Kontos</v>
      </c>
      <c r="AF119" s="13" t="str">
        <f t="array" ref="AF119">IFERROR(INDEX(B117:B130, SMALL(IF(ISNUMBER(SEARCH("JV1",F117:F130)), ROW(F117:F130)-MIN(ROW(F117:F130))+1, ""), ROW() -116 )), "")</f>
        <v/>
      </c>
      <c r="AG119" s="13" t="str">
        <f t="array" ref="AG119">IFERROR(INDEX(C117:C130, SMALL(IF(ISNUMBER(SEARCH("JV1",F117:F130)), ROW(F117:F130)-MIN(ROW(F117:F130))+1, ""), ROW() -116 )), "")</f>
        <v/>
      </c>
      <c r="AH119" s="13" t="str">
        <f t="array" ref="AH119">IFERROR(INDEX(D117:D130, SMALL(IF(ISNUMBER(SEARCH("JV1",F117:F130)), ROW(F117:F130)-MIN(ROW(F117:F130))+1, ""), ROW() -116 )), "")</f>
        <v/>
      </c>
      <c r="AI119" s="13" t="str">
        <f t="array" ref="AI119">IFERROR(INDEX(E117:E130, SMALL(IF(ISNUMBER(SEARCH("JV1",F117:F130)), ROW(F117:F130)-MIN(ROW(F117:F130))+1, ""), ROW() -116 )), "")</f>
        <v/>
      </c>
      <c r="AJ119" s="13" t="str">
        <f t="array" ref="AJ119">IFERROR(INDEX(B117:B130, SMALL(IF(ISNUMBER(SEARCH("JV2",F117:F130)), ROW(F117:F130)-MIN(ROW(F117:F130))+1, ""), ROW() -116 )), "")</f>
        <v/>
      </c>
      <c r="AK119" s="13" t="str">
        <f t="array" ref="AK119">IFERROR(INDEX(C117:C130, SMALL(IF(ISNUMBER(SEARCH("JV2",F117:F130)), ROW(F117:F130)-MIN(ROW(F117:F130))+1, ""), ROW() -116 )), "")</f>
        <v/>
      </c>
      <c r="AL119" s="13" t="str">
        <f t="array" ref="AL119">IFERROR(INDEX(D117:D130, SMALL(IF(ISNUMBER(SEARCH("JV2",F117:F130)), ROW(F117:F130)-MIN(ROW(F117:F130))+1, ""), ROW() -116 )), "")</f>
        <v/>
      </c>
      <c r="AM119" s="13" t="str">
        <f t="array" ref="AM119">IFERROR(INDEX(E117:E130, SMALL(IF(ISNUMBER(SEARCH("JV2",F117:F130)), ROW(F117:F130)-MIN(ROW(F117:F130))+1, ""), ROW() -116 )), "")</f>
        <v/>
      </c>
    </row>
    <row r="120" spans="2:39" s="13" customFormat="1" ht="15" customHeight="1">
      <c r="B120" s="21" t="s">
        <v>396</v>
      </c>
      <c r="C120" s="1"/>
      <c r="D120" s="22" t="s">
        <v>1309</v>
      </c>
      <c r="E120" s="1" t="s">
        <v>1310</v>
      </c>
      <c r="F120" s="23" t="s">
        <v>14</v>
      </c>
      <c r="G120" s="24"/>
      <c r="H120" s="25">
        <v>4402</v>
      </c>
      <c r="I120" s="24"/>
      <c r="J120" s="25" t="b">
        <v>0</v>
      </c>
      <c r="K120" s="19"/>
      <c r="L120" s="26"/>
      <c r="M120" s="27"/>
      <c r="AB120" s="13" t="str">
        <f t="array" ref="AB120">IFERROR(INDEX(B117:B130, SMALL(IF("V"=F117:F130, ROW(F117:F130)-MIN(ROW(F117:F130))+1, ""), ROW() -116 )), "")</f>
        <v>Judson University</v>
      </c>
      <c r="AC120" s="13">
        <f t="array" ref="AC120">IFERROR(INDEX(C117:C130, SMALL(IF("V"=F117:F130, ROW(F117:F130)-MIN(ROW(F117:F130))+1, ""), ROW() -116 )), "")</f>
        <v>0</v>
      </c>
      <c r="AD120" s="13" t="str">
        <f t="array" ref="AD120">IFERROR(INDEX(D117:D130, SMALL(IF("V"=F117:F130, ROW(F117:F130)-MIN(ROW(F117:F130))+1, ""), ROW() -116 )), "")</f>
        <v>16-154883</v>
      </c>
      <c r="AE120" s="13" t="str">
        <f t="array" ref="AE120">IFERROR(INDEX(E117:E130, SMALL(IF("V"=F117:F130, ROW(F117:F130)-MIN(ROW(F117:F130))+1, ""), ROW() -116 )), "")</f>
        <v>Isabell Cooley</v>
      </c>
      <c r="AF120" s="13" t="str">
        <f t="array" ref="AF120">IFERROR(INDEX(B117:B130, SMALL(IF(ISNUMBER(SEARCH("JV1",F117:F130)), ROW(F117:F130)-MIN(ROW(F117:F130))+1, ""), ROW() -116 )), "")</f>
        <v/>
      </c>
      <c r="AG120" s="13" t="str">
        <f t="array" ref="AG120">IFERROR(INDEX(C117:C130, SMALL(IF(ISNUMBER(SEARCH("JV1",F117:F130)), ROW(F117:F130)-MIN(ROW(F117:F130))+1, ""), ROW() -116 )), "")</f>
        <v/>
      </c>
      <c r="AH120" s="13" t="str">
        <f t="array" ref="AH120">IFERROR(INDEX(D117:D130, SMALL(IF(ISNUMBER(SEARCH("JV1",F117:F130)), ROW(F117:F130)-MIN(ROW(F117:F130))+1, ""), ROW() -116 )), "")</f>
        <v/>
      </c>
      <c r="AI120" s="13" t="str">
        <f t="array" ref="AI120">IFERROR(INDEX(E117:E130, SMALL(IF(ISNUMBER(SEARCH("JV1",F117:F130)), ROW(F117:F130)-MIN(ROW(F117:F130))+1, ""), ROW() -116 )), "")</f>
        <v/>
      </c>
      <c r="AJ120" s="13" t="str">
        <f t="array" ref="AJ120">IFERROR(INDEX(B117:B130, SMALL(IF(ISNUMBER(SEARCH("JV2",F117:F130)), ROW(F117:F130)-MIN(ROW(F117:F130))+1, ""), ROW() -116 )), "")</f>
        <v/>
      </c>
      <c r="AK120" s="13" t="str">
        <f t="array" ref="AK120">IFERROR(INDEX(C117:C130, SMALL(IF(ISNUMBER(SEARCH("JV2",F117:F130)), ROW(F117:F130)-MIN(ROW(F117:F130))+1, ""), ROW() -116 )), "")</f>
        <v/>
      </c>
      <c r="AL120" s="13" t="str">
        <f t="array" ref="AL120">IFERROR(INDEX(D117:D130, SMALL(IF(ISNUMBER(SEARCH("JV2",F117:F130)), ROW(F117:F130)-MIN(ROW(F117:F130))+1, ""), ROW() -116 )), "")</f>
        <v/>
      </c>
      <c r="AM120" s="13" t="str">
        <f t="array" ref="AM120">IFERROR(INDEX(E117:E130, SMALL(IF(ISNUMBER(SEARCH("JV2",F117:F130)), ROW(F117:F130)-MIN(ROW(F117:F130))+1, ""), ROW() -116 )), "")</f>
        <v/>
      </c>
    </row>
    <row r="121" spans="2:39" s="13" customFormat="1" ht="15" customHeight="1">
      <c r="B121" s="21" t="s">
        <v>396</v>
      </c>
      <c r="C121" s="1"/>
      <c r="D121" s="22" t="s">
        <v>1311</v>
      </c>
      <c r="E121" s="1" t="s">
        <v>1312</v>
      </c>
      <c r="F121" s="23" t="s">
        <v>14</v>
      </c>
      <c r="G121" s="24"/>
      <c r="H121" s="25">
        <v>4402</v>
      </c>
      <c r="I121" s="24"/>
      <c r="J121" s="25" t="b">
        <v>0</v>
      </c>
      <c r="K121" s="19"/>
      <c r="L121" s="26"/>
      <c r="M121" s="27"/>
      <c r="AB121" s="13" t="str">
        <f t="array" ref="AB121">IFERROR(INDEX(B117:B130, SMALL(IF("V"=F117:F130, ROW(F117:F130)-MIN(ROW(F117:F130))+1, ""), ROW() -116 )), "")</f>
        <v>Judson University</v>
      </c>
      <c r="AC121" s="13">
        <f t="array" ref="AC121">IFERROR(INDEX(C117:C130, SMALL(IF("V"=F117:F130, ROW(F117:F130)-MIN(ROW(F117:F130))+1, ""), ROW() -116 )), "")</f>
        <v>0</v>
      </c>
      <c r="AD121" s="13" t="str">
        <f t="array" ref="AD121">IFERROR(INDEX(D117:D130, SMALL(IF("V"=F117:F130, ROW(F117:F130)-MIN(ROW(F117:F130))+1, ""), ROW() -116 )), "")</f>
        <v>15-128973</v>
      </c>
      <c r="AE121" s="13" t="str">
        <f t="array" ref="AE121">IFERROR(INDEX(E117:E130, SMALL(IF("V"=F117:F130, ROW(F117:F130)-MIN(ROW(F117:F130))+1, ""), ROW() -116 )), "")</f>
        <v>Michele Chancey</v>
      </c>
      <c r="AF121" s="13" t="str">
        <f t="array" ref="AF121">IFERROR(INDEX(B117:B130, SMALL(IF(ISNUMBER(SEARCH("JV1",F117:F130)), ROW(F117:F130)-MIN(ROW(F117:F130))+1, ""), ROW() -116 )), "")</f>
        <v/>
      </c>
      <c r="AG121" s="13" t="str">
        <f t="array" ref="AG121">IFERROR(INDEX(C117:C130, SMALL(IF(ISNUMBER(SEARCH("JV1",F117:F130)), ROW(F117:F130)-MIN(ROW(F117:F130))+1, ""), ROW() -116 )), "")</f>
        <v/>
      </c>
      <c r="AH121" s="13" t="str">
        <f t="array" ref="AH121">IFERROR(INDEX(D117:D130, SMALL(IF(ISNUMBER(SEARCH("JV1",F117:F130)), ROW(F117:F130)-MIN(ROW(F117:F130))+1, ""), ROW() -116 )), "")</f>
        <v/>
      </c>
      <c r="AI121" s="13" t="str">
        <f t="array" ref="AI121">IFERROR(INDEX(E117:E130, SMALL(IF(ISNUMBER(SEARCH("JV1",F117:F130)), ROW(F117:F130)-MIN(ROW(F117:F130))+1, ""), ROW() -116 )), "")</f>
        <v/>
      </c>
      <c r="AJ121" s="13" t="str">
        <f t="array" ref="AJ121">IFERROR(INDEX(B117:B130, SMALL(IF(ISNUMBER(SEARCH("JV2",F117:F130)), ROW(F117:F130)-MIN(ROW(F117:F130))+1, ""), ROW() -116 )), "")</f>
        <v/>
      </c>
      <c r="AK121" s="13" t="str">
        <f t="array" ref="AK121">IFERROR(INDEX(C117:C130, SMALL(IF(ISNUMBER(SEARCH("JV2",F117:F130)), ROW(F117:F130)-MIN(ROW(F117:F130))+1, ""), ROW() -116 )), "")</f>
        <v/>
      </c>
      <c r="AL121" s="13" t="str">
        <f t="array" ref="AL121">IFERROR(INDEX(D117:D130, SMALL(IF(ISNUMBER(SEARCH("JV2",F117:F130)), ROW(F117:F130)-MIN(ROW(F117:F130))+1, ""), ROW() -116 )), "")</f>
        <v/>
      </c>
      <c r="AM121" s="13" t="str">
        <f t="array" ref="AM121">IFERROR(INDEX(E117:E130, SMALL(IF(ISNUMBER(SEARCH("JV2",F117:F130)), ROW(F117:F130)-MIN(ROW(F117:F130))+1, ""), ROW() -116 )), "")</f>
        <v/>
      </c>
    </row>
    <row r="122" spans="2:39" s="13" customFormat="1" ht="15" customHeight="1">
      <c r="B122" s="21" t="s">
        <v>396</v>
      </c>
      <c r="C122" s="1"/>
      <c r="D122" s="22" t="s">
        <v>1313</v>
      </c>
      <c r="E122" s="1" t="s">
        <v>1314</v>
      </c>
      <c r="F122" s="23" t="s">
        <v>30</v>
      </c>
      <c r="G122" s="24"/>
      <c r="H122" s="25">
        <v>4402</v>
      </c>
      <c r="I122" s="24"/>
      <c r="J122" s="25" t="b">
        <v>0</v>
      </c>
      <c r="K122" s="19"/>
      <c r="L122" s="26"/>
      <c r="M122" s="27"/>
      <c r="AB122" s="13" t="str">
        <f t="array" ref="AB122">IFERROR(INDEX(B117:B130, SMALL(IF("V"=F117:F130, ROW(F117:F130)-MIN(ROW(F117:F130))+1, ""), ROW() -116 )), "")</f>
        <v>Judson University</v>
      </c>
      <c r="AC122" s="13">
        <f t="array" ref="AC122">IFERROR(INDEX(C117:C130, SMALL(IF("V"=F117:F130, ROW(F117:F130)-MIN(ROW(F117:F130))+1, ""), ROW() -116 )), "")</f>
        <v>0</v>
      </c>
      <c r="AD122" s="13" t="str">
        <f t="array" ref="AD122">IFERROR(INDEX(D117:D130, SMALL(IF("V"=F117:F130, ROW(F117:F130)-MIN(ROW(F117:F130))+1, ""), ROW() -116 )), "")</f>
        <v>11-702539</v>
      </c>
      <c r="AE122" s="13" t="str">
        <f t="array" ref="AE122">IFERROR(INDEX(E117:E130, SMALL(IF("V"=F117:F130, ROW(F117:F130)-MIN(ROW(F117:F130))+1, ""), ROW() -116 )), "")</f>
        <v>Neena Dingillo</v>
      </c>
      <c r="AF122" s="13" t="str">
        <f t="array" ref="AF122">IFERROR(INDEX(B117:B130, SMALL(IF(ISNUMBER(SEARCH("JV1",F117:F130)), ROW(F117:F130)-MIN(ROW(F117:F130))+1, ""), ROW() -116 )), "")</f>
        <v/>
      </c>
      <c r="AG122" s="13" t="str">
        <f t="array" ref="AG122">IFERROR(INDEX(C117:C130, SMALL(IF(ISNUMBER(SEARCH("JV1",F117:F130)), ROW(F117:F130)-MIN(ROW(F117:F130))+1, ""), ROW() -116 )), "")</f>
        <v/>
      </c>
      <c r="AH122" s="13" t="str">
        <f t="array" ref="AH122">IFERROR(INDEX(D117:D130, SMALL(IF(ISNUMBER(SEARCH("JV1",F117:F130)), ROW(F117:F130)-MIN(ROW(F117:F130))+1, ""), ROW() -116 )), "")</f>
        <v/>
      </c>
      <c r="AI122" s="13" t="str">
        <f t="array" ref="AI122">IFERROR(INDEX(E117:E130, SMALL(IF(ISNUMBER(SEARCH("JV1",F117:F130)), ROW(F117:F130)-MIN(ROW(F117:F130))+1, ""), ROW() -116 )), "")</f>
        <v/>
      </c>
      <c r="AJ122" s="13" t="str">
        <f t="array" ref="AJ122">IFERROR(INDEX(B117:B130, SMALL(IF(ISNUMBER(SEARCH("JV2",F117:F130)), ROW(F117:F130)-MIN(ROW(F117:F130))+1, ""), ROW() -116 )), "")</f>
        <v/>
      </c>
      <c r="AK122" s="13" t="str">
        <f t="array" ref="AK122">IFERROR(INDEX(C117:C130, SMALL(IF(ISNUMBER(SEARCH("JV2",F117:F130)), ROW(F117:F130)-MIN(ROW(F117:F130))+1, ""), ROW() -116 )), "")</f>
        <v/>
      </c>
      <c r="AL122" s="13" t="str">
        <f t="array" ref="AL122">IFERROR(INDEX(D117:D130, SMALL(IF(ISNUMBER(SEARCH("JV2",F117:F130)), ROW(F117:F130)-MIN(ROW(F117:F130))+1, ""), ROW() -116 )), "")</f>
        <v/>
      </c>
      <c r="AM122" s="13" t="str">
        <f t="array" ref="AM122">IFERROR(INDEX(E117:E130, SMALL(IF(ISNUMBER(SEARCH("JV2",F117:F130)), ROW(F117:F130)-MIN(ROW(F117:F130))+1, ""), ROW() -116 )), "")</f>
        <v/>
      </c>
    </row>
    <row r="123" spans="2:39" s="13" customFormat="1" ht="15" customHeight="1">
      <c r="B123" s="21" t="s">
        <v>396</v>
      </c>
      <c r="C123" s="1"/>
      <c r="D123" s="22" t="s">
        <v>1315</v>
      </c>
      <c r="E123" s="1" t="s">
        <v>1316</v>
      </c>
      <c r="F123" s="23" t="s">
        <v>14</v>
      </c>
      <c r="G123" s="24"/>
      <c r="H123" s="25">
        <v>4402</v>
      </c>
      <c r="I123" s="24"/>
      <c r="J123" s="25" t="b">
        <v>0</v>
      </c>
      <c r="K123" s="19"/>
      <c r="L123" s="26"/>
      <c r="M123" s="27"/>
      <c r="AB123" s="13" t="str">
        <f t="array" ref="AB123">IFERROR(INDEX(B117:B130, SMALL(IF("V"=F117:F130, ROW(F117:F130)-MIN(ROW(F117:F130))+1, ""), ROW() -116 )), "")</f>
        <v>Judson University</v>
      </c>
      <c r="AC123" s="13">
        <f t="array" ref="AC123">IFERROR(INDEX(C117:C130, SMALL(IF("V"=F117:F130, ROW(F117:F130)-MIN(ROW(F117:F130))+1, ""), ROW() -116 )), "")</f>
        <v>0</v>
      </c>
      <c r="AD123" s="13" t="str">
        <f t="array" ref="AD123">IFERROR(INDEX(D117:D130, SMALL(IF("V"=F117:F130, ROW(F117:F130)-MIN(ROW(F117:F130))+1, ""), ROW() -116 )), "")</f>
        <v>11-396899</v>
      </c>
      <c r="AE123" s="13" t="str">
        <f t="array" ref="AE123">IFERROR(INDEX(E117:E130, SMALL(IF("V"=F117:F130, ROW(F117:F130)-MIN(ROW(F117:F130))+1, ""), ROW() -116 )), "")</f>
        <v>Paige Carpenter</v>
      </c>
      <c r="AF123" s="13" t="str">
        <f t="array" ref="AF123">IFERROR(INDEX(B117:B130, SMALL(IF(ISNUMBER(SEARCH("JV1",F117:F130)), ROW(F117:F130)-MIN(ROW(F117:F130))+1, ""), ROW() -116 )), "")</f>
        <v/>
      </c>
      <c r="AG123" s="13" t="str">
        <f t="array" ref="AG123">IFERROR(INDEX(C117:C130, SMALL(IF(ISNUMBER(SEARCH("JV1",F117:F130)), ROW(F117:F130)-MIN(ROW(F117:F130))+1, ""), ROW() -116 )), "")</f>
        <v/>
      </c>
      <c r="AH123" s="13" t="str">
        <f t="array" ref="AH123">IFERROR(INDEX(D117:D130, SMALL(IF(ISNUMBER(SEARCH("JV1",F117:F130)), ROW(F117:F130)-MIN(ROW(F117:F130))+1, ""), ROW() -116 )), "")</f>
        <v/>
      </c>
      <c r="AI123" s="13" t="str">
        <f t="array" ref="AI123">IFERROR(INDEX(E117:E130, SMALL(IF(ISNUMBER(SEARCH("JV1",F117:F130)), ROW(F117:F130)-MIN(ROW(F117:F130))+1, ""), ROW() -116 )), "")</f>
        <v/>
      </c>
      <c r="AJ123" s="13" t="str">
        <f t="array" ref="AJ123">IFERROR(INDEX(B117:B130, SMALL(IF(ISNUMBER(SEARCH("JV2",F117:F130)), ROW(F117:F130)-MIN(ROW(F117:F130))+1, ""), ROW() -116 )), "")</f>
        <v/>
      </c>
      <c r="AK123" s="13" t="str">
        <f t="array" ref="AK123">IFERROR(INDEX(C117:C130, SMALL(IF(ISNUMBER(SEARCH("JV2",F117:F130)), ROW(F117:F130)-MIN(ROW(F117:F130))+1, ""), ROW() -116 )), "")</f>
        <v/>
      </c>
      <c r="AL123" s="13" t="str">
        <f t="array" ref="AL123">IFERROR(INDEX(D117:D130, SMALL(IF(ISNUMBER(SEARCH("JV2",F117:F130)), ROW(F117:F130)-MIN(ROW(F117:F130))+1, ""), ROW() -116 )), "")</f>
        <v/>
      </c>
      <c r="AM123" s="13" t="str">
        <f t="array" ref="AM123">IFERROR(INDEX(E117:E130, SMALL(IF(ISNUMBER(SEARCH("JV2",F117:F130)), ROW(F117:F130)-MIN(ROW(F117:F130))+1, ""), ROW() -116 )), "")</f>
        <v/>
      </c>
    </row>
    <row r="124" spans="2:39" s="13" customFormat="1" ht="15" customHeight="1">
      <c r="B124" s="21" t="s">
        <v>396</v>
      </c>
      <c r="C124" s="1"/>
      <c r="D124" s="22" t="s">
        <v>1317</v>
      </c>
      <c r="E124" s="1" t="s">
        <v>1318</v>
      </c>
      <c r="F124" s="23" t="s">
        <v>30</v>
      </c>
      <c r="G124" s="24"/>
      <c r="H124" s="25">
        <v>4402</v>
      </c>
      <c r="I124" s="24"/>
      <c r="J124" s="25" t="b">
        <v>0</v>
      </c>
      <c r="K124" s="19"/>
      <c r="L124" s="26"/>
      <c r="M124" s="27"/>
      <c r="AB124" s="13" t="str">
        <f t="array" ref="AB124">IFERROR(INDEX(B117:B130, SMALL(IF("V"=F117:F130, ROW(F117:F130)-MIN(ROW(F117:F130))+1, ""), ROW() -116 )), "")</f>
        <v>Judson University</v>
      </c>
      <c r="AC124" s="13">
        <f t="array" ref="AC124">IFERROR(INDEX(C117:C130, SMALL(IF("V"=F117:F130, ROW(F117:F130)-MIN(ROW(F117:F130))+1, ""), ROW() -116 )), "")</f>
        <v>0</v>
      </c>
      <c r="AD124" s="13" t="str">
        <f t="array" ref="AD124">IFERROR(INDEX(D117:D130, SMALL(IF("V"=F117:F130, ROW(F117:F130)-MIN(ROW(F117:F130))+1, ""), ROW() -116 )), "")</f>
        <v>16-156097</v>
      </c>
      <c r="AE124" s="13" t="str">
        <f t="array" ref="AE124">IFERROR(INDEX(E117:E130, SMALL(IF("V"=F117:F130, ROW(F117:F130)-MIN(ROW(F117:F130))+1, ""), ROW() -116 )), "")</f>
        <v>Tina Tindall</v>
      </c>
      <c r="AF124" s="13" t="str">
        <f t="array" ref="AF124">IFERROR(INDEX(B117:B130, SMALL(IF(ISNUMBER(SEARCH("JV1",F117:F130)), ROW(F117:F130)-MIN(ROW(F117:F130))+1, ""), ROW() -116 )), "")</f>
        <v/>
      </c>
      <c r="AG124" s="13" t="str">
        <f t="array" ref="AG124">IFERROR(INDEX(C117:C130, SMALL(IF(ISNUMBER(SEARCH("JV1",F117:F130)), ROW(F117:F130)-MIN(ROW(F117:F130))+1, ""), ROW() -116 )), "")</f>
        <v/>
      </c>
      <c r="AH124" s="13" t="str">
        <f t="array" ref="AH124">IFERROR(INDEX(D117:D130, SMALL(IF(ISNUMBER(SEARCH("JV1",F117:F130)), ROW(F117:F130)-MIN(ROW(F117:F130))+1, ""), ROW() -116 )), "")</f>
        <v/>
      </c>
      <c r="AI124" s="13" t="str">
        <f t="array" ref="AI124">IFERROR(INDEX(E117:E130, SMALL(IF(ISNUMBER(SEARCH("JV1",F117:F130)), ROW(F117:F130)-MIN(ROW(F117:F130))+1, ""), ROW() -116 )), "")</f>
        <v/>
      </c>
      <c r="AJ124" s="13" t="str">
        <f t="array" ref="AJ124">IFERROR(INDEX(B117:B130, SMALL(IF(ISNUMBER(SEARCH("JV2",F117:F130)), ROW(F117:F130)-MIN(ROW(F117:F130))+1, ""), ROW() -116 )), "")</f>
        <v/>
      </c>
      <c r="AK124" s="13" t="str">
        <f t="array" ref="AK124">IFERROR(INDEX(C117:C130, SMALL(IF(ISNUMBER(SEARCH("JV2",F117:F130)), ROW(F117:F130)-MIN(ROW(F117:F130))+1, ""), ROW() -116 )), "")</f>
        <v/>
      </c>
      <c r="AL124" s="13" t="str">
        <f t="array" ref="AL124">IFERROR(INDEX(D117:D130, SMALL(IF(ISNUMBER(SEARCH("JV2",F117:F130)), ROW(F117:F130)-MIN(ROW(F117:F130))+1, ""), ROW() -116 )), "")</f>
        <v/>
      </c>
      <c r="AM124" s="13" t="str">
        <f t="array" ref="AM124">IFERROR(INDEX(E117:E130, SMALL(IF(ISNUMBER(SEARCH("JV2",F117:F130)), ROW(F117:F130)-MIN(ROW(F117:F130))+1, ""), ROW() -116 )), "")</f>
        <v/>
      </c>
    </row>
    <row r="125" spans="2:39" s="13" customFormat="1" ht="15" customHeight="1">
      <c r="B125" s="21" t="s">
        <v>396</v>
      </c>
      <c r="C125" s="1"/>
      <c r="D125" s="22" t="s">
        <v>1319</v>
      </c>
      <c r="E125" s="1" t="s">
        <v>1320</v>
      </c>
      <c r="F125" s="23" t="s">
        <v>30</v>
      </c>
      <c r="G125" s="24"/>
      <c r="H125" s="25">
        <v>4402</v>
      </c>
      <c r="I125" s="24"/>
      <c r="J125" s="25" t="b">
        <v>0</v>
      </c>
      <c r="K125" s="19"/>
      <c r="L125" s="26"/>
      <c r="M125" s="27"/>
    </row>
    <row r="126" spans="2:39" s="13" customFormat="1" ht="15" customHeight="1">
      <c r="B126" s="21" t="s">
        <v>396</v>
      </c>
      <c r="C126" s="1"/>
      <c r="D126" s="22" t="s">
        <v>1321</v>
      </c>
      <c r="E126" s="1" t="s">
        <v>1322</v>
      </c>
      <c r="F126" s="23" t="s">
        <v>30</v>
      </c>
      <c r="G126" s="24"/>
      <c r="H126" s="25">
        <v>4402</v>
      </c>
      <c r="I126" s="24"/>
      <c r="J126" s="25" t="b">
        <v>0</v>
      </c>
      <c r="K126" s="19"/>
      <c r="L126" s="26"/>
      <c r="M126" s="27"/>
    </row>
    <row r="127" spans="2:39" s="13" customFormat="1" ht="15" customHeight="1">
      <c r="B127" s="21" t="s">
        <v>396</v>
      </c>
      <c r="C127" s="1"/>
      <c r="D127" s="22" t="s">
        <v>1323</v>
      </c>
      <c r="E127" s="1" t="s">
        <v>1324</v>
      </c>
      <c r="F127" s="23" t="s">
        <v>14</v>
      </c>
      <c r="G127" s="24"/>
      <c r="H127" s="25">
        <v>4402</v>
      </c>
      <c r="I127" s="24"/>
      <c r="J127" s="25" t="b">
        <v>0</v>
      </c>
      <c r="K127" s="19"/>
      <c r="L127" s="26"/>
      <c r="M127" s="27"/>
    </row>
    <row r="128" spans="2:39" s="13" customFormat="1" ht="15" customHeight="1">
      <c r="B128" s="21" t="s">
        <v>396</v>
      </c>
      <c r="C128" s="1"/>
      <c r="D128" s="22" t="s">
        <v>1325</v>
      </c>
      <c r="E128" s="1" t="s">
        <v>1326</v>
      </c>
      <c r="F128" s="23" t="s">
        <v>14</v>
      </c>
      <c r="G128" s="24"/>
      <c r="H128" s="25">
        <v>4402</v>
      </c>
      <c r="I128" s="24"/>
      <c r="J128" s="25" t="b">
        <v>0</v>
      </c>
      <c r="K128" s="19"/>
      <c r="L128" s="26"/>
      <c r="M128" s="27"/>
    </row>
    <row r="129" spans="2:39" s="13" customFormat="1" ht="15" customHeight="1">
      <c r="B129" s="21" t="s">
        <v>396</v>
      </c>
      <c r="C129" s="1"/>
      <c r="D129" s="22" t="s">
        <v>1327</v>
      </c>
      <c r="E129" s="1" t="s">
        <v>1328</v>
      </c>
      <c r="F129" s="23" t="s">
        <v>14</v>
      </c>
      <c r="G129" s="24"/>
      <c r="H129" s="25">
        <v>4402</v>
      </c>
      <c r="I129" s="24"/>
      <c r="J129" s="25" t="b">
        <v>0</v>
      </c>
      <c r="K129" s="19"/>
      <c r="L129" s="26"/>
      <c r="M129" s="27"/>
    </row>
    <row r="130" spans="2:39" s="13" customFormat="1" ht="15" customHeight="1">
      <c r="B130" s="21" t="s">
        <v>396</v>
      </c>
      <c r="C130" s="1"/>
      <c r="D130" s="22" t="s">
        <v>1329</v>
      </c>
      <c r="E130" s="1" t="s">
        <v>1330</v>
      </c>
      <c r="F130" s="23" t="s">
        <v>14</v>
      </c>
      <c r="G130" s="24"/>
      <c r="H130" s="25">
        <v>4402</v>
      </c>
      <c r="I130" s="24"/>
      <c r="J130" s="25" t="b">
        <v>0</v>
      </c>
      <c r="K130" s="19"/>
      <c r="L130" s="26"/>
      <c r="M130" s="27"/>
    </row>
    <row r="131" spans="2:39" s="13" customFormat="1" ht="15" customHeight="1">
      <c r="B131" s="21" t="s">
        <v>431</v>
      </c>
      <c r="C131" s="1"/>
      <c r="D131" s="22" t="s">
        <v>1331</v>
      </c>
      <c r="E131" s="1" t="s">
        <v>1332</v>
      </c>
      <c r="F131" s="23" t="s">
        <v>14</v>
      </c>
      <c r="G131" s="24"/>
      <c r="H131" s="25">
        <v>4460</v>
      </c>
      <c r="I131" s="24"/>
      <c r="J131" s="25" t="b">
        <v>0</v>
      </c>
      <c r="K131" s="19"/>
      <c r="L131" s="26"/>
      <c r="M131" s="27"/>
      <c r="AB131" s="13" t="str">
        <f t="array" ref="AB131">IFERROR(INDEX(B131:B143, SMALL(IF("V"=F131:F143, ROW(F131:F143)-MIN(ROW(F131:F143))+1, ""), ROW() -130 )), "")</f>
        <v>Lewis University</v>
      </c>
      <c r="AC131" s="13">
        <f t="array" ref="AC131">IFERROR(INDEX(C131:C143, SMALL(IF("V"=F131:F143, ROW(F131:F143)-MIN(ROW(F131:F143))+1, ""), ROW() -130 )), "")</f>
        <v>0</v>
      </c>
      <c r="AD131" s="13" t="str">
        <f t="array" ref="AD131">IFERROR(INDEX(D131:D143, SMALL(IF("V"=F131:F143, ROW(F131:F143)-MIN(ROW(F131:F143))+1, ""), ROW() -130 )), "")</f>
        <v>21-5442</v>
      </c>
      <c r="AE131" s="13" t="str">
        <f t="array" ref="AE131">IFERROR(INDEX(E131:E143, SMALL(IF("V"=F131:F143, ROW(F131:F143)-MIN(ROW(F131:F143))+1, ""), ROW() -130 )), "")</f>
        <v>Ailyn Aguilar</v>
      </c>
      <c r="AF131" s="13" t="str">
        <f t="array" ref="AF131">IFERROR(INDEX(B131:B143, SMALL(IF(ISNUMBER(SEARCH("JV1",F131:F143)), ROW(F131:F143)-MIN(ROW(F131:F143))+1, ""), ROW() -130 )), "")</f>
        <v/>
      </c>
      <c r="AG131" s="13" t="str">
        <f t="array" ref="AG131">IFERROR(INDEX(C131:C143, SMALL(IF(ISNUMBER(SEARCH("JV1",F131:F143)), ROW(F131:F143)-MIN(ROW(F131:F143))+1, ""), ROW() -130 )), "")</f>
        <v/>
      </c>
      <c r="AH131" s="13" t="str">
        <f t="array" ref="AH131">IFERROR(INDEX(D131:D143, SMALL(IF(ISNUMBER(SEARCH("JV1",F131:F143)), ROW(F131:F143)-MIN(ROW(F131:F143))+1, ""), ROW() -130 )), "")</f>
        <v/>
      </c>
      <c r="AI131" s="13" t="str">
        <f t="array" ref="AI131">IFERROR(INDEX(E131:E143, SMALL(IF(ISNUMBER(SEARCH("JV1",F131:F143)), ROW(F131:F143)-MIN(ROW(F131:F143))+1, ""), ROW() -130 )), "")</f>
        <v/>
      </c>
      <c r="AJ131" s="13" t="str">
        <f t="array" ref="AJ131">IFERROR(INDEX(B131:B143, SMALL(IF(ISNUMBER(SEARCH("JV2",F131:F143)), ROW(F131:F143)-MIN(ROW(F131:F143))+1, ""), ROW() -130 )), "")</f>
        <v/>
      </c>
      <c r="AK131" s="13" t="str">
        <f t="array" ref="AK131">IFERROR(INDEX(C131:C143, SMALL(IF(ISNUMBER(SEARCH("JV2",F131:F143)), ROW(F131:F143)-MIN(ROW(F131:F143))+1, ""), ROW() -130 )), "")</f>
        <v/>
      </c>
      <c r="AL131" s="13" t="str">
        <f t="array" ref="AL131">IFERROR(INDEX(D131:D143, SMALL(IF(ISNUMBER(SEARCH("JV2",F131:F143)), ROW(F131:F143)-MIN(ROW(F131:F143))+1, ""), ROW() -130 )), "")</f>
        <v/>
      </c>
      <c r="AM131" s="13" t="str">
        <f t="array" ref="AM131">IFERROR(INDEX(E131:E143, SMALL(IF(ISNUMBER(SEARCH("JV2",F131:F143)), ROW(F131:F143)-MIN(ROW(F131:F143))+1, ""), ROW() -130 )), "")</f>
        <v/>
      </c>
    </row>
    <row r="132" spans="2:39" s="13" customFormat="1" ht="15" customHeight="1">
      <c r="B132" s="21" t="s">
        <v>431</v>
      </c>
      <c r="C132" s="1"/>
      <c r="D132" s="22" t="s">
        <v>1333</v>
      </c>
      <c r="E132" s="1" t="s">
        <v>1334</v>
      </c>
      <c r="F132" s="23" t="s">
        <v>14</v>
      </c>
      <c r="G132" s="24"/>
      <c r="H132" s="25">
        <v>4460</v>
      </c>
      <c r="I132" s="24"/>
      <c r="J132" s="25" t="b">
        <v>0</v>
      </c>
      <c r="K132" s="19"/>
      <c r="L132" s="26"/>
      <c r="M132" s="27"/>
      <c r="AB132" s="13" t="str">
        <f t="array" ref="AB132">IFERROR(INDEX(B131:B143, SMALL(IF("V"=F131:F143, ROW(F131:F143)-MIN(ROW(F131:F143))+1, ""), ROW() -130 )), "")</f>
        <v>Lewis University</v>
      </c>
      <c r="AC132" s="13">
        <f t="array" ref="AC132">IFERROR(INDEX(C131:C143, SMALL(IF("V"=F131:F143, ROW(F131:F143)-MIN(ROW(F131:F143))+1, ""), ROW() -130 )), "")</f>
        <v>0</v>
      </c>
      <c r="AD132" s="13" t="str">
        <f t="array" ref="AD132">IFERROR(INDEX(D131:D143, SMALL(IF("V"=F131:F143, ROW(F131:F143)-MIN(ROW(F131:F143))+1, ""), ROW() -130 )), "")</f>
        <v>11-423978</v>
      </c>
      <c r="AE132" s="13" t="str">
        <f t="array" ref="AE132">IFERROR(INDEX(E131:E143, SMALL(IF("V"=F131:F143, ROW(F131:F143)-MIN(ROW(F131:F143))+1, ""), ROW() -130 )), "")</f>
        <v>Allie Dague</v>
      </c>
      <c r="AF132" s="13" t="str">
        <f t="array" ref="AF132">IFERROR(INDEX(B131:B143, SMALL(IF(ISNUMBER(SEARCH("JV1",F131:F143)), ROW(F131:F143)-MIN(ROW(F131:F143))+1, ""), ROW() -130 )), "")</f>
        <v/>
      </c>
      <c r="AG132" s="13" t="str">
        <f t="array" ref="AG132">IFERROR(INDEX(C131:C143, SMALL(IF(ISNUMBER(SEARCH("JV1",F131:F143)), ROW(F131:F143)-MIN(ROW(F131:F143))+1, ""), ROW() -130 )), "")</f>
        <v/>
      </c>
      <c r="AH132" s="13" t="str">
        <f t="array" ref="AH132">IFERROR(INDEX(D131:D143, SMALL(IF(ISNUMBER(SEARCH("JV1",F131:F143)), ROW(F131:F143)-MIN(ROW(F131:F143))+1, ""), ROW() -130 )), "")</f>
        <v/>
      </c>
      <c r="AI132" s="13" t="str">
        <f t="array" ref="AI132">IFERROR(INDEX(E131:E143, SMALL(IF(ISNUMBER(SEARCH("JV1",F131:F143)), ROW(F131:F143)-MIN(ROW(F131:F143))+1, ""), ROW() -130 )), "")</f>
        <v/>
      </c>
      <c r="AJ132" s="13" t="str">
        <f t="array" ref="AJ132">IFERROR(INDEX(B131:B143, SMALL(IF(ISNUMBER(SEARCH("JV2",F131:F143)), ROW(F131:F143)-MIN(ROW(F131:F143))+1, ""), ROW() -130 )), "")</f>
        <v/>
      </c>
      <c r="AK132" s="13" t="str">
        <f t="array" ref="AK132">IFERROR(INDEX(C131:C143, SMALL(IF(ISNUMBER(SEARCH("JV2",F131:F143)), ROW(F131:F143)-MIN(ROW(F131:F143))+1, ""), ROW() -130 )), "")</f>
        <v/>
      </c>
      <c r="AL132" s="13" t="str">
        <f t="array" ref="AL132">IFERROR(INDEX(D131:D143, SMALL(IF(ISNUMBER(SEARCH("JV2",F131:F143)), ROW(F131:F143)-MIN(ROW(F131:F143))+1, ""), ROW() -130 )), "")</f>
        <v/>
      </c>
      <c r="AM132" s="13" t="str">
        <f t="array" ref="AM132">IFERROR(INDEX(E131:E143, SMALL(IF(ISNUMBER(SEARCH("JV2",F131:F143)), ROW(F131:F143)-MIN(ROW(F131:F143))+1, ""), ROW() -130 )), "")</f>
        <v/>
      </c>
    </row>
    <row r="133" spans="2:39" s="13" customFormat="1" ht="15" customHeight="1">
      <c r="B133" s="21" t="s">
        <v>431</v>
      </c>
      <c r="C133" s="1"/>
      <c r="D133" s="22" t="s">
        <v>1335</v>
      </c>
      <c r="E133" s="1" t="s">
        <v>1336</v>
      </c>
      <c r="F133" s="23" t="s">
        <v>30</v>
      </c>
      <c r="G133" s="24"/>
      <c r="H133" s="25">
        <v>4460</v>
      </c>
      <c r="I133" s="24"/>
      <c r="J133" s="25" t="b">
        <v>0</v>
      </c>
      <c r="K133" s="19"/>
      <c r="L133" s="26"/>
      <c r="M133" s="27"/>
      <c r="AB133" s="13" t="str">
        <f t="array" ref="AB133">IFERROR(INDEX(B131:B143, SMALL(IF("V"=F131:F143, ROW(F131:F143)-MIN(ROW(F131:F143))+1, ""), ROW() -130 )), "")</f>
        <v>Lewis University</v>
      </c>
      <c r="AC133" s="13">
        <f t="array" ref="AC133">IFERROR(INDEX(C131:C143, SMALL(IF("V"=F131:F143, ROW(F131:F143)-MIN(ROW(F131:F143))+1, ""), ROW() -130 )), "")</f>
        <v>0</v>
      </c>
      <c r="AD133" s="13" t="str">
        <f t="array" ref="AD133">IFERROR(INDEX(D131:D143, SMALL(IF("V"=F131:F143, ROW(F131:F143)-MIN(ROW(F131:F143))+1, ""), ROW() -130 )), "")</f>
        <v>20-14281</v>
      </c>
      <c r="AE133" s="13" t="str">
        <f t="array" ref="AE133">IFERROR(INDEX(E131:E143, SMALL(IF("V"=F131:F143, ROW(F131:F143)-MIN(ROW(F131:F143))+1, ""), ROW() -130 )), "")</f>
        <v>Carolina Alvarado Delgado</v>
      </c>
      <c r="AF133" s="13" t="str">
        <f t="array" ref="AF133">IFERROR(INDEX(B131:B143, SMALL(IF(ISNUMBER(SEARCH("JV1",F131:F143)), ROW(F131:F143)-MIN(ROW(F131:F143))+1, ""), ROW() -130 )), "")</f>
        <v/>
      </c>
      <c r="AG133" s="13" t="str">
        <f t="array" ref="AG133">IFERROR(INDEX(C131:C143, SMALL(IF(ISNUMBER(SEARCH("JV1",F131:F143)), ROW(F131:F143)-MIN(ROW(F131:F143))+1, ""), ROW() -130 )), "")</f>
        <v/>
      </c>
      <c r="AH133" s="13" t="str">
        <f t="array" ref="AH133">IFERROR(INDEX(D131:D143, SMALL(IF(ISNUMBER(SEARCH("JV1",F131:F143)), ROW(F131:F143)-MIN(ROW(F131:F143))+1, ""), ROW() -130 )), "")</f>
        <v/>
      </c>
      <c r="AI133" s="13" t="str">
        <f t="array" ref="AI133">IFERROR(INDEX(E131:E143, SMALL(IF(ISNUMBER(SEARCH("JV1",F131:F143)), ROW(F131:F143)-MIN(ROW(F131:F143))+1, ""), ROW() -130 )), "")</f>
        <v/>
      </c>
      <c r="AJ133" s="13" t="str">
        <f t="array" ref="AJ133">IFERROR(INDEX(B131:B143, SMALL(IF(ISNUMBER(SEARCH("JV2",F131:F143)), ROW(F131:F143)-MIN(ROW(F131:F143))+1, ""), ROW() -130 )), "")</f>
        <v/>
      </c>
      <c r="AK133" s="13" t="str">
        <f t="array" ref="AK133">IFERROR(INDEX(C131:C143, SMALL(IF(ISNUMBER(SEARCH("JV2",F131:F143)), ROW(F131:F143)-MIN(ROW(F131:F143))+1, ""), ROW() -130 )), "")</f>
        <v/>
      </c>
      <c r="AL133" s="13" t="str">
        <f t="array" ref="AL133">IFERROR(INDEX(D131:D143, SMALL(IF(ISNUMBER(SEARCH("JV2",F131:F143)), ROW(F131:F143)-MIN(ROW(F131:F143))+1, ""), ROW() -130 )), "")</f>
        <v/>
      </c>
      <c r="AM133" s="13" t="str">
        <f t="array" ref="AM133">IFERROR(INDEX(E131:E143, SMALL(IF(ISNUMBER(SEARCH("JV2",F131:F143)), ROW(F131:F143)-MIN(ROW(F131:F143))+1, ""), ROW() -130 )), "")</f>
        <v/>
      </c>
    </row>
    <row r="134" spans="2:39" s="13" customFormat="1" ht="15" customHeight="1">
      <c r="B134" s="21" t="s">
        <v>431</v>
      </c>
      <c r="C134" s="1"/>
      <c r="D134" s="22" t="s">
        <v>1337</v>
      </c>
      <c r="E134" s="1" t="s">
        <v>1338</v>
      </c>
      <c r="F134" s="23" t="s">
        <v>14</v>
      </c>
      <c r="G134" s="24"/>
      <c r="H134" s="25">
        <v>4460</v>
      </c>
      <c r="I134" s="24"/>
      <c r="J134" s="25" t="b">
        <v>0</v>
      </c>
      <c r="K134" s="19"/>
      <c r="L134" s="26"/>
      <c r="M134" s="27"/>
      <c r="AB134" s="13" t="str">
        <f t="array" ref="AB134">IFERROR(INDEX(B131:B143, SMALL(IF("V"=F131:F143, ROW(F131:F143)-MIN(ROW(F131:F143))+1, ""), ROW() -130 )), "")</f>
        <v>Lewis University</v>
      </c>
      <c r="AC134" s="13">
        <f t="array" ref="AC134">IFERROR(INDEX(C131:C143, SMALL(IF("V"=F131:F143, ROW(F131:F143)-MIN(ROW(F131:F143))+1, ""), ROW() -130 )), "")</f>
        <v>0</v>
      </c>
      <c r="AD134" s="13" t="str">
        <f t="array" ref="AD134">IFERROR(INDEX(D131:D143, SMALL(IF("V"=F131:F143, ROW(F131:F143)-MIN(ROW(F131:F143))+1, ""), ROW() -130 )), "")</f>
        <v>22-4500</v>
      </c>
      <c r="AE134" s="13" t="str">
        <f t="array" ref="AE134">IFERROR(INDEX(E131:E143, SMALL(IF("V"=F131:F143, ROW(F131:F143)-MIN(ROW(F131:F143))+1, ""), ROW() -130 )), "")</f>
        <v>Michelle Baeza</v>
      </c>
      <c r="AF134" s="13" t="str">
        <f t="array" ref="AF134">IFERROR(INDEX(B131:B143, SMALL(IF(ISNUMBER(SEARCH("JV1",F131:F143)), ROW(F131:F143)-MIN(ROW(F131:F143))+1, ""), ROW() -130 )), "")</f>
        <v/>
      </c>
      <c r="AG134" s="13" t="str">
        <f t="array" ref="AG134">IFERROR(INDEX(C131:C143, SMALL(IF(ISNUMBER(SEARCH("JV1",F131:F143)), ROW(F131:F143)-MIN(ROW(F131:F143))+1, ""), ROW() -130 )), "")</f>
        <v/>
      </c>
      <c r="AH134" s="13" t="str">
        <f t="array" ref="AH134">IFERROR(INDEX(D131:D143, SMALL(IF(ISNUMBER(SEARCH("JV1",F131:F143)), ROW(F131:F143)-MIN(ROW(F131:F143))+1, ""), ROW() -130 )), "")</f>
        <v/>
      </c>
      <c r="AI134" s="13" t="str">
        <f t="array" ref="AI134">IFERROR(INDEX(E131:E143, SMALL(IF(ISNUMBER(SEARCH("JV1",F131:F143)), ROW(F131:F143)-MIN(ROW(F131:F143))+1, ""), ROW() -130 )), "")</f>
        <v/>
      </c>
      <c r="AJ134" s="13" t="str">
        <f t="array" ref="AJ134">IFERROR(INDEX(B131:B143, SMALL(IF(ISNUMBER(SEARCH("JV2",F131:F143)), ROW(F131:F143)-MIN(ROW(F131:F143))+1, ""), ROW() -130 )), "")</f>
        <v/>
      </c>
      <c r="AK134" s="13" t="str">
        <f t="array" ref="AK134">IFERROR(INDEX(C131:C143, SMALL(IF(ISNUMBER(SEARCH("JV2",F131:F143)), ROW(F131:F143)-MIN(ROW(F131:F143))+1, ""), ROW() -130 )), "")</f>
        <v/>
      </c>
      <c r="AL134" s="13" t="str">
        <f t="array" ref="AL134">IFERROR(INDEX(D131:D143, SMALL(IF(ISNUMBER(SEARCH("JV2",F131:F143)), ROW(F131:F143)-MIN(ROW(F131:F143))+1, ""), ROW() -130 )), "")</f>
        <v/>
      </c>
      <c r="AM134" s="13" t="str">
        <f t="array" ref="AM134">IFERROR(INDEX(E131:E143, SMALL(IF(ISNUMBER(SEARCH("JV2",F131:F143)), ROW(F131:F143)-MIN(ROW(F131:F143))+1, ""), ROW() -130 )), "")</f>
        <v/>
      </c>
    </row>
    <row r="135" spans="2:39" s="13" customFormat="1" ht="15" customHeight="1">
      <c r="B135" s="21" t="s">
        <v>431</v>
      </c>
      <c r="C135" s="1"/>
      <c r="D135" s="22" t="s">
        <v>1339</v>
      </c>
      <c r="E135" s="1" t="s">
        <v>1340</v>
      </c>
      <c r="F135" s="23" t="s">
        <v>30</v>
      </c>
      <c r="G135" s="24"/>
      <c r="H135" s="25">
        <v>4460</v>
      </c>
      <c r="I135" s="24"/>
      <c r="J135" s="25" t="b">
        <v>0</v>
      </c>
      <c r="K135" s="19"/>
      <c r="L135" s="26"/>
      <c r="M135" s="27"/>
      <c r="AB135" s="13" t="str">
        <f t="array" ref="AB135">IFERROR(INDEX(B131:B143, SMALL(IF("V"=F131:F143, ROW(F131:F143)-MIN(ROW(F131:F143))+1, ""), ROW() -130 )), "")</f>
        <v>Lewis University</v>
      </c>
      <c r="AC135" s="13">
        <f t="array" ref="AC135">IFERROR(INDEX(C131:C143, SMALL(IF("V"=F131:F143, ROW(F131:F143)-MIN(ROW(F131:F143))+1, ""), ROW() -130 )), "")</f>
        <v>0</v>
      </c>
      <c r="AD135" s="13" t="str">
        <f t="array" ref="AD135">IFERROR(INDEX(D131:D143, SMALL(IF("V"=F131:F143, ROW(F131:F143)-MIN(ROW(F131:F143))+1, ""), ROW() -130 )), "")</f>
        <v>5730-34875</v>
      </c>
      <c r="AE135" s="13" t="str">
        <f t="array" ref="AE135">IFERROR(INDEX(E131:E143, SMALL(IF("V"=F131:F143, ROW(F131:F143)-MIN(ROW(F131:F143))+1, ""), ROW() -130 )), "")</f>
        <v>Savanna Jourdan</v>
      </c>
      <c r="AF135" s="13" t="str">
        <f t="array" ref="AF135">IFERROR(INDEX(B131:B143, SMALL(IF(ISNUMBER(SEARCH("JV1",F131:F143)), ROW(F131:F143)-MIN(ROW(F131:F143))+1, ""), ROW() -130 )), "")</f>
        <v/>
      </c>
      <c r="AG135" s="13" t="str">
        <f t="array" ref="AG135">IFERROR(INDEX(C131:C143, SMALL(IF(ISNUMBER(SEARCH("JV1",F131:F143)), ROW(F131:F143)-MIN(ROW(F131:F143))+1, ""), ROW() -130 )), "")</f>
        <v/>
      </c>
      <c r="AH135" s="13" t="str">
        <f t="array" ref="AH135">IFERROR(INDEX(D131:D143, SMALL(IF(ISNUMBER(SEARCH("JV1",F131:F143)), ROW(F131:F143)-MIN(ROW(F131:F143))+1, ""), ROW() -130 )), "")</f>
        <v/>
      </c>
      <c r="AI135" s="13" t="str">
        <f t="array" ref="AI135">IFERROR(INDEX(E131:E143, SMALL(IF(ISNUMBER(SEARCH("JV1",F131:F143)), ROW(F131:F143)-MIN(ROW(F131:F143))+1, ""), ROW() -130 )), "")</f>
        <v/>
      </c>
      <c r="AJ135" s="13" t="str">
        <f t="array" ref="AJ135">IFERROR(INDEX(B131:B143, SMALL(IF(ISNUMBER(SEARCH("JV2",F131:F143)), ROW(F131:F143)-MIN(ROW(F131:F143))+1, ""), ROW() -130 )), "")</f>
        <v/>
      </c>
      <c r="AK135" s="13" t="str">
        <f t="array" ref="AK135">IFERROR(INDEX(C131:C143, SMALL(IF(ISNUMBER(SEARCH("JV2",F131:F143)), ROW(F131:F143)-MIN(ROW(F131:F143))+1, ""), ROW() -130 )), "")</f>
        <v/>
      </c>
      <c r="AL135" s="13" t="str">
        <f t="array" ref="AL135">IFERROR(INDEX(D131:D143, SMALL(IF(ISNUMBER(SEARCH("JV2",F131:F143)), ROW(F131:F143)-MIN(ROW(F131:F143))+1, ""), ROW() -130 )), "")</f>
        <v/>
      </c>
      <c r="AM135" s="13" t="str">
        <f t="array" ref="AM135">IFERROR(INDEX(E131:E143, SMALL(IF(ISNUMBER(SEARCH("JV2",F131:F143)), ROW(F131:F143)-MIN(ROW(F131:F143))+1, ""), ROW() -130 )), "")</f>
        <v/>
      </c>
    </row>
    <row r="136" spans="2:39" s="13" customFormat="1" ht="15" customHeight="1">
      <c r="B136" s="21" t="s">
        <v>431</v>
      </c>
      <c r="C136" s="1"/>
      <c r="D136" s="22" t="s">
        <v>1341</v>
      </c>
      <c r="E136" s="1" t="s">
        <v>1342</v>
      </c>
      <c r="F136" s="23" t="s">
        <v>30</v>
      </c>
      <c r="G136" s="24"/>
      <c r="H136" s="25">
        <v>4460</v>
      </c>
      <c r="I136" s="24"/>
      <c r="J136" s="25" t="b">
        <v>0</v>
      </c>
      <c r="K136" s="19"/>
      <c r="L136" s="26"/>
      <c r="M136" s="27"/>
      <c r="AB136" s="13" t="str">
        <f t="array" ref="AB136">IFERROR(INDEX(B131:B143, SMALL(IF("V"=F131:F143, ROW(F131:F143)-MIN(ROW(F131:F143))+1, ""), ROW() -130 )), "")</f>
        <v>Lewis University</v>
      </c>
      <c r="AC136" s="13">
        <f t="array" ref="AC136">IFERROR(INDEX(C131:C143, SMALL(IF("V"=F131:F143, ROW(F131:F143)-MIN(ROW(F131:F143))+1, ""), ROW() -130 )), "")</f>
        <v>0</v>
      </c>
      <c r="AD136" s="13" t="str">
        <f t="array" ref="AD136">IFERROR(INDEX(D131:D143, SMALL(IF("V"=F131:F143, ROW(F131:F143)-MIN(ROW(F131:F143))+1, ""), ROW() -130 )), "")</f>
        <v>18-12075</v>
      </c>
      <c r="AE136" s="13" t="str">
        <f t="array" ref="AE136">IFERROR(INDEX(E131:E143, SMALL(IF("V"=F131:F143, ROW(F131:F143)-MIN(ROW(F131:F143))+1, ""), ROW() -130 )), "")</f>
        <v>Zoe Vaughan</v>
      </c>
      <c r="AF136" s="13" t="str">
        <f t="array" ref="AF136">IFERROR(INDEX(B131:B143, SMALL(IF(ISNUMBER(SEARCH("JV1",F131:F143)), ROW(F131:F143)-MIN(ROW(F131:F143))+1, ""), ROW() -130 )), "")</f>
        <v/>
      </c>
      <c r="AG136" s="13" t="str">
        <f t="array" ref="AG136">IFERROR(INDEX(C131:C143, SMALL(IF(ISNUMBER(SEARCH("JV1",F131:F143)), ROW(F131:F143)-MIN(ROW(F131:F143))+1, ""), ROW() -130 )), "")</f>
        <v/>
      </c>
      <c r="AH136" s="13" t="str">
        <f t="array" ref="AH136">IFERROR(INDEX(D131:D143, SMALL(IF(ISNUMBER(SEARCH("JV1",F131:F143)), ROW(F131:F143)-MIN(ROW(F131:F143))+1, ""), ROW() -130 )), "")</f>
        <v/>
      </c>
      <c r="AI136" s="13" t="str">
        <f t="array" ref="AI136">IFERROR(INDEX(E131:E143, SMALL(IF(ISNUMBER(SEARCH("JV1",F131:F143)), ROW(F131:F143)-MIN(ROW(F131:F143))+1, ""), ROW() -130 )), "")</f>
        <v/>
      </c>
      <c r="AJ136" s="13" t="str">
        <f t="array" ref="AJ136">IFERROR(INDEX(B131:B143, SMALL(IF(ISNUMBER(SEARCH("JV2",F131:F143)), ROW(F131:F143)-MIN(ROW(F131:F143))+1, ""), ROW() -130 )), "")</f>
        <v/>
      </c>
      <c r="AK136" s="13" t="str">
        <f t="array" ref="AK136">IFERROR(INDEX(C131:C143, SMALL(IF(ISNUMBER(SEARCH("JV2",F131:F143)), ROW(F131:F143)-MIN(ROW(F131:F143))+1, ""), ROW() -130 )), "")</f>
        <v/>
      </c>
      <c r="AL136" s="13" t="str">
        <f t="array" ref="AL136">IFERROR(INDEX(D131:D143, SMALL(IF(ISNUMBER(SEARCH("JV2",F131:F143)), ROW(F131:F143)-MIN(ROW(F131:F143))+1, ""), ROW() -130 )), "")</f>
        <v/>
      </c>
      <c r="AM136" s="13" t="str">
        <f t="array" ref="AM136">IFERROR(INDEX(E131:E143, SMALL(IF(ISNUMBER(SEARCH("JV2",F131:F143)), ROW(F131:F143)-MIN(ROW(F131:F143))+1, ""), ROW() -130 )), "")</f>
        <v/>
      </c>
    </row>
    <row r="137" spans="2:39" s="13" customFormat="1" ht="15" customHeight="1">
      <c r="B137" s="21" t="s">
        <v>431</v>
      </c>
      <c r="C137" s="1"/>
      <c r="D137" s="22" t="s">
        <v>1343</v>
      </c>
      <c r="E137" s="1" t="s">
        <v>1344</v>
      </c>
      <c r="F137" s="23" t="s">
        <v>30</v>
      </c>
      <c r="G137" s="24"/>
      <c r="H137" s="25">
        <v>4460</v>
      </c>
      <c r="I137" s="24"/>
      <c r="J137" s="25" t="b">
        <v>0</v>
      </c>
      <c r="K137" s="19"/>
      <c r="L137" s="26"/>
      <c r="M137" s="27"/>
      <c r="AB137" s="13" t="str">
        <f t="array" ref="AB137">IFERROR(INDEX(B131:B143, SMALL(IF("V"=F131:F143, ROW(F131:F143)-MIN(ROW(F131:F143))+1, ""), ROW() -130 )), "")</f>
        <v/>
      </c>
      <c r="AC137" s="13" t="str">
        <f t="array" ref="AC137">IFERROR(INDEX(C131:C143, SMALL(IF("V"=F131:F143, ROW(F131:F143)-MIN(ROW(F131:F143))+1, ""), ROW() -130 )), "")</f>
        <v/>
      </c>
      <c r="AD137" s="13" t="str">
        <f t="array" ref="AD137">IFERROR(INDEX(D131:D143, SMALL(IF("V"=F131:F143, ROW(F131:F143)-MIN(ROW(F131:F143))+1, ""), ROW() -130 )), "")</f>
        <v/>
      </c>
      <c r="AE137" s="13" t="str">
        <f t="array" ref="AE137">IFERROR(INDEX(E131:E143, SMALL(IF("V"=F131:F143, ROW(F131:F143)-MIN(ROW(F131:F143))+1, ""), ROW() -130 )), "")</f>
        <v/>
      </c>
      <c r="AF137" s="13" t="str">
        <f t="array" ref="AF137">IFERROR(INDEX(B131:B143, SMALL(IF(ISNUMBER(SEARCH("JV1",F131:F143)), ROW(F131:F143)-MIN(ROW(F131:F143))+1, ""), ROW() -130 )), "")</f>
        <v/>
      </c>
      <c r="AG137" s="13" t="str">
        <f t="array" ref="AG137">IFERROR(INDEX(C131:C143, SMALL(IF(ISNUMBER(SEARCH("JV1",F131:F143)), ROW(F131:F143)-MIN(ROW(F131:F143))+1, ""), ROW() -130 )), "")</f>
        <v/>
      </c>
      <c r="AH137" s="13" t="str">
        <f t="array" ref="AH137">IFERROR(INDEX(D131:D143, SMALL(IF(ISNUMBER(SEARCH("JV1",F131:F143)), ROW(F131:F143)-MIN(ROW(F131:F143))+1, ""), ROW() -130 )), "")</f>
        <v/>
      </c>
      <c r="AI137" s="13" t="str">
        <f t="array" ref="AI137">IFERROR(INDEX(E131:E143, SMALL(IF(ISNUMBER(SEARCH("JV1",F131:F143)), ROW(F131:F143)-MIN(ROW(F131:F143))+1, ""), ROW() -130 )), "")</f>
        <v/>
      </c>
      <c r="AJ137" s="13" t="str">
        <f t="array" ref="AJ137">IFERROR(INDEX(B131:B143, SMALL(IF(ISNUMBER(SEARCH("JV2",F131:F143)), ROW(F131:F143)-MIN(ROW(F131:F143))+1, ""), ROW() -130 )), "")</f>
        <v/>
      </c>
      <c r="AK137" s="13" t="str">
        <f t="array" ref="AK137">IFERROR(INDEX(C131:C143, SMALL(IF(ISNUMBER(SEARCH("JV2",F131:F143)), ROW(F131:F143)-MIN(ROW(F131:F143))+1, ""), ROW() -130 )), "")</f>
        <v/>
      </c>
      <c r="AL137" s="13" t="str">
        <f t="array" ref="AL137">IFERROR(INDEX(D131:D143, SMALL(IF(ISNUMBER(SEARCH("JV2",F131:F143)), ROW(F131:F143)-MIN(ROW(F131:F143))+1, ""), ROW() -130 )), "")</f>
        <v/>
      </c>
      <c r="AM137" s="13" t="str">
        <f t="array" ref="AM137">IFERROR(INDEX(E131:E143, SMALL(IF(ISNUMBER(SEARCH("JV2",F131:F143)), ROW(F131:F143)-MIN(ROW(F131:F143))+1, ""), ROW() -130 )), "")</f>
        <v/>
      </c>
    </row>
    <row r="138" spans="2:39" s="13" customFormat="1" ht="15" customHeight="1">
      <c r="B138" s="21" t="s">
        <v>431</v>
      </c>
      <c r="C138" s="1"/>
      <c r="D138" s="22" t="s">
        <v>1345</v>
      </c>
      <c r="E138" s="1" t="s">
        <v>1346</v>
      </c>
      <c r="F138" s="23" t="s">
        <v>30</v>
      </c>
      <c r="G138" s="24"/>
      <c r="H138" s="25">
        <v>4460</v>
      </c>
      <c r="I138" s="24"/>
      <c r="J138" s="25" t="b">
        <v>0</v>
      </c>
      <c r="K138" s="19"/>
      <c r="L138" s="26"/>
      <c r="M138" s="27"/>
      <c r="AB138" s="13" t="str">
        <f t="array" ref="AB138">IFERROR(INDEX(B131:B143, SMALL(IF("V"=F131:F143, ROW(F131:F143)-MIN(ROW(F131:F143))+1, ""), ROW() -130 )), "")</f>
        <v/>
      </c>
      <c r="AC138" s="13" t="str">
        <f t="array" ref="AC138">IFERROR(INDEX(C131:C143, SMALL(IF("V"=F131:F143, ROW(F131:F143)-MIN(ROW(F131:F143))+1, ""), ROW() -130 )), "")</f>
        <v/>
      </c>
      <c r="AD138" s="13" t="str">
        <f t="array" ref="AD138">IFERROR(INDEX(D131:D143, SMALL(IF("V"=F131:F143, ROW(F131:F143)-MIN(ROW(F131:F143))+1, ""), ROW() -130 )), "")</f>
        <v/>
      </c>
      <c r="AE138" s="13" t="str">
        <f t="array" ref="AE138">IFERROR(INDEX(E131:E143, SMALL(IF("V"=F131:F143, ROW(F131:F143)-MIN(ROW(F131:F143))+1, ""), ROW() -130 )), "")</f>
        <v/>
      </c>
      <c r="AF138" s="13" t="str">
        <f t="array" ref="AF138">IFERROR(INDEX(B131:B143, SMALL(IF(ISNUMBER(SEARCH("JV1",F131:F143)), ROW(F131:F143)-MIN(ROW(F131:F143))+1, ""), ROW() -130 )), "")</f>
        <v/>
      </c>
      <c r="AG138" s="13" t="str">
        <f t="array" ref="AG138">IFERROR(INDEX(C131:C143, SMALL(IF(ISNUMBER(SEARCH("JV1",F131:F143)), ROW(F131:F143)-MIN(ROW(F131:F143))+1, ""), ROW() -130 )), "")</f>
        <v/>
      </c>
      <c r="AH138" s="13" t="str">
        <f t="array" ref="AH138">IFERROR(INDEX(D131:D143, SMALL(IF(ISNUMBER(SEARCH("JV1",F131:F143)), ROW(F131:F143)-MIN(ROW(F131:F143))+1, ""), ROW() -130 )), "")</f>
        <v/>
      </c>
      <c r="AI138" s="13" t="str">
        <f t="array" ref="AI138">IFERROR(INDEX(E131:E143, SMALL(IF(ISNUMBER(SEARCH("JV1",F131:F143)), ROW(F131:F143)-MIN(ROW(F131:F143))+1, ""), ROW() -130 )), "")</f>
        <v/>
      </c>
      <c r="AJ138" s="13" t="str">
        <f t="array" ref="AJ138">IFERROR(INDEX(B131:B143, SMALL(IF(ISNUMBER(SEARCH("JV2",F131:F143)), ROW(F131:F143)-MIN(ROW(F131:F143))+1, ""), ROW() -130 )), "")</f>
        <v/>
      </c>
      <c r="AK138" s="13" t="str">
        <f t="array" ref="AK138">IFERROR(INDEX(C131:C143, SMALL(IF(ISNUMBER(SEARCH("JV2",F131:F143)), ROW(F131:F143)-MIN(ROW(F131:F143))+1, ""), ROW() -130 )), "")</f>
        <v/>
      </c>
      <c r="AL138" s="13" t="str">
        <f t="array" ref="AL138">IFERROR(INDEX(D131:D143, SMALL(IF(ISNUMBER(SEARCH("JV2",F131:F143)), ROW(F131:F143)-MIN(ROW(F131:F143))+1, ""), ROW() -130 )), "")</f>
        <v/>
      </c>
      <c r="AM138" s="13" t="str">
        <f t="array" ref="AM138">IFERROR(INDEX(E131:E143, SMALL(IF(ISNUMBER(SEARCH("JV2",F131:F143)), ROW(F131:F143)-MIN(ROW(F131:F143))+1, ""), ROW() -130 )), "")</f>
        <v/>
      </c>
    </row>
    <row r="139" spans="2:39" s="13" customFormat="1" ht="15" customHeight="1">
      <c r="B139" s="21" t="s">
        <v>431</v>
      </c>
      <c r="C139" s="1"/>
      <c r="D139" s="22" t="s">
        <v>1347</v>
      </c>
      <c r="E139" s="1" t="s">
        <v>1348</v>
      </c>
      <c r="F139" s="23" t="s">
        <v>14</v>
      </c>
      <c r="G139" s="24"/>
      <c r="H139" s="25">
        <v>4460</v>
      </c>
      <c r="I139" s="24"/>
      <c r="J139" s="25" t="b">
        <v>0</v>
      </c>
      <c r="K139" s="19"/>
      <c r="L139" s="26"/>
      <c r="M139" s="27"/>
    </row>
    <row r="140" spans="2:39" s="13" customFormat="1" ht="15" customHeight="1">
      <c r="B140" s="21" t="s">
        <v>431</v>
      </c>
      <c r="C140" s="1"/>
      <c r="D140" s="22" t="s">
        <v>1349</v>
      </c>
      <c r="E140" s="1" t="s">
        <v>1350</v>
      </c>
      <c r="F140" s="23" t="s">
        <v>30</v>
      </c>
      <c r="G140" s="24"/>
      <c r="H140" s="25">
        <v>4460</v>
      </c>
      <c r="I140" s="24"/>
      <c r="J140" s="25" t="b">
        <v>0</v>
      </c>
      <c r="K140" s="19"/>
      <c r="L140" s="26"/>
      <c r="M140" s="27"/>
    </row>
    <row r="141" spans="2:39" s="13" customFormat="1" ht="15" customHeight="1">
      <c r="B141" s="21" t="s">
        <v>431</v>
      </c>
      <c r="C141" s="1"/>
      <c r="D141" s="22" t="s">
        <v>1351</v>
      </c>
      <c r="E141" s="1" t="s">
        <v>1352</v>
      </c>
      <c r="F141" s="23" t="s">
        <v>14</v>
      </c>
      <c r="G141" s="24"/>
      <c r="H141" s="25">
        <v>4460</v>
      </c>
      <c r="I141" s="24"/>
      <c r="J141" s="25" t="b">
        <v>0</v>
      </c>
      <c r="K141" s="19"/>
      <c r="L141" s="26"/>
      <c r="M141" s="27"/>
    </row>
    <row r="142" spans="2:39" s="13" customFormat="1" ht="15" customHeight="1">
      <c r="B142" s="21" t="s">
        <v>431</v>
      </c>
      <c r="C142" s="1"/>
      <c r="D142" s="22" t="s">
        <v>1353</v>
      </c>
      <c r="E142" s="1" t="s">
        <v>1354</v>
      </c>
      <c r="F142" s="23" t="s">
        <v>30</v>
      </c>
      <c r="G142" s="24"/>
      <c r="H142" s="25">
        <v>4460</v>
      </c>
      <c r="I142" s="24"/>
      <c r="J142" s="25" t="b">
        <v>0</v>
      </c>
      <c r="K142" s="19"/>
      <c r="L142" s="26"/>
      <c r="M142" s="27"/>
    </row>
    <row r="143" spans="2:39" s="13" customFormat="1" ht="15" customHeight="1">
      <c r="B143" s="21" t="s">
        <v>431</v>
      </c>
      <c r="C143" s="1"/>
      <c r="D143" s="22" t="s">
        <v>1355</v>
      </c>
      <c r="E143" s="1" t="s">
        <v>1356</v>
      </c>
      <c r="F143" s="23" t="s">
        <v>14</v>
      </c>
      <c r="G143" s="24"/>
      <c r="H143" s="25">
        <v>4460</v>
      </c>
      <c r="I143" s="24"/>
      <c r="J143" s="25" t="b">
        <v>0</v>
      </c>
      <c r="K143" s="19"/>
      <c r="L143" s="26"/>
      <c r="M143" s="27"/>
    </row>
    <row r="144" spans="2:39" s="13" customFormat="1" ht="15" customHeight="1">
      <c r="B144" s="21" t="s">
        <v>444</v>
      </c>
      <c r="C144" s="1"/>
      <c r="D144" s="22" t="s">
        <v>1357</v>
      </c>
      <c r="E144" s="1" t="s">
        <v>1358</v>
      </c>
      <c r="F144" s="23" t="s">
        <v>14</v>
      </c>
      <c r="G144" s="24"/>
      <c r="H144" s="25">
        <v>3433</v>
      </c>
      <c r="I144" s="24"/>
      <c r="J144" s="25" t="b">
        <v>0</v>
      </c>
      <c r="K144" s="19"/>
      <c r="L144" s="26"/>
      <c r="M144" s="27"/>
      <c r="AB144" s="13" t="str">
        <f t="array" ref="AB144">IFERROR(INDEX(B144:B156, SMALL(IF("V"=F144:F156, ROW(F144:F156)-MIN(ROW(F144:F156))+1, ""), ROW() -143 )), "")</f>
        <v>Marian University (IN)</v>
      </c>
      <c r="AC144" s="13">
        <f t="array" ref="AC144">IFERROR(INDEX(C144:C156, SMALL(IF("V"=F144:F156, ROW(F144:F156)-MIN(ROW(F144:F156))+1, ""), ROW() -143 )), "")</f>
        <v>0</v>
      </c>
      <c r="AD144" s="13" t="str">
        <f t="array" ref="AD144">IFERROR(INDEX(D144:D156, SMALL(IF("V"=F144:F156, ROW(F144:F156)-MIN(ROW(F144:F156))+1, ""), ROW() -143 )), "")</f>
        <v>11-73388</v>
      </c>
      <c r="AE144" s="13" t="str">
        <f t="array" ref="AE144">IFERROR(INDEX(E144:E156, SMALL(IF("V"=F144:F156, ROW(F144:F156)-MIN(ROW(F144:F156))+1, ""), ROW() -143 )), "")</f>
        <v>Abigail Dwyer</v>
      </c>
      <c r="AF144" s="13" t="str">
        <f t="array" ref="AF144">IFERROR(INDEX(B144:B156, SMALL(IF(ISNUMBER(SEARCH("JV1",F144:F156)), ROW(F144:F156)-MIN(ROW(F144:F156))+1, ""), ROW() -143 )), "")</f>
        <v>Marian University (IN)</v>
      </c>
      <c r="AG144" s="13">
        <f t="array" ref="AG144">IFERROR(INDEX(C144:C156, SMALL(IF(ISNUMBER(SEARCH("JV1",F144:F156)), ROW(F144:F156)-MIN(ROW(F144:F156))+1, ""), ROW() -143 )), "")</f>
        <v>0</v>
      </c>
      <c r="AH144" s="13" t="str">
        <f t="array" ref="AH144">IFERROR(INDEX(D144:D156, SMALL(IF(ISNUMBER(SEARCH("JV1",F144:F156)), ROW(F144:F156)-MIN(ROW(F144:F156))+1, ""), ROW() -143 )), "")</f>
        <v>7914-51333</v>
      </c>
      <c r="AI144" s="13" t="str">
        <f t="array" ref="AI144">IFERROR(INDEX(E144:E156, SMALL(IF(ISNUMBER(SEARCH("JV1",F144:F156)), ROW(F144:F156)-MIN(ROW(F144:F156))+1, ""), ROW() -143 )), "")</f>
        <v>Christine Torpy</v>
      </c>
      <c r="AJ144" s="13" t="str">
        <f t="array" ref="AJ144">IFERROR(INDEX(B144:B156, SMALL(IF(ISNUMBER(SEARCH("JV2",F144:F156)), ROW(F144:F156)-MIN(ROW(F144:F156))+1, ""), ROW() -143 )), "")</f>
        <v/>
      </c>
      <c r="AK144" s="13" t="str">
        <f t="array" ref="AK144">IFERROR(INDEX(C144:C156, SMALL(IF(ISNUMBER(SEARCH("JV2",F144:F156)), ROW(F144:F156)-MIN(ROW(F144:F156))+1, ""), ROW() -143 )), "")</f>
        <v/>
      </c>
      <c r="AL144" s="13" t="str">
        <f t="array" ref="AL144">IFERROR(INDEX(D144:D156, SMALL(IF(ISNUMBER(SEARCH("JV2",F144:F156)), ROW(F144:F156)-MIN(ROW(F144:F156))+1, ""), ROW() -143 )), "")</f>
        <v/>
      </c>
      <c r="AM144" s="13" t="str">
        <f t="array" ref="AM144">IFERROR(INDEX(E144:E156, SMALL(IF(ISNUMBER(SEARCH("JV2",F144:F156)), ROW(F144:F156)-MIN(ROW(F144:F156))+1, ""), ROW() -143 )), "")</f>
        <v/>
      </c>
    </row>
    <row r="145" spans="2:39" s="13" customFormat="1" ht="15" customHeight="1">
      <c r="B145" s="21" t="s">
        <v>444</v>
      </c>
      <c r="C145" s="1"/>
      <c r="D145" s="22" t="s">
        <v>1359</v>
      </c>
      <c r="E145" s="1" t="s">
        <v>1360</v>
      </c>
      <c r="F145" s="23" t="s">
        <v>17</v>
      </c>
      <c r="G145" s="24"/>
      <c r="H145" s="25">
        <v>3433</v>
      </c>
      <c r="I145" s="24"/>
      <c r="J145" s="25" t="b">
        <v>0</v>
      </c>
      <c r="K145" s="19"/>
      <c r="L145" s="26"/>
      <c r="M145" s="27"/>
      <c r="AB145" s="13" t="str">
        <f t="array" ref="AB145">IFERROR(INDEX(B144:B156, SMALL(IF("V"=F144:F156, ROW(F144:F156)-MIN(ROW(F144:F156))+1, ""), ROW() -143 )), "")</f>
        <v>Marian University (IN)</v>
      </c>
      <c r="AC145" s="13">
        <f t="array" ref="AC145">IFERROR(INDEX(C144:C156, SMALL(IF("V"=F144:F156, ROW(F144:F156)-MIN(ROW(F144:F156))+1, ""), ROW() -143 )), "")</f>
        <v>0</v>
      </c>
      <c r="AD145" s="13" t="str">
        <f t="array" ref="AD145">IFERROR(INDEX(D144:D156, SMALL(IF("V"=F144:F156, ROW(F144:F156)-MIN(ROW(F144:F156))+1, ""), ROW() -143 )), "")</f>
        <v>11-563105</v>
      </c>
      <c r="AE145" s="13" t="str">
        <f t="array" ref="AE145">IFERROR(INDEX(E144:E156, SMALL(IF("V"=F144:F156, ROW(F144:F156)-MIN(ROW(F144:F156))+1, ""), ROW() -143 )), "")</f>
        <v>Kristin Hosea</v>
      </c>
      <c r="AF145" s="13" t="str">
        <f t="array" ref="AF145">IFERROR(INDEX(B144:B156, SMALL(IF(ISNUMBER(SEARCH("JV1",F144:F156)), ROW(F144:F156)-MIN(ROW(F144:F156))+1, ""), ROW() -143 )), "")</f>
        <v>Marian University (IN)</v>
      </c>
      <c r="AG145" s="13">
        <f t="array" ref="AG145">IFERROR(INDEX(C144:C156, SMALL(IF(ISNUMBER(SEARCH("JV1",F144:F156)), ROW(F144:F156)-MIN(ROW(F144:F156))+1, ""), ROW() -143 )), "")</f>
        <v>0</v>
      </c>
      <c r="AH145" s="13" t="str">
        <f t="array" ref="AH145">IFERROR(INDEX(D144:D156, SMALL(IF(ISNUMBER(SEARCH("JV1",F144:F156)), ROW(F144:F156)-MIN(ROW(F144:F156))+1, ""), ROW() -143 )), "")</f>
        <v>11-245686</v>
      </c>
      <c r="AI145" s="13" t="str">
        <f t="array" ref="AI145">IFERROR(INDEX(E144:E156, SMALL(IF(ISNUMBER(SEARCH("JV1",F144:F156)), ROW(F144:F156)-MIN(ROW(F144:F156))+1, ""), ROW() -143 )), "")</f>
        <v>Hailey Johnson</v>
      </c>
      <c r="AJ145" s="13" t="str">
        <f t="array" ref="AJ145">IFERROR(INDEX(B144:B156, SMALL(IF(ISNUMBER(SEARCH("JV2",F144:F156)), ROW(F144:F156)-MIN(ROW(F144:F156))+1, ""), ROW() -143 )), "")</f>
        <v/>
      </c>
      <c r="AK145" s="13" t="str">
        <f t="array" ref="AK145">IFERROR(INDEX(C144:C156, SMALL(IF(ISNUMBER(SEARCH("JV2",F144:F156)), ROW(F144:F156)-MIN(ROW(F144:F156))+1, ""), ROW() -143 )), "")</f>
        <v/>
      </c>
      <c r="AL145" s="13" t="str">
        <f t="array" ref="AL145">IFERROR(INDEX(D144:D156, SMALL(IF(ISNUMBER(SEARCH("JV2",F144:F156)), ROW(F144:F156)-MIN(ROW(F144:F156))+1, ""), ROW() -143 )), "")</f>
        <v/>
      </c>
      <c r="AM145" s="13" t="str">
        <f t="array" ref="AM145">IFERROR(INDEX(E144:E156, SMALL(IF(ISNUMBER(SEARCH("JV2",F144:F156)), ROW(F144:F156)-MIN(ROW(F144:F156))+1, ""), ROW() -143 )), "")</f>
        <v/>
      </c>
    </row>
    <row r="146" spans="2:39" s="13" customFormat="1" ht="15" customHeight="1">
      <c r="B146" s="21" t="s">
        <v>444</v>
      </c>
      <c r="C146" s="1"/>
      <c r="D146" s="22" t="s">
        <v>1361</v>
      </c>
      <c r="E146" s="1" t="s">
        <v>1362</v>
      </c>
      <c r="F146" s="23" t="s">
        <v>17</v>
      </c>
      <c r="G146" s="24"/>
      <c r="H146" s="25">
        <v>3433</v>
      </c>
      <c r="I146" s="24"/>
      <c r="J146" s="25" t="b">
        <v>0</v>
      </c>
      <c r="K146" s="19"/>
      <c r="L146" s="26"/>
      <c r="M146" s="27"/>
      <c r="AB146" s="13" t="str">
        <f t="array" ref="AB146">IFERROR(INDEX(B144:B156, SMALL(IF("V"=F144:F156, ROW(F144:F156)-MIN(ROW(F144:F156))+1, ""), ROW() -143 )), "")</f>
        <v>Marian University (IN)</v>
      </c>
      <c r="AC146" s="13">
        <f t="array" ref="AC146">IFERROR(INDEX(C144:C156, SMALL(IF("V"=F144:F156, ROW(F144:F156)-MIN(ROW(F144:F156))+1, ""), ROW() -143 )), "")</f>
        <v>0</v>
      </c>
      <c r="AD146" s="13" t="str">
        <f t="array" ref="AD146">IFERROR(INDEX(D144:D156, SMALL(IF("V"=F144:F156, ROW(F144:F156)-MIN(ROW(F144:F156))+1, ""), ROW() -143 )), "")</f>
        <v>11-232937</v>
      </c>
      <c r="AE146" s="13" t="str">
        <f t="array" ref="AE146">IFERROR(INDEX(E144:E156, SMALL(IF("V"=F144:F156, ROW(F144:F156)-MIN(ROW(F144:F156))+1, ""), ROW() -143 )), "")</f>
        <v>Lori Bauerle</v>
      </c>
      <c r="AF146" s="13" t="str">
        <f t="array" ref="AF146">IFERROR(INDEX(B144:B156, SMALL(IF(ISNUMBER(SEARCH("JV1",F144:F156)), ROW(F144:F156)-MIN(ROW(F144:F156))+1, ""), ROW() -143 )), "")</f>
        <v>Marian University (IN)</v>
      </c>
      <c r="AG146" s="13">
        <f t="array" ref="AG146">IFERROR(INDEX(C144:C156, SMALL(IF(ISNUMBER(SEARCH("JV1",F144:F156)), ROW(F144:F156)-MIN(ROW(F144:F156))+1, ""), ROW() -143 )), "")</f>
        <v>0</v>
      </c>
      <c r="AH146" s="13" t="str">
        <f t="array" ref="AH146">IFERROR(INDEX(D144:D156, SMALL(IF(ISNUMBER(SEARCH("JV1",F144:F156)), ROW(F144:F156)-MIN(ROW(F144:F156))+1, ""), ROW() -143 )), "")</f>
        <v>23-19867</v>
      </c>
      <c r="AI146" s="13" t="str">
        <f t="array" ref="AI146">IFERROR(INDEX(E144:E156, SMALL(IF(ISNUMBER(SEARCH("JV1",F144:F156)), ROW(F144:F156)-MIN(ROW(F144:F156))+1, ""), ROW() -143 )), "")</f>
        <v>Jade Munroe</v>
      </c>
      <c r="AJ146" s="13" t="str">
        <f t="array" ref="AJ146">IFERROR(INDEX(B144:B156, SMALL(IF(ISNUMBER(SEARCH("JV2",F144:F156)), ROW(F144:F156)-MIN(ROW(F144:F156))+1, ""), ROW() -143 )), "")</f>
        <v/>
      </c>
      <c r="AK146" s="13" t="str">
        <f t="array" ref="AK146">IFERROR(INDEX(C144:C156, SMALL(IF(ISNUMBER(SEARCH("JV2",F144:F156)), ROW(F144:F156)-MIN(ROW(F144:F156))+1, ""), ROW() -143 )), "")</f>
        <v/>
      </c>
      <c r="AL146" s="13" t="str">
        <f t="array" ref="AL146">IFERROR(INDEX(D144:D156, SMALL(IF(ISNUMBER(SEARCH("JV2",F144:F156)), ROW(F144:F156)-MIN(ROW(F144:F156))+1, ""), ROW() -143 )), "")</f>
        <v/>
      </c>
      <c r="AM146" s="13" t="str">
        <f t="array" ref="AM146">IFERROR(INDEX(E144:E156, SMALL(IF(ISNUMBER(SEARCH("JV2",F144:F156)), ROW(F144:F156)-MIN(ROW(F144:F156))+1, ""), ROW() -143 )), "")</f>
        <v/>
      </c>
    </row>
    <row r="147" spans="2:39" s="13" customFormat="1" ht="15" customHeight="1">
      <c r="B147" s="21" t="s">
        <v>444</v>
      </c>
      <c r="C147" s="1"/>
      <c r="D147" s="22" t="s">
        <v>1363</v>
      </c>
      <c r="E147" s="1" t="s">
        <v>1364</v>
      </c>
      <c r="F147" s="23" t="s">
        <v>17</v>
      </c>
      <c r="G147" s="24"/>
      <c r="H147" s="25">
        <v>3433</v>
      </c>
      <c r="I147" s="24"/>
      <c r="J147" s="25" t="b">
        <v>0</v>
      </c>
      <c r="K147" s="19"/>
      <c r="L147" s="26"/>
      <c r="M147" s="27"/>
      <c r="AB147" s="13" t="str">
        <f t="array" ref="AB147">IFERROR(INDEX(B144:B156, SMALL(IF("V"=F144:F156, ROW(F144:F156)-MIN(ROW(F144:F156))+1, ""), ROW() -143 )), "")</f>
        <v>Marian University (IN)</v>
      </c>
      <c r="AC147" s="13">
        <f t="array" ref="AC147">IFERROR(INDEX(C144:C156, SMALL(IF("V"=F144:F156, ROW(F144:F156)-MIN(ROW(F144:F156))+1, ""), ROW() -143 )), "")</f>
        <v>0</v>
      </c>
      <c r="AD147" s="13" t="str">
        <f t="array" ref="AD147">IFERROR(INDEX(D144:D156, SMALL(IF("V"=F144:F156, ROW(F144:F156)-MIN(ROW(F144:F156))+1, ""), ROW() -143 )), "")</f>
        <v>11-599028</v>
      </c>
      <c r="AE147" s="13" t="str">
        <f t="array" ref="AE147">IFERROR(INDEX(E144:E156, SMALL(IF("V"=F144:F156, ROW(F144:F156)-MIN(ROW(F144:F156))+1, ""), ROW() -143 )), "")</f>
        <v>Macie Hadley</v>
      </c>
      <c r="AF147" s="13" t="str">
        <f t="array" ref="AF147">IFERROR(INDEX(B144:B156, SMALL(IF(ISNUMBER(SEARCH("JV1",F144:F156)), ROW(F144:F156)-MIN(ROW(F144:F156))+1, ""), ROW() -143 )), "")</f>
        <v>Marian University (IN)</v>
      </c>
      <c r="AG147" s="13">
        <f t="array" ref="AG147">IFERROR(INDEX(C144:C156, SMALL(IF(ISNUMBER(SEARCH("JV1",F144:F156)), ROW(F144:F156)-MIN(ROW(F144:F156))+1, ""), ROW() -143 )), "")</f>
        <v>0</v>
      </c>
      <c r="AH147" s="13" t="str">
        <f t="array" ref="AH147">IFERROR(INDEX(D144:D156, SMALL(IF(ISNUMBER(SEARCH("JV1",F144:F156)), ROW(F144:F156)-MIN(ROW(F144:F156))+1, ""), ROW() -143 )), "")</f>
        <v>23-3128</v>
      </c>
      <c r="AI147" s="13" t="str">
        <f t="array" ref="AI147">IFERROR(INDEX(E144:E156, SMALL(IF(ISNUMBER(SEARCH("JV1",F144:F156)), ROW(F144:F156)-MIN(ROW(F144:F156))+1, ""), ROW() -143 )), "")</f>
        <v>Joy Dolack</v>
      </c>
      <c r="AJ147" s="13" t="str">
        <f t="array" ref="AJ147">IFERROR(INDEX(B144:B156, SMALL(IF(ISNUMBER(SEARCH("JV2",F144:F156)), ROW(F144:F156)-MIN(ROW(F144:F156))+1, ""), ROW() -143 )), "")</f>
        <v/>
      </c>
      <c r="AK147" s="13" t="str">
        <f t="array" ref="AK147">IFERROR(INDEX(C144:C156, SMALL(IF(ISNUMBER(SEARCH("JV2",F144:F156)), ROW(F144:F156)-MIN(ROW(F144:F156))+1, ""), ROW() -143 )), "")</f>
        <v/>
      </c>
      <c r="AL147" s="13" t="str">
        <f t="array" ref="AL147">IFERROR(INDEX(D144:D156, SMALL(IF(ISNUMBER(SEARCH("JV2",F144:F156)), ROW(F144:F156)-MIN(ROW(F144:F156))+1, ""), ROW() -143 )), "")</f>
        <v/>
      </c>
      <c r="AM147" s="13" t="str">
        <f t="array" ref="AM147">IFERROR(INDEX(E144:E156, SMALL(IF(ISNUMBER(SEARCH("JV2",F144:F156)), ROW(F144:F156)-MIN(ROW(F144:F156))+1, ""), ROW() -143 )), "")</f>
        <v/>
      </c>
    </row>
    <row r="148" spans="2:39" s="13" customFormat="1" ht="15" customHeight="1">
      <c r="B148" s="21" t="s">
        <v>444</v>
      </c>
      <c r="C148" s="1"/>
      <c r="D148" s="22" t="s">
        <v>1365</v>
      </c>
      <c r="E148" s="1" t="s">
        <v>1366</v>
      </c>
      <c r="F148" s="23" t="s">
        <v>17</v>
      </c>
      <c r="G148" s="24"/>
      <c r="H148" s="25">
        <v>3433</v>
      </c>
      <c r="I148" s="24"/>
      <c r="J148" s="25" t="b">
        <v>0</v>
      </c>
      <c r="K148" s="19"/>
      <c r="L148" s="26"/>
      <c r="M148" s="27"/>
      <c r="AB148" s="13" t="str">
        <f t="array" ref="AB148">IFERROR(INDEX(B144:B156, SMALL(IF("V"=F144:F156, ROW(F144:F156)-MIN(ROW(F144:F156))+1, ""), ROW() -143 )), "")</f>
        <v>Marian University (IN)</v>
      </c>
      <c r="AC148" s="13">
        <f t="array" ref="AC148">IFERROR(INDEX(C144:C156, SMALL(IF("V"=F144:F156, ROW(F144:F156)-MIN(ROW(F144:F156))+1, ""), ROW() -143 )), "")</f>
        <v>0</v>
      </c>
      <c r="AD148" s="13" t="str">
        <f t="array" ref="AD148">IFERROR(INDEX(D144:D156, SMALL(IF("V"=F144:F156, ROW(F144:F156)-MIN(ROW(F144:F156))+1, ""), ROW() -143 )), "")</f>
        <v>11-273244</v>
      </c>
      <c r="AE148" s="13" t="str">
        <f t="array" ref="AE148">IFERROR(INDEX(E144:E156, SMALL(IF("V"=F144:F156, ROW(F144:F156)-MIN(ROW(F144:F156))+1, ""), ROW() -143 )), "")</f>
        <v>Mary Brooks</v>
      </c>
      <c r="AF148" s="13" t="str">
        <f t="array" ref="AF148">IFERROR(INDEX(B144:B156, SMALL(IF(ISNUMBER(SEARCH("JV1",F144:F156)), ROW(F144:F156)-MIN(ROW(F144:F156))+1, ""), ROW() -143 )), "")</f>
        <v>Marian University (IN)</v>
      </c>
      <c r="AG148" s="13">
        <f t="array" ref="AG148">IFERROR(INDEX(C144:C156, SMALL(IF(ISNUMBER(SEARCH("JV1",F144:F156)), ROW(F144:F156)-MIN(ROW(F144:F156))+1, ""), ROW() -143 )), "")</f>
        <v>0</v>
      </c>
      <c r="AH148" s="13" t="str">
        <f t="array" ref="AH148">IFERROR(INDEX(D144:D156, SMALL(IF(ISNUMBER(SEARCH("JV1",F144:F156)), ROW(F144:F156)-MIN(ROW(F144:F156))+1, ""), ROW() -143 )), "")</f>
        <v>15-186590</v>
      </c>
      <c r="AI148" s="13" t="str">
        <f t="array" ref="AI148">IFERROR(INDEX(E144:E156, SMALL(IF(ISNUMBER(SEARCH("JV1",F144:F156)), ROW(F144:F156)-MIN(ROW(F144:F156))+1, ""), ROW() -143 )), "")</f>
        <v>Maris Hunt</v>
      </c>
      <c r="AJ148" s="13" t="str">
        <f t="array" ref="AJ148">IFERROR(INDEX(B144:B156, SMALL(IF(ISNUMBER(SEARCH("JV2",F144:F156)), ROW(F144:F156)-MIN(ROW(F144:F156))+1, ""), ROW() -143 )), "")</f>
        <v/>
      </c>
      <c r="AK148" s="13" t="str">
        <f t="array" ref="AK148">IFERROR(INDEX(C144:C156, SMALL(IF(ISNUMBER(SEARCH("JV2",F144:F156)), ROW(F144:F156)-MIN(ROW(F144:F156))+1, ""), ROW() -143 )), "")</f>
        <v/>
      </c>
      <c r="AL148" s="13" t="str">
        <f t="array" ref="AL148">IFERROR(INDEX(D144:D156, SMALL(IF(ISNUMBER(SEARCH("JV2",F144:F156)), ROW(F144:F156)-MIN(ROW(F144:F156))+1, ""), ROW() -143 )), "")</f>
        <v/>
      </c>
      <c r="AM148" s="13" t="str">
        <f t="array" ref="AM148">IFERROR(INDEX(E144:E156, SMALL(IF(ISNUMBER(SEARCH("JV2",F144:F156)), ROW(F144:F156)-MIN(ROW(F144:F156))+1, ""), ROW() -143 )), "")</f>
        <v/>
      </c>
    </row>
    <row r="149" spans="2:39" s="13" customFormat="1" ht="15" customHeight="1">
      <c r="B149" s="21" t="s">
        <v>444</v>
      </c>
      <c r="C149" s="1"/>
      <c r="D149" s="22" t="s">
        <v>1367</v>
      </c>
      <c r="E149" s="1" t="s">
        <v>1368</v>
      </c>
      <c r="F149" s="23" t="s">
        <v>14</v>
      </c>
      <c r="G149" s="24"/>
      <c r="H149" s="25">
        <v>3433</v>
      </c>
      <c r="I149" s="24"/>
      <c r="J149" s="25" t="b">
        <v>0</v>
      </c>
      <c r="K149" s="19"/>
      <c r="L149" s="26"/>
      <c r="M149" s="27"/>
      <c r="AB149" s="13" t="str">
        <f t="array" ref="AB149">IFERROR(INDEX(B144:B156, SMALL(IF("V"=F144:F156, ROW(F144:F156)-MIN(ROW(F144:F156))+1, ""), ROW() -143 )), "")</f>
        <v>Marian University (IN)</v>
      </c>
      <c r="AC149" s="13">
        <f t="array" ref="AC149">IFERROR(INDEX(C144:C156, SMALL(IF("V"=F144:F156, ROW(F144:F156)-MIN(ROW(F144:F156))+1, ""), ROW() -143 )), "")</f>
        <v>0</v>
      </c>
      <c r="AD149" s="13" t="str">
        <f t="array" ref="AD149">IFERROR(INDEX(D144:D156, SMALL(IF("V"=F144:F156, ROW(F144:F156)-MIN(ROW(F144:F156))+1, ""), ROW() -143 )), "")</f>
        <v>9387-14301</v>
      </c>
      <c r="AE149" s="13" t="str">
        <f t="array" ref="AE149">IFERROR(INDEX(E144:E156, SMALL(IF("V"=F144:F156, ROW(F144:F156)-MIN(ROW(F144:F156))+1, ""), ROW() -143 )), "")</f>
        <v>Skylar Thomas</v>
      </c>
      <c r="AF149" s="13" t="str">
        <f t="array" ref="AF149">IFERROR(INDEX(B144:B156, SMALL(IF(ISNUMBER(SEARCH("JV1",F144:F156)), ROW(F144:F156)-MIN(ROW(F144:F156))+1, ""), ROW() -143 )), "")</f>
        <v>Marian University (IN)</v>
      </c>
      <c r="AG149" s="13">
        <f t="array" ref="AG149">IFERROR(INDEX(C144:C156, SMALL(IF(ISNUMBER(SEARCH("JV1",F144:F156)), ROW(F144:F156)-MIN(ROW(F144:F156))+1, ""), ROW() -143 )), "")</f>
        <v>0</v>
      </c>
      <c r="AH149" s="13" t="str">
        <f t="array" ref="AH149">IFERROR(INDEX(D144:D156, SMALL(IF(ISNUMBER(SEARCH("JV1",F144:F156)), ROW(F144:F156)-MIN(ROW(F144:F156))+1, ""), ROW() -143 )), "")</f>
        <v>11-237161</v>
      </c>
      <c r="AI149" s="13" t="str">
        <f t="array" ref="AI149">IFERROR(INDEX(E144:E156, SMALL(IF(ISNUMBER(SEARCH("JV1",F144:F156)), ROW(F144:F156)-MIN(ROW(F144:F156))+1, ""), ROW() -143 )), "")</f>
        <v>Sydney Anderson</v>
      </c>
      <c r="AJ149" s="13" t="str">
        <f t="array" ref="AJ149">IFERROR(INDEX(B144:B156, SMALL(IF(ISNUMBER(SEARCH("JV2",F144:F156)), ROW(F144:F156)-MIN(ROW(F144:F156))+1, ""), ROW() -143 )), "")</f>
        <v/>
      </c>
      <c r="AK149" s="13" t="str">
        <f t="array" ref="AK149">IFERROR(INDEX(C144:C156, SMALL(IF(ISNUMBER(SEARCH("JV2",F144:F156)), ROW(F144:F156)-MIN(ROW(F144:F156))+1, ""), ROW() -143 )), "")</f>
        <v/>
      </c>
      <c r="AL149" s="13" t="str">
        <f t="array" ref="AL149">IFERROR(INDEX(D144:D156, SMALL(IF(ISNUMBER(SEARCH("JV2",F144:F156)), ROW(F144:F156)-MIN(ROW(F144:F156))+1, ""), ROW() -143 )), "")</f>
        <v/>
      </c>
      <c r="AM149" s="13" t="str">
        <f t="array" ref="AM149">IFERROR(INDEX(E144:E156, SMALL(IF(ISNUMBER(SEARCH("JV2",F144:F156)), ROW(F144:F156)-MIN(ROW(F144:F156))+1, ""), ROW() -143 )), "")</f>
        <v/>
      </c>
    </row>
    <row r="150" spans="2:39" s="13" customFormat="1" ht="15" customHeight="1">
      <c r="B150" s="21" t="s">
        <v>444</v>
      </c>
      <c r="C150" s="1"/>
      <c r="D150" s="22" t="s">
        <v>1369</v>
      </c>
      <c r="E150" s="1" t="s">
        <v>1370</v>
      </c>
      <c r="F150" s="23" t="s">
        <v>14</v>
      </c>
      <c r="G150" s="24"/>
      <c r="H150" s="25">
        <v>3433</v>
      </c>
      <c r="I150" s="24"/>
      <c r="J150" s="25" t="b">
        <v>0</v>
      </c>
      <c r="K150" s="19"/>
      <c r="L150" s="26"/>
      <c r="M150" s="27"/>
      <c r="AB150" s="13" t="str">
        <f t="array" ref="AB150">IFERROR(INDEX(B144:B156, SMALL(IF("V"=F144:F156, ROW(F144:F156)-MIN(ROW(F144:F156))+1, ""), ROW() -143 )), "")</f>
        <v>Marian University (IN)</v>
      </c>
      <c r="AC150" s="13">
        <f t="array" ref="AC150">IFERROR(INDEX(C144:C156, SMALL(IF("V"=F144:F156, ROW(F144:F156)-MIN(ROW(F144:F156))+1, ""), ROW() -143 )), "")</f>
        <v>0</v>
      </c>
      <c r="AD150" s="13" t="str">
        <f t="array" ref="AD150">IFERROR(INDEX(D144:D156, SMALL(IF("V"=F144:F156, ROW(F144:F156)-MIN(ROW(F144:F156))+1, ""), ROW() -143 )), "")</f>
        <v>11-746884</v>
      </c>
      <c r="AE150" s="13" t="str">
        <f t="array" ref="AE150">IFERROR(INDEX(E144:E156, SMALL(IF("V"=F144:F156, ROW(F144:F156)-MIN(ROW(F144:F156))+1, ""), ROW() -143 )), "")</f>
        <v>Tandess O'neal</v>
      </c>
      <c r="AF150" s="13" t="str">
        <f t="array" ref="AF150">IFERROR(INDEX(B144:B156, SMALL(IF(ISNUMBER(SEARCH("JV1",F144:F156)), ROW(F144:F156)-MIN(ROW(F144:F156))+1, ""), ROW() -143 )), "")</f>
        <v/>
      </c>
      <c r="AG150" s="13" t="str">
        <f t="array" ref="AG150">IFERROR(INDEX(C144:C156, SMALL(IF(ISNUMBER(SEARCH("JV1",F144:F156)), ROW(F144:F156)-MIN(ROW(F144:F156))+1, ""), ROW() -143 )), "")</f>
        <v/>
      </c>
      <c r="AH150" s="13" t="str">
        <f t="array" ref="AH150">IFERROR(INDEX(D144:D156, SMALL(IF(ISNUMBER(SEARCH("JV1",F144:F156)), ROW(F144:F156)-MIN(ROW(F144:F156))+1, ""), ROW() -143 )), "")</f>
        <v/>
      </c>
      <c r="AI150" s="13" t="str">
        <f t="array" ref="AI150">IFERROR(INDEX(E144:E156, SMALL(IF(ISNUMBER(SEARCH("JV1",F144:F156)), ROW(F144:F156)-MIN(ROW(F144:F156))+1, ""), ROW() -143 )), "")</f>
        <v/>
      </c>
      <c r="AJ150" s="13" t="str">
        <f t="array" ref="AJ150">IFERROR(INDEX(B144:B156, SMALL(IF(ISNUMBER(SEARCH("JV2",F144:F156)), ROW(F144:F156)-MIN(ROW(F144:F156))+1, ""), ROW() -143 )), "")</f>
        <v/>
      </c>
      <c r="AK150" s="13" t="str">
        <f t="array" ref="AK150">IFERROR(INDEX(C144:C156, SMALL(IF(ISNUMBER(SEARCH("JV2",F144:F156)), ROW(F144:F156)-MIN(ROW(F144:F156))+1, ""), ROW() -143 )), "")</f>
        <v/>
      </c>
      <c r="AL150" s="13" t="str">
        <f t="array" ref="AL150">IFERROR(INDEX(D144:D156, SMALL(IF(ISNUMBER(SEARCH("JV2",F144:F156)), ROW(F144:F156)-MIN(ROW(F144:F156))+1, ""), ROW() -143 )), "")</f>
        <v/>
      </c>
      <c r="AM150" s="13" t="str">
        <f t="array" ref="AM150">IFERROR(INDEX(E144:E156, SMALL(IF(ISNUMBER(SEARCH("JV2",F144:F156)), ROW(F144:F156)-MIN(ROW(F144:F156))+1, ""), ROW() -143 )), "")</f>
        <v/>
      </c>
    </row>
    <row r="151" spans="2:39" s="13" customFormat="1" ht="15" customHeight="1">
      <c r="B151" s="21" t="s">
        <v>444</v>
      </c>
      <c r="C151" s="1"/>
      <c r="D151" s="22" t="s">
        <v>1371</v>
      </c>
      <c r="E151" s="1" t="s">
        <v>1372</v>
      </c>
      <c r="F151" s="23" t="s">
        <v>14</v>
      </c>
      <c r="G151" s="24"/>
      <c r="H151" s="25">
        <v>3433</v>
      </c>
      <c r="I151" s="24"/>
      <c r="J151" s="25" t="b">
        <v>0</v>
      </c>
      <c r="K151" s="19"/>
      <c r="L151" s="26"/>
      <c r="M151" s="27"/>
      <c r="AB151" s="13" t="str">
        <f t="array" ref="AB151">IFERROR(INDEX(B144:B156, SMALL(IF("V"=F144:F156, ROW(F144:F156)-MIN(ROW(F144:F156))+1, ""), ROW() -143 )), "")</f>
        <v/>
      </c>
      <c r="AC151" s="13" t="str">
        <f t="array" ref="AC151">IFERROR(INDEX(C144:C156, SMALL(IF("V"=F144:F156, ROW(F144:F156)-MIN(ROW(F144:F156))+1, ""), ROW() -143 )), "")</f>
        <v/>
      </c>
      <c r="AD151" s="13" t="str">
        <f t="array" ref="AD151">IFERROR(INDEX(D144:D156, SMALL(IF("V"=F144:F156, ROW(F144:F156)-MIN(ROW(F144:F156))+1, ""), ROW() -143 )), "")</f>
        <v/>
      </c>
      <c r="AE151" s="13" t="str">
        <f t="array" ref="AE151">IFERROR(INDEX(E144:E156, SMALL(IF("V"=F144:F156, ROW(F144:F156)-MIN(ROW(F144:F156))+1, ""), ROW() -143 )), "")</f>
        <v/>
      </c>
      <c r="AF151" s="13" t="str">
        <f t="array" ref="AF151">IFERROR(INDEX(B144:B156, SMALL(IF(ISNUMBER(SEARCH("JV1",F144:F156)), ROW(F144:F156)-MIN(ROW(F144:F156))+1, ""), ROW() -143 )), "")</f>
        <v/>
      </c>
      <c r="AG151" s="13" t="str">
        <f t="array" ref="AG151">IFERROR(INDEX(C144:C156, SMALL(IF(ISNUMBER(SEARCH("JV1",F144:F156)), ROW(F144:F156)-MIN(ROW(F144:F156))+1, ""), ROW() -143 )), "")</f>
        <v/>
      </c>
      <c r="AH151" s="13" t="str">
        <f t="array" ref="AH151">IFERROR(INDEX(D144:D156, SMALL(IF(ISNUMBER(SEARCH("JV1",F144:F156)), ROW(F144:F156)-MIN(ROW(F144:F156))+1, ""), ROW() -143 )), "")</f>
        <v/>
      </c>
      <c r="AI151" s="13" t="str">
        <f t="array" ref="AI151">IFERROR(INDEX(E144:E156, SMALL(IF(ISNUMBER(SEARCH("JV1",F144:F156)), ROW(F144:F156)-MIN(ROW(F144:F156))+1, ""), ROW() -143 )), "")</f>
        <v/>
      </c>
      <c r="AJ151" s="13" t="str">
        <f t="array" ref="AJ151">IFERROR(INDEX(B144:B156, SMALL(IF(ISNUMBER(SEARCH("JV2",F144:F156)), ROW(F144:F156)-MIN(ROW(F144:F156))+1, ""), ROW() -143 )), "")</f>
        <v/>
      </c>
      <c r="AK151" s="13" t="str">
        <f t="array" ref="AK151">IFERROR(INDEX(C144:C156, SMALL(IF(ISNUMBER(SEARCH("JV2",F144:F156)), ROW(F144:F156)-MIN(ROW(F144:F156))+1, ""), ROW() -143 )), "")</f>
        <v/>
      </c>
      <c r="AL151" s="13" t="str">
        <f t="array" ref="AL151">IFERROR(INDEX(D144:D156, SMALL(IF(ISNUMBER(SEARCH("JV2",F144:F156)), ROW(F144:F156)-MIN(ROW(F144:F156))+1, ""), ROW() -143 )), "")</f>
        <v/>
      </c>
      <c r="AM151" s="13" t="str">
        <f t="array" ref="AM151">IFERROR(INDEX(E144:E156, SMALL(IF(ISNUMBER(SEARCH("JV2",F144:F156)), ROW(F144:F156)-MIN(ROW(F144:F156))+1, ""), ROW() -143 )), "")</f>
        <v/>
      </c>
    </row>
    <row r="152" spans="2:39" s="13" customFormat="1" ht="15" customHeight="1">
      <c r="B152" s="21" t="s">
        <v>444</v>
      </c>
      <c r="C152" s="1"/>
      <c r="D152" s="22" t="s">
        <v>1373</v>
      </c>
      <c r="E152" s="1" t="s">
        <v>1374</v>
      </c>
      <c r="F152" s="23" t="s">
        <v>17</v>
      </c>
      <c r="G152" s="24"/>
      <c r="H152" s="25">
        <v>3433</v>
      </c>
      <c r="I152" s="24"/>
      <c r="J152" s="25" t="b">
        <v>0</v>
      </c>
      <c r="K152" s="19"/>
      <c r="L152" s="26"/>
      <c r="M152" s="27"/>
    </row>
    <row r="153" spans="2:39" s="13" customFormat="1" ht="15" customHeight="1">
      <c r="B153" s="21" t="s">
        <v>444</v>
      </c>
      <c r="C153" s="1"/>
      <c r="D153" s="22" t="s">
        <v>1375</v>
      </c>
      <c r="E153" s="1" t="s">
        <v>1376</v>
      </c>
      <c r="F153" s="23" t="s">
        <v>14</v>
      </c>
      <c r="G153" s="24"/>
      <c r="H153" s="25">
        <v>3433</v>
      </c>
      <c r="I153" s="24"/>
      <c r="J153" s="25" t="b">
        <v>0</v>
      </c>
      <c r="K153" s="19"/>
      <c r="L153" s="26"/>
      <c r="M153" s="27"/>
    </row>
    <row r="154" spans="2:39" s="13" customFormat="1" ht="15" customHeight="1">
      <c r="B154" s="21" t="s">
        <v>444</v>
      </c>
      <c r="C154" s="1"/>
      <c r="D154" s="22" t="s">
        <v>1377</v>
      </c>
      <c r="E154" s="1" t="s">
        <v>1378</v>
      </c>
      <c r="F154" s="23" t="s">
        <v>14</v>
      </c>
      <c r="G154" s="24"/>
      <c r="H154" s="25">
        <v>3433</v>
      </c>
      <c r="I154" s="24"/>
      <c r="J154" s="25" t="b">
        <v>0</v>
      </c>
      <c r="K154" s="19"/>
      <c r="L154" s="26"/>
      <c r="M154" s="27"/>
    </row>
    <row r="155" spans="2:39" s="13" customFormat="1" ht="15" customHeight="1">
      <c r="B155" s="21" t="s">
        <v>444</v>
      </c>
      <c r="C155" s="1"/>
      <c r="D155" s="22" t="s">
        <v>1379</v>
      </c>
      <c r="E155" s="1" t="s">
        <v>1380</v>
      </c>
      <c r="F155" s="23" t="s">
        <v>17</v>
      </c>
      <c r="G155" s="24"/>
      <c r="H155" s="25">
        <v>3433</v>
      </c>
      <c r="I155" s="24"/>
      <c r="J155" s="25" t="b">
        <v>0</v>
      </c>
      <c r="K155" s="19"/>
      <c r="L155" s="26"/>
      <c r="M155" s="27"/>
    </row>
    <row r="156" spans="2:39" s="13" customFormat="1" ht="15" customHeight="1">
      <c r="B156" s="21" t="s">
        <v>444</v>
      </c>
      <c r="C156" s="1"/>
      <c r="D156" s="22" t="s">
        <v>1381</v>
      </c>
      <c r="E156" s="1" t="s">
        <v>1382</v>
      </c>
      <c r="F156" s="23" t="s">
        <v>14</v>
      </c>
      <c r="G156" s="24"/>
      <c r="H156" s="25">
        <v>3433</v>
      </c>
      <c r="I156" s="24"/>
      <c r="J156" s="25" t="b">
        <v>0</v>
      </c>
      <c r="K156" s="19"/>
      <c r="L156" s="26"/>
      <c r="M156" s="27"/>
    </row>
    <row r="157" spans="2:39" s="13" customFormat="1" ht="15" customHeight="1">
      <c r="B157" s="21" t="s">
        <v>534</v>
      </c>
      <c r="C157" s="1"/>
      <c r="D157" s="22" t="s">
        <v>1383</v>
      </c>
      <c r="E157" s="1" t="s">
        <v>1384</v>
      </c>
      <c r="F157" s="23" t="s">
        <v>14</v>
      </c>
      <c r="G157" s="24"/>
      <c r="H157" s="25">
        <v>4500</v>
      </c>
      <c r="I157" s="24"/>
      <c r="J157" s="25" t="b">
        <v>0</v>
      </c>
      <c r="K157" s="19"/>
      <c r="L157" s="26"/>
      <c r="M157" s="27"/>
      <c r="AB157" s="13" t="str">
        <f t="array" ref="AB157">IFERROR(INDEX(B157:B169, SMALL(IF("V"=F157:F169, ROW(F157:F169)-MIN(ROW(F157:F169))+1, ""), ROW() -156 )), "")</f>
        <v>Midway University</v>
      </c>
      <c r="AC157" s="13">
        <f t="array" ref="AC157">IFERROR(INDEX(C157:C169, SMALL(IF("V"=F157:F169, ROW(F157:F169)-MIN(ROW(F157:F169))+1, ""), ROW() -156 )), "")</f>
        <v>0</v>
      </c>
      <c r="AD157" s="13" t="str">
        <f t="array" ref="AD157">IFERROR(INDEX(D157:D169, SMALL(IF("V"=F157:F169, ROW(F157:F169)-MIN(ROW(F157:F169))+1, ""), ROW() -156 )), "")</f>
        <v>8596-26825</v>
      </c>
      <c r="AE157" s="13" t="str">
        <f t="array" ref="AE157">IFERROR(INDEX(E157:E169, SMALL(IF("V"=F157:F169, ROW(F157:F169)-MIN(ROW(F157:F169))+1, ""), ROW() -156 )), "")</f>
        <v>Afton Lords</v>
      </c>
      <c r="AF157" s="13" t="str">
        <f t="array" ref="AF157">IFERROR(INDEX(B157:B169, SMALL(IF(ISNUMBER(SEARCH("JV1",F157:F169)), ROW(F157:F169)-MIN(ROW(F157:F169))+1, ""), ROW() -156 )), "")</f>
        <v/>
      </c>
      <c r="AG157" s="13" t="str">
        <f t="array" ref="AG157">IFERROR(INDEX(C157:C169, SMALL(IF(ISNUMBER(SEARCH("JV1",F157:F169)), ROW(F157:F169)-MIN(ROW(F157:F169))+1, ""), ROW() -156 )), "")</f>
        <v/>
      </c>
      <c r="AH157" s="13" t="str">
        <f t="array" ref="AH157">IFERROR(INDEX(D157:D169, SMALL(IF(ISNUMBER(SEARCH("JV1",F157:F169)), ROW(F157:F169)-MIN(ROW(F157:F169))+1, ""), ROW() -156 )), "")</f>
        <v/>
      </c>
      <c r="AI157" s="13" t="str">
        <f t="array" ref="AI157">IFERROR(INDEX(E157:E169, SMALL(IF(ISNUMBER(SEARCH("JV1",F157:F169)), ROW(F157:F169)-MIN(ROW(F157:F169))+1, ""), ROW() -156 )), "")</f>
        <v/>
      </c>
      <c r="AJ157" s="13" t="str">
        <f t="array" ref="AJ157">IFERROR(INDEX(B157:B169, SMALL(IF(ISNUMBER(SEARCH("JV2",F157:F169)), ROW(F157:F169)-MIN(ROW(F157:F169))+1, ""), ROW() -156 )), "")</f>
        <v/>
      </c>
      <c r="AK157" s="13" t="str">
        <f t="array" ref="AK157">IFERROR(INDEX(C157:C169, SMALL(IF(ISNUMBER(SEARCH("JV2",F157:F169)), ROW(F157:F169)-MIN(ROW(F157:F169))+1, ""), ROW() -156 )), "")</f>
        <v/>
      </c>
      <c r="AL157" s="13" t="str">
        <f t="array" ref="AL157">IFERROR(INDEX(D157:D169, SMALL(IF(ISNUMBER(SEARCH("JV2",F157:F169)), ROW(F157:F169)-MIN(ROW(F157:F169))+1, ""), ROW() -156 )), "")</f>
        <v/>
      </c>
      <c r="AM157" s="13" t="str">
        <f t="array" ref="AM157">IFERROR(INDEX(E157:E169, SMALL(IF(ISNUMBER(SEARCH("JV2",F157:F169)), ROW(F157:F169)-MIN(ROW(F157:F169))+1, ""), ROW() -156 )), "")</f>
        <v/>
      </c>
    </row>
    <row r="158" spans="2:39" s="13" customFormat="1" ht="15" customHeight="1">
      <c r="B158" s="21" t="s">
        <v>534</v>
      </c>
      <c r="C158" s="1"/>
      <c r="D158" s="22" t="s">
        <v>1385</v>
      </c>
      <c r="E158" s="1" t="s">
        <v>1386</v>
      </c>
      <c r="F158" s="23" t="s">
        <v>14</v>
      </c>
      <c r="G158" s="24"/>
      <c r="H158" s="25">
        <v>4500</v>
      </c>
      <c r="I158" s="24"/>
      <c r="J158" s="25" t="b">
        <v>0</v>
      </c>
      <c r="K158" s="19"/>
      <c r="L158" s="26"/>
      <c r="M158" s="27"/>
      <c r="AB158" s="13" t="str">
        <f t="array" ref="AB158">IFERROR(INDEX(B157:B169, SMALL(IF("V"=F157:F169, ROW(F157:F169)-MIN(ROW(F157:F169))+1, ""), ROW() -156 )), "")</f>
        <v>Midway University</v>
      </c>
      <c r="AC158" s="13">
        <f t="array" ref="AC158">IFERROR(INDEX(C157:C169, SMALL(IF("V"=F157:F169, ROW(F157:F169)-MIN(ROW(F157:F169))+1, ""), ROW() -156 )), "")</f>
        <v>0</v>
      </c>
      <c r="AD158" s="13" t="str">
        <f t="array" ref="AD158">IFERROR(INDEX(D157:D169, SMALL(IF("V"=F157:F169, ROW(F157:F169)-MIN(ROW(F157:F169))+1, ""), ROW() -156 )), "")</f>
        <v>8019-40653</v>
      </c>
      <c r="AE158" s="13" t="str">
        <f t="array" ref="AE158">IFERROR(INDEX(E157:E169, SMALL(IF("V"=F157:F169, ROW(F157:F169)-MIN(ROW(F157:F169))+1, ""), ROW() -156 )), "")</f>
        <v>Arianna Peter</v>
      </c>
      <c r="AF158" s="13" t="str">
        <f t="array" ref="AF158">IFERROR(INDEX(B157:B169, SMALL(IF(ISNUMBER(SEARCH("JV1",F157:F169)), ROW(F157:F169)-MIN(ROW(F157:F169))+1, ""), ROW() -156 )), "")</f>
        <v/>
      </c>
      <c r="AG158" s="13" t="str">
        <f t="array" ref="AG158">IFERROR(INDEX(C157:C169, SMALL(IF(ISNUMBER(SEARCH("JV1",F157:F169)), ROW(F157:F169)-MIN(ROW(F157:F169))+1, ""), ROW() -156 )), "")</f>
        <v/>
      </c>
      <c r="AH158" s="13" t="str">
        <f t="array" ref="AH158">IFERROR(INDEX(D157:D169, SMALL(IF(ISNUMBER(SEARCH("JV1",F157:F169)), ROW(F157:F169)-MIN(ROW(F157:F169))+1, ""), ROW() -156 )), "")</f>
        <v/>
      </c>
      <c r="AI158" s="13" t="str">
        <f t="array" ref="AI158">IFERROR(INDEX(E157:E169, SMALL(IF(ISNUMBER(SEARCH("JV1",F157:F169)), ROW(F157:F169)-MIN(ROW(F157:F169))+1, ""), ROW() -156 )), "")</f>
        <v/>
      </c>
      <c r="AJ158" s="13" t="str">
        <f t="array" ref="AJ158">IFERROR(INDEX(B157:B169, SMALL(IF(ISNUMBER(SEARCH("JV2",F157:F169)), ROW(F157:F169)-MIN(ROW(F157:F169))+1, ""), ROW() -156 )), "")</f>
        <v/>
      </c>
      <c r="AK158" s="13" t="str">
        <f t="array" ref="AK158">IFERROR(INDEX(C157:C169, SMALL(IF(ISNUMBER(SEARCH("JV2",F157:F169)), ROW(F157:F169)-MIN(ROW(F157:F169))+1, ""), ROW() -156 )), "")</f>
        <v/>
      </c>
      <c r="AL158" s="13" t="str">
        <f t="array" ref="AL158">IFERROR(INDEX(D157:D169, SMALL(IF(ISNUMBER(SEARCH("JV2",F157:F169)), ROW(F157:F169)-MIN(ROW(F157:F169))+1, ""), ROW() -156 )), "")</f>
        <v/>
      </c>
      <c r="AM158" s="13" t="str">
        <f t="array" ref="AM158">IFERROR(INDEX(E157:E169, SMALL(IF(ISNUMBER(SEARCH("JV2",F157:F169)), ROW(F157:F169)-MIN(ROW(F157:F169))+1, ""), ROW() -156 )), "")</f>
        <v/>
      </c>
    </row>
    <row r="159" spans="2:39" s="13" customFormat="1" ht="15" customHeight="1">
      <c r="B159" s="21" t="s">
        <v>534</v>
      </c>
      <c r="C159" s="1"/>
      <c r="D159" s="22" t="s">
        <v>1387</v>
      </c>
      <c r="E159" s="1" t="s">
        <v>1388</v>
      </c>
      <c r="F159" s="23" t="s">
        <v>30</v>
      </c>
      <c r="G159" s="24"/>
      <c r="H159" s="25">
        <v>4500</v>
      </c>
      <c r="I159" s="24"/>
      <c r="J159" s="25" t="b">
        <v>0</v>
      </c>
      <c r="K159" s="19"/>
      <c r="L159" s="26"/>
      <c r="M159" s="27"/>
      <c r="AB159" s="13" t="str">
        <f t="array" ref="AB159">IFERROR(INDEX(B157:B169, SMALL(IF("V"=F157:F169, ROW(F157:F169)-MIN(ROW(F157:F169))+1, ""), ROW() -156 )), "")</f>
        <v>Midway University</v>
      </c>
      <c r="AC159" s="13">
        <f t="array" ref="AC159">IFERROR(INDEX(C157:C169, SMALL(IF("V"=F157:F169, ROW(F157:F169)-MIN(ROW(F157:F169))+1, ""), ROW() -156 )), "")</f>
        <v>0</v>
      </c>
      <c r="AD159" s="13" t="str">
        <f t="array" ref="AD159">IFERROR(INDEX(D157:D169, SMALL(IF("V"=F157:F169, ROW(F157:F169)-MIN(ROW(F157:F169))+1, ""), ROW() -156 )), "")</f>
        <v>11-251792</v>
      </c>
      <c r="AE159" s="13" t="str">
        <f t="array" ref="AE159">IFERROR(INDEX(E157:E169, SMALL(IF("V"=F157:F169, ROW(F157:F169)-MIN(ROW(F157:F169))+1, ""), ROW() -156 )), "")</f>
        <v>Avery Reeves</v>
      </c>
      <c r="AF159" s="13" t="str">
        <f t="array" ref="AF159">IFERROR(INDEX(B157:B169, SMALL(IF(ISNUMBER(SEARCH("JV1",F157:F169)), ROW(F157:F169)-MIN(ROW(F157:F169))+1, ""), ROW() -156 )), "")</f>
        <v/>
      </c>
      <c r="AG159" s="13" t="str">
        <f t="array" ref="AG159">IFERROR(INDEX(C157:C169, SMALL(IF(ISNUMBER(SEARCH("JV1",F157:F169)), ROW(F157:F169)-MIN(ROW(F157:F169))+1, ""), ROW() -156 )), "")</f>
        <v/>
      </c>
      <c r="AH159" s="13" t="str">
        <f t="array" ref="AH159">IFERROR(INDEX(D157:D169, SMALL(IF(ISNUMBER(SEARCH("JV1",F157:F169)), ROW(F157:F169)-MIN(ROW(F157:F169))+1, ""), ROW() -156 )), "")</f>
        <v/>
      </c>
      <c r="AI159" s="13" t="str">
        <f t="array" ref="AI159">IFERROR(INDEX(E157:E169, SMALL(IF(ISNUMBER(SEARCH("JV1",F157:F169)), ROW(F157:F169)-MIN(ROW(F157:F169))+1, ""), ROW() -156 )), "")</f>
        <v/>
      </c>
      <c r="AJ159" s="13" t="str">
        <f t="array" ref="AJ159">IFERROR(INDEX(B157:B169, SMALL(IF(ISNUMBER(SEARCH("JV2",F157:F169)), ROW(F157:F169)-MIN(ROW(F157:F169))+1, ""), ROW() -156 )), "")</f>
        <v/>
      </c>
      <c r="AK159" s="13" t="str">
        <f t="array" ref="AK159">IFERROR(INDEX(C157:C169, SMALL(IF(ISNUMBER(SEARCH("JV2",F157:F169)), ROW(F157:F169)-MIN(ROW(F157:F169))+1, ""), ROW() -156 )), "")</f>
        <v/>
      </c>
      <c r="AL159" s="13" t="str">
        <f t="array" ref="AL159">IFERROR(INDEX(D157:D169, SMALL(IF(ISNUMBER(SEARCH("JV2",F157:F169)), ROW(F157:F169)-MIN(ROW(F157:F169))+1, ""), ROW() -156 )), "")</f>
        <v/>
      </c>
      <c r="AM159" s="13" t="str">
        <f t="array" ref="AM159">IFERROR(INDEX(E157:E169, SMALL(IF(ISNUMBER(SEARCH("JV2",F157:F169)), ROW(F157:F169)-MIN(ROW(F157:F169))+1, ""), ROW() -156 )), "")</f>
        <v/>
      </c>
    </row>
    <row r="160" spans="2:39" s="13" customFormat="1" ht="15" customHeight="1">
      <c r="B160" s="21" t="s">
        <v>534</v>
      </c>
      <c r="C160" s="1"/>
      <c r="D160" s="22" t="s">
        <v>1389</v>
      </c>
      <c r="E160" s="1" t="s">
        <v>1390</v>
      </c>
      <c r="F160" s="23" t="s">
        <v>14</v>
      </c>
      <c r="G160" s="24"/>
      <c r="H160" s="25">
        <v>4500</v>
      </c>
      <c r="I160" s="24"/>
      <c r="J160" s="25" t="b">
        <v>0</v>
      </c>
      <c r="K160" s="19"/>
      <c r="L160" s="26"/>
      <c r="M160" s="27"/>
      <c r="AB160" s="13" t="str">
        <f t="array" ref="AB160">IFERROR(INDEX(B157:B169, SMALL(IF("V"=F157:F169, ROW(F157:F169)-MIN(ROW(F157:F169))+1, ""), ROW() -156 )), "")</f>
        <v>Midway University</v>
      </c>
      <c r="AC160" s="13">
        <f t="array" ref="AC160">IFERROR(INDEX(C157:C169, SMALL(IF("V"=F157:F169, ROW(F157:F169)-MIN(ROW(F157:F169))+1, ""), ROW() -156 )), "")</f>
        <v>0</v>
      </c>
      <c r="AD160" s="13" t="str">
        <f t="array" ref="AD160">IFERROR(INDEX(D157:D169, SMALL(IF("V"=F157:F169, ROW(F157:F169)-MIN(ROW(F157:F169))+1, ""), ROW() -156 )), "")</f>
        <v>11-692354</v>
      </c>
      <c r="AE160" s="13" t="str">
        <f t="array" ref="AE160">IFERROR(INDEX(E157:E169, SMALL(IF("V"=F157:F169, ROW(F157:F169)-MIN(ROW(F157:F169))+1, ""), ROW() -156 )), "")</f>
        <v>Gracie Wyatt</v>
      </c>
      <c r="AF160" s="13" t="str">
        <f t="array" ref="AF160">IFERROR(INDEX(B157:B169, SMALL(IF(ISNUMBER(SEARCH("JV1",F157:F169)), ROW(F157:F169)-MIN(ROW(F157:F169))+1, ""), ROW() -156 )), "")</f>
        <v/>
      </c>
      <c r="AG160" s="13" t="str">
        <f t="array" ref="AG160">IFERROR(INDEX(C157:C169, SMALL(IF(ISNUMBER(SEARCH("JV1",F157:F169)), ROW(F157:F169)-MIN(ROW(F157:F169))+1, ""), ROW() -156 )), "")</f>
        <v/>
      </c>
      <c r="AH160" s="13" t="str">
        <f t="array" ref="AH160">IFERROR(INDEX(D157:D169, SMALL(IF(ISNUMBER(SEARCH("JV1",F157:F169)), ROW(F157:F169)-MIN(ROW(F157:F169))+1, ""), ROW() -156 )), "")</f>
        <v/>
      </c>
      <c r="AI160" s="13" t="str">
        <f t="array" ref="AI160">IFERROR(INDEX(E157:E169, SMALL(IF(ISNUMBER(SEARCH("JV1",F157:F169)), ROW(F157:F169)-MIN(ROW(F157:F169))+1, ""), ROW() -156 )), "")</f>
        <v/>
      </c>
      <c r="AJ160" s="13" t="str">
        <f t="array" ref="AJ160">IFERROR(INDEX(B157:B169, SMALL(IF(ISNUMBER(SEARCH("JV2",F157:F169)), ROW(F157:F169)-MIN(ROW(F157:F169))+1, ""), ROW() -156 )), "")</f>
        <v/>
      </c>
      <c r="AK160" s="13" t="str">
        <f t="array" ref="AK160">IFERROR(INDEX(C157:C169, SMALL(IF(ISNUMBER(SEARCH("JV2",F157:F169)), ROW(F157:F169)-MIN(ROW(F157:F169))+1, ""), ROW() -156 )), "")</f>
        <v/>
      </c>
      <c r="AL160" s="13" t="str">
        <f t="array" ref="AL160">IFERROR(INDEX(D157:D169, SMALL(IF(ISNUMBER(SEARCH("JV2",F157:F169)), ROW(F157:F169)-MIN(ROW(F157:F169))+1, ""), ROW() -156 )), "")</f>
        <v/>
      </c>
      <c r="AM160" s="13" t="str">
        <f t="array" ref="AM160">IFERROR(INDEX(E157:E169, SMALL(IF(ISNUMBER(SEARCH("JV2",F157:F169)), ROW(F157:F169)-MIN(ROW(F157:F169))+1, ""), ROW() -156 )), "")</f>
        <v/>
      </c>
    </row>
    <row r="161" spans="2:39" s="13" customFormat="1" ht="15" customHeight="1">
      <c r="B161" s="21" t="s">
        <v>534</v>
      </c>
      <c r="C161" s="1"/>
      <c r="D161" s="22" t="s">
        <v>1391</v>
      </c>
      <c r="E161" s="1" t="s">
        <v>1392</v>
      </c>
      <c r="F161" s="23" t="s">
        <v>30</v>
      </c>
      <c r="G161" s="24"/>
      <c r="H161" s="25">
        <v>4500</v>
      </c>
      <c r="I161" s="24"/>
      <c r="J161" s="25" t="b">
        <v>0</v>
      </c>
      <c r="K161" s="19"/>
      <c r="L161" s="26"/>
      <c r="M161" s="27"/>
      <c r="AB161" s="13" t="str">
        <f t="array" ref="AB161">IFERROR(INDEX(B157:B169, SMALL(IF("V"=F157:F169, ROW(F157:F169)-MIN(ROW(F157:F169))+1, ""), ROW() -156 )), "")</f>
        <v>Midway University</v>
      </c>
      <c r="AC161" s="13">
        <f t="array" ref="AC161">IFERROR(INDEX(C157:C169, SMALL(IF("V"=F157:F169, ROW(F157:F169)-MIN(ROW(F157:F169))+1, ""), ROW() -156 )), "")</f>
        <v>0</v>
      </c>
      <c r="AD161" s="13" t="str">
        <f t="array" ref="AD161">IFERROR(INDEX(D157:D169, SMALL(IF("V"=F157:F169, ROW(F157:F169)-MIN(ROW(F157:F169))+1, ""), ROW() -156 )), "")</f>
        <v>7914-50818</v>
      </c>
      <c r="AE161" s="13" t="str">
        <f t="array" ref="AE161">IFERROR(INDEX(E157:E169, SMALL(IF("V"=F157:F169, ROW(F157:F169)-MIN(ROW(F157:F169))+1, ""), ROW() -156 )), "")</f>
        <v>Maegan Coleman</v>
      </c>
      <c r="AF161" s="13" t="str">
        <f t="array" ref="AF161">IFERROR(INDEX(B157:B169, SMALL(IF(ISNUMBER(SEARCH("JV1",F157:F169)), ROW(F157:F169)-MIN(ROW(F157:F169))+1, ""), ROW() -156 )), "")</f>
        <v/>
      </c>
      <c r="AG161" s="13" t="str">
        <f t="array" ref="AG161">IFERROR(INDEX(C157:C169, SMALL(IF(ISNUMBER(SEARCH("JV1",F157:F169)), ROW(F157:F169)-MIN(ROW(F157:F169))+1, ""), ROW() -156 )), "")</f>
        <v/>
      </c>
      <c r="AH161" s="13" t="str">
        <f t="array" ref="AH161">IFERROR(INDEX(D157:D169, SMALL(IF(ISNUMBER(SEARCH("JV1",F157:F169)), ROW(F157:F169)-MIN(ROW(F157:F169))+1, ""), ROW() -156 )), "")</f>
        <v/>
      </c>
      <c r="AI161" s="13" t="str">
        <f t="array" ref="AI161">IFERROR(INDEX(E157:E169, SMALL(IF(ISNUMBER(SEARCH("JV1",F157:F169)), ROW(F157:F169)-MIN(ROW(F157:F169))+1, ""), ROW() -156 )), "")</f>
        <v/>
      </c>
      <c r="AJ161" s="13" t="str">
        <f t="array" ref="AJ161">IFERROR(INDEX(B157:B169, SMALL(IF(ISNUMBER(SEARCH("JV2",F157:F169)), ROW(F157:F169)-MIN(ROW(F157:F169))+1, ""), ROW() -156 )), "")</f>
        <v/>
      </c>
      <c r="AK161" s="13" t="str">
        <f t="array" ref="AK161">IFERROR(INDEX(C157:C169, SMALL(IF(ISNUMBER(SEARCH("JV2",F157:F169)), ROW(F157:F169)-MIN(ROW(F157:F169))+1, ""), ROW() -156 )), "")</f>
        <v/>
      </c>
      <c r="AL161" s="13" t="str">
        <f t="array" ref="AL161">IFERROR(INDEX(D157:D169, SMALL(IF(ISNUMBER(SEARCH("JV2",F157:F169)), ROW(F157:F169)-MIN(ROW(F157:F169))+1, ""), ROW() -156 )), "")</f>
        <v/>
      </c>
      <c r="AM161" s="13" t="str">
        <f t="array" ref="AM161">IFERROR(INDEX(E157:E169, SMALL(IF(ISNUMBER(SEARCH("JV2",F157:F169)), ROW(F157:F169)-MIN(ROW(F157:F169))+1, ""), ROW() -156 )), "")</f>
        <v/>
      </c>
    </row>
    <row r="162" spans="2:39" s="13" customFormat="1" ht="15" customHeight="1">
      <c r="B162" s="21" t="s">
        <v>534</v>
      </c>
      <c r="C162" s="1"/>
      <c r="D162" s="22" t="s">
        <v>1393</v>
      </c>
      <c r="E162" s="1" t="s">
        <v>1394</v>
      </c>
      <c r="F162" s="23" t="s">
        <v>14</v>
      </c>
      <c r="G162" s="24"/>
      <c r="H162" s="25">
        <v>4500</v>
      </c>
      <c r="I162" s="24"/>
      <c r="J162" s="25" t="b">
        <v>0</v>
      </c>
      <c r="K162" s="19"/>
      <c r="L162" s="26"/>
      <c r="M162" s="27"/>
      <c r="AB162" s="13" t="str">
        <f t="array" ref="AB162">IFERROR(INDEX(B157:B169, SMALL(IF("V"=F157:F169, ROW(F157:F169)-MIN(ROW(F157:F169))+1, ""), ROW() -156 )), "")</f>
        <v>Midway University</v>
      </c>
      <c r="AC162" s="13">
        <f t="array" ref="AC162">IFERROR(INDEX(C157:C169, SMALL(IF("V"=F157:F169, ROW(F157:F169)-MIN(ROW(F157:F169))+1, ""), ROW() -156 )), "")</f>
        <v>0</v>
      </c>
      <c r="AD162" s="13" t="str">
        <f t="array" ref="AD162">IFERROR(INDEX(D157:D169, SMALL(IF("V"=F157:F169, ROW(F157:F169)-MIN(ROW(F157:F169))+1, ""), ROW() -156 )), "")</f>
        <v>11-262748</v>
      </c>
      <c r="AE162" s="13" t="str">
        <f t="array" ref="AE162">IFERROR(INDEX(E157:E169, SMALL(IF("V"=F157:F169, ROW(F157:F169)-MIN(ROW(F157:F169))+1, ""), ROW() -156 )), "")</f>
        <v>Makayla Pounds</v>
      </c>
      <c r="AF162" s="13" t="str">
        <f t="array" ref="AF162">IFERROR(INDEX(B157:B169, SMALL(IF(ISNUMBER(SEARCH("JV1",F157:F169)), ROW(F157:F169)-MIN(ROW(F157:F169))+1, ""), ROW() -156 )), "")</f>
        <v/>
      </c>
      <c r="AG162" s="13" t="str">
        <f t="array" ref="AG162">IFERROR(INDEX(C157:C169, SMALL(IF(ISNUMBER(SEARCH("JV1",F157:F169)), ROW(F157:F169)-MIN(ROW(F157:F169))+1, ""), ROW() -156 )), "")</f>
        <v/>
      </c>
      <c r="AH162" s="13" t="str">
        <f t="array" ref="AH162">IFERROR(INDEX(D157:D169, SMALL(IF(ISNUMBER(SEARCH("JV1",F157:F169)), ROW(F157:F169)-MIN(ROW(F157:F169))+1, ""), ROW() -156 )), "")</f>
        <v/>
      </c>
      <c r="AI162" s="13" t="str">
        <f t="array" ref="AI162">IFERROR(INDEX(E157:E169, SMALL(IF(ISNUMBER(SEARCH("JV1",F157:F169)), ROW(F157:F169)-MIN(ROW(F157:F169))+1, ""), ROW() -156 )), "")</f>
        <v/>
      </c>
      <c r="AJ162" s="13" t="str">
        <f t="array" ref="AJ162">IFERROR(INDEX(B157:B169, SMALL(IF(ISNUMBER(SEARCH("JV2",F157:F169)), ROW(F157:F169)-MIN(ROW(F157:F169))+1, ""), ROW() -156 )), "")</f>
        <v/>
      </c>
      <c r="AK162" s="13" t="str">
        <f t="array" ref="AK162">IFERROR(INDEX(C157:C169, SMALL(IF(ISNUMBER(SEARCH("JV2",F157:F169)), ROW(F157:F169)-MIN(ROW(F157:F169))+1, ""), ROW() -156 )), "")</f>
        <v/>
      </c>
      <c r="AL162" s="13" t="str">
        <f t="array" ref="AL162">IFERROR(INDEX(D157:D169, SMALL(IF(ISNUMBER(SEARCH("JV2",F157:F169)), ROW(F157:F169)-MIN(ROW(F157:F169))+1, ""), ROW() -156 )), "")</f>
        <v/>
      </c>
      <c r="AM162" s="13" t="str">
        <f t="array" ref="AM162">IFERROR(INDEX(E157:E169, SMALL(IF(ISNUMBER(SEARCH("JV2",F157:F169)), ROW(F157:F169)-MIN(ROW(F157:F169))+1, ""), ROW() -156 )), "")</f>
        <v/>
      </c>
    </row>
    <row r="163" spans="2:39" s="13" customFormat="1" ht="15" customHeight="1">
      <c r="B163" s="21" t="s">
        <v>534</v>
      </c>
      <c r="C163" s="1"/>
      <c r="D163" s="22" t="s">
        <v>1395</v>
      </c>
      <c r="E163" s="1" t="s">
        <v>1396</v>
      </c>
      <c r="F163" s="23" t="s">
        <v>30</v>
      </c>
      <c r="G163" s="24"/>
      <c r="H163" s="25">
        <v>4500</v>
      </c>
      <c r="I163" s="24"/>
      <c r="J163" s="25" t="b">
        <v>0</v>
      </c>
      <c r="K163" s="19"/>
      <c r="L163" s="26"/>
      <c r="M163" s="27"/>
      <c r="AB163" s="13" t="str">
        <f t="array" ref="AB163">IFERROR(INDEX(B157:B169, SMALL(IF("V"=F157:F169, ROW(F157:F169)-MIN(ROW(F157:F169))+1, ""), ROW() -156 )), "")</f>
        <v>Midway University</v>
      </c>
      <c r="AC163" s="13">
        <f t="array" ref="AC163">IFERROR(INDEX(C157:C169, SMALL(IF("V"=F157:F169, ROW(F157:F169)-MIN(ROW(F157:F169))+1, ""), ROW() -156 )), "")</f>
        <v>0</v>
      </c>
      <c r="AD163" s="13" t="str">
        <f t="array" ref="AD163">IFERROR(INDEX(D157:D169, SMALL(IF("V"=F157:F169, ROW(F157:F169)-MIN(ROW(F157:F169))+1, ""), ROW() -156 )), "")</f>
        <v>5913-3128</v>
      </c>
      <c r="AE163" s="13" t="str">
        <f t="array" ref="AE163">IFERROR(INDEX(E157:E169, SMALL(IF("V"=F157:F169, ROW(F157:F169)-MIN(ROW(F157:F169))+1, ""), ROW() -156 )), "")</f>
        <v>Sasha Uchwal</v>
      </c>
      <c r="AF163" s="13" t="str">
        <f t="array" ref="AF163">IFERROR(INDEX(B157:B169, SMALL(IF(ISNUMBER(SEARCH("JV1",F157:F169)), ROW(F157:F169)-MIN(ROW(F157:F169))+1, ""), ROW() -156 )), "")</f>
        <v/>
      </c>
      <c r="AG163" s="13" t="str">
        <f t="array" ref="AG163">IFERROR(INDEX(C157:C169, SMALL(IF(ISNUMBER(SEARCH("JV1",F157:F169)), ROW(F157:F169)-MIN(ROW(F157:F169))+1, ""), ROW() -156 )), "")</f>
        <v/>
      </c>
      <c r="AH163" s="13" t="str">
        <f t="array" ref="AH163">IFERROR(INDEX(D157:D169, SMALL(IF(ISNUMBER(SEARCH("JV1",F157:F169)), ROW(F157:F169)-MIN(ROW(F157:F169))+1, ""), ROW() -156 )), "")</f>
        <v/>
      </c>
      <c r="AI163" s="13" t="str">
        <f t="array" ref="AI163">IFERROR(INDEX(E157:E169, SMALL(IF(ISNUMBER(SEARCH("JV1",F157:F169)), ROW(F157:F169)-MIN(ROW(F157:F169))+1, ""), ROW() -156 )), "")</f>
        <v/>
      </c>
      <c r="AJ163" s="13" t="str">
        <f t="array" ref="AJ163">IFERROR(INDEX(B157:B169, SMALL(IF(ISNUMBER(SEARCH("JV2",F157:F169)), ROW(F157:F169)-MIN(ROW(F157:F169))+1, ""), ROW() -156 )), "")</f>
        <v/>
      </c>
      <c r="AK163" s="13" t="str">
        <f t="array" ref="AK163">IFERROR(INDEX(C157:C169, SMALL(IF(ISNUMBER(SEARCH("JV2",F157:F169)), ROW(F157:F169)-MIN(ROW(F157:F169))+1, ""), ROW() -156 )), "")</f>
        <v/>
      </c>
      <c r="AL163" s="13" t="str">
        <f t="array" ref="AL163">IFERROR(INDEX(D157:D169, SMALL(IF(ISNUMBER(SEARCH("JV2",F157:F169)), ROW(F157:F169)-MIN(ROW(F157:F169))+1, ""), ROW() -156 )), "")</f>
        <v/>
      </c>
      <c r="AM163" s="13" t="str">
        <f t="array" ref="AM163">IFERROR(INDEX(E157:E169, SMALL(IF(ISNUMBER(SEARCH("JV2",F157:F169)), ROW(F157:F169)-MIN(ROW(F157:F169))+1, ""), ROW() -156 )), "")</f>
        <v/>
      </c>
    </row>
    <row r="164" spans="2:39" s="13" customFormat="1" ht="15" customHeight="1">
      <c r="B164" s="21" t="s">
        <v>534</v>
      </c>
      <c r="C164" s="1"/>
      <c r="D164" s="22" t="s">
        <v>1397</v>
      </c>
      <c r="E164" s="1" t="s">
        <v>1398</v>
      </c>
      <c r="F164" s="23" t="s">
        <v>30</v>
      </c>
      <c r="G164" s="24"/>
      <c r="H164" s="25">
        <v>4500</v>
      </c>
      <c r="I164" s="24"/>
      <c r="J164" s="25" t="b">
        <v>0</v>
      </c>
      <c r="K164" s="19"/>
      <c r="L164" s="26"/>
      <c r="M164" s="27"/>
      <c r="AB164" s="13" t="str">
        <f t="array" ref="AB164">IFERROR(INDEX(B157:B169, SMALL(IF("V"=F157:F169, ROW(F157:F169)-MIN(ROW(F157:F169))+1, ""), ROW() -156 )), "")</f>
        <v>Midway University</v>
      </c>
      <c r="AC164" s="13">
        <f t="array" ref="AC164">IFERROR(INDEX(C157:C169, SMALL(IF("V"=F157:F169, ROW(F157:F169)-MIN(ROW(F157:F169))+1, ""), ROW() -156 )), "")</f>
        <v>0</v>
      </c>
      <c r="AD164" s="13" t="str">
        <f t="array" ref="AD164">IFERROR(INDEX(D157:D169, SMALL(IF("V"=F157:F169, ROW(F157:F169)-MIN(ROW(F157:F169))+1, ""), ROW() -156 )), "")</f>
        <v>7914-48034</v>
      </c>
      <c r="AE164" s="13" t="str">
        <f t="array" ref="AE164">IFERROR(INDEX(E157:E169, SMALL(IF("V"=F157:F169, ROW(F157:F169)-MIN(ROW(F157:F169))+1, ""), ROW() -156 )), "")</f>
        <v>Taylor Petrey</v>
      </c>
      <c r="AF164" s="13" t="str">
        <f t="array" ref="AF164">IFERROR(INDEX(B157:B169, SMALL(IF(ISNUMBER(SEARCH("JV1",F157:F169)), ROW(F157:F169)-MIN(ROW(F157:F169))+1, ""), ROW() -156 )), "")</f>
        <v/>
      </c>
      <c r="AG164" s="13" t="str">
        <f t="array" ref="AG164">IFERROR(INDEX(C157:C169, SMALL(IF(ISNUMBER(SEARCH("JV1",F157:F169)), ROW(F157:F169)-MIN(ROW(F157:F169))+1, ""), ROW() -156 )), "")</f>
        <v/>
      </c>
      <c r="AH164" s="13" t="str">
        <f t="array" ref="AH164">IFERROR(INDEX(D157:D169, SMALL(IF(ISNUMBER(SEARCH("JV1",F157:F169)), ROW(F157:F169)-MIN(ROW(F157:F169))+1, ""), ROW() -156 )), "")</f>
        <v/>
      </c>
      <c r="AI164" s="13" t="str">
        <f t="array" ref="AI164">IFERROR(INDEX(E157:E169, SMALL(IF(ISNUMBER(SEARCH("JV1",F157:F169)), ROW(F157:F169)-MIN(ROW(F157:F169))+1, ""), ROW() -156 )), "")</f>
        <v/>
      </c>
      <c r="AJ164" s="13" t="str">
        <f t="array" ref="AJ164">IFERROR(INDEX(B157:B169, SMALL(IF(ISNUMBER(SEARCH("JV2",F157:F169)), ROW(F157:F169)-MIN(ROW(F157:F169))+1, ""), ROW() -156 )), "")</f>
        <v/>
      </c>
      <c r="AK164" s="13" t="str">
        <f t="array" ref="AK164">IFERROR(INDEX(C157:C169, SMALL(IF(ISNUMBER(SEARCH("JV2",F157:F169)), ROW(F157:F169)-MIN(ROW(F157:F169))+1, ""), ROW() -156 )), "")</f>
        <v/>
      </c>
      <c r="AL164" s="13" t="str">
        <f t="array" ref="AL164">IFERROR(INDEX(D157:D169, SMALL(IF(ISNUMBER(SEARCH("JV2",F157:F169)), ROW(F157:F169)-MIN(ROW(F157:F169))+1, ""), ROW() -156 )), "")</f>
        <v/>
      </c>
      <c r="AM164" s="13" t="str">
        <f t="array" ref="AM164">IFERROR(INDEX(E157:E169, SMALL(IF(ISNUMBER(SEARCH("JV2",F157:F169)), ROW(F157:F169)-MIN(ROW(F157:F169))+1, ""), ROW() -156 )), "")</f>
        <v/>
      </c>
    </row>
    <row r="165" spans="2:39" s="13" customFormat="1" ht="15" customHeight="1">
      <c r="B165" s="21" t="s">
        <v>534</v>
      </c>
      <c r="C165" s="1"/>
      <c r="D165" s="22" t="s">
        <v>1399</v>
      </c>
      <c r="E165" s="1" t="s">
        <v>1400</v>
      </c>
      <c r="F165" s="23" t="s">
        <v>14</v>
      </c>
      <c r="G165" s="24"/>
      <c r="H165" s="25">
        <v>4500</v>
      </c>
      <c r="I165" s="24"/>
      <c r="J165" s="25" t="b">
        <v>0</v>
      </c>
      <c r="K165" s="19"/>
      <c r="L165" s="26"/>
      <c r="M165" s="27"/>
    </row>
    <row r="166" spans="2:39" s="13" customFormat="1" ht="15" customHeight="1">
      <c r="B166" s="21" t="s">
        <v>534</v>
      </c>
      <c r="C166" s="1"/>
      <c r="D166" s="22" t="s">
        <v>1401</v>
      </c>
      <c r="E166" s="1" t="s">
        <v>1402</v>
      </c>
      <c r="F166" s="23" t="s">
        <v>14</v>
      </c>
      <c r="G166" s="24"/>
      <c r="H166" s="25">
        <v>4500</v>
      </c>
      <c r="I166" s="24"/>
      <c r="J166" s="25" t="b">
        <v>0</v>
      </c>
      <c r="K166" s="19"/>
      <c r="L166" s="26"/>
      <c r="M166" s="27"/>
    </row>
    <row r="167" spans="2:39" s="13" customFormat="1" ht="15" customHeight="1">
      <c r="B167" s="21" t="s">
        <v>534</v>
      </c>
      <c r="C167" s="1"/>
      <c r="D167" s="22" t="s">
        <v>1403</v>
      </c>
      <c r="E167" s="1" t="s">
        <v>1404</v>
      </c>
      <c r="F167" s="23" t="s">
        <v>30</v>
      </c>
      <c r="G167" s="24"/>
      <c r="H167" s="25">
        <v>4500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534</v>
      </c>
      <c r="C168" s="1"/>
      <c r="D168" s="22" t="s">
        <v>1405</v>
      </c>
      <c r="E168" s="1" t="s">
        <v>1406</v>
      </c>
      <c r="F168" s="23" t="s">
        <v>14</v>
      </c>
      <c r="G168" s="24"/>
      <c r="H168" s="25">
        <v>4500</v>
      </c>
      <c r="I168" s="24"/>
      <c r="J168" s="25" t="b">
        <v>0</v>
      </c>
      <c r="K168" s="19"/>
      <c r="L168" s="26"/>
      <c r="M168" s="27"/>
    </row>
    <row r="169" spans="2:39" s="13" customFormat="1" ht="15" customHeight="1">
      <c r="B169" s="21" t="s">
        <v>534</v>
      </c>
      <c r="C169" s="1"/>
      <c r="D169" s="22" t="s">
        <v>1407</v>
      </c>
      <c r="E169" s="1" t="s">
        <v>1408</v>
      </c>
      <c r="F169" s="23" t="s">
        <v>14</v>
      </c>
      <c r="G169" s="24"/>
      <c r="H169" s="25">
        <v>4500</v>
      </c>
      <c r="I169" s="24"/>
      <c r="J169" s="25" t="b">
        <v>0</v>
      </c>
      <c r="K169" s="19"/>
      <c r="L169" s="26"/>
      <c r="M169" s="27"/>
    </row>
    <row r="170" spans="2:39" s="13" customFormat="1" ht="15" customHeight="1">
      <c r="B170" s="21" t="s">
        <v>579</v>
      </c>
      <c r="C170" s="1"/>
      <c r="D170" s="22" t="s">
        <v>1409</v>
      </c>
      <c r="E170" s="1" t="s">
        <v>1410</v>
      </c>
      <c r="F170" s="23" t="s">
        <v>14</v>
      </c>
      <c r="G170" s="24"/>
      <c r="H170" s="25">
        <v>3430</v>
      </c>
      <c r="I170" s="24"/>
      <c r="J170" s="25" t="b">
        <v>0</v>
      </c>
      <c r="K170" s="19"/>
      <c r="L170" s="26"/>
      <c r="M170" s="27"/>
      <c r="AB170" s="13" t="str">
        <f t="array" ref="AB170">IFERROR(INDEX(B170:B183, SMALL(IF("V"=F170:F183, ROW(F170:F183)-MIN(ROW(F170:F183))+1, ""), ROW() -169 )), "")</f>
        <v>Notre Dame College</v>
      </c>
      <c r="AC170" s="13">
        <f t="array" ref="AC170">IFERROR(INDEX(C170:C183, SMALL(IF("V"=F170:F183, ROW(F170:F183)-MIN(ROW(F170:F183))+1, ""), ROW() -169 )), "")</f>
        <v>0</v>
      </c>
      <c r="AD170" s="13" t="str">
        <f t="array" ref="AD170">IFERROR(INDEX(D170:D183, SMALL(IF("V"=F170:F183, ROW(F170:F183)-MIN(ROW(F170:F183))+1, ""), ROW() -169 )), "")</f>
        <v>7921-288</v>
      </c>
      <c r="AE170" s="13" t="str">
        <f t="array" ref="AE170">IFERROR(INDEX(E170:E183, SMALL(IF("V"=F170:F183, ROW(F170:F183)-MIN(ROW(F170:F183))+1, ""), ROW() -169 )), "")</f>
        <v>Carly Jones</v>
      </c>
      <c r="AF170" s="13" t="str">
        <f t="array" ref="AF170">IFERROR(INDEX(B170:B183, SMALL(IF(ISNUMBER(SEARCH("JV1",F170:F183)), ROW(F170:F183)-MIN(ROW(F170:F183))+1, ""), ROW() -169 )), "")</f>
        <v/>
      </c>
      <c r="AG170" s="13" t="str">
        <f t="array" ref="AG170">IFERROR(INDEX(C170:C183, SMALL(IF(ISNUMBER(SEARCH("JV1",F170:F183)), ROW(F170:F183)-MIN(ROW(F170:F183))+1, ""), ROW() -169 )), "")</f>
        <v/>
      </c>
      <c r="AH170" s="13" t="str">
        <f t="array" ref="AH170">IFERROR(INDEX(D170:D183, SMALL(IF(ISNUMBER(SEARCH("JV1",F170:F183)), ROW(F170:F183)-MIN(ROW(F170:F183))+1, ""), ROW() -169 )), "")</f>
        <v/>
      </c>
      <c r="AI170" s="13" t="str">
        <f t="array" ref="AI170">IFERROR(INDEX(E170:E183, SMALL(IF(ISNUMBER(SEARCH("JV1",F170:F183)), ROW(F170:F183)-MIN(ROW(F170:F183))+1, ""), ROW() -169 )), "")</f>
        <v/>
      </c>
      <c r="AJ170" s="13" t="str">
        <f t="array" ref="AJ170">IFERROR(INDEX(B170:B183, SMALL(IF(ISNUMBER(SEARCH("JV2",F170:F183)), ROW(F170:F183)-MIN(ROW(F170:F183))+1, ""), ROW() -169 )), "")</f>
        <v/>
      </c>
      <c r="AK170" s="13" t="str">
        <f t="array" ref="AK170">IFERROR(INDEX(C170:C183, SMALL(IF(ISNUMBER(SEARCH("JV2",F170:F183)), ROW(F170:F183)-MIN(ROW(F170:F183))+1, ""), ROW() -169 )), "")</f>
        <v/>
      </c>
      <c r="AL170" s="13" t="str">
        <f t="array" ref="AL170">IFERROR(INDEX(D170:D183, SMALL(IF(ISNUMBER(SEARCH("JV2",F170:F183)), ROW(F170:F183)-MIN(ROW(F170:F183))+1, ""), ROW() -169 )), "")</f>
        <v/>
      </c>
      <c r="AM170" s="13" t="str">
        <f t="array" ref="AM170">IFERROR(INDEX(E170:E183, SMALL(IF(ISNUMBER(SEARCH("JV2",F170:F183)), ROW(F170:F183)-MIN(ROW(F170:F183))+1, ""), ROW() -169 )), "")</f>
        <v/>
      </c>
    </row>
    <row r="171" spans="2:39" s="13" customFormat="1" ht="15" customHeight="1">
      <c r="B171" s="21" t="s">
        <v>579</v>
      </c>
      <c r="C171" s="1"/>
      <c r="D171" s="22" t="s">
        <v>1411</v>
      </c>
      <c r="E171" s="1" t="s">
        <v>1412</v>
      </c>
      <c r="F171" s="23" t="s">
        <v>30</v>
      </c>
      <c r="G171" s="24"/>
      <c r="H171" s="25">
        <v>3430</v>
      </c>
      <c r="I171" s="24"/>
      <c r="J171" s="25" t="b">
        <v>0</v>
      </c>
      <c r="K171" s="19"/>
      <c r="L171" s="26"/>
      <c r="M171" s="27"/>
      <c r="AB171" s="13" t="str">
        <f t="array" ref="AB171">IFERROR(INDEX(B170:B183, SMALL(IF("V"=F170:F183, ROW(F170:F183)-MIN(ROW(F170:F183))+1, ""), ROW() -169 )), "")</f>
        <v>Notre Dame College</v>
      </c>
      <c r="AC171" s="13">
        <f t="array" ref="AC171">IFERROR(INDEX(C170:C183, SMALL(IF("V"=F170:F183, ROW(F170:F183)-MIN(ROW(F170:F183))+1, ""), ROW() -169 )), "")</f>
        <v>0</v>
      </c>
      <c r="AD171" s="13" t="str">
        <f t="array" ref="AD171">IFERROR(INDEX(D170:D183, SMALL(IF("V"=F170:F183, ROW(F170:F183)-MIN(ROW(F170:F183))+1, ""), ROW() -169 )), "")</f>
        <v>17-25699</v>
      </c>
      <c r="AE171" s="13" t="str">
        <f t="array" ref="AE171">IFERROR(INDEX(E170:E183, SMALL(IF("V"=F170:F183, ROW(F170:F183)-MIN(ROW(F170:F183))+1, ""), ROW() -169 )), "")</f>
        <v>Hannah Klein</v>
      </c>
      <c r="AF171" s="13" t="str">
        <f t="array" ref="AF171">IFERROR(INDEX(B170:B183, SMALL(IF(ISNUMBER(SEARCH("JV1",F170:F183)), ROW(F170:F183)-MIN(ROW(F170:F183))+1, ""), ROW() -169 )), "")</f>
        <v/>
      </c>
      <c r="AG171" s="13" t="str">
        <f t="array" ref="AG171">IFERROR(INDEX(C170:C183, SMALL(IF(ISNUMBER(SEARCH("JV1",F170:F183)), ROW(F170:F183)-MIN(ROW(F170:F183))+1, ""), ROW() -169 )), "")</f>
        <v/>
      </c>
      <c r="AH171" s="13" t="str">
        <f t="array" ref="AH171">IFERROR(INDEX(D170:D183, SMALL(IF(ISNUMBER(SEARCH("JV1",F170:F183)), ROW(F170:F183)-MIN(ROW(F170:F183))+1, ""), ROW() -169 )), "")</f>
        <v/>
      </c>
      <c r="AI171" s="13" t="str">
        <f t="array" ref="AI171">IFERROR(INDEX(E170:E183, SMALL(IF(ISNUMBER(SEARCH("JV1",F170:F183)), ROW(F170:F183)-MIN(ROW(F170:F183))+1, ""), ROW() -169 )), "")</f>
        <v/>
      </c>
      <c r="AJ171" s="13" t="str">
        <f t="array" ref="AJ171">IFERROR(INDEX(B170:B183, SMALL(IF(ISNUMBER(SEARCH("JV2",F170:F183)), ROW(F170:F183)-MIN(ROW(F170:F183))+1, ""), ROW() -169 )), "")</f>
        <v/>
      </c>
      <c r="AK171" s="13" t="str">
        <f t="array" ref="AK171">IFERROR(INDEX(C170:C183, SMALL(IF(ISNUMBER(SEARCH("JV2",F170:F183)), ROW(F170:F183)-MIN(ROW(F170:F183))+1, ""), ROW() -169 )), "")</f>
        <v/>
      </c>
      <c r="AL171" s="13" t="str">
        <f t="array" ref="AL171">IFERROR(INDEX(D170:D183, SMALL(IF(ISNUMBER(SEARCH("JV2",F170:F183)), ROW(F170:F183)-MIN(ROW(F170:F183))+1, ""), ROW() -169 )), "")</f>
        <v/>
      </c>
      <c r="AM171" s="13" t="str">
        <f t="array" ref="AM171">IFERROR(INDEX(E170:E183, SMALL(IF(ISNUMBER(SEARCH("JV2",F170:F183)), ROW(F170:F183)-MIN(ROW(F170:F183))+1, ""), ROW() -169 )), "")</f>
        <v/>
      </c>
    </row>
    <row r="172" spans="2:39" s="13" customFormat="1" ht="15" customHeight="1">
      <c r="B172" s="21" t="s">
        <v>579</v>
      </c>
      <c r="C172" s="1"/>
      <c r="D172" s="22" t="s">
        <v>1413</v>
      </c>
      <c r="E172" s="1" t="s">
        <v>1414</v>
      </c>
      <c r="F172" s="23" t="s">
        <v>14</v>
      </c>
      <c r="G172" s="24"/>
      <c r="H172" s="25">
        <v>3430</v>
      </c>
      <c r="I172" s="24"/>
      <c r="J172" s="25" t="b">
        <v>0</v>
      </c>
      <c r="K172" s="19"/>
      <c r="L172" s="26"/>
      <c r="M172" s="27"/>
      <c r="AB172" s="13" t="str">
        <f t="array" ref="AB172">IFERROR(INDEX(B170:B183, SMALL(IF("V"=F170:F183, ROW(F170:F183)-MIN(ROW(F170:F183))+1, ""), ROW() -169 )), "")</f>
        <v>Notre Dame College</v>
      </c>
      <c r="AC172" s="13">
        <f t="array" ref="AC172">IFERROR(INDEX(C170:C183, SMALL(IF("V"=F170:F183, ROW(F170:F183)-MIN(ROW(F170:F183))+1, ""), ROW() -169 )), "")</f>
        <v>0</v>
      </c>
      <c r="AD172" s="13" t="str">
        <f t="array" ref="AD172">IFERROR(INDEX(D170:D183, SMALL(IF("V"=F170:F183, ROW(F170:F183)-MIN(ROW(F170:F183))+1, ""), ROW() -169 )), "")</f>
        <v>11-234075</v>
      </c>
      <c r="AE172" s="13" t="str">
        <f t="array" ref="AE172">IFERROR(INDEX(E170:E183, SMALL(IF("V"=F170:F183, ROW(F170:F183)-MIN(ROW(F170:F183))+1, ""), ROW() -169 )), "")</f>
        <v>Olivia Brace</v>
      </c>
      <c r="AF172" s="13" t="str">
        <f t="array" ref="AF172">IFERROR(INDEX(B170:B183, SMALL(IF(ISNUMBER(SEARCH("JV1",F170:F183)), ROW(F170:F183)-MIN(ROW(F170:F183))+1, ""), ROW() -169 )), "")</f>
        <v/>
      </c>
      <c r="AG172" s="13" t="str">
        <f t="array" ref="AG172">IFERROR(INDEX(C170:C183, SMALL(IF(ISNUMBER(SEARCH("JV1",F170:F183)), ROW(F170:F183)-MIN(ROW(F170:F183))+1, ""), ROW() -169 )), "")</f>
        <v/>
      </c>
      <c r="AH172" s="13" t="str">
        <f t="array" ref="AH172">IFERROR(INDEX(D170:D183, SMALL(IF(ISNUMBER(SEARCH("JV1",F170:F183)), ROW(F170:F183)-MIN(ROW(F170:F183))+1, ""), ROW() -169 )), "")</f>
        <v/>
      </c>
      <c r="AI172" s="13" t="str">
        <f t="array" ref="AI172">IFERROR(INDEX(E170:E183, SMALL(IF(ISNUMBER(SEARCH("JV1",F170:F183)), ROW(F170:F183)-MIN(ROW(F170:F183))+1, ""), ROW() -169 )), "")</f>
        <v/>
      </c>
      <c r="AJ172" s="13" t="str">
        <f t="array" ref="AJ172">IFERROR(INDEX(B170:B183, SMALL(IF(ISNUMBER(SEARCH("JV2",F170:F183)), ROW(F170:F183)-MIN(ROW(F170:F183))+1, ""), ROW() -169 )), "")</f>
        <v/>
      </c>
      <c r="AK172" s="13" t="str">
        <f t="array" ref="AK172">IFERROR(INDEX(C170:C183, SMALL(IF(ISNUMBER(SEARCH("JV2",F170:F183)), ROW(F170:F183)-MIN(ROW(F170:F183))+1, ""), ROW() -169 )), "")</f>
        <v/>
      </c>
      <c r="AL172" s="13" t="str">
        <f t="array" ref="AL172">IFERROR(INDEX(D170:D183, SMALL(IF(ISNUMBER(SEARCH("JV2",F170:F183)), ROW(F170:F183)-MIN(ROW(F170:F183))+1, ""), ROW() -169 )), "")</f>
        <v/>
      </c>
      <c r="AM172" s="13" t="str">
        <f t="array" ref="AM172">IFERROR(INDEX(E170:E183, SMALL(IF(ISNUMBER(SEARCH("JV2",F170:F183)), ROW(F170:F183)-MIN(ROW(F170:F183))+1, ""), ROW() -169 )), "")</f>
        <v/>
      </c>
    </row>
    <row r="173" spans="2:39" s="13" customFormat="1" ht="15" customHeight="1">
      <c r="B173" s="21" t="s">
        <v>579</v>
      </c>
      <c r="C173" s="1"/>
      <c r="D173" s="22" t="s">
        <v>1415</v>
      </c>
      <c r="E173" s="1" t="s">
        <v>1416</v>
      </c>
      <c r="F173" s="23" t="s">
        <v>30</v>
      </c>
      <c r="G173" s="24"/>
      <c r="H173" s="25">
        <v>3430</v>
      </c>
      <c r="I173" s="24"/>
      <c r="J173" s="25" t="b">
        <v>0</v>
      </c>
      <c r="K173" s="19"/>
      <c r="L173" s="26"/>
      <c r="M173" s="27"/>
      <c r="AB173" s="13" t="str">
        <f t="array" ref="AB173">IFERROR(INDEX(B170:B183, SMALL(IF("V"=F170:F183, ROW(F170:F183)-MIN(ROW(F170:F183))+1, ""), ROW() -169 )), "")</f>
        <v>Notre Dame College</v>
      </c>
      <c r="AC173" s="13">
        <f t="array" ref="AC173">IFERROR(INDEX(C170:C183, SMALL(IF("V"=F170:F183, ROW(F170:F183)-MIN(ROW(F170:F183))+1, ""), ROW() -169 )), "")</f>
        <v>0</v>
      </c>
      <c r="AD173" s="13" t="str">
        <f t="array" ref="AD173">IFERROR(INDEX(D170:D183, SMALL(IF("V"=F170:F183, ROW(F170:F183)-MIN(ROW(F170:F183))+1, ""), ROW() -169 )), "")</f>
        <v>16-165812</v>
      </c>
      <c r="AE173" s="13" t="str">
        <f t="array" ref="AE173">IFERROR(INDEX(E170:E183, SMALL(IF("V"=F170:F183, ROW(F170:F183)-MIN(ROW(F170:F183))+1, ""), ROW() -169 )), "")</f>
        <v>Olivia Johnson</v>
      </c>
      <c r="AF173" s="13" t="str">
        <f t="array" ref="AF173">IFERROR(INDEX(B170:B183, SMALL(IF(ISNUMBER(SEARCH("JV1",F170:F183)), ROW(F170:F183)-MIN(ROW(F170:F183))+1, ""), ROW() -169 )), "")</f>
        <v/>
      </c>
      <c r="AG173" s="13" t="str">
        <f t="array" ref="AG173">IFERROR(INDEX(C170:C183, SMALL(IF(ISNUMBER(SEARCH("JV1",F170:F183)), ROW(F170:F183)-MIN(ROW(F170:F183))+1, ""), ROW() -169 )), "")</f>
        <v/>
      </c>
      <c r="AH173" s="13" t="str">
        <f t="array" ref="AH173">IFERROR(INDEX(D170:D183, SMALL(IF(ISNUMBER(SEARCH("JV1",F170:F183)), ROW(F170:F183)-MIN(ROW(F170:F183))+1, ""), ROW() -169 )), "")</f>
        <v/>
      </c>
      <c r="AI173" s="13" t="str">
        <f t="array" ref="AI173">IFERROR(INDEX(E170:E183, SMALL(IF(ISNUMBER(SEARCH("JV1",F170:F183)), ROW(F170:F183)-MIN(ROW(F170:F183))+1, ""), ROW() -169 )), "")</f>
        <v/>
      </c>
      <c r="AJ173" s="13" t="str">
        <f t="array" ref="AJ173">IFERROR(INDEX(B170:B183, SMALL(IF(ISNUMBER(SEARCH("JV2",F170:F183)), ROW(F170:F183)-MIN(ROW(F170:F183))+1, ""), ROW() -169 )), "")</f>
        <v/>
      </c>
      <c r="AK173" s="13" t="str">
        <f t="array" ref="AK173">IFERROR(INDEX(C170:C183, SMALL(IF(ISNUMBER(SEARCH("JV2",F170:F183)), ROW(F170:F183)-MIN(ROW(F170:F183))+1, ""), ROW() -169 )), "")</f>
        <v/>
      </c>
      <c r="AL173" s="13" t="str">
        <f t="array" ref="AL173">IFERROR(INDEX(D170:D183, SMALL(IF(ISNUMBER(SEARCH("JV2",F170:F183)), ROW(F170:F183)-MIN(ROW(F170:F183))+1, ""), ROW() -169 )), "")</f>
        <v/>
      </c>
      <c r="AM173" s="13" t="str">
        <f t="array" ref="AM173">IFERROR(INDEX(E170:E183, SMALL(IF(ISNUMBER(SEARCH("JV2",F170:F183)), ROW(F170:F183)-MIN(ROW(F170:F183))+1, ""), ROW() -169 )), "")</f>
        <v/>
      </c>
    </row>
    <row r="174" spans="2:39" s="13" customFormat="1" ht="15" customHeight="1">
      <c r="B174" s="21" t="s">
        <v>579</v>
      </c>
      <c r="C174" s="1"/>
      <c r="D174" s="22" t="s">
        <v>1417</v>
      </c>
      <c r="E174" s="1" t="s">
        <v>1418</v>
      </c>
      <c r="F174" s="23" t="s">
        <v>30</v>
      </c>
      <c r="G174" s="24"/>
      <c r="H174" s="25">
        <v>3430</v>
      </c>
      <c r="I174" s="24"/>
      <c r="J174" s="25" t="b">
        <v>0</v>
      </c>
      <c r="K174" s="19"/>
      <c r="L174" s="26"/>
      <c r="M174" s="27"/>
      <c r="AB174" s="13" t="str">
        <f t="array" ref="AB174">IFERROR(INDEX(B170:B183, SMALL(IF("V"=F170:F183, ROW(F170:F183)-MIN(ROW(F170:F183))+1, ""), ROW() -169 )), "")</f>
        <v>Notre Dame College</v>
      </c>
      <c r="AC174" s="13">
        <f t="array" ref="AC174">IFERROR(INDEX(C170:C183, SMALL(IF("V"=F170:F183, ROW(F170:F183)-MIN(ROW(F170:F183))+1, ""), ROW() -169 )), "")</f>
        <v>0</v>
      </c>
      <c r="AD174" s="13" t="str">
        <f t="array" ref="AD174">IFERROR(INDEX(D170:D183, SMALL(IF("V"=F170:F183, ROW(F170:F183)-MIN(ROW(F170:F183))+1, ""), ROW() -169 )), "")</f>
        <v>11-85659</v>
      </c>
      <c r="AE174" s="13" t="str">
        <f t="array" ref="AE174">IFERROR(INDEX(E170:E183, SMALL(IF("V"=F170:F183, ROW(F170:F183)-MIN(ROW(F170:F183))+1, ""), ROW() -169 )), "")</f>
        <v>Rachel Foreback</v>
      </c>
      <c r="AF174" s="13" t="str">
        <f t="array" ref="AF174">IFERROR(INDEX(B170:B183, SMALL(IF(ISNUMBER(SEARCH("JV1",F170:F183)), ROW(F170:F183)-MIN(ROW(F170:F183))+1, ""), ROW() -169 )), "")</f>
        <v/>
      </c>
      <c r="AG174" s="13" t="str">
        <f t="array" ref="AG174">IFERROR(INDEX(C170:C183, SMALL(IF(ISNUMBER(SEARCH("JV1",F170:F183)), ROW(F170:F183)-MIN(ROW(F170:F183))+1, ""), ROW() -169 )), "")</f>
        <v/>
      </c>
      <c r="AH174" s="13" t="str">
        <f t="array" ref="AH174">IFERROR(INDEX(D170:D183, SMALL(IF(ISNUMBER(SEARCH("JV1",F170:F183)), ROW(F170:F183)-MIN(ROW(F170:F183))+1, ""), ROW() -169 )), "")</f>
        <v/>
      </c>
      <c r="AI174" s="13" t="str">
        <f t="array" ref="AI174">IFERROR(INDEX(E170:E183, SMALL(IF(ISNUMBER(SEARCH("JV1",F170:F183)), ROW(F170:F183)-MIN(ROW(F170:F183))+1, ""), ROW() -169 )), "")</f>
        <v/>
      </c>
      <c r="AJ174" s="13" t="str">
        <f t="array" ref="AJ174">IFERROR(INDEX(B170:B183, SMALL(IF(ISNUMBER(SEARCH("JV2",F170:F183)), ROW(F170:F183)-MIN(ROW(F170:F183))+1, ""), ROW() -169 )), "")</f>
        <v/>
      </c>
      <c r="AK174" s="13" t="str">
        <f t="array" ref="AK174">IFERROR(INDEX(C170:C183, SMALL(IF(ISNUMBER(SEARCH("JV2",F170:F183)), ROW(F170:F183)-MIN(ROW(F170:F183))+1, ""), ROW() -169 )), "")</f>
        <v/>
      </c>
      <c r="AL174" s="13" t="str">
        <f t="array" ref="AL174">IFERROR(INDEX(D170:D183, SMALL(IF(ISNUMBER(SEARCH("JV2",F170:F183)), ROW(F170:F183)-MIN(ROW(F170:F183))+1, ""), ROW() -169 )), "")</f>
        <v/>
      </c>
      <c r="AM174" s="13" t="str">
        <f t="array" ref="AM174">IFERROR(INDEX(E170:E183, SMALL(IF(ISNUMBER(SEARCH("JV2",F170:F183)), ROW(F170:F183)-MIN(ROW(F170:F183))+1, ""), ROW() -169 )), "")</f>
        <v/>
      </c>
    </row>
    <row r="175" spans="2:39" s="13" customFormat="1" ht="15" customHeight="1">
      <c r="B175" s="21" t="s">
        <v>579</v>
      </c>
      <c r="C175" s="1"/>
      <c r="D175" s="22" t="s">
        <v>1419</v>
      </c>
      <c r="E175" s="1" t="s">
        <v>1420</v>
      </c>
      <c r="F175" s="23" t="s">
        <v>30</v>
      </c>
      <c r="G175" s="24"/>
      <c r="H175" s="25">
        <v>3430</v>
      </c>
      <c r="I175" s="24"/>
      <c r="J175" s="25" t="b">
        <v>0</v>
      </c>
      <c r="K175" s="19"/>
      <c r="L175" s="26"/>
      <c r="M175" s="27"/>
      <c r="AB175" s="13" t="str">
        <f t="array" ref="AB175">IFERROR(INDEX(B170:B183, SMALL(IF("V"=F170:F183, ROW(F170:F183)-MIN(ROW(F170:F183))+1, ""), ROW() -169 )), "")</f>
        <v>Notre Dame College</v>
      </c>
      <c r="AC175" s="13">
        <f t="array" ref="AC175">IFERROR(INDEX(C170:C183, SMALL(IF("V"=F170:F183, ROW(F170:F183)-MIN(ROW(F170:F183))+1, ""), ROW() -169 )), "")</f>
        <v>0</v>
      </c>
      <c r="AD175" s="13" t="str">
        <f t="array" ref="AD175">IFERROR(INDEX(D170:D183, SMALL(IF("V"=F170:F183, ROW(F170:F183)-MIN(ROW(F170:F183))+1, ""), ROW() -169 )), "")</f>
        <v>11-373667</v>
      </c>
      <c r="AE175" s="13" t="str">
        <f t="array" ref="AE175">IFERROR(INDEX(E170:E183, SMALL(IF("V"=F170:F183, ROW(F170:F183)-MIN(ROW(F170:F183))+1, ""), ROW() -169 )), "")</f>
        <v>Sarah Benedict</v>
      </c>
      <c r="AF175" s="13" t="str">
        <f t="array" ref="AF175">IFERROR(INDEX(B170:B183, SMALL(IF(ISNUMBER(SEARCH("JV1",F170:F183)), ROW(F170:F183)-MIN(ROW(F170:F183))+1, ""), ROW() -169 )), "")</f>
        <v/>
      </c>
      <c r="AG175" s="13" t="str">
        <f t="array" ref="AG175">IFERROR(INDEX(C170:C183, SMALL(IF(ISNUMBER(SEARCH("JV1",F170:F183)), ROW(F170:F183)-MIN(ROW(F170:F183))+1, ""), ROW() -169 )), "")</f>
        <v/>
      </c>
      <c r="AH175" s="13" t="str">
        <f t="array" ref="AH175">IFERROR(INDEX(D170:D183, SMALL(IF(ISNUMBER(SEARCH("JV1",F170:F183)), ROW(F170:F183)-MIN(ROW(F170:F183))+1, ""), ROW() -169 )), "")</f>
        <v/>
      </c>
      <c r="AI175" s="13" t="str">
        <f t="array" ref="AI175">IFERROR(INDEX(E170:E183, SMALL(IF(ISNUMBER(SEARCH("JV1",F170:F183)), ROW(F170:F183)-MIN(ROW(F170:F183))+1, ""), ROW() -169 )), "")</f>
        <v/>
      </c>
      <c r="AJ175" s="13" t="str">
        <f t="array" ref="AJ175">IFERROR(INDEX(B170:B183, SMALL(IF(ISNUMBER(SEARCH("JV2",F170:F183)), ROW(F170:F183)-MIN(ROW(F170:F183))+1, ""), ROW() -169 )), "")</f>
        <v/>
      </c>
      <c r="AK175" s="13" t="str">
        <f t="array" ref="AK175">IFERROR(INDEX(C170:C183, SMALL(IF(ISNUMBER(SEARCH("JV2",F170:F183)), ROW(F170:F183)-MIN(ROW(F170:F183))+1, ""), ROW() -169 )), "")</f>
        <v/>
      </c>
      <c r="AL175" s="13" t="str">
        <f t="array" ref="AL175">IFERROR(INDEX(D170:D183, SMALL(IF(ISNUMBER(SEARCH("JV2",F170:F183)), ROW(F170:F183)-MIN(ROW(F170:F183))+1, ""), ROW() -169 )), "")</f>
        <v/>
      </c>
      <c r="AM175" s="13" t="str">
        <f t="array" ref="AM175">IFERROR(INDEX(E170:E183, SMALL(IF(ISNUMBER(SEARCH("JV2",F170:F183)), ROW(F170:F183)-MIN(ROW(F170:F183))+1, ""), ROW() -169 )), "")</f>
        <v/>
      </c>
    </row>
    <row r="176" spans="2:39" s="13" customFormat="1" ht="15" customHeight="1">
      <c r="B176" s="21" t="s">
        <v>579</v>
      </c>
      <c r="C176" s="1"/>
      <c r="D176" s="22" t="s">
        <v>1421</v>
      </c>
      <c r="E176" s="1" t="s">
        <v>1422</v>
      </c>
      <c r="F176" s="23" t="s">
        <v>30</v>
      </c>
      <c r="G176" s="24"/>
      <c r="H176" s="25">
        <v>3430</v>
      </c>
      <c r="I176" s="24"/>
      <c r="J176" s="25" t="b">
        <v>0</v>
      </c>
      <c r="K176" s="19"/>
      <c r="L176" s="26"/>
      <c r="M176" s="27"/>
      <c r="AB176" s="13" t="str">
        <f t="array" ref="AB176">IFERROR(INDEX(B170:B183, SMALL(IF("V"=F170:F183, ROW(F170:F183)-MIN(ROW(F170:F183))+1, ""), ROW() -169 )), "")</f>
        <v/>
      </c>
      <c r="AC176" s="13" t="str">
        <f t="array" ref="AC176">IFERROR(INDEX(C170:C183, SMALL(IF("V"=F170:F183, ROW(F170:F183)-MIN(ROW(F170:F183))+1, ""), ROW() -169 )), "")</f>
        <v/>
      </c>
      <c r="AD176" s="13" t="str">
        <f t="array" ref="AD176">IFERROR(INDEX(D170:D183, SMALL(IF("V"=F170:F183, ROW(F170:F183)-MIN(ROW(F170:F183))+1, ""), ROW() -169 )), "")</f>
        <v/>
      </c>
      <c r="AE176" s="13" t="str">
        <f t="array" ref="AE176">IFERROR(INDEX(E170:E183, SMALL(IF("V"=F170:F183, ROW(F170:F183)-MIN(ROW(F170:F183))+1, ""), ROW() -169 )), "")</f>
        <v/>
      </c>
      <c r="AF176" s="13" t="str">
        <f t="array" ref="AF176">IFERROR(INDEX(B170:B183, SMALL(IF(ISNUMBER(SEARCH("JV1",F170:F183)), ROW(F170:F183)-MIN(ROW(F170:F183))+1, ""), ROW() -169 )), "")</f>
        <v/>
      </c>
      <c r="AG176" s="13" t="str">
        <f t="array" ref="AG176">IFERROR(INDEX(C170:C183, SMALL(IF(ISNUMBER(SEARCH("JV1",F170:F183)), ROW(F170:F183)-MIN(ROW(F170:F183))+1, ""), ROW() -169 )), "")</f>
        <v/>
      </c>
      <c r="AH176" s="13" t="str">
        <f t="array" ref="AH176">IFERROR(INDEX(D170:D183, SMALL(IF(ISNUMBER(SEARCH("JV1",F170:F183)), ROW(F170:F183)-MIN(ROW(F170:F183))+1, ""), ROW() -169 )), "")</f>
        <v/>
      </c>
      <c r="AI176" s="13" t="str">
        <f t="array" ref="AI176">IFERROR(INDEX(E170:E183, SMALL(IF(ISNUMBER(SEARCH("JV1",F170:F183)), ROW(F170:F183)-MIN(ROW(F170:F183))+1, ""), ROW() -169 )), "")</f>
        <v/>
      </c>
      <c r="AJ176" s="13" t="str">
        <f t="array" ref="AJ176">IFERROR(INDEX(B170:B183, SMALL(IF(ISNUMBER(SEARCH("JV2",F170:F183)), ROW(F170:F183)-MIN(ROW(F170:F183))+1, ""), ROW() -169 )), "")</f>
        <v/>
      </c>
      <c r="AK176" s="13" t="str">
        <f t="array" ref="AK176">IFERROR(INDEX(C170:C183, SMALL(IF(ISNUMBER(SEARCH("JV2",F170:F183)), ROW(F170:F183)-MIN(ROW(F170:F183))+1, ""), ROW() -169 )), "")</f>
        <v/>
      </c>
      <c r="AL176" s="13" t="str">
        <f t="array" ref="AL176">IFERROR(INDEX(D170:D183, SMALL(IF(ISNUMBER(SEARCH("JV2",F170:F183)), ROW(F170:F183)-MIN(ROW(F170:F183))+1, ""), ROW() -169 )), "")</f>
        <v/>
      </c>
      <c r="AM176" s="13" t="str">
        <f t="array" ref="AM176">IFERROR(INDEX(E170:E183, SMALL(IF(ISNUMBER(SEARCH("JV2",F170:F183)), ROW(F170:F183)-MIN(ROW(F170:F183))+1, ""), ROW() -169 )), "")</f>
        <v/>
      </c>
    </row>
    <row r="177" spans="2:39" s="13" customFormat="1" ht="15" customHeight="1">
      <c r="B177" s="21" t="s">
        <v>579</v>
      </c>
      <c r="C177" s="1"/>
      <c r="D177" s="22" t="s">
        <v>1423</v>
      </c>
      <c r="E177" s="1" t="s">
        <v>1424</v>
      </c>
      <c r="F177" s="23" t="s">
        <v>30</v>
      </c>
      <c r="G177" s="24"/>
      <c r="H177" s="25">
        <v>3430</v>
      </c>
      <c r="I177" s="24"/>
      <c r="J177" s="25" t="b">
        <v>0</v>
      </c>
      <c r="K177" s="19"/>
      <c r="L177" s="26"/>
      <c r="M177" s="27"/>
      <c r="AB177" s="13" t="str">
        <f t="array" ref="AB177">IFERROR(INDEX(B170:B183, SMALL(IF("V"=F170:F183, ROW(F170:F183)-MIN(ROW(F170:F183))+1, ""), ROW() -169 )), "")</f>
        <v/>
      </c>
      <c r="AC177" s="13" t="str">
        <f t="array" ref="AC177">IFERROR(INDEX(C170:C183, SMALL(IF("V"=F170:F183, ROW(F170:F183)-MIN(ROW(F170:F183))+1, ""), ROW() -169 )), "")</f>
        <v/>
      </c>
      <c r="AD177" s="13" t="str">
        <f t="array" ref="AD177">IFERROR(INDEX(D170:D183, SMALL(IF("V"=F170:F183, ROW(F170:F183)-MIN(ROW(F170:F183))+1, ""), ROW() -169 )), "")</f>
        <v/>
      </c>
      <c r="AE177" s="13" t="str">
        <f t="array" ref="AE177">IFERROR(INDEX(E170:E183, SMALL(IF("V"=F170:F183, ROW(F170:F183)-MIN(ROW(F170:F183))+1, ""), ROW() -169 )), "")</f>
        <v/>
      </c>
      <c r="AF177" s="13" t="str">
        <f t="array" ref="AF177">IFERROR(INDEX(B170:B183, SMALL(IF(ISNUMBER(SEARCH("JV1",F170:F183)), ROW(F170:F183)-MIN(ROW(F170:F183))+1, ""), ROW() -169 )), "")</f>
        <v/>
      </c>
      <c r="AG177" s="13" t="str">
        <f t="array" ref="AG177">IFERROR(INDEX(C170:C183, SMALL(IF(ISNUMBER(SEARCH("JV1",F170:F183)), ROW(F170:F183)-MIN(ROW(F170:F183))+1, ""), ROW() -169 )), "")</f>
        <v/>
      </c>
      <c r="AH177" s="13" t="str">
        <f t="array" ref="AH177">IFERROR(INDEX(D170:D183, SMALL(IF(ISNUMBER(SEARCH("JV1",F170:F183)), ROW(F170:F183)-MIN(ROW(F170:F183))+1, ""), ROW() -169 )), "")</f>
        <v/>
      </c>
      <c r="AI177" s="13" t="str">
        <f t="array" ref="AI177">IFERROR(INDEX(E170:E183, SMALL(IF(ISNUMBER(SEARCH("JV1",F170:F183)), ROW(F170:F183)-MIN(ROW(F170:F183))+1, ""), ROW() -169 )), "")</f>
        <v/>
      </c>
      <c r="AJ177" s="13" t="str">
        <f t="array" ref="AJ177">IFERROR(INDEX(B170:B183, SMALL(IF(ISNUMBER(SEARCH("JV2",F170:F183)), ROW(F170:F183)-MIN(ROW(F170:F183))+1, ""), ROW() -169 )), "")</f>
        <v/>
      </c>
      <c r="AK177" s="13" t="str">
        <f t="array" ref="AK177">IFERROR(INDEX(C170:C183, SMALL(IF(ISNUMBER(SEARCH("JV2",F170:F183)), ROW(F170:F183)-MIN(ROW(F170:F183))+1, ""), ROW() -169 )), "")</f>
        <v/>
      </c>
      <c r="AL177" s="13" t="str">
        <f t="array" ref="AL177">IFERROR(INDEX(D170:D183, SMALL(IF(ISNUMBER(SEARCH("JV2",F170:F183)), ROW(F170:F183)-MIN(ROW(F170:F183))+1, ""), ROW() -169 )), "")</f>
        <v/>
      </c>
      <c r="AM177" s="13" t="str">
        <f t="array" ref="AM177">IFERROR(INDEX(E170:E183, SMALL(IF(ISNUMBER(SEARCH("JV2",F170:F183)), ROW(F170:F183)-MIN(ROW(F170:F183))+1, ""), ROW() -169 )), "")</f>
        <v/>
      </c>
    </row>
    <row r="178" spans="2:39" s="13" customFormat="1" ht="15" customHeight="1">
      <c r="B178" s="21" t="s">
        <v>579</v>
      </c>
      <c r="C178" s="1"/>
      <c r="D178" s="22" t="s">
        <v>1425</v>
      </c>
      <c r="E178" s="1" t="s">
        <v>1426</v>
      </c>
      <c r="F178" s="23" t="s">
        <v>30</v>
      </c>
      <c r="G178" s="24"/>
      <c r="H178" s="25">
        <v>3430</v>
      </c>
      <c r="I178" s="24"/>
      <c r="J178" s="25" t="b">
        <v>0</v>
      </c>
      <c r="K178" s="19"/>
      <c r="L178" s="26"/>
      <c r="M178" s="27"/>
    </row>
    <row r="179" spans="2:39" s="13" customFormat="1" ht="15" customHeight="1">
      <c r="B179" s="21" t="s">
        <v>579</v>
      </c>
      <c r="C179" s="1"/>
      <c r="D179" s="22" t="s">
        <v>1427</v>
      </c>
      <c r="E179" s="1" t="s">
        <v>1428</v>
      </c>
      <c r="F179" s="23" t="s">
        <v>14</v>
      </c>
      <c r="G179" s="24"/>
      <c r="H179" s="25">
        <v>3430</v>
      </c>
      <c r="I179" s="24"/>
      <c r="J179" s="25" t="b">
        <v>0</v>
      </c>
      <c r="K179" s="19"/>
      <c r="L179" s="26"/>
      <c r="M179" s="27"/>
    </row>
    <row r="180" spans="2:39" s="13" customFormat="1" ht="15" customHeight="1">
      <c r="B180" s="21" t="s">
        <v>579</v>
      </c>
      <c r="C180" s="1"/>
      <c r="D180" s="22" t="s">
        <v>1429</v>
      </c>
      <c r="E180" s="1" t="s">
        <v>1430</v>
      </c>
      <c r="F180" s="23" t="s">
        <v>14</v>
      </c>
      <c r="G180" s="24"/>
      <c r="H180" s="25">
        <v>3430</v>
      </c>
      <c r="I180" s="24"/>
      <c r="J180" s="25" t="b">
        <v>0</v>
      </c>
      <c r="K180" s="19"/>
      <c r="L180" s="26"/>
      <c r="M180" s="27"/>
    </row>
    <row r="181" spans="2:39" s="13" customFormat="1" ht="15" customHeight="1">
      <c r="B181" s="21" t="s">
        <v>579</v>
      </c>
      <c r="C181" s="1"/>
      <c r="D181" s="22" t="s">
        <v>1431</v>
      </c>
      <c r="E181" s="1" t="s">
        <v>1432</v>
      </c>
      <c r="F181" s="23" t="s">
        <v>30</v>
      </c>
      <c r="G181" s="24"/>
      <c r="H181" s="25">
        <v>3430</v>
      </c>
      <c r="I181" s="24"/>
      <c r="J181" s="25" t="b">
        <v>0</v>
      </c>
      <c r="K181" s="19"/>
      <c r="L181" s="26"/>
      <c r="M181" s="27"/>
    </row>
    <row r="182" spans="2:39" s="13" customFormat="1" ht="15" customHeight="1">
      <c r="B182" s="21" t="s">
        <v>579</v>
      </c>
      <c r="C182" s="1"/>
      <c r="D182" s="22" t="s">
        <v>1433</v>
      </c>
      <c r="E182" s="1" t="s">
        <v>1434</v>
      </c>
      <c r="F182" s="23" t="s">
        <v>14</v>
      </c>
      <c r="G182" s="24"/>
      <c r="H182" s="25">
        <v>3430</v>
      </c>
      <c r="I182" s="24"/>
      <c r="J182" s="25" t="b">
        <v>0</v>
      </c>
      <c r="K182" s="19"/>
      <c r="L182" s="26"/>
      <c r="M182" s="27"/>
    </row>
    <row r="183" spans="2:39" s="13" customFormat="1" ht="15" customHeight="1">
      <c r="B183" s="21" t="s">
        <v>579</v>
      </c>
      <c r="C183" s="1"/>
      <c r="D183" s="22" t="s">
        <v>1435</v>
      </c>
      <c r="E183" s="1" t="s">
        <v>1436</v>
      </c>
      <c r="F183" s="23" t="s">
        <v>14</v>
      </c>
      <c r="G183" s="24"/>
      <c r="H183" s="25">
        <v>3430</v>
      </c>
      <c r="I183" s="24"/>
      <c r="J183" s="25" t="b">
        <v>0</v>
      </c>
      <c r="K183" s="19"/>
      <c r="L183" s="26"/>
      <c r="M183" s="27"/>
    </row>
    <row r="184" spans="2:39" s="13" customFormat="1" ht="15" customHeight="1">
      <c r="B184" s="21" t="s">
        <v>600</v>
      </c>
      <c r="C184" s="1"/>
      <c r="D184" s="28" t="s">
        <v>360</v>
      </c>
      <c r="E184" s="23" t="s">
        <v>30</v>
      </c>
      <c r="F184" s="23" t="s">
        <v>30</v>
      </c>
      <c r="G184" s="24"/>
      <c r="H184" s="25">
        <v>2327</v>
      </c>
      <c r="I184" s="24"/>
      <c r="J184" s="25" t="b">
        <v>0</v>
      </c>
      <c r="K184" s="19"/>
      <c r="L184" s="26"/>
      <c r="M184" s="27"/>
      <c r="AB184" s="13" t="str">
        <f t="array" ref="AB184">IFERROR(INDEX(B184:B191, SMALL(IF("V"=F184:F191, ROW(F184:F191)-MIN(ROW(F184:F191))+1, ""), ROW() -183 )), "")</f>
        <v>Purdue University</v>
      </c>
      <c r="AC184" s="13">
        <f t="array" ref="AC184">IFERROR(INDEX(C184:C191, SMALL(IF("V"=F184:F191, ROW(F184:F191)-MIN(ROW(F184:F191))+1, ""), ROW() -183 )), "")</f>
        <v>0</v>
      </c>
      <c r="AD184" s="13" t="str">
        <f t="array" ref="AD184">IFERROR(INDEX(D184:D191, SMALL(IF("V"=F184:F191, ROW(F184:F191)-MIN(ROW(F184:F191))+1, ""), ROW() -183 )), "")</f>
        <v>22-11465</v>
      </c>
      <c r="AE184" s="13" t="str">
        <f t="array" ref="AE184">IFERROR(INDEX(E184:E191, SMALL(IF("V"=F184:F191, ROW(F184:F191)-MIN(ROW(F184:F191))+1, ""), ROW() -183 )), "")</f>
        <v>Caitlin Bosko</v>
      </c>
      <c r="AF184" s="13" t="str">
        <f t="array" ref="AF184">IFERROR(INDEX(B184:B191, SMALL(IF(ISNUMBER(SEARCH("JV1",F184:F191)), ROW(F184:F191)-MIN(ROW(F184:F191))+1, ""), ROW() -183 )), "")</f>
        <v/>
      </c>
      <c r="AG184" s="13" t="str">
        <f t="array" ref="AG184">IFERROR(INDEX(C184:C191, SMALL(IF(ISNUMBER(SEARCH("JV1",F184:F191)), ROW(F184:F191)-MIN(ROW(F184:F191))+1, ""), ROW() -183 )), "")</f>
        <v/>
      </c>
      <c r="AH184" s="13" t="str">
        <f t="array" ref="AH184">IFERROR(INDEX(D184:D191, SMALL(IF(ISNUMBER(SEARCH("JV1",F184:F191)), ROW(F184:F191)-MIN(ROW(F184:F191))+1, ""), ROW() -183 )), "")</f>
        <v/>
      </c>
      <c r="AI184" s="13" t="str">
        <f t="array" ref="AI184">IFERROR(INDEX(E184:E191, SMALL(IF(ISNUMBER(SEARCH("JV1",F184:F191)), ROW(F184:F191)-MIN(ROW(F184:F191))+1, ""), ROW() -183 )), "")</f>
        <v/>
      </c>
      <c r="AJ184" s="13" t="str">
        <f t="array" ref="AJ184">IFERROR(INDEX(B184:B191, SMALL(IF(ISNUMBER(SEARCH("JV2",F184:F191)), ROW(F184:F191)-MIN(ROW(F184:F191))+1, ""), ROW() -183 )), "")</f>
        <v/>
      </c>
      <c r="AK184" s="13" t="str">
        <f t="array" ref="AK184">IFERROR(INDEX(C184:C191, SMALL(IF(ISNUMBER(SEARCH("JV2",F184:F191)), ROW(F184:F191)-MIN(ROW(F184:F191))+1, ""), ROW() -183 )), "")</f>
        <v/>
      </c>
      <c r="AL184" s="13" t="str">
        <f t="array" ref="AL184">IFERROR(INDEX(D184:D191, SMALL(IF(ISNUMBER(SEARCH("JV2",F184:F191)), ROW(F184:F191)-MIN(ROW(F184:F191))+1, ""), ROW() -183 )), "")</f>
        <v/>
      </c>
      <c r="AM184" s="13" t="str">
        <f t="array" ref="AM184">IFERROR(INDEX(E184:E191, SMALL(IF(ISNUMBER(SEARCH("JV2",F184:F191)), ROW(F184:F191)-MIN(ROW(F184:F191))+1, ""), ROW() -183 )), "")</f>
        <v/>
      </c>
    </row>
    <row r="185" spans="2:39" s="13" customFormat="1" ht="15" customHeight="1">
      <c r="B185" s="21" t="s">
        <v>600</v>
      </c>
      <c r="C185" s="1"/>
      <c r="D185" s="28" t="s">
        <v>360</v>
      </c>
      <c r="E185" s="23" t="s">
        <v>30</v>
      </c>
      <c r="F185" s="23" t="s">
        <v>30</v>
      </c>
      <c r="G185" s="24"/>
      <c r="H185" s="25">
        <v>2327</v>
      </c>
      <c r="I185" s="24"/>
      <c r="J185" s="25" t="b">
        <v>0</v>
      </c>
      <c r="K185" s="19"/>
      <c r="L185" s="26"/>
      <c r="M185" s="27"/>
      <c r="AB185" s="13" t="str">
        <f t="array" ref="AB185">IFERROR(INDEX(B184:B191, SMALL(IF("V"=F184:F191, ROW(F184:F191)-MIN(ROW(F184:F191))+1, ""), ROW() -183 )), "")</f>
        <v>Purdue University</v>
      </c>
      <c r="AC185" s="13">
        <f t="array" ref="AC185">IFERROR(INDEX(C184:C191, SMALL(IF("V"=F184:F191, ROW(F184:F191)-MIN(ROW(F184:F191))+1, ""), ROW() -183 )), "")</f>
        <v>0</v>
      </c>
      <c r="AD185" s="13" t="str">
        <f t="array" ref="AD185">IFERROR(INDEX(D184:D191, SMALL(IF("V"=F184:F191, ROW(F184:F191)-MIN(ROW(F184:F191))+1, ""), ROW() -183 )), "")</f>
        <v>21-31061</v>
      </c>
      <c r="AE185" s="13" t="str">
        <f t="array" ref="AE185">IFERROR(INDEX(E184:E191, SMALL(IF("V"=F184:F191, ROW(F184:F191)-MIN(ROW(F184:F191))+1, ""), ROW() -183 )), "")</f>
        <v>Chloe Hickland</v>
      </c>
      <c r="AF185" s="13" t="str">
        <f t="array" ref="AF185">IFERROR(INDEX(B184:B191, SMALL(IF(ISNUMBER(SEARCH("JV1",F184:F191)), ROW(F184:F191)-MIN(ROW(F184:F191))+1, ""), ROW() -183 )), "")</f>
        <v/>
      </c>
      <c r="AG185" s="13" t="str">
        <f t="array" ref="AG185">IFERROR(INDEX(C184:C191, SMALL(IF(ISNUMBER(SEARCH("JV1",F184:F191)), ROW(F184:F191)-MIN(ROW(F184:F191))+1, ""), ROW() -183 )), "")</f>
        <v/>
      </c>
      <c r="AH185" s="13" t="str">
        <f t="array" ref="AH185">IFERROR(INDEX(D184:D191, SMALL(IF(ISNUMBER(SEARCH("JV1",F184:F191)), ROW(F184:F191)-MIN(ROW(F184:F191))+1, ""), ROW() -183 )), "")</f>
        <v/>
      </c>
      <c r="AI185" s="13" t="str">
        <f t="array" ref="AI185">IFERROR(INDEX(E184:E191, SMALL(IF(ISNUMBER(SEARCH("JV1",F184:F191)), ROW(F184:F191)-MIN(ROW(F184:F191))+1, ""), ROW() -183 )), "")</f>
        <v/>
      </c>
      <c r="AJ185" s="13" t="str">
        <f t="array" ref="AJ185">IFERROR(INDEX(B184:B191, SMALL(IF(ISNUMBER(SEARCH("JV2",F184:F191)), ROW(F184:F191)-MIN(ROW(F184:F191))+1, ""), ROW() -183 )), "")</f>
        <v/>
      </c>
      <c r="AK185" s="13" t="str">
        <f t="array" ref="AK185">IFERROR(INDEX(C184:C191, SMALL(IF(ISNUMBER(SEARCH("JV2",F184:F191)), ROW(F184:F191)-MIN(ROW(F184:F191))+1, ""), ROW() -183 )), "")</f>
        <v/>
      </c>
      <c r="AL185" s="13" t="str">
        <f t="array" ref="AL185">IFERROR(INDEX(D184:D191, SMALL(IF(ISNUMBER(SEARCH("JV2",F184:F191)), ROW(F184:F191)-MIN(ROW(F184:F191))+1, ""), ROW() -183 )), "")</f>
        <v/>
      </c>
      <c r="AM185" s="13" t="str">
        <f t="array" ref="AM185">IFERROR(INDEX(E184:E191, SMALL(IF(ISNUMBER(SEARCH("JV2",F184:F191)), ROW(F184:F191)-MIN(ROW(F184:F191))+1, ""), ROW() -183 )), "")</f>
        <v/>
      </c>
    </row>
    <row r="186" spans="2:39" s="13" customFormat="1" ht="15" customHeight="1">
      <c r="B186" s="21" t="s">
        <v>600</v>
      </c>
      <c r="C186" s="1"/>
      <c r="D186" s="22" t="s">
        <v>1437</v>
      </c>
      <c r="E186" s="1" t="s">
        <v>1438</v>
      </c>
      <c r="F186" s="23" t="s">
        <v>14</v>
      </c>
      <c r="G186" s="24"/>
      <c r="H186" s="25">
        <v>2327</v>
      </c>
      <c r="I186" s="24"/>
      <c r="J186" s="25" t="b">
        <v>0</v>
      </c>
      <c r="K186" s="19"/>
      <c r="L186" s="26"/>
      <c r="M186" s="27"/>
      <c r="AB186" s="13" t="str">
        <f t="array" ref="AB186">IFERROR(INDEX(B184:B191, SMALL(IF("V"=F184:F191, ROW(F184:F191)-MIN(ROW(F184:F191))+1, ""), ROW() -183 )), "")</f>
        <v>Purdue University</v>
      </c>
      <c r="AC186" s="13">
        <f t="array" ref="AC186">IFERROR(INDEX(C184:C191, SMALL(IF("V"=F184:F191, ROW(F184:F191)-MIN(ROW(F184:F191))+1, ""), ROW() -183 )), "")</f>
        <v>0</v>
      </c>
      <c r="AD186" s="13" t="str">
        <f t="array" ref="AD186">IFERROR(INDEX(D184:D191, SMALL(IF("V"=F184:F191, ROW(F184:F191)-MIN(ROW(F184:F191))+1, ""), ROW() -183 )), "")</f>
        <v>20-61259</v>
      </c>
      <c r="AE186" s="13" t="str">
        <f t="array" ref="AE186">IFERROR(INDEX(E184:E191, SMALL(IF("V"=F184:F191, ROW(F184:F191)-MIN(ROW(F184:F191))+1, ""), ROW() -183 )), "")</f>
        <v>Danielle Maynard</v>
      </c>
      <c r="AF186" s="13" t="str">
        <f t="array" ref="AF186">IFERROR(INDEX(B184:B191, SMALL(IF(ISNUMBER(SEARCH("JV1",F184:F191)), ROW(F184:F191)-MIN(ROW(F184:F191))+1, ""), ROW() -183 )), "")</f>
        <v/>
      </c>
      <c r="AG186" s="13" t="str">
        <f t="array" ref="AG186">IFERROR(INDEX(C184:C191, SMALL(IF(ISNUMBER(SEARCH("JV1",F184:F191)), ROW(F184:F191)-MIN(ROW(F184:F191))+1, ""), ROW() -183 )), "")</f>
        <v/>
      </c>
      <c r="AH186" s="13" t="str">
        <f t="array" ref="AH186">IFERROR(INDEX(D184:D191, SMALL(IF(ISNUMBER(SEARCH("JV1",F184:F191)), ROW(F184:F191)-MIN(ROW(F184:F191))+1, ""), ROW() -183 )), "")</f>
        <v/>
      </c>
      <c r="AI186" s="13" t="str">
        <f t="array" ref="AI186">IFERROR(INDEX(E184:E191, SMALL(IF(ISNUMBER(SEARCH("JV1",F184:F191)), ROW(F184:F191)-MIN(ROW(F184:F191))+1, ""), ROW() -183 )), "")</f>
        <v/>
      </c>
      <c r="AJ186" s="13" t="str">
        <f t="array" ref="AJ186">IFERROR(INDEX(B184:B191, SMALL(IF(ISNUMBER(SEARCH("JV2",F184:F191)), ROW(F184:F191)-MIN(ROW(F184:F191))+1, ""), ROW() -183 )), "")</f>
        <v/>
      </c>
      <c r="AK186" s="13" t="str">
        <f t="array" ref="AK186">IFERROR(INDEX(C184:C191, SMALL(IF(ISNUMBER(SEARCH("JV2",F184:F191)), ROW(F184:F191)-MIN(ROW(F184:F191))+1, ""), ROW() -183 )), "")</f>
        <v/>
      </c>
      <c r="AL186" s="13" t="str">
        <f t="array" ref="AL186">IFERROR(INDEX(D184:D191, SMALL(IF(ISNUMBER(SEARCH("JV2",F184:F191)), ROW(F184:F191)-MIN(ROW(F184:F191))+1, ""), ROW() -183 )), "")</f>
        <v/>
      </c>
      <c r="AM186" s="13" t="str">
        <f t="array" ref="AM186">IFERROR(INDEX(E184:E191, SMALL(IF(ISNUMBER(SEARCH("JV2",F184:F191)), ROW(F184:F191)-MIN(ROW(F184:F191))+1, ""), ROW() -183 )), "")</f>
        <v/>
      </c>
    </row>
    <row r="187" spans="2:39" s="13" customFormat="1" ht="15" customHeight="1">
      <c r="B187" s="21" t="s">
        <v>600</v>
      </c>
      <c r="C187" s="1"/>
      <c r="D187" s="22" t="s">
        <v>1439</v>
      </c>
      <c r="E187" s="1" t="s">
        <v>1440</v>
      </c>
      <c r="F187" s="23" t="s">
        <v>14</v>
      </c>
      <c r="G187" s="24"/>
      <c r="H187" s="25">
        <v>2327</v>
      </c>
      <c r="I187" s="24"/>
      <c r="J187" s="25" t="b">
        <v>0</v>
      </c>
      <c r="K187" s="19"/>
      <c r="L187" s="26"/>
      <c r="M187" s="27"/>
      <c r="AB187" s="13" t="str">
        <f t="array" ref="AB187">IFERROR(INDEX(B184:B191, SMALL(IF("V"=F184:F191, ROW(F184:F191)-MIN(ROW(F184:F191))+1, ""), ROW() -183 )), "")</f>
        <v>Purdue University</v>
      </c>
      <c r="AC187" s="13">
        <f t="array" ref="AC187">IFERROR(INDEX(C184:C191, SMALL(IF("V"=F184:F191, ROW(F184:F191)-MIN(ROW(F184:F191))+1, ""), ROW() -183 )), "")</f>
        <v>0</v>
      </c>
      <c r="AD187" s="13" t="str">
        <f t="array" ref="AD187">IFERROR(INDEX(D184:D191, SMALL(IF("V"=F184:F191, ROW(F184:F191)-MIN(ROW(F184:F191))+1, ""), ROW() -183 )), "")</f>
        <v>11-289377</v>
      </c>
      <c r="AE187" s="13" t="str">
        <f t="array" ref="AE187">IFERROR(INDEX(E184:E191, SMALL(IF("V"=F184:F191, ROW(F184:F191)-MIN(ROW(F184:F191))+1, ""), ROW() -183 )), "")</f>
        <v>Emily Spicuzza</v>
      </c>
      <c r="AF187" s="13" t="str">
        <f t="array" ref="AF187">IFERROR(INDEX(B184:B191, SMALL(IF(ISNUMBER(SEARCH("JV1",F184:F191)), ROW(F184:F191)-MIN(ROW(F184:F191))+1, ""), ROW() -183 )), "")</f>
        <v/>
      </c>
      <c r="AG187" s="13" t="str">
        <f t="array" ref="AG187">IFERROR(INDEX(C184:C191, SMALL(IF(ISNUMBER(SEARCH("JV1",F184:F191)), ROW(F184:F191)-MIN(ROW(F184:F191))+1, ""), ROW() -183 )), "")</f>
        <v/>
      </c>
      <c r="AH187" s="13" t="str">
        <f t="array" ref="AH187">IFERROR(INDEX(D184:D191, SMALL(IF(ISNUMBER(SEARCH("JV1",F184:F191)), ROW(F184:F191)-MIN(ROW(F184:F191))+1, ""), ROW() -183 )), "")</f>
        <v/>
      </c>
      <c r="AI187" s="13" t="str">
        <f t="array" ref="AI187">IFERROR(INDEX(E184:E191, SMALL(IF(ISNUMBER(SEARCH("JV1",F184:F191)), ROW(F184:F191)-MIN(ROW(F184:F191))+1, ""), ROW() -183 )), "")</f>
        <v/>
      </c>
      <c r="AJ187" s="13" t="str">
        <f t="array" ref="AJ187">IFERROR(INDEX(B184:B191, SMALL(IF(ISNUMBER(SEARCH("JV2",F184:F191)), ROW(F184:F191)-MIN(ROW(F184:F191))+1, ""), ROW() -183 )), "")</f>
        <v/>
      </c>
      <c r="AK187" s="13" t="str">
        <f t="array" ref="AK187">IFERROR(INDEX(C184:C191, SMALL(IF(ISNUMBER(SEARCH("JV2",F184:F191)), ROW(F184:F191)-MIN(ROW(F184:F191))+1, ""), ROW() -183 )), "")</f>
        <v/>
      </c>
      <c r="AL187" s="13" t="str">
        <f t="array" ref="AL187">IFERROR(INDEX(D184:D191, SMALL(IF(ISNUMBER(SEARCH("JV2",F184:F191)), ROW(F184:F191)-MIN(ROW(F184:F191))+1, ""), ROW() -183 )), "")</f>
        <v/>
      </c>
      <c r="AM187" s="13" t="str">
        <f t="array" ref="AM187">IFERROR(INDEX(E184:E191, SMALL(IF(ISNUMBER(SEARCH("JV2",F184:F191)), ROW(F184:F191)-MIN(ROW(F184:F191))+1, ""), ROW() -183 )), "")</f>
        <v/>
      </c>
    </row>
    <row r="188" spans="2:39" s="13" customFormat="1" ht="15" customHeight="1">
      <c r="B188" s="21" t="s">
        <v>600</v>
      </c>
      <c r="C188" s="1"/>
      <c r="D188" s="22" t="s">
        <v>1441</v>
      </c>
      <c r="E188" s="1" t="s">
        <v>1442</v>
      </c>
      <c r="F188" s="23" t="s">
        <v>14</v>
      </c>
      <c r="G188" s="24"/>
      <c r="H188" s="25">
        <v>2327</v>
      </c>
      <c r="I188" s="24"/>
      <c r="J188" s="25" t="b">
        <v>0</v>
      </c>
      <c r="K188" s="19"/>
      <c r="L188" s="26"/>
      <c r="M188" s="27"/>
      <c r="AB188" s="13" t="str">
        <f t="array" ref="AB188">IFERROR(INDEX(B184:B191, SMALL(IF("V"=F184:F191, ROW(F184:F191)-MIN(ROW(F184:F191))+1, ""), ROW() -183 )), "")</f>
        <v>Purdue University</v>
      </c>
      <c r="AC188" s="13">
        <f t="array" ref="AC188">IFERROR(INDEX(C184:C191, SMALL(IF("V"=F184:F191, ROW(F184:F191)-MIN(ROW(F184:F191))+1, ""), ROW() -183 )), "")</f>
        <v>0</v>
      </c>
      <c r="AD188" s="13" t="str">
        <f t="array" ref="AD188">IFERROR(INDEX(D184:D191, SMALL(IF("V"=F184:F191, ROW(F184:F191)-MIN(ROW(F184:F191))+1, ""), ROW() -183 )), "")</f>
        <v>16-158431</v>
      </c>
      <c r="AE188" s="13" t="str">
        <f t="array" ref="AE188">IFERROR(INDEX(E184:E191, SMALL(IF("V"=F184:F191, ROW(F184:F191)-MIN(ROW(F184:F191))+1, ""), ROW() -183 )), "")</f>
        <v>Eve Klawiter</v>
      </c>
      <c r="AF188" s="13" t="str">
        <f t="array" ref="AF188">IFERROR(INDEX(B184:B191, SMALL(IF(ISNUMBER(SEARCH("JV1",F184:F191)), ROW(F184:F191)-MIN(ROW(F184:F191))+1, ""), ROW() -183 )), "")</f>
        <v/>
      </c>
      <c r="AG188" s="13" t="str">
        <f t="array" ref="AG188">IFERROR(INDEX(C184:C191, SMALL(IF(ISNUMBER(SEARCH("JV1",F184:F191)), ROW(F184:F191)-MIN(ROW(F184:F191))+1, ""), ROW() -183 )), "")</f>
        <v/>
      </c>
      <c r="AH188" s="13" t="str">
        <f t="array" ref="AH188">IFERROR(INDEX(D184:D191, SMALL(IF(ISNUMBER(SEARCH("JV1",F184:F191)), ROW(F184:F191)-MIN(ROW(F184:F191))+1, ""), ROW() -183 )), "")</f>
        <v/>
      </c>
      <c r="AI188" s="13" t="str">
        <f t="array" ref="AI188">IFERROR(INDEX(E184:E191, SMALL(IF(ISNUMBER(SEARCH("JV1",F184:F191)), ROW(F184:F191)-MIN(ROW(F184:F191))+1, ""), ROW() -183 )), "")</f>
        <v/>
      </c>
      <c r="AJ188" s="13" t="str">
        <f t="array" ref="AJ188">IFERROR(INDEX(B184:B191, SMALL(IF(ISNUMBER(SEARCH("JV2",F184:F191)), ROW(F184:F191)-MIN(ROW(F184:F191))+1, ""), ROW() -183 )), "")</f>
        <v/>
      </c>
      <c r="AK188" s="13" t="str">
        <f t="array" ref="AK188">IFERROR(INDEX(C184:C191, SMALL(IF(ISNUMBER(SEARCH("JV2",F184:F191)), ROW(F184:F191)-MIN(ROW(F184:F191))+1, ""), ROW() -183 )), "")</f>
        <v/>
      </c>
      <c r="AL188" s="13" t="str">
        <f t="array" ref="AL188">IFERROR(INDEX(D184:D191, SMALL(IF(ISNUMBER(SEARCH("JV2",F184:F191)), ROW(F184:F191)-MIN(ROW(F184:F191))+1, ""), ROW() -183 )), "")</f>
        <v/>
      </c>
      <c r="AM188" s="13" t="str">
        <f t="array" ref="AM188">IFERROR(INDEX(E184:E191, SMALL(IF(ISNUMBER(SEARCH("JV2",F184:F191)), ROW(F184:F191)-MIN(ROW(F184:F191))+1, ""), ROW() -183 )), "")</f>
        <v/>
      </c>
    </row>
    <row r="189" spans="2:39" s="13" customFormat="1" ht="15" customHeight="1">
      <c r="B189" s="21" t="s">
        <v>600</v>
      </c>
      <c r="C189" s="1"/>
      <c r="D189" s="22" t="s">
        <v>1443</v>
      </c>
      <c r="E189" s="1" t="s">
        <v>1444</v>
      </c>
      <c r="F189" s="23" t="s">
        <v>14</v>
      </c>
      <c r="G189" s="24"/>
      <c r="H189" s="25">
        <v>2327</v>
      </c>
      <c r="I189" s="24"/>
      <c r="J189" s="25" t="b">
        <v>0</v>
      </c>
      <c r="K189" s="19"/>
      <c r="L189" s="26"/>
      <c r="M189" s="27"/>
      <c r="AB189" s="13" t="str">
        <f t="array" ref="AB189">IFERROR(INDEX(B184:B191, SMALL(IF("V"=F184:F191, ROW(F184:F191)-MIN(ROW(F184:F191))+1, ""), ROW() -183 )), "")</f>
        <v>Purdue University</v>
      </c>
      <c r="AC189" s="13">
        <f t="array" ref="AC189">IFERROR(INDEX(C184:C191, SMALL(IF("V"=F184:F191, ROW(F184:F191)-MIN(ROW(F184:F191))+1, ""), ROW() -183 )), "")</f>
        <v>0</v>
      </c>
      <c r="AD189" s="13" t="str">
        <f t="array" ref="AD189">IFERROR(INDEX(D184:D191, SMALL(IF("V"=F184:F191, ROW(F184:F191)-MIN(ROW(F184:F191))+1, ""), ROW() -183 )), "")</f>
        <v>11-597406</v>
      </c>
      <c r="AE189" s="13" t="str">
        <f t="array" ref="AE189">IFERROR(INDEX(E184:E191, SMALL(IF("V"=F184:F191, ROW(F184:F191)-MIN(ROW(F184:F191))+1, ""), ROW() -183 )), "")</f>
        <v>Riley Fritchley</v>
      </c>
      <c r="AF189" s="13" t="str">
        <f t="array" ref="AF189">IFERROR(INDEX(B184:B191, SMALL(IF(ISNUMBER(SEARCH("JV1",F184:F191)), ROW(F184:F191)-MIN(ROW(F184:F191))+1, ""), ROW() -183 )), "")</f>
        <v/>
      </c>
      <c r="AG189" s="13" t="str">
        <f t="array" ref="AG189">IFERROR(INDEX(C184:C191, SMALL(IF(ISNUMBER(SEARCH("JV1",F184:F191)), ROW(F184:F191)-MIN(ROW(F184:F191))+1, ""), ROW() -183 )), "")</f>
        <v/>
      </c>
      <c r="AH189" s="13" t="str">
        <f t="array" ref="AH189">IFERROR(INDEX(D184:D191, SMALL(IF(ISNUMBER(SEARCH("JV1",F184:F191)), ROW(F184:F191)-MIN(ROW(F184:F191))+1, ""), ROW() -183 )), "")</f>
        <v/>
      </c>
      <c r="AI189" s="13" t="str">
        <f t="array" ref="AI189">IFERROR(INDEX(E184:E191, SMALL(IF(ISNUMBER(SEARCH("JV1",F184:F191)), ROW(F184:F191)-MIN(ROW(F184:F191))+1, ""), ROW() -183 )), "")</f>
        <v/>
      </c>
      <c r="AJ189" s="13" t="str">
        <f t="array" ref="AJ189">IFERROR(INDEX(B184:B191, SMALL(IF(ISNUMBER(SEARCH("JV2",F184:F191)), ROW(F184:F191)-MIN(ROW(F184:F191))+1, ""), ROW() -183 )), "")</f>
        <v/>
      </c>
      <c r="AK189" s="13" t="str">
        <f t="array" ref="AK189">IFERROR(INDEX(C184:C191, SMALL(IF(ISNUMBER(SEARCH("JV2",F184:F191)), ROW(F184:F191)-MIN(ROW(F184:F191))+1, ""), ROW() -183 )), "")</f>
        <v/>
      </c>
      <c r="AL189" s="13" t="str">
        <f t="array" ref="AL189">IFERROR(INDEX(D184:D191, SMALL(IF(ISNUMBER(SEARCH("JV2",F184:F191)), ROW(F184:F191)-MIN(ROW(F184:F191))+1, ""), ROW() -183 )), "")</f>
        <v/>
      </c>
      <c r="AM189" s="13" t="str">
        <f t="array" ref="AM189">IFERROR(INDEX(E184:E191, SMALL(IF(ISNUMBER(SEARCH("JV2",F184:F191)), ROW(F184:F191)-MIN(ROW(F184:F191))+1, ""), ROW() -183 )), "")</f>
        <v/>
      </c>
    </row>
    <row r="190" spans="2:39" s="13" customFormat="1" ht="15" customHeight="1">
      <c r="B190" s="21" t="s">
        <v>600</v>
      </c>
      <c r="C190" s="1"/>
      <c r="D190" s="22" t="s">
        <v>1445</v>
      </c>
      <c r="E190" s="1" t="s">
        <v>1446</v>
      </c>
      <c r="F190" s="23" t="s">
        <v>14</v>
      </c>
      <c r="G190" s="24"/>
      <c r="H190" s="25">
        <v>2327</v>
      </c>
      <c r="I190" s="24"/>
      <c r="J190" s="25" t="b">
        <v>0</v>
      </c>
      <c r="K190" s="19"/>
      <c r="L190" s="26"/>
      <c r="M190" s="27"/>
      <c r="AB190" s="13" t="str">
        <f t="array" ref="AB190">IFERROR(INDEX(B184:B191, SMALL(IF("V"=F184:F191, ROW(F184:F191)-MIN(ROW(F184:F191))+1, ""), ROW() -183 )), "")</f>
        <v/>
      </c>
      <c r="AC190" s="13" t="str">
        <f t="array" ref="AC190">IFERROR(INDEX(C184:C191, SMALL(IF("V"=F184:F191, ROW(F184:F191)-MIN(ROW(F184:F191))+1, ""), ROW() -183 )), "")</f>
        <v/>
      </c>
      <c r="AD190" s="13" t="str">
        <f t="array" ref="AD190">IFERROR(INDEX(D184:D191, SMALL(IF("V"=F184:F191, ROW(F184:F191)-MIN(ROW(F184:F191))+1, ""), ROW() -183 )), "")</f>
        <v/>
      </c>
      <c r="AE190" s="13" t="str">
        <f t="array" ref="AE190">IFERROR(INDEX(E184:E191, SMALL(IF("V"=F184:F191, ROW(F184:F191)-MIN(ROW(F184:F191))+1, ""), ROW() -183 )), "")</f>
        <v/>
      </c>
      <c r="AF190" s="13" t="str">
        <f t="array" ref="AF190">IFERROR(INDEX(B184:B191, SMALL(IF(ISNUMBER(SEARCH("JV1",F184:F191)), ROW(F184:F191)-MIN(ROW(F184:F191))+1, ""), ROW() -183 )), "")</f>
        <v/>
      </c>
      <c r="AG190" s="13" t="str">
        <f t="array" ref="AG190">IFERROR(INDEX(C184:C191, SMALL(IF(ISNUMBER(SEARCH("JV1",F184:F191)), ROW(F184:F191)-MIN(ROW(F184:F191))+1, ""), ROW() -183 )), "")</f>
        <v/>
      </c>
      <c r="AH190" s="13" t="str">
        <f t="array" ref="AH190">IFERROR(INDEX(D184:D191, SMALL(IF(ISNUMBER(SEARCH("JV1",F184:F191)), ROW(F184:F191)-MIN(ROW(F184:F191))+1, ""), ROW() -183 )), "")</f>
        <v/>
      </c>
      <c r="AI190" s="13" t="str">
        <f t="array" ref="AI190">IFERROR(INDEX(E184:E191, SMALL(IF(ISNUMBER(SEARCH("JV1",F184:F191)), ROW(F184:F191)-MIN(ROW(F184:F191))+1, ""), ROW() -183 )), "")</f>
        <v/>
      </c>
      <c r="AJ190" s="13" t="str">
        <f t="array" ref="AJ190">IFERROR(INDEX(B184:B191, SMALL(IF(ISNUMBER(SEARCH("JV2",F184:F191)), ROW(F184:F191)-MIN(ROW(F184:F191))+1, ""), ROW() -183 )), "")</f>
        <v/>
      </c>
      <c r="AK190" s="13" t="str">
        <f t="array" ref="AK190">IFERROR(INDEX(C184:C191, SMALL(IF(ISNUMBER(SEARCH("JV2",F184:F191)), ROW(F184:F191)-MIN(ROW(F184:F191))+1, ""), ROW() -183 )), "")</f>
        <v/>
      </c>
      <c r="AL190" s="13" t="str">
        <f t="array" ref="AL190">IFERROR(INDEX(D184:D191, SMALL(IF(ISNUMBER(SEARCH("JV2",F184:F191)), ROW(F184:F191)-MIN(ROW(F184:F191))+1, ""), ROW() -183 )), "")</f>
        <v/>
      </c>
      <c r="AM190" s="13" t="str">
        <f t="array" ref="AM190">IFERROR(INDEX(E184:E191, SMALL(IF(ISNUMBER(SEARCH("JV2",F184:F191)), ROW(F184:F191)-MIN(ROW(F184:F191))+1, ""), ROW() -183 )), "")</f>
        <v/>
      </c>
    </row>
    <row r="191" spans="2:39" s="13" customFormat="1" ht="15" customHeight="1">
      <c r="B191" s="21" t="s">
        <v>600</v>
      </c>
      <c r="C191" s="1"/>
      <c r="D191" s="22" t="s">
        <v>1447</v>
      </c>
      <c r="E191" s="1" t="s">
        <v>1448</v>
      </c>
      <c r="F191" s="23" t="s">
        <v>14</v>
      </c>
      <c r="G191" s="24"/>
      <c r="H191" s="25">
        <v>2327</v>
      </c>
      <c r="I191" s="24"/>
      <c r="J191" s="25" t="b">
        <v>0</v>
      </c>
      <c r="K191" s="19"/>
      <c r="L191" s="26"/>
      <c r="M191" s="27"/>
      <c r="AB191" s="13" t="str">
        <f t="array" ref="AB191">IFERROR(INDEX(B184:B191, SMALL(IF("V"=F184:F191, ROW(F184:F191)-MIN(ROW(F184:F191))+1, ""), ROW() -183 )), "")</f>
        <v/>
      </c>
      <c r="AC191" s="13" t="str">
        <f t="array" ref="AC191">IFERROR(INDEX(C184:C191, SMALL(IF("V"=F184:F191, ROW(F184:F191)-MIN(ROW(F184:F191))+1, ""), ROW() -183 )), "")</f>
        <v/>
      </c>
      <c r="AD191" s="13" t="str">
        <f t="array" ref="AD191">IFERROR(INDEX(D184:D191, SMALL(IF("V"=F184:F191, ROW(F184:F191)-MIN(ROW(F184:F191))+1, ""), ROW() -183 )), "")</f>
        <v/>
      </c>
      <c r="AE191" s="13" t="str">
        <f t="array" ref="AE191">IFERROR(INDEX(E184:E191, SMALL(IF("V"=F184:F191, ROW(F184:F191)-MIN(ROW(F184:F191))+1, ""), ROW() -183 )), "")</f>
        <v/>
      </c>
      <c r="AF191" s="13" t="str">
        <f t="array" ref="AF191">IFERROR(INDEX(B184:B191, SMALL(IF(ISNUMBER(SEARCH("JV1",F184:F191)), ROW(F184:F191)-MIN(ROW(F184:F191))+1, ""), ROW() -183 )), "")</f>
        <v/>
      </c>
      <c r="AG191" s="13" t="str">
        <f t="array" ref="AG191">IFERROR(INDEX(C184:C191, SMALL(IF(ISNUMBER(SEARCH("JV1",F184:F191)), ROW(F184:F191)-MIN(ROW(F184:F191))+1, ""), ROW() -183 )), "")</f>
        <v/>
      </c>
      <c r="AH191" s="13" t="str">
        <f t="array" ref="AH191">IFERROR(INDEX(D184:D191, SMALL(IF(ISNUMBER(SEARCH("JV1",F184:F191)), ROW(F184:F191)-MIN(ROW(F184:F191))+1, ""), ROW() -183 )), "")</f>
        <v/>
      </c>
      <c r="AI191" s="13" t="str">
        <f t="array" ref="AI191">IFERROR(INDEX(E184:E191, SMALL(IF(ISNUMBER(SEARCH("JV1",F184:F191)), ROW(F184:F191)-MIN(ROW(F184:F191))+1, ""), ROW() -183 )), "")</f>
        <v/>
      </c>
      <c r="AJ191" s="13" t="str">
        <f t="array" ref="AJ191">IFERROR(INDEX(B184:B191, SMALL(IF(ISNUMBER(SEARCH("JV2",F184:F191)), ROW(F184:F191)-MIN(ROW(F184:F191))+1, ""), ROW() -183 )), "")</f>
        <v/>
      </c>
      <c r="AK191" s="13" t="str">
        <f t="array" ref="AK191">IFERROR(INDEX(C184:C191, SMALL(IF(ISNUMBER(SEARCH("JV2",F184:F191)), ROW(F184:F191)-MIN(ROW(F184:F191))+1, ""), ROW() -183 )), "")</f>
        <v/>
      </c>
      <c r="AL191" s="13" t="str">
        <f t="array" ref="AL191">IFERROR(INDEX(D184:D191, SMALL(IF(ISNUMBER(SEARCH("JV2",F184:F191)), ROW(F184:F191)-MIN(ROW(F184:F191))+1, ""), ROW() -183 )), "")</f>
        <v/>
      </c>
      <c r="AM191" s="13" t="str">
        <f t="array" ref="AM191">IFERROR(INDEX(E184:E191, SMALL(IF(ISNUMBER(SEARCH("JV2",F184:F191)), ROW(F184:F191)-MIN(ROW(F184:F191))+1, ""), ROW() -183 )), "")</f>
        <v/>
      </c>
    </row>
    <row r="192" spans="2:39" s="13" customFormat="1" ht="15" customHeight="1">
      <c r="B192" s="21" t="s">
        <v>647</v>
      </c>
      <c r="C192" s="1"/>
      <c r="D192" s="22" t="s">
        <v>1449</v>
      </c>
      <c r="E192" s="1" t="s">
        <v>1450</v>
      </c>
      <c r="F192" s="23" t="s">
        <v>30</v>
      </c>
      <c r="G192" s="24"/>
      <c r="H192" s="25">
        <v>4374</v>
      </c>
      <c r="I192" s="24"/>
      <c r="J192" s="25" t="b">
        <v>0</v>
      </c>
      <c r="K192" s="19"/>
      <c r="L192" s="26"/>
      <c r="M192" s="27"/>
      <c r="AB192" s="13" t="str">
        <f t="array" ref="AB192">IFERROR(INDEX(B192:B207, SMALL(IF("V"=F192:F207, ROW(F192:F207)-MIN(ROW(F192:F207))+1, ""), ROW() -191 )), "")</f>
        <v>Rochester University</v>
      </c>
      <c r="AC192" s="13">
        <f t="array" ref="AC192">IFERROR(INDEX(C192:C207, SMALL(IF("V"=F192:F207, ROW(F192:F207)-MIN(ROW(F192:F207))+1, ""), ROW() -191 )), "")</f>
        <v>0</v>
      </c>
      <c r="AD192" s="13" t="str">
        <f t="array" ref="AD192">IFERROR(INDEX(D192:D207, SMALL(IF("V"=F192:F207, ROW(F192:F207)-MIN(ROW(F192:F207))+1, ""), ROW() -191 )), "")</f>
        <v>22-637</v>
      </c>
      <c r="AE192" s="13" t="str">
        <f t="array" ref="AE192">IFERROR(INDEX(E192:E207, SMALL(IF("V"=F192:F207, ROW(F192:F207)-MIN(ROW(F192:F207))+1, ""), ROW() -191 )), "")</f>
        <v>Jazmin Brant</v>
      </c>
      <c r="AF192" s="13" t="str">
        <f t="array" ref="AF192">IFERROR(INDEX(B192:B207, SMALL(IF(ISNUMBER(SEARCH("JV1",F192:F207)), ROW(F192:F207)-MIN(ROW(F192:F207))+1, ""), ROW() -191 )), "")</f>
        <v/>
      </c>
      <c r="AG192" s="13" t="str">
        <f t="array" ref="AG192">IFERROR(INDEX(C192:C207, SMALL(IF(ISNUMBER(SEARCH("JV1",F192:F207)), ROW(F192:F207)-MIN(ROW(F192:F207))+1, ""), ROW() -191 )), "")</f>
        <v/>
      </c>
      <c r="AH192" s="13" t="str">
        <f t="array" ref="AH192">IFERROR(INDEX(D192:D207, SMALL(IF(ISNUMBER(SEARCH("JV1",F192:F207)), ROW(F192:F207)-MIN(ROW(F192:F207))+1, ""), ROW() -191 )), "")</f>
        <v/>
      </c>
      <c r="AI192" s="13" t="str">
        <f t="array" ref="AI192">IFERROR(INDEX(E192:E207, SMALL(IF(ISNUMBER(SEARCH("JV1",F192:F207)), ROW(F192:F207)-MIN(ROW(F192:F207))+1, ""), ROW() -191 )), "")</f>
        <v/>
      </c>
      <c r="AJ192" s="13" t="str">
        <f t="array" ref="AJ192">IFERROR(INDEX(B192:B207, SMALL(IF(ISNUMBER(SEARCH("JV2",F192:F207)), ROW(F192:F207)-MIN(ROW(F192:F207))+1, ""), ROW() -191 )), "")</f>
        <v/>
      </c>
      <c r="AK192" s="13" t="str">
        <f t="array" ref="AK192">IFERROR(INDEX(C192:C207, SMALL(IF(ISNUMBER(SEARCH("JV2",F192:F207)), ROW(F192:F207)-MIN(ROW(F192:F207))+1, ""), ROW() -191 )), "")</f>
        <v/>
      </c>
      <c r="AL192" s="13" t="str">
        <f t="array" ref="AL192">IFERROR(INDEX(D192:D207, SMALL(IF(ISNUMBER(SEARCH("JV2",F192:F207)), ROW(F192:F207)-MIN(ROW(F192:F207))+1, ""), ROW() -191 )), "")</f>
        <v/>
      </c>
      <c r="AM192" s="13" t="str">
        <f t="array" ref="AM192">IFERROR(INDEX(E192:E207, SMALL(IF(ISNUMBER(SEARCH("JV2",F192:F207)), ROW(F192:F207)-MIN(ROW(F192:F207))+1, ""), ROW() -191 )), "")</f>
        <v/>
      </c>
    </row>
    <row r="193" spans="2:39" s="13" customFormat="1" ht="15" customHeight="1">
      <c r="B193" s="21" t="s">
        <v>647</v>
      </c>
      <c r="C193" s="1"/>
      <c r="D193" s="22" t="s">
        <v>1451</v>
      </c>
      <c r="E193" s="1" t="s">
        <v>1452</v>
      </c>
      <c r="F193" s="23" t="s">
        <v>30</v>
      </c>
      <c r="G193" s="24"/>
      <c r="H193" s="25">
        <v>4374</v>
      </c>
      <c r="I193" s="24"/>
      <c r="J193" s="25" t="b">
        <v>0</v>
      </c>
      <c r="K193" s="19"/>
      <c r="L193" s="26"/>
      <c r="M193" s="27"/>
      <c r="AB193" s="13" t="str">
        <f t="array" ref="AB193">IFERROR(INDEX(B192:B207, SMALL(IF("V"=F192:F207, ROW(F192:F207)-MIN(ROW(F192:F207))+1, ""), ROW() -191 )), "")</f>
        <v>Rochester University</v>
      </c>
      <c r="AC193" s="13">
        <f t="array" ref="AC193">IFERROR(INDEX(C192:C207, SMALL(IF("V"=F192:F207, ROW(F192:F207)-MIN(ROW(F192:F207))+1, ""), ROW() -191 )), "")</f>
        <v>0</v>
      </c>
      <c r="AD193" s="13" t="str">
        <f t="array" ref="AD193">IFERROR(INDEX(D192:D207, SMALL(IF("V"=F192:F207, ROW(F192:F207)-MIN(ROW(F192:F207))+1, ""), ROW() -191 )), "")</f>
        <v>20-31030</v>
      </c>
      <c r="AE193" s="13" t="str">
        <f t="array" ref="AE193">IFERROR(INDEX(E192:E207, SMALL(IF("V"=F192:F207, ROW(F192:F207)-MIN(ROW(F192:F207))+1, ""), ROW() -191 )), "")</f>
        <v>Lynzie Kirkendall</v>
      </c>
      <c r="AF193" s="13" t="str">
        <f t="array" ref="AF193">IFERROR(INDEX(B192:B207, SMALL(IF(ISNUMBER(SEARCH("JV1",F192:F207)), ROW(F192:F207)-MIN(ROW(F192:F207))+1, ""), ROW() -191 )), "")</f>
        <v/>
      </c>
      <c r="AG193" s="13" t="str">
        <f t="array" ref="AG193">IFERROR(INDEX(C192:C207, SMALL(IF(ISNUMBER(SEARCH("JV1",F192:F207)), ROW(F192:F207)-MIN(ROW(F192:F207))+1, ""), ROW() -191 )), "")</f>
        <v/>
      </c>
      <c r="AH193" s="13" t="str">
        <f t="array" ref="AH193">IFERROR(INDEX(D192:D207, SMALL(IF(ISNUMBER(SEARCH("JV1",F192:F207)), ROW(F192:F207)-MIN(ROW(F192:F207))+1, ""), ROW() -191 )), "")</f>
        <v/>
      </c>
      <c r="AI193" s="13" t="str">
        <f t="array" ref="AI193">IFERROR(INDEX(E192:E207, SMALL(IF(ISNUMBER(SEARCH("JV1",F192:F207)), ROW(F192:F207)-MIN(ROW(F192:F207))+1, ""), ROW() -191 )), "")</f>
        <v/>
      </c>
      <c r="AJ193" s="13" t="str">
        <f t="array" ref="AJ193">IFERROR(INDEX(B192:B207, SMALL(IF(ISNUMBER(SEARCH("JV2",F192:F207)), ROW(F192:F207)-MIN(ROW(F192:F207))+1, ""), ROW() -191 )), "")</f>
        <v/>
      </c>
      <c r="AK193" s="13" t="str">
        <f t="array" ref="AK193">IFERROR(INDEX(C192:C207, SMALL(IF(ISNUMBER(SEARCH("JV2",F192:F207)), ROW(F192:F207)-MIN(ROW(F192:F207))+1, ""), ROW() -191 )), "")</f>
        <v/>
      </c>
      <c r="AL193" s="13" t="str">
        <f t="array" ref="AL193">IFERROR(INDEX(D192:D207, SMALL(IF(ISNUMBER(SEARCH("JV2",F192:F207)), ROW(F192:F207)-MIN(ROW(F192:F207))+1, ""), ROW() -191 )), "")</f>
        <v/>
      </c>
      <c r="AM193" s="13" t="str">
        <f t="array" ref="AM193">IFERROR(INDEX(E192:E207, SMALL(IF(ISNUMBER(SEARCH("JV2",F192:F207)), ROW(F192:F207)-MIN(ROW(F192:F207))+1, ""), ROW() -191 )), "")</f>
        <v/>
      </c>
    </row>
    <row r="194" spans="2:39" s="13" customFormat="1" ht="15" customHeight="1">
      <c r="B194" s="21" t="s">
        <v>647</v>
      </c>
      <c r="C194" s="1"/>
      <c r="D194" s="22" t="s">
        <v>1453</v>
      </c>
      <c r="E194" s="1" t="s">
        <v>1454</v>
      </c>
      <c r="F194" s="23" t="s">
        <v>30</v>
      </c>
      <c r="G194" s="24"/>
      <c r="H194" s="25">
        <v>4374</v>
      </c>
      <c r="I194" s="24"/>
      <c r="J194" s="25" t="b">
        <v>0</v>
      </c>
      <c r="K194" s="19"/>
      <c r="L194" s="26"/>
      <c r="M194" s="27"/>
      <c r="AB194" s="13" t="str">
        <f t="array" ref="AB194">IFERROR(INDEX(B192:B207, SMALL(IF("V"=F192:F207, ROW(F192:F207)-MIN(ROW(F192:F207))+1, ""), ROW() -191 )), "")</f>
        <v>Rochester University</v>
      </c>
      <c r="AC194" s="13">
        <f t="array" ref="AC194">IFERROR(INDEX(C192:C207, SMALL(IF("V"=F192:F207, ROW(F192:F207)-MIN(ROW(F192:F207))+1, ""), ROW() -191 )), "")</f>
        <v>0</v>
      </c>
      <c r="AD194" s="13" t="str">
        <f t="array" ref="AD194">IFERROR(INDEX(D192:D207, SMALL(IF("V"=F192:F207, ROW(F192:F207)-MIN(ROW(F192:F207))+1, ""), ROW() -191 )), "")</f>
        <v>11-699836</v>
      </c>
      <c r="AE194" s="13" t="str">
        <f t="array" ref="AE194">IFERROR(INDEX(E192:E207, SMALL(IF("V"=F192:F207, ROW(F192:F207)-MIN(ROW(F192:F207))+1, ""), ROW() -191 )), "")</f>
        <v>Nataleigh Eagle</v>
      </c>
      <c r="AF194" s="13" t="str">
        <f t="array" ref="AF194">IFERROR(INDEX(B192:B207, SMALL(IF(ISNUMBER(SEARCH("JV1",F192:F207)), ROW(F192:F207)-MIN(ROW(F192:F207))+1, ""), ROW() -191 )), "")</f>
        <v/>
      </c>
      <c r="AG194" s="13" t="str">
        <f t="array" ref="AG194">IFERROR(INDEX(C192:C207, SMALL(IF(ISNUMBER(SEARCH("JV1",F192:F207)), ROW(F192:F207)-MIN(ROW(F192:F207))+1, ""), ROW() -191 )), "")</f>
        <v/>
      </c>
      <c r="AH194" s="13" t="str">
        <f t="array" ref="AH194">IFERROR(INDEX(D192:D207, SMALL(IF(ISNUMBER(SEARCH("JV1",F192:F207)), ROW(F192:F207)-MIN(ROW(F192:F207))+1, ""), ROW() -191 )), "")</f>
        <v/>
      </c>
      <c r="AI194" s="13" t="str">
        <f t="array" ref="AI194">IFERROR(INDEX(E192:E207, SMALL(IF(ISNUMBER(SEARCH("JV1",F192:F207)), ROW(F192:F207)-MIN(ROW(F192:F207))+1, ""), ROW() -191 )), "")</f>
        <v/>
      </c>
      <c r="AJ194" s="13" t="str">
        <f t="array" ref="AJ194">IFERROR(INDEX(B192:B207, SMALL(IF(ISNUMBER(SEARCH("JV2",F192:F207)), ROW(F192:F207)-MIN(ROW(F192:F207))+1, ""), ROW() -191 )), "")</f>
        <v/>
      </c>
      <c r="AK194" s="13" t="str">
        <f t="array" ref="AK194">IFERROR(INDEX(C192:C207, SMALL(IF(ISNUMBER(SEARCH("JV2",F192:F207)), ROW(F192:F207)-MIN(ROW(F192:F207))+1, ""), ROW() -191 )), "")</f>
        <v/>
      </c>
      <c r="AL194" s="13" t="str">
        <f t="array" ref="AL194">IFERROR(INDEX(D192:D207, SMALL(IF(ISNUMBER(SEARCH("JV2",F192:F207)), ROW(F192:F207)-MIN(ROW(F192:F207))+1, ""), ROW() -191 )), "")</f>
        <v/>
      </c>
      <c r="AM194" s="13" t="str">
        <f t="array" ref="AM194">IFERROR(INDEX(E192:E207, SMALL(IF(ISNUMBER(SEARCH("JV2",F192:F207)), ROW(F192:F207)-MIN(ROW(F192:F207))+1, ""), ROW() -191 )), "")</f>
        <v/>
      </c>
    </row>
    <row r="195" spans="2:39" s="13" customFormat="1" ht="15" customHeight="1">
      <c r="B195" s="21" t="s">
        <v>647</v>
      </c>
      <c r="C195" s="1"/>
      <c r="D195" s="22" t="s">
        <v>1455</v>
      </c>
      <c r="E195" s="1" t="s">
        <v>1456</v>
      </c>
      <c r="F195" s="23" t="s">
        <v>14</v>
      </c>
      <c r="G195" s="24"/>
      <c r="H195" s="25">
        <v>4374</v>
      </c>
      <c r="I195" s="24"/>
      <c r="J195" s="25" t="b">
        <v>0</v>
      </c>
      <c r="K195" s="19"/>
      <c r="L195" s="26"/>
      <c r="M195" s="27"/>
      <c r="AB195" s="13" t="str">
        <f t="array" ref="AB195">IFERROR(INDEX(B192:B207, SMALL(IF("V"=F192:F207, ROW(F192:F207)-MIN(ROW(F192:F207))+1, ""), ROW() -191 )), "")</f>
        <v>Rochester University</v>
      </c>
      <c r="AC195" s="13">
        <f t="array" ref="AC195">IFERROR(INDEX(C192:C207, SMALL(IF("V"=F192:F207, ROW(F192:F207)-MIN(ROW(F192:F207))+1, ""), ROW() -191 )), "")</f>
        <v>0</v>
      </c>
      <c r="AD195" s="13" t="str">
        <f t="array" ref="AD195">IFERROR(INDEX(D192:D207, SMALL(IF("V"=F192:F207, ROW(F192:F207)-MIN(ROW(F192:F207))+1, ""), ROW() -191 )), "")</f>
        <v>7914-37251</v>
      </c>
      <c r="AE195" s="13" t="str">
        <f t="array" ref="AE195">IFERROR(INDEX(E192:E207, SMALL(IF("V"=F192:F207, ROW(F192:F207)-MIN(ROW(F192:F207))+1, ""), ROW() -191 )), "")</f>
        <v>Riley Brownrigg</v>
      </c>
      <c r="AF195" s="13" t="str">
        <f t="array" ref="AF195">IFERROR(INDEX(B192:B207, SMALL(IF(ISNUMBER(SEARCH("JV1",F192:F207)), ROW(F192:F207)-MIN(ROW(F192:F207))+1, ""), ROW() -191 )), "")</f>
        <v/>
      </c>
      <c r="AG195" s="13" t="str">
        <f t="array" ref="AG195">IFERROR(INDEX(C192:C207, SMALL(IF(ISNUMBER(SEARCH("JV1",F192:F207)), ROW(F192:F207)-MIN(ROW(F192:F207))+1, ""), ROW() -191 )), "")</f>
        <v/>
      </c>
      <c r="AH195" s="13" t="str">
        <f t="array" ref="AH195">IFERROR(INDEX(D192:D207, SMALL(IF(ISNUMBER(SEARCH("JV1",F192:F207)), ROW(F192:F207)-MIN(ROW(F192:F207))+1, ""), ROW() -191 )), "")</f>
        <v/>
      </c>
      <c r="AI195" s="13" t="str">
        <f t="array" ref="AI195">IFERROR(INDEX(E192:E207, SMALL(IF(ISNUMBER(SEARCH("JV1",F192:F207)), ROW(F192:F207)-MIN(ROW(F192:F207))+1, ""), ROW() -191 )), "")</f>
        <v/>
      </c>
      <c r="AJ195" s="13" t="str">
        <f t="array" ref="AJ195">IFERROR(INDEX(B192:B207, SMALL(IF(ISNUMBER(SEARCH("JV2",F192:F207)), ROW(F192:F207)-MIN(ROW(F192:F207))+1, ""), ROW() -191 )), "")</f>
        <v/>
      </c>
      <c r="AK195" s="13" t="str">
        <f t="array" ref="AK195">IFERROR(INDEX(C192:C207, SMALL(IF(ISNUMBER(SEARCH("JV2",F192:F207)), ROW(F192:F207)-MIN(ROW(F192:F207))+1, ""), ROW() -191 )), "")</f>
        <v/>
      </c>
      <c r="AL195" s="13" t="str">
        <f t="array" ref="AL195">IFERROR(INDEX(D192:D207, SMALL(IF(ISNUMBER(SEARCH("JV2",F192:F207)), ROW(F192:F207)-MIN(ROW(F192:F207))+1, ""), ROW() -191 )), "")</f>
        <v/>
      </c>
      <c r="AM195" s="13" t="str">
        <f t="array" ref="AM195">IFERROR(INDEX(E192:E207, SMALL(IF(ISNUMBER(SEARCH("JV2",F192:F207)), ROW(F192:F207)-MIN(ROW(F192:F207))+1, ""), ROW() -191 )), "")</f>
        <v/>
      </c>
    </row>
    <row r="196" spans="2:39" s="13" customFormat="1" ht="15" customHeight="1">
      <c r="B196" s="21" t="s">
        <v>647</v>
      </c>
      <c r="C196" s="1"/>
      <c r="D196" s="22" t="s">
        <v>1457</v>
      </c>
      <c r="E196" s="1" t="s">
        <v>1458</v>
      </c>
      <c r="F196" s="23" t="s">
        <v>14</v>
      </c>
      <c r="G196" s="24"/>
      <c r="H196" s="25">
        <v>4374</v>
      </c>
      <c r="I196" s="24"/>
      <c r="J196" s="25" t="b">
        <v>0</v>
      </c>
      <c r="K196" s="19"/>
      <c r="L196" s="26"/>
      <c r="M196" s="27"/>
      <c r="AB196" s="13" t="str">
        <f t="array" ref="AB196">IFERROR(INDEX(B192:B207, SMALL(IF("V"=F192:F207, ROW(F192:F207)-MIN(ROW(F192:F207))+1, ""), ROW() -191 )), "")</f>
        <v>Rochester University</v>
      </c>
      <c r="AC196" s="13">
        <f t="array" ref="AC196">IFERROR(INDEX(C192:C207, SMALL(IF("V"=F192:F207, ROW(F192:F207)-MIN(ROW(F192:F207))+1, ""), ROW() -191 )), "")</f>
        <v>0</v>
      </c>
      <c r="AD196" s="13" t="str">
        <f t="array" ref="AD196">IFERROR(INDEX(D192:D207, SMALL(IF("V"=F192:F207, ROW(F192:F207)-MIN(ROW(F192:F207))+1, ""), ROW() -191 )), "")</f>
        <v>7918-321</v>
      </c>
      <c r="AE196" s="13" t="str">
        <f t="array" ref="AE196">IFERROR(INDEX(E192:E207, SMALL(IF("V"=F192:F207, ROW(F192:F207)-MIN(ROW(F192:F207))+1, ""), ROW() -191 )), "")</f>
        <v>Sara Ritchie</v>
      </c>
      <c r="AF196" s="13" t="str">
        <f t="array" ref="AF196">IFERROR(INDEX(B192:B207, SMALL(IF(ISNUMBER(SEARCH("JV1",F192:F207)), ROW(F192:F207)-MIN(ROW(F192:F207))+1, ""), ROW() -191 )), "")</f>
        <v/>
      </c>
      <c r="AG196" s="13" t="str">
        <f t="array" ref="AG196">IFERROR(INDEX(C192:C207, SMALL(IF(ISNUMBER(SEARCH("JV1",F192:F207)), ROW(F192:F207)-MIN(ROW(F192:F207))+1, ""), ROW() -191 )), "")</f>
        <v/>
      </c>
      <c r="AH196" s="13" t="str">
        <f t="array" ref="AH196">IFERROR(INDEX(D192:D207, SMALL(IF(ISNUMBER(SEARCH("JV1",F192:F207)), ROW(F192:F207)-MIN(ROW(F192:F207))+1, ""), ROW() -191 )), "")</f>
        <v/>
      </c>
      <c r="AI196" s="13" t="str">
        <f t="array" ref="AI196">IFERROR(INDEX(E192:E207, SMALL(IF(ISNUMBER(SEARCH("JV1",F192:F207)), ROW(F192:F207)-MIN(ROW(F192:F207))+1, ""), ROW() -191 )), "")</f>
        <v/>
      </c>
      <c r="AJ196" s="13" t="str">
        <f t="array" ref="AJ196">IFERROR(INDEX(B192:B207, SMALL(IF(ISNUMBER(SEARCH("JV2",F192:F207)), ROW(F192:F207)-MIN(ROW(F192:F207))+1, ""), ROW() -191 )), "")</f>
        <v/>
      </c>
      <c r="AK196" s="13" t="str">
        <f t="array" ref="AK196">IFERROR(INDEX(C192:C207, SMALL(IF(ISNUMBER(SEARCH("JV2",F192:F207)), ROW(F192:F207)-MIN(ROW(F192:F207))+1, ""), ROW() -191 )), "")</f>
        <v/>
      </c>
      <c r="AL196" s="13" t="str">
        <f t="array" ref="AL196">IFERROR(INDEX(D192:D207, SMALL(IF(ISNUMBER(SEARCH("JV2",F192:F207)), ROW(F192:F207)-MIN(ROW(F192:F207))+1, ""), ROW() -191 )), "")</f>
        <v/>
      </c>
      <c r="AM196" s="13" t="str">
        <f t="array" ref="AM196">IFERROR(INDEX(E192:E207, SMALL(IF(ISNUMBER(SEARCH("JV2",F192:F207)), ROW(F192:F207)-MIN(ROW(F192:F207))+1, ""), ROW() -191 )), "")</f>
        <v/>
      </c>
    </row>
    <row r="197" spans="2:39" s="13" customFormat="1" ht="15" customHeight="1">
      <c r="B197" s="21" t="s">
        <v>647</v>
      </c>
      <c r="C197" s="1"/>
      <c r="D197" s="22" t="s">
        <v>1459</v>
      </c>
      <c r="E197" s="1" t="s">
        <v>1460</v>
      </c>
      <c r="F197" s="23" t="s">
        <v>30</v>
      </c>
      <c r="G197" s="24"/>
      <c r="H197" s="25">
        <v>4374</v>
      </c>
      <c r="I197" s="24"/>
      <c r="J197" s="25" t="b">
        <v>0</v>
      </c>
      <c r="K197" s="19"/>
      <c r="L197" s="26"/>
      <c r="M197" s="27"/>
      <c r="AB197" s="13" t="str">
        <f t="array" ref="AB197">IFERROR(INDEX(B192:B207, SMALL(IF("V"=F192:F207, ROW(F192:F207)-MIN(ROW(F192:F207))+1, ""), ROW() -191 )), "")</f>
        <v>Rochester University</v>
      </c>
      <c r="AC197" s="13">
        <f t="array" ref="AC197">IFERROR(INDEX(C192:C207, SMALL(IF("V"=F192:F207, ROW(F192:F207)-MIN(ROW(F192:F207))+1, ""), ROW() -191 )), "")</f>
        <v>0</v>
      </c>
      <c r="AD197" s="13" t="str">
        <f t="array" ref="AD197">IFERROR(INDEX(D192:D207, SMALL(IF("V"=F192:F207, ROW(F192:F207)-MIN(ROW(F192:F207))+1, ""), ROW() -191 )), "")</f>
        <v>19-78947</v>
      </c>
      <c r="AE197" s="13" t="str">
        <f t="array" ref="AE197">IFERROR(INDEX(E192:E207, SMALL(IF("V"=F192:F207, ROW(F192:F207)-MIN(ROW(F192:F207))+1, ""), ROW() -191 )), "")</f>
        <v>Sarah Temple</v>
      </c>
      <c r="AF197" s="13" t="str">
        <f t="array" ref="AF197">IFERROR(INDEX(B192:B207, SMALL(IF(ISNUMBER(SEARCH("JV1",F192:F207)), ROW(F192:F207)-MIN(ROW(F192:F207))+1, ""), ROW() -191 )), "")</f>
        <v/>
      </c>
      <c r="AG197" s="13" t="str">
        <f t="array" ref="AG197">IFERROR(INDEX(C192:C207, SMALL(IF(ISNUMBER(SEARCH("JV1",F192:F207)), ROW(F192:F207)-MIN(ROW(F192:F207))+1, ""), ROW() -191 )), "")</f>
        <v/>
      </c>
      <c r="AH197" s="13" t="str">
        <f t="array" ref="AH197">IFERROR(INDEX(D192:D207, SMALL(IF(ISNUMBER(SEARCH("JV1",F192:F207)), ROW(F192:F207)-MIN(ROW(F192:F207))+1, ""), ROW() -191 )), "")</f>
        <v/>
      </c>
      <c r="AI197" s="13" t="str">
        <f t="array" ref="AI197">IFERROR(INDEX(E192:E207, SMALL(IF(ISNUMBER(SEARCH("JV1",F192:F207)), ROW(F192:F207)-MIN(ROW(F192:F207))+1, ""), ROW() -191 )), "")</f>
        <v/>
      </c>
      <c r="AJ197" s="13" t="str">
        <f t="array" ref="AJ197">IFERROR(INDEX(B192:B207, SMALL(IF(ISNUMBER(SEARCH("JV2",F192:F207)), ROW(F192:F207)-MIN(ROW(F192:F207))+1, ""), ROW() -191 )), "")</f>
        <v/>
      </c>
      <c r="AK197" s="13" t="str">
        <f t="array" ref="AK197">IFERROR(INDEX(C192:C207, SMALL(IF(ISNUMBER(SEARCH("JV2",F192:F207)), ROW(F192:F207)-MIN(ROW(F192:F207))+1, ""), ROW() -191 )), "")</f>
        <v/>
      </c>
      <c r="AL197" s="13" t="str">
        <f t="array" ref="AL197">IFERROR(INDEX(D192:D207, SMALL(IF(ISNUMBER(SEARCH("JV2",F192:F207)), ROW(F192:F207)-MIN(ROW(F192:F207))+1, ""), ROW() -191 )), "")</f>
        <v/>
      </c>
      <c r="AM197" s="13" t="str">
        <f t="array" ref="AM197">IFERROR(INDEX(E192:E207, SMALL(IF(ISNUMBER(SEARCH("JV2",F192:F207)), ROW(F192:F207)-MIN(ROW(F192:F207))+1, ""), ROW() -191 )), "")</f>
        <v/>
      </c>
    </row>
    <row r="198" spans="2:39" s="13" customFormat="1" ht="15" customHeight="1">
      <c r="B198" s="21" t="s">
        <v>647</v>
      </c>
      <c r="C198" s="1"/>
      <c r="D198" s="22" t="s">
        <v>1461</v>
      </c>
      <c r="E198" s="1" t="s">
        <v>1462</v>
      </c>
      <c r="F198" s="23" t="s">
        <v>30</v>
      </c>
      <c r="G198" s="24"/>
      <c r="H198" s="25">
        <v>4374</v>
      </c>
      <c r="I198" s="24"/>
      <c r="J198" s="25" t="b">
        <v>0</v>
      </c>
      <c r="K198" s="19"/>
      <c r="L198" s="26"/>
      <c r="M198" s="27"/>
      <c r="AB198" s="13" t="str">
        <f t="array" ref="AB198">IFERROR(INDEX(B192:B207, SMALL(IF("V"=F192:F207, ROW(F192:F207)-MIN(ROW(F192:F207))+1, ""), ROW() -191 )), "")</f>
        <v>Rochester University</v>
      </c>
      <c r="AC198" s="13">
        <f t="array" ref="AC198">IFERROR(INDEX(C192:C207, SMALL(IF("V"=F192:F207, ROW(F192:F207)-MIN(ROW(F192:F207))+1, ""), ROW() -191 )), "")</f>
        <v>0</v>
      </c>
      <c r="AD198" s="13" t="str">
        <f t="array" ref="AD198">IFERROR(INDEX(D192:D207, SMALL(IF("V"=F192:F207, ROW(F192:F207)-MIN(ROW(F192:F207))+1, ""), ROW() -191 )), "")</f>
        <v>22-1505</v>
      </c>
      <c r="AE198" s="13" t="str">
        <f t="array" ref="AE198">IFERROR(INDEX(E192:E207, SMALL(IF("V"=F192:F207, ROW(F192:F207)-MIN(ROW(F192:F207))+1, ""), ROW() -191 )), "")</f>
        <v>Shelby Opalka</v>
      </c>
      <c r="AF198" s="13" t="str">
        <f t="array" ref="AF198">IFERROR(INDEX(B192:B207, SMALL(IF(ISNUMBER(SEARCH("JV1",F192:F207)), ROW(F192:F207)-MIN(ROW(F192:F207))+1, ""), ROW() -191 )), "")</f>
        <v/>
      </c>
      <c r="AG198" s="13" t="str">
        <f t="array" ref="AG198">IFERROR(INDEX(C192:C207, SMALL(IF(ISNUMBER(SEARCH("JV1",F192:F207)), ROW(F192:F207)-MIN(ROW(F192:F207))+1, ""), ROW() -191 )), "")</f>
        <v/>
      </c>
      <c r="AH198" s="13" t="str">
        <f t="array" ref="AH198">IFERROR(INDEX(D192:D207, SMALL(IF(ISNUMBER(SEARCH("JV1",F192:F207)), ROW(F192:F207)-MIN(ROW(F192:F207))+1, ""), ROW() -191 )), "")</f>
        <v/>
      </c>
      <c r="AI198" s="13" t="str">
        <f t="array" ref="AI198">IFERROR(INDEX(E192:E207, SMALL(IF(ISNUMBER(SEARCH("JV1",F192:F207)), ROW(F192:F207)-MIN(ROW(F192:F207))+1, ""), ROW() -191 )), "")</f>
        <v/>
      </c>
      <c r="AJ198" s="13" t="str">
        <f t="array" ref="AJ198">IFERROR(INDEX(B192:B207, SMALL(IF(ISNUMBER(SEARCH("JV2",F192:F207)), ROW(F192:F207)-MIN(ROW(F192:F207))+1, ""), ROW() -191 )), "")</f>
        <v/>
      </c>
      <c r="AK198" s="13" t="str">
        <f t="array" ref="AK198">IFERROR(INDEX(C192:C207, SMALL(IF(ISNUMBER(SEARCH("JV2",F192:F207)), ROW(F192:F207)-MIN(ROW(F192:F207))+1, ""), ROW() -191 )), "")</f>
        <v/>
      </c>
      <c r="AL198" s="13" t="str">
        <f t="array" ref="AL198">IFERROR(INDEX(D192:D207, SMALL(IF(ISNUMBER(SEARCH("JV2",F192:F207)), ROW(F192:F207)-MIN(ROW(F192:F207))+1, ""), ROW() -191 )), "")</f>
        <v/>
      </c>
      <c r="AM198" s="13" t="str">
        <f t="array" ref="AM198">IFERROR(INDEX(E192:E207, SMALL(IF(ISNUMBER(SEARCH("JV2",F192:F207)), ROW(F192:F207)-MIN(ROW(F192:F207))+1, ""), ROW() -191 )), "")</f>
        <v/>
      </c>
    </row>
    <row r="199" spans="2:39" s="13" customFormat="1" ht="15" customHeight="1">
      <c r="B199" s="21" t="s">
        <v>647</v>
      </c>
      <c r="C199" s="1"/>
      <c r="D199" s="22" t="s">
        <v>1463</v>
      </c>
      <c r="E199" s="1" t="s">
        <v>1464</v>
      </c>
      <c r="F199" s="23" t="s">
        <v>30</v>
      </c>
      <c r="G199" s="24"/>
      <c r="H199" s="25">
        <v>4374</v>
      </c>
      <c r="I199" s="24"/>
      <c r="J199" s="25" t="b">
        <v>0</v>
      </c>
      <c r="K199" s="19"/>
      <c r="L199" s="26"/>
      <c r="M199" s="27"/>
      <c r="AB199" s="13" t="str">
        <f t="array" ref="AB199">IFERROR(INDEX(B192:B207, SMALL(IF("V"=F192:F207, ROW(F192:F207)-MIN(ROW(F192:F207))+1, ""), ROW() -191 )), "")</f>
        <v>Rochester University</v>
      </c>
      <c r="AC199" s="13">
        <f t="array" ref="AC199">IFERROR(INDEX(C192:C207, SMALL(IF("V"=F192:F207, ROW(F192:F207)-MIN(ROW(F192:F207))+1, ""), ROW() -191 )), "")</f>
        <v>0</v>
      </c>
      <c r="AD199" s="13" t="str">
        <f t="array" ref="AD199">IFERROR(INDEX(D192:D207, SMALL(IF("V"=F192:F207, ROW(F192:F207)-MIN(ROW(F192:F207))+1, ""), ROW() -191 )), "")</f>
        <v>11-520099</v>
      </c>
      <c r="AE199" s="13" t="str">
        <f t="array" ref="AE199">IFERROR(INDEX(E192:E207, SMALL(IF("V"=F192:F207, ROW(F192:F207)-MIN(ROW(F192:F207))+1, ""), ROW() -191 )), "")</f>
        <v>Vanessa Zissler</v>
      </c>
      <c r="AF199" s="13" t="str">
        <f t="array" ref="AF199">IFERROR(INDEX(B192:B207, SMALL(IF(ISNUMBER(SEARCH("JV1",F192:F207)), ROW(F192:F207)-MIN(ROW(F192:F207))+1, ""), ROW() -191 )), "")</f>
        <v/>
      </c>
      <c r="AG199" s="13" t="str">
        <f t="array" ref="AG199">IFERROR(INDEX(C192:C207, SMALL(IF(ISNUMBER(SEARCH("JV1",F192:F207)), ROW(F192:F207)-MIN(ROW(F192:F207))+1, ""), ROW() -191 )), "")</f>
        <v/>
      </c>
      <c r="AH199" s="13" t="str">
        <f t="array" ref="AH199">IFERROR(INDEX(D192:D207, SMALL(IF(ISNUMBER(SEARCH("JV1",F192:F207)), ROW(F192:F207)-MIN(ROW(F192:F207))+1, ""), ROW() -191 )), "")</f>
        <v/>
      </c>
      <c r="AI199" s="13" t="str">
        <f t="array" ref="AI199">IFERROR(INDEX(E192:E207, SMALL(IF(ISNUMBER(SEARCH("JV1",F192:F207)), ROW(F192:F207)-MIN(ROW(F192:F207))+1, ""), ROW() -191 )), "")</f>
        <v/>
      </c>
      <c r="AJ199" s="13" t="str">
        <f t="array" ref="AJ199">IFERROR(INDEX(B192:B207, SMALL(IF(ISNUMBER(SEARCH("JV2",F192:F207)), ROW(F192:F207)-MIN(ROW(F192:F207))+1, ""), ROW() -191 )), "")</f>
        <v/>
      </c>
      <c r="AK199" s="13" t="str">
        <f t="array" ref="AK199">IFERROR(INDEX(C192:C207, SMALL(IF(ISNUMBER(SEARCH("JV2",F192:F207)), ROW(F192:F207)-MIN(ROW(F192:F207))+1, ""), ROW() -191 )), "")</f>
        <v/>
      </c>
      <c r="AL199" s="13" t="str">
        <f t="array" ref="AL199">IFERROR(INDEX(D192:D207, SMALL(IF(ISNUMBER(SEARCH("JV2",F192:F207)), ROW(F192:F207)-MIN(ROW(F192:F207))+1, ""), ROW() -191 )), "")</f>
        <v/>
      </c>
      <c r="AM199" s="13" t="str">
        <f t="array" ref="AM199">IFERROR(INDEX(E192:E207, SMALL(IF(ISNUMBER(SEARCH("JV2",F192:F207)), ROW(F192:F207)-MIN(ROW(F192:F207))+1, ""), ROW() -191 )), "")</f>
        <v/>
      </c>
    </row>
    <row r="200" spans="2:39" s="13" customFormat="1" ht="15" customHeight="1">
      <c r="B200" s="21" t="s">
        <v>647</v>
      </c>
      <c r="C200" s="1"/>
      <c r="D200" s="22" t="s">
        <v>1465</v>
      </c>
      <c r="E200" s="1" t="s">
        <v>1466</v>
      </c>
      <c r="F200" s="23" t="s">
        <v>14</v>
      </c>
      <c r="G200" s="24"/>
      <c r="H200" s="25">
        <v>4374</v>
      </c>
      <c r="I200" s="24"/>
      <c r="J200" s="25" t="b">
        <v>0</v>
      </c>
      <c r="K200" s="19"/>
      <c r="L200" s="26"/>
      <c r="M200" s="27"/>
    </row>
    <row r="201" spans="2:39" s="13" customFormat="1" ht="15" customHeight="1">
      <c r="B201" s="21" t="s">
        <v>647</v>
      </c>
      <c r="C201" s="1"/>
      <c r="D201" s="22" t="s">
        <v>1467</v>
      </c>
      <c r="E201" s="1" t="s">
        <v>1468</v>
      </c>
      <c r="F201" s="23" t="s">
        <v>30</v>
      </c>
      <c r="G201" s="24"/>
      <c r="H201" s="25">
        <v>4374</v>
      </c>
      <c r="I201" s="24"/>
      <c r="J201" s="25" t="b">
        <v>0</v>
      </c>
      <c r="K201" s="19"/>
      <c r="L201" s="26"/>
      <c r="M201" s="27"/>
    </row>
    <row r="202" spans="2:39" s="13" customFormat="1" ht="15" customHeight="1">
      <c r="B202" s="21" t="s">
        <v>647</v>
      </c>
      <c r="C202" s="1"/>
      <c r="D202" s="22" t="s">
        <v>1469</v>
      </c>
      <c r="E202" s="1" t="s">
        <v>1470</v>
      </c>
      <c r="F202" s="23" t="s">
        <v>30</v>
      </c>
      <c r="G202" s="24"/>
      <c r="H202" s="25">
        <v>4374</v>
      </c>
      <c r="I202" s="24"/>
      <c r="J202" s="25" t="b">
        <v>0</v>
      </c>
      <c r="K202" s="19"/>
      <c r="L202" s="26"/>
      <c r="M202" s="27"/>
    </row>
    <row r="203" spans="2:39" s="13" customFormat="1" ht="15" customHeight="1">
      <c r="B203" s="21" t="s">
        <v>647</v>
      </c>
      <c r="C203" s="1"/>
      <c r="D203" s="22" t="s">
        <v>1471</v>
      </c>
      <c r="E203" s="1" t="s">
        <v>1472</v>
      </c>
      <c r="F203" s="23" t="s">
        <v>14</v>
      </c>
      <c r="G203" s="24"/>
      <c r="H203" s="25">
        <v>4374</v>
      </c>
      <c r="I203" s="24"/>
      <c r="J203" s="25" t="b">
        <v>0</v>
      </c>
      <c r="K203" s="19"/>
      <c r="L203" s="26"/>
      <c r="M203" s="27"/>
    </row>
    <row r="204" spans="2:39" s="13" customFormat="1" ht="15" customHeight="1">
      <c r="B204" s="21" t="s">
        <v>647</v>
      </c>
      <c r="C204" s="1"/>
      <c r="D204" s="22" t="s">
        <v>1473</v>
      </c>
      <c r="E204" s="1" t="s">
        <v>1474</v>
      </c>
      <c r="F204" s="23" t="s">
        <v>14</v>
      </c>
      <c r="G204" s="24"/>
      <c r="H204" s="25">
        <v>4374</v>
      </c>
      <c r="I204" s="24"/>
      <c r="J204" s="25" t="b">
        <v>0</v>
      </c>
      <c r="K204" s="19"/>
      <c r="L204" s="26"/>
      <c r="M204" s="27"/>
    </row>
    <row r="205" spans="2:39" s="13" customFormat="1" ht="15" customHeight="1">
      <c r="B205" s="21" t="s">
        <v>647</v>
      </c>
      <c r="C205" s="1"/>
      <c r="D205" s="22" t="s">
        <v>1475</v>
      </c>
      <c r="E205" s="1" t="s">
        <v>1476</v>
      </c>
      <c r="F205" s="23" t="s">
        <v>14</v>
      </c>
      <c r="G205" s="24"/>
      <c r="H205" s="25">
        <v>4374</v>
      </c>
      <c r="I205" s="24"/>
      <c r="J205" s="25" t="b">
        <v>0</v>
      </c>
      <c r="K205" s="19"/>
      <c r="L205" s="26"/>
      <c r="M205" s="27"/>
    </row>
    <row r="206" spans="2:39" s="13" customFormat="1" ht="15" customHeight="1">
      <c r="B206" s="21" t="s">
        <v>647</v>
      </c>
      <c r="C206" s="1"/>
      <c r="D206" s="22" t="s">
        <v>1477</v>
      </c>
      <c r="E206" s="1" t="s">
        <v>1478</v>
      </c>
      <c r="F206" s="23" t="s">
        <v>14</v>
      </c>
      <c r="G206" s="24"/>
      <c r="H206" s="25">
        <v>4374</v>
      </c>
      <c r="I206" s="24"/>
      <c r="J206" s="25" t="b">
        <v>0</v>
      </c>
      <c r="K206" s="19"/>
      <c r="L206" s="26"/>
      <c r="M206" s="27"/>
    </row>
    <row r="207" spans="2:39" s="13" customFormat="1" ht="15" customHeight="1">
      <c r="B207" s="21" t="s">
        <v>647</v>
      </c>
      <c r="C207" s="1"/>
      <c r="D207" s="22" t="s">
        <v>1479</v>
      </c>
      <c r="E207" s="1" t="s">
        <v>1480</v>
      </c>
      <c r="F207" s="23" t="s">
        <v>14</v>
      </c>
      <c r="G207" s="24"/>
      <c r="H207" s="25">
        <v>4374</v>
      </c>
      <c r="I207" s="24"/>
      <c r="J207" s="25" t="b">
        <v>0</v>
      </c>
      <c r="K207" s="19"/>
      <c r="L207" s="26"/>
      <c r="M207" s="27"/>
    </row>
    <row r="208" spans="2:39" s="13" customFormat="1" ht="15" customHeight="1">
      <c r="B208" s="21" t="s">
        <v>703</v>
      </c>
      <c r="C208" s="1"/>
      <c r="D208" s="22" t="s">
        <v>1481</v>
      </c>
      <c r="E208" s="1" t="s">
        <v>1482</v>
      </c>
      <c r="F208" s="23" t="s">
        <v>17</v>
      </c>
      <c r="G208" s="24"/>
      <c r="H208" s="25">
        <v>4437</v>
      </c>
      <c r="I208" s="24"/>
      <c r="J208" s="25" t="b">
        <v>0</v>
      </c>
      <c r="K208" s="19"/>
      <c r="L208" s="26"/>
      <c r="M208" s="27"/>
      <c r="AB208" s="13" t="str">
        <f t="array" ref="AB208">IFERROR(INDEX(B208:B226, SMALL(IF("V"=F208:F226, ROW(F208:F226)-MIN(ROW(F208:F226))+1, ""), ROW() -207 )), "")</f>
        <v>Saint Xavier University</v>
      </c>
      <c r="AC208" s="13">
        <f t="array" ref="AC208">IFERROR(INDEX(C208:C226, SMALL(IF("V"=F208:F226, ROW(F208:F226)-MIN(ROW(F208:F226))+1, ""), ROW() -207 )), "")</f>
        <v>0</v>
      </c>
      <c r="AD208" s="13" t="str">
        <f t="array" ref="AD208">IFERROR(INDEX(D208:D226, SMALL(IF("V"=F208:F226, ROW(F208:F226)-MIN(ROW(F208:F226))+1, ""), ROW() -207 )), "")</f>
        <v>11-151330</v>
      </c>
      <c r="AE208" s="13" t="str">
        <f t="array" ref="AE208">IFERROR(INDEX(E208:E226, SMALL(IF("V"=F208:F226, ROW(F208:F226)-MIN(ROW(F208:F226))+1, ""), ROW() -207 )), "")</f>
        <v>Barbara Lunsford</v>
      </c>
      <c r="AF208" s="13" t="str">
        <f t="array" ref="AF208">IFERROR(INDEX(B208:B226, SMALL(IF(ISNUMBER(SEARCH("JV1",F208:F226)), ROW(F208:F226)-MIN(ROW(F208:F226))+1, ""), ROW() -207 )), "")</f>
        <v>Saint Xavier University</v>
      </c>
      <c r="AG208" s="13">
        <f t="array" ref="AG208">IFERROR(INDEX(C208:C226, SMALL(IF(ISNUMBER(SEARCH("JV1",F208:F226)), ROW(F208:F226)-MIN(ROW(F208:F226))+1, ""), ROW() -207 )), "")</f>
        <v>0</v>
      </c>
      <c r="AH208" s="13" t="str">
        <f t="array" ref="AH208">IFERROR(INDEX(D208:D226, SMALL(IF(ISNUMBER(SEARCH("JV1",F208:F226)), ROW(F208:F226)-MIN(ROW(F208:F226))+1, ""), ROW() -207 )), "")</f>
        <v>23-1014</v>
      </c>
      <c r="AI208" s="13" t="str">
        <f t="array" ref="AI208">IFERROR(INDEX(E208:E226, SMALL(IF(ISNUMBER(SEARCH("JV1",F208:F226)), ROW(F208:F226)-MIN(ROW(F208:F226))+1, ""), ROW() -207 )), "")</f>
        <v>Abigail Garfio</v>
      </c>
      <c r="AJ208" s="13" t="str">
        <f t="array" ref="AJ208">IFERROR(INDEX(B208:B226, SMALL(IF(ISNUMBER(SEARCH("JV2",F208:F226)), ROW(F208:F226)-MIN(ROW(F208:F226))+1, ""), ROW() -207 )), "")</f>
        <v/>
      </c>
      <c r="AK208" s="13" t="str">
        <f t="array" ref="AK208">IFERROR(INDEX(C208:C226, SMALL(IF(ISNUMBER(SEARCH("JV2",F208:F226)), ROW(F208:F226)-MIN(ROW(F208:F226))+1, ""), ROW() -207 )), "")</f>
        <v/>
      </c>
      <c r="AL208" s="13" t="str">
        <f t="array" ref="AL208">IFERROR(INDEX(D208:D226, SMALL(IF(ISNUMBER(SEARCH("JV2",F208:F226)), ROW(F208:F226)-MIN(ROW(F208:F226))+1, ""), ROW() -207 )), "")</f>
        <v/>
      </c>
      <c r="AM208" s="13" t="str">
        <f t="array" ref="AM208">IFERROR(INDEX(E208:E226, SMALL(IF(ISNUMBER(SEARCH("JV2",F208:F226)), ROW(F208:F226)-MIN(ROW(F208:F226))+1, ""), ROW() -207 )), "")</f>
        <v/>
      </c>
    </row>
    <row r="209" spans="2:39" s="13" customFormat="1" ht="15" customHeight="1">
      <c r="B209" s="21" t="s">
        <v>703</v>
      </c>
      <c r="C209" s="1"/>
      <c r="D209" s="22" t="s">
        <v>1483</v>
      </c>
      <c r="E209" s="1" t="s">
        <v>1484</v>
      </c>
      <c r="F209" s="23" t="s">
        <v>14</v>
      </c>
      <c r="G209" s="24"/>
      <c r="H209" s="25">
        <v>4437</v>
      </c>
      <c r="I209" s="24"/>
      <c r="J209" s="25" t="b">
        <v>0</v>
      </c>
      <c r="K209" s="19"/>
      <c r="L209" s="26"/>
      <c r="M209" s="27"/>
      <c r="AB209" s="13" t="str">
        <f t="array" ref="AB209">IFERROR(INDEX(B208:B226, SMALL(IF("V"=F208:F226, ROW(F208:F226)-MIN(ROW(F208:F226))+1, ""), ROW() -207 )), "")</f>
        <v>Saint Xavier University</v>
      </c>
      <c r="AC209" s="13">
        <f t="array" ref="AC209">IFERROR(INDEX(C208:C226, SMALL(IF("V"=F208:F226, ROW(F208:F226)-MIN(ROW(F208:F226))+1, ""), ROW() -207 )), "")</f>
        <v>0</v>
      </c>
      <c r="AD209" s="13" t="str">
        <f t="array" ref="AD209">IFERROR(INDEX(D208:D226, SMALL(IF("V"=F208:F226, ROW(F208:F226)-MIN(ROW(F208:F226))+1, ""), ROW() -207 )), "")</f>
        <v>11-387469</v>
      </c>
      <c r="AE209" s="13" t="str">
        <f t="array" ref="AE209">IFERROR(INDEX(E208:E226, SMALL(IF("V"=F208:F226, ROW(F208:F226)-MIN(ROW(F208:F226))+1, ""), ROW() -207 )), "")</f>
        <v>Breanna Pimentel</v>
      </c>
      <c r="AF209" s="13" t="str">
        <f t="array" ref="AF209">IFERROR(INDEX(B208:B226, SMALL(IF(ISNUMBER(SEARCH("JV1",F208:F226)), ROW(F208:F226)-MIN(ROW(F208:F226))+1, ""), ROW() -207 )), "")</f>
        <v>Saint Xavier University</v>
      </c>
      <c r="AG209" s="13">
        <f t="array" ref="AG209">IFERROR(INDEX(C208:C226, SMALL(IF(ISNUMBER(SEARCH("JV1",F208:F226)), ROW(F208:F226)-MIN(ROW(F208:F226))+1, ""), ROW() -207 )), "")</f>
        <v>0</v>
      </c>
      <c r="AH209" s="13" t="str">
        <f t="array" ref="AH209">IFERROR(INDEX(D208:D226, SMALL(IF(ISNUMBER(SEARCH("JV1",F208:F226)), ROW(F208:F226)-MIN(ROW(F208:F226))+1, ""), ROW() -207 )), "")</f>
        <v>21-2211</v>
      </c>
      <c r="AI209" s="13" t="str">
        <f t="array" ref="AI209">IFERROR(INDEX(E208:E226, SMALL(IF(ISNUMBER(SEARCH("JV1",F208:F226)), ROW(F208:F226)-MIN(ROW(F208:F226))+1, ""), ROW() -207 )), "")</f>
        <v>Cassidy Dawson</v>
      </c>
      <c r="AJ209" s="13" t="str">
        <f t="array" ref="AJ209">IFERROR(INDEX(B208:B226, SMALL(IF(ISNUMBER(SEARCH("JV2",F208:F226)), ROW(F208:F226)-MIN(ROW(F208:F226))+1, ""), ROW() -207 )), "")</f>
        <v/>
      </c>
      <c r="AK209" s="13" t="str">
        <f t="array" ref="AK209">IFERROR(INDEX(C208:C226, SMALL(IF(ISNUMBER(SEARCH("JV2",F208:F226)), ROW(F208:F226)-MIN(ROW(F208:F226))+1, ""), ROW() -207 )), "")</f>
        <v/>
      </c>
      <c r="AL209" s="13" t="str">
        <f t="array" ref="AL209">IFERROR(INDEX(D208:D226, SMALL(IF(ISNUMBER(SEARCH("JV2",F208:F226)), ROW(F208:F226)-MIN(ROW(F208:F226))+1, ""), ROW() -207 )), "")</f>
        <v/>
      </c>
      <c r="AM209" s="13" t="str">
        <f t="array" ref="AM209">IFERROR(INDEX(E208:E226, SMALL(IF(ISNUMBER(SEARCH("JV2",F208:F226)), ROW(F208:F226)-MIN(ROW(F208:F226))+1, ""), ROW() -207 )), "")</f>
        <v/>
      </c>
    </row>
    <row r="210" spans="2:39" s="13" customFormat="1" ht="15" customHeight="1">
      <c r="B210" s="21" t="s">
        <v>703</v>
      </c>
      <c r="C210" s="1"/>
      <c r="D210" s="22" t="s">
        <v>1485</v>
      </c>
      <c r="E210" s="1" t="s">
        <v>1486</v>
      </c>
      <c r="F210" s="23" t="s">
        <v>14</v>
      </c>
      <c r="G210" s="24"/>
      <c r="H210" s="25">
        <v>4437</v>
      </c>
      <c r="I210" s="24"/>
      <c r="J210" s="25" t="b">
        <v>0</v>
      </c>
      <c r="K210" s="19"/>
      <c r="L210" s="26"/>
      <c r="M210" s="27"/>
      <c r="AB210" s="13" t="str">
        <f t="array" ref="AB210">IFERROR(INDEX(B208:B226, SMALL(IF("V"=F208:F226, ROW(F208:F226)-MIN(ROW(F208:F226))+1, ""), ROW() -207 )), "")</f>
        <v>Saint Xavier University</v>
      </c>
      <c r="AC210" s="13">
        <f t="array" ref="AC210">IFERROR(INDEX(C208:C226, SMALL(IF("V"=F208:F226, ROW(F208:F226)-MIN(ROW(F208:F226))+1, ""), ROW() -207 )), "")</f>
        <v>0</v>
      </c>
      <c r="AD210" s="13" t="str">
        <f t="array" ref="AD210">IFERROR(INDEX(D208:D226, SMALL(IF("V"=F208:F226, ROW(F208:F226)-MIN(ROW(F208:F226))+1, ""), ROW() -207 )), "")</f>
        <v>15-95681</v>
      </c>
      <c r="AE210" s="13" t="str">
        <f t="array" ref="AE210">IFERROR(INDEX(E208:E226, SMALL(IF("V"=F208:F226, ROW(F208:F226)-MIN(ROW(F208:F226))+1, ""), ROW() -207 )), "")</f>
        <v>Heidi Johnson</v>
      </c>
      <c r="AF210" s="13" t="str">
        <f t="array" ref="AF210">IFERROR(INDEX(B208:B226, SMALL(IF(ISNUMBER(SEARCH("JV1",F208:F226)), ROW(F208:F226)-MIN(ROW(F208:F226))+1, ""), ROW() -207 )), "")</f>
        <v>Saint Xavier University</v>
      </c>
      <c r="AG210" s="13">
        <f t="array" ref="AG210">IFERROR(INDEX(C208:C226, SMALL(IF(ISNUMBER(SEARCH("JV1",F208:F226)), ROW(F208:F226)-MIN(ROW(F208:F226))+1, ""), ROW() -207 )), "")</f>
        <v>0</v>
      </c>
      <c r="AH210" s="13" t="str">
        <f t="array" ref="AH210">IFERROR(INDEX(D208:D226, SMALL(IF(ISNUMBER(SEARCH("JV1",F208:F226)), ROW(F208:F226)-MIN(ROW(F208:F226))+1, ""), ROW() -207 )), "")</f>
        <v>22-3036</v>
      </c>
      <c r="AI210" s="13" t="str">
        <f t="array" ref="AI210">IFERROR(INDEX(E208:E226, SMALL(IF(ISNUMBER(SEARCH("JV1",F208:F226)), ROW(F208:F226)-MIN(ROW(F208:F226))+1, ""), ROW() -207 )), "")</f>
        <v>Emma Zalud</v>
      </c>
      <c r="AJ210" s="13" t="str">
        <f t="array" ref="AJ210">IFERROR(INDEX(B208:B226, SMALL(IF(ISNUMBER(SEARCH("JV2",F208:F226)), ROW(F208:F226)-MIN(ROW(F208:F226))+1, ""), ROW() -207 )), "")</f>
        <v/>
      </c>
      <c r="AK210" s="13" t="str">
        <f t="array" ref="AK210">IFERROR(INDEX(C208:C226, SMALL(IF(ISNUMBER(SEARCH("JV2",F208:F226)), ROW(F208:F226)-MIN(ROW(F208:F226))+1, ""), ROW() -207 )), "")</f>
        <v/>
      </c>
      <c r="AL210" s="13" t="str">
        <f t="array" ref="AL210">IFERROR(INDEX(D208:D226, SMALL(IF(ISNUMBER(SEARCH("JV2",F208:F226)), ROW(F208:F226)-MIN(ROW(F208:F226))+1, ""), ROW() -207 )), "")</f>
        <v/>
      </c>
      <c r="AM210" s="13" t="str">
        <f t="array" ref="AM210">IFERROR(INDEX(E208:E226, SMALL(IF(ISNUMBER(SEARCH("JV2",F208:F226)), ROW(F208:F226)-MIN(ROW(F208:F226))+1, ""), ROW() -207 )), "")</f>
        <v/>
      </c>
    </row>
    <row r="211" spans="2:39" s="13" customFormat="1" ht="15" customHeight="1">
      <c r="B211" s="21" t="s">
        <v>703</v>
      </c>
      <c r="C211" s="1"/>
      <c r="D211" s="22" t="s">
        <v>1487</v>
      </c>
      <c r="E211" s="1" t="s">
        <v>1488</v>
      </c>
      <c r="F211" s="23" t="s">
        <v>30</v>
      </c>
      <c r="G211" s="24"/>
      <c r="H211" s="25">
        <v>4437</v>
      </c>
      <c r="I211" s="24"/>
      <c r="J211" s="25" t="b">
        <v>0</v>
      </c>
      <c r="K211" s="19"/>
      <c r="L211" s="26"/>
      <c r="M211" s="27"/>
      <c r="AB211" s="13" t="str">
        <f t="array" ref="AB211">IFERROR(INDEX(B208:B226, SMALL(IF("V"=F208:F226, ROW(F208:F226)-MIN(ROW(F208:F226))+1, ""), ROW() -207 )), "")</f>
        <v>Saint Xavier University</v>
      </c>
      <c r="AC211" s="13">
        <f t="array" ref="AC211">IFERROR(INDEX(C208:C226, SMALL(IF("V"=F208:F226, ROW(F208:F226)-MIN(ROW(F208:F226))+1, ""), ROW() -207 )), "")</f>
        <v>0</v>
      </c>
      <c r="AD211" s="13" t="str">
        <f t="array" ref="AD211">IFERROR(INDEX(D208:D226, SMALL(IF("V"=F208:F226, ROW(F208:F226)-MIN(ROW(F208:F226))+1, ""), ROW() -207 )), "")</f>
        <v>17-89969</v>
      </c>
      <c r="AE211" s="13" t="str">
        <f t="array" ref="AE211">IFERROR(INDEX(E208:E226, SMALL(IF("V"=F208:F226, ROW(F208:F226)-MIN(ROW(F208:F226))+1, ""), ROW() -207 )), "")</f>
        <v>Lida Burgos</v>
      </c>
      <c r="AF211" s="13" t="str">
        <f t="array" ref="AF211">IFERROR(INDEX(B208:B226, SMALL(IF(ISNUMBER(SEARCH("JV1",F208:F226)), ROW(F208:F226)-MIN(ROW(F208:F226))+1, ""), ROW() -207 )), "")</f>
        <v>Saint Xavier University</v>
      </c>
      <c r="AG211" s="13">
        <f t="array" ref="AG211">IFERROR(INDEX(C208:C226, SMALL(IF(ISNUMBER(SEARCH("JV1",F208:F226)), ROW(F208:F226)-MIN(ROW(F208:F226))+1, ""), ROW() -207 )), "")</f>
        <v>0</v>
      </c>
      <c r="AH211" s="13" t="str">
        <f t="array" ref="AH211">IFERROR(INDEX(D208:D226, SMALL(IF(ISNUMBER(SEARCH("JV1",F208:F226)), ROW(F208:F226)-MIN(ROW(F208:F226))+1, ""), ROW() -207 )), "")</f>
        <v>19-76701</v>
      </c>
      <c r="AI211" s="13" t="str">
        <f t="array" ref="AI211">IFERROR(INDEX(E208:E226, SMALL(IF(ISNUMBER(SEARCH("JV1",F208:F226)), ROW(F208:F226)-MIN(ROW(F208:F226))+1, ""), ROW() -207 )), "")</f>
        <v>Heather Stembel</v>
      </c>
      <c r="AJ211" s="13" t="str">
        <f t="array" ref="AJ211">IFERROR(INDEX(B208:B226, SMALL(IF(ISNUMBER(SEARCH("JV2",F208:F226)), ROW(F208:F226)-MIN(ROW(F208:F226))+1, ""), ROW() -207 )), "")</f>
        <v/>
      </c>
      <c r="AK211" s="13" t="str">
        <f t="array" ref="AK211">IFERROR(INDEX(C208:C226, SMALL(IF(ISNUMBER(SEARCH("JV2",F208:F226)), ROW(F208:F226)-MIN(ROW(F208:F226))+1, ""), ROW() -207 )), "")</f>
        <v/>
      </c>
      <c r="AL211" s="13" t="str">
        <f t="array" ref="AL211">IFERROR(INDEX(D208:D226, SMALL(IF(ISNUMBER(SEARCH("JV2",F208:F226)), ROW(F208:F226)-MIN(ROW(F208:F226))+1, ""), ROW() -207 )), "")</f>
        <v/>
      </c>
      <c r="AM211" s="13" t="str">
        <f t="array" ref="AM211">IFERROR(INDEX(E208:E226, SMALL(IF(ISNUMBER(SEARCH("JV2",F208:F226)), ROW(F208:F226)-MIN(ROW(F208:F226))+1, ""), ROW() -207 )), "")</f>
        <v/>
      </c>
    </row>
    <row r="212" spans="2:39" s="13" customFormat="1" ht="15" customHeight="1">
      <c r="B212" s="21" t="s">
        <v>703</v>
      </c>
      <c r="C212" s="1"/>
      <c r="D212" s="22" t="s">
        <v>1489</v>
      </c>
      <c r="E212" s="1" t="s">
        <v>1490</v>
      </c>
      <c r="F212" s="23" t="s">
        <v>17</v>
      </c>
      <c r="G212" s="24"/>
      <c r="H212" s="25">
        <v>4437</v>
      </c>
      <c r="I212" s="24"/>
      <c r="J212" s="25" t="b">
        <v>0</v>
      </c>
      <c r="K212" s="19"/>
      <c r="L212" s="26"/>
      <c r="M212" s="27"/>
      <c r="AB212" s="13" t="str">
        <f t="array" ref="AB212">IFERROR(INDEX(B208:B226, SMALL(IF("V"=F208:F226, ROW(F208:F226)-MIN(ROW(F208:F226))+1, ""), ROW() -207 )), "")</f>
        <v>Saint Xavier University</v>
      </c>
      <c r="AC212" s="13">
        <f t="array" ref="AC212">IFERROR(INDEX(C208:C226, SMALL(IF("V"=F208:F226, ROW(F208:F226)-MIN(ROW(F208:F226))+1, ""), ROW() -207 )), "")</f>
        <v>0</v>
      </c>
      <c r="AD212" s="13" t="str">
        <f t="array" ref="AD212">IFERROR(INDEX(D208:D226, SMALL(IF("V"=F208:F226, ROW(F208:F226)-MIN(ROW(F208:F226))+1, ""), ROW() -207 )), "")</f>
        <v>11-264830</v>
      </c>
      <c r="AE212" s="13" t="str">
        <f t="array" ref="AE212">IFERROR(INDEX(E208:E226, SMALL(IF("V"=F208:F226, ROW(F208:F226)-MIN(ROW(F208:F226))+1, ""), ROW() -207 )), "")</f>
        <v>Megan Gillson</v>
      </c>
      <c r="AF212" s="13" t="str">
        <f t="array" ref="AF212">IFERROR(INDEX(B208:B226, SMALL(IF(ISNUMBER(SEARCH("JV1",F208:F226)), ROW(F208:F226)-MIN(ROW(F208:F226))+1, ""), ROW() -207 )), "")</f>
        <v>Saint Xavier University</v>
      </c>
      <c r="AG212" s="13">
        <f t="array" ref="AG212">IFERROR(INDEX(C208:C226, SMALL(IF(ISNUMBER(SEARCH("JV1",F208:F226)), ROW(F208:F226)-MIN(ROW(F208:F226))+1, ""), ROW() -207 )), "")</f>
        <v>0</v>
      </c>
      <c r="AH212" s="13" t="str">
        <f t="array" ref="AH212">IFERROR(INDEX(D208:D226, SMALL(IF(ISNUMBER(SEARCH("JV1",F208:F226)), ROW(F208:F226)-MIN(ROW(F208:F226))+1, ""), ROW() -207 )), "")</f>
        <v>23-1013</v>
      </c>
      <c r="AI212" s="13" t="str">
        <f t="array" ref="AI212">IFERROR(INDEX(E208:E226, SMALL(IF(ISNUMBER(SEARCH("JV1",F208:F226)), ROW(F208:F226)-MIN(ROW(F208:F226))+1, ""), ROW() -207 )), "")</f>
        <v>Sara Flynn</v>
      </c>
      <c r="AJ212" s="13" t="str">
        <f t="array" ref="AJ212">IFERROR(INDEX(B208:B226, SMALL(IF(ISNUMBER(SEARCH("JV2",F208:F226)), ROW(F208:F226)-MIN(ROW(F208:F226))+1, ""), ROW() -207 )), "")</f>
        <v/>
      </c>
      <c r="AK212" s="13" t="str">
        <f t="array" ref="AK212">IFERROR(INDEX(C208:C226, SMALL(IF(ISNUMBER(SEARCH("JV2",F208:F226)), ROW(F208:F226)-MIN(ROW(F208:F226))+1, ""), ROW() -207 )), "")</f>
        <v/>
      </c>
      <c r="AL212" s="13" t="str">
        <f t="array" ref="AL212">IFERROR(INDEX(D208:D226, SMALL(IF(ISNUMBER(SEARCH("JV2",F208:F226)), ROW(F208:F226)-MIN(ROW(F208:F226))+1, ""), ROW() -207 )), "")</f>
        <v/>
      </c>
      <c r="AM212" s="13" t="str">
        <f t="array" ref="AM212">IFERROR(INDEX(E208:E226, SMALL(IF(ISNUMBER(SEARCH("JV2",F208:F226)), ROW(F208:F226)-MIN(ROW(F208:F226))+1, ""), ROW() -207 )), "")</f>
        <v/>
      </c>
    </row>
    <row r="213" spans="2:39" s="13" customFormat="1" ht="15" customHeight="1">
      <c r="B213" s="21" t="s">
        <v>703</v>
      </c>
      <c r="C213" s="1"/>
      <c r="D213" s="22" t="s">
        <v>1491</v>
      </c>
      <c r="E213" s="1" t="s">
        <v>1492</v>
      </c>
      <c r="F213" s="23" t="s">
        <v>17</v>
      </c>
      <c r="G213" s="24"/>
      <c r="H213" s="25">
        <v>4437</v>
      </c>
      <c r="I213" s="24"/>
      <c r="J213" s="25" t="b">
        <v>0</v>
      </c>
      <c r="K213" s="19"/>
      <c r="L213" s="26"/>
      <c r="M213" s="27"/>
      <c r="AB213" s="13" t="str">
        <f t="array" ref="AB213">IFERROR(INDEX(B208:B226, SMALL(IF("V"=F208:F226, ROW(F208:F226)-MIN(ROW(F208:F226))+1, ""), ROW() -207 )), "")</f>
        <v>Saint Xavier University</v>
      </c>
      <c r="AC213" s="13">
        <f t="array" ref="AC213">IFERROR(INDEX(C208:C226, SMALL(IF("V"=F208:F226, ROW(F208:F226)-MIN(ROW(F208:F226))+1, ""), ROW() -207 )), "")</f>
        <v>0</v>
      </c>
      <c r="AD213" s="13" t="str">
        <f t="array" ref="AD213">IFERROR(INDEX(D208:D226, SMALL(IF("V"=F208:F226, ROW(F208:F226)-MIN(ROW(F208:F226))+1, ""), ROW() -207 )), "")</f>
        <v>11-447755</v>
      </c>
      <c r="AE213" s="13" t="str">
        <f t="array" ref="AE213">IFERROR(INDEX(E208:E226, SMALL(IF("V"=F208:F226, ROW(F208:F226)-MIN(ROW(F208:F226))+1, ""), ROW() -207 )), "")</f>
        <v>Monica Darrow</v>
      </c>
      <c r="AF213" s="13" t="str">
        <f t="array" ref="AF213">IFERROR(INDEX(B208:B226, SMALL(IF(ISNUMBER(SEARCH("JV1",F208:F226)), ROW(F208:F226)-MIN(ROW(F208:F226))+1, ""), ROW() -207 )), "")</f>
        <v>Saint Xavier University</v>
      </c>
      <c r="AG213" s="13">
        <f t="array" ref="AG213">IFERROR(INDEX(C208:C226, SMALL(IF(ISNUMBER(SEARCH("JV1",F208:F226)), ROW(F208:F226)-MIN(ROW(F208:F226))+1, ""), ROW() -207 )), "")</f>
        <v>0</v>
      </c>
      <c r="AH213" s="13" t="str">
        <f t="array" ref="AH213">IFERROR(INDEX(D208:D226, SMALL(IF(ISNUMBER(SEARCH("JV1",F208:F226)), ROW(F208:F226)-MIN(ROW(F208:F226))+1, ""), ROW() -207 )), "")</f>
        <v>22-3037</v>
      </c>
      <c r="AI213" s="13" t="str">
        <f t="array" ref="AI213">IFERROR(INDEX(E208:E226, SMALL(IF(ISNUMBER(SEARCH("JV1",F208:F226)), ROW(F208:F226)-MIN(ROW(F208:F226))+1, ""), ROW() -207 )), "")</f>
        <v>Yajaira Ortiz</v>
      </c>
      <c r="AJ213" s="13" t="str">
        <f t="array" ref="AJ213">IFERROR(INDEX(B208:B226, SMALL(IF(ISNUMBER(SEARCH("JV2",F208:F226)), ROW(F208:F226)-MIN(ROW(F208:F226))+1, ""), ROW() -207 )), "")</f>
        <v/>
      </c>
      <c r="AK213" s="13" t="str">
        <f t="array" ref="AK213">IFERROR(INDEX(C208:C226, SMALL(IF(ISNUMBER(SEARCH("JV2",F208:F226)), ROW(F208:F226)-MIN(ROW(F208:F226))+1, ""), ROW() -207 )), "")</f>
        <v/>
      </c>
      <c r="AL213" s="13" t="str">
        <f t="array" ref="AL213">IFERROR(INDEX(D208:D226, SMALL(IF(ISNUMBER(SEARCH("JV2",F208:F226)), ROW(F208:F226)-MIN(ROW(F208:F226))+1, ""), ROW() -207 )), "")</f>
        <v/>
      </c>
      <c r="AM213" s="13" t="str">
        <f t="array" ref="AM213">IFERROR(INDEX(E208:E226, SMALL(IF(ISNUMBER(SEARCH("JV2",F208:F226)), ROW(F208:F226)-MIN(ROW(F208:F226))+1, ""), ROW() -207 )), "")</f>
        <v/>
      </c>
    </row>
    <row r="214" spans="2:39" s="13" customFormat="1" ht="15" customHeight="1">
      <c r="B214" s="21" t="s">
        <v>703</v>
      </c>
      <c r="C214" s="1"/>
      <c r="D214" s="22" t="s">
        <v>1493</v>
      </c>
      <c r="E214" s="1" t="s">
        <v>1494</v>
      </c>
      <c r="F214" s="23" t="s">
        <v>30</v>
      </c>
      <c r="G214" s="24"/>
      <c r="H214" s="25">
        <v>4437</v>
      </c>
      <c r="I214" s="24"/>
      <c r="J214" s="25" t="b">
        <v>0</v>
      </c>
      <c r="K214" s="19"/>
      <c r="L214" s="26"/>
      <c r="M214" s="27"/>
      <c r="AB214" s="13" t="str">
        <f t="array" ref="AB214">IFERROR(INDEX(B208:B226, SMALL(IF("V"=F208:F226, ROW(F208:F226)-MIN(ROW(F208:F226))+1, ""), ROW() -207 )), "")</f>
        <v>Saint Xavier University</v>
      </c>
      <c r="AC214" s="13">
        <f t="array" ref="AC214">IFERROR(INDEX(C208:C226, SMALL(IF("V"=F208:F226, ROW(F208:F226)-MIN(ROW(F208:F226))+1, ""), ROW() -207 )), "")</f>
        <v>0</v>
      </c>
      <c r="AD214" s="13" t="str">
        <f t="array" ref="AD214">IFERROR(INDEX(D208:D226, SMALL(IF("V"=F208:F226, ROW(F208:F226)-MIN(ROW(F208:F226))+1, ""), ROW() -207 )), "")</f>
        <v>11-251802</v>
      </c>
      <c r="AE214" s="13" t="str">
        <f t="array" ref="AE214">IFERROR(INDEX(E208:E226, SMALL(IF("V"=F208:F226, ROW(F208:F226)-MIN(ROW(F208:F226))+1, ""), ROW() -207 )), "")</f>
        <v>Olivia Daujatas</v>
      </c>
      <c r="AF214" s="13" t="str">
        <f t="array" ref="AF214">IFERROR(INDEX(B208:B226, SMALL(IF(ISNUMBER(SEARCH("JV1",F208:F226)), ROW(F208:F226)-MIN(ROW(F208:F226))+1, ""), ROW() -207 )), "")</f>
        <v>Saint Xavier University</v>
      </c>
      <c r="AG214" s="13">
        <f t="array" ref="AG214">IFERROR(INDEX(C208:C226, SMALL(IF(ISNUMBER(SEARCH("JV1",F208:F226)), ROW(F208:F226)-MIN(ROW(F208:F226))+1, ""), ROW() -207 )), "")</f>
        <v>0</v>
      </c>
      <c r="AH214" s="13" t="str">
        <f t="array" ref="AH214">IFERROR(INDEX(D208:D226, SMALL(IF(ISNUMBER(SEARCH("JV1",F208:F226)), ROW(F208:F226)-MIN(ROW(F208:F226))+1, ""), ROW() -207 )), "")</f>
        <v>21-2210</v>
      </c>
      <c r="AI214" s="13" t="str">
        <f t="array" ref="AI214">IFERROR(INDEX(E208:E226, SMALL(IF(ISNUMBER(SEARCH("JV1",F208:F226)), ROW(F208:F226)-MIN(ROW(F208:F226))+1, ""), ROW() -207 )), "")</f>
        <v>Yarah Damra</v>
      </c>
      <c r="AJ214" s="13" t="str">
        <f t="array" ref="AJ214">IFERROR(INDEX(B208:B226, SMALL(IF(ISNUMBER(SEARCH("JV2",F208:F226)), ROW(F208:F226)-MIN(ROW(F208:F226))+1, ""), ROW() -207 )), "")</f>
        <v/>
      </c>
      <c r="AK214" s="13" t="str">
        <f t="array" ref="AK214">IFERROR(INDEX(C208:C226, SMALL(IF(ISNUMBER(SEARCH("JV2",F208:F226)), ROW(F208:F226)-MIN(ROW(F208:F226))+1, ""), ROW() -207 )), "")</f>
        <v/>
      </c>
      <c r="AL214" s="13" t="str">
        <f t="array" ref="AL214">IFERROR(INDEX(D208:D226, SMALL(IF(ISNUMBER(SEARCH("JV2",F208:F226)), ROW(F208:F226)-MIN(ROW(F208:F226))+1, ""), ROW() -207 )), "")</f>
        <v/>
      </c>
      <c r="AM214" s="13" t="str">
        <f t="array" ref="AM214">IFERROR(INDEX(E208:E226, SMALL(IF(ISNUMBER(SEARCH("JV2",F208:F226)), ROW(F208:F226)-MIN(ROW(F208:F226))+1, ""), ROW() -207 )), "")</f>
        <v/>
      </c>
    </row>
    <row r="215" spans="2:39" s="13" customFormat="1" ht="15" customHeight="1">
      <c r="B215" s="21" t="s">
        <v>703</v>
      </c>
      <c r="C215" s="1"/>
      <c r="D215" s="22" t="s">
        <v>1495</v>
      </c>
      <c r="E215" s="1" t="s">
        <v>1496</v>
      </c>
      <c r="F215" s="23" t="s">
        <v>17</v>
      </c>
      <c r="G215" s="24"/>
      <c r="H215" s="25">
        <v>4437</v>
      </c>
      <c r="I215" s="24"/>
      <c r="J215" s="25" t="b">
        <v>0</v>
      </c>
      <c r="K215" s="19"/>
      <c r="L215" s="26"/>
      <c r="M215" s="27"/>
      <c r="AB215" s="13" t="str">
        <f t="array" ref="AB215">IFERROR(INDEX(B208:B226, SMALL(IF("V"=F208:F226, ROW(F208:F226)-MIN(ROW(F208:F226))+1, ""), ROW() -207 )), "")</f>
        <v/>
      </c>
      <c r="AC215" s="13" t="str">
        <f t="array" ref="AC215">IFERROR(INDEX(C208:C226, SMALL(IF("V"=F208:F226, ROW(F208:F226)-MIN(ROW(F208:F226))+1, ""), ROW() -207 )), "")</f>
        <v/>
      </c>
      <c r="AD215" s="13" t="str">
        <f t="array" ref="AD215">IFERROR(INDEX(D208:D226, SMALL(IF("V"=F208:F226, ROW(F208:F226)-MIN(ROW(F208:F226))+1, ""), ROW() -207 )), "")</f>
        <v/>
      </c>
      <c r="AE215" s="13" t="str">
        <f t="array" ref="AE215">IFERROR(INDEX(E208:E226, SMALL(IF("V"=F208:F226, ROW(F208:F226)-MIN(ROW(F208:F226))+1, ""), ROW() -207 )), "")</f>
        <v/>
      </c>
      <c r="AF215" s="13" t="str">
        <f t="array" ref="AF215">IFERROR(INDEX(B208:B226, SMALL(IF(ISNUMBER(SEARCH("JV1",F208:F226)), ROW(F208:F226)-MIN(ROW(F208:F226))+1, ""), ROW() -207 )), "")</f>
        <v>Saint Xavier University</v>
      </c>
      <c r="AG215" s="13">
        <f t="array" ref="AG215">IFERROR(INDEX(C208:C226, SMALL(IF(ISNUMBER(SEARCH("JV1",F208:F226)), ROW(F208:F226)-MIN(ROW(F208:F226))+1, ""), ROW() -207 )), "")</f>
        <v>0</v>
      </c>
      <c r="AH215" s="13" t="str">
        <f t="array" ref="AH215">IFERROR(INDEX(D208:D226, SMALL(IF(ISNUMBER(SEARCH("JV1",F208:F226)), ROW(F208:F226)-MIN(ROW(F208:F226))+1, ""), ROW() -207 )), "")</f>
        <v>23-1012</v>
      </c>
      <c r="AI215" s="13" t="str">
        <f t="array" ref="AI215">IFERROR(INDEX(E208:E226, SMALL(IF(ISNUMBER(SEARCH("JV1",F208:F226)), ROW(F208:F226)-MIN(ROW(F208:F226))+1, ""), ROW() -207 )), "")</f>
        <v>Zenaba Alassani</v>
      </c>
      <c r="AJ215" s="13" t="str">
        <f t="array" ref="AJ215">IFERROR(INDEX(B208:B226, SMALL(IF(ISNUMBER(SEARCH("JV2",F208:F226)), ROW(F208:F226)-MIN(ROW(F208:F226))+1, ""), ROW() -207 )), "")</f>
        <v/>
      </c>
      <c r="AK215" s="13" t="str">
        <f t="array" ref="AK215">IFERROR(INDEX(C208:C226, SMALL(IF(ISNUMBER(SEARCH("JV2",F208:F226)), ROW(F208:F226)-MIN(ROW(F208:F226))+1, ""), ROW() -207 )), "")</f>
        <v/>
      </c>
      <c r="AL215" s="13" t="str">
        <f t="array" ref="AL215">IFERROR(INDEX(D208:D226, SMALL(IF(ISNUMBER(SEARCH("JV2",F208:F226)), ROW(F208:F226)-MIN(ROW(F208:F226))+1, ""), ROW() -207 )), "")</f>
        <v/>
      </c>
      <c r="AM215" s="13" t="str">
        <f t="array" ref="AM215">IFERROR(INDEX(E208:E226, SMALL(IF(ISNUMBER(SEARCH("JV2",F208:F226)), ROW(F208:F226)-MIN(ROW(F208:F226))+1, ""), ROW() -207 )), "")</f>
        <v/>
      </c>
    </row>
    <row r="216" spans="2:39" s="13" customFormat="1" ht="15" customHeight="1">
      <c r="B216" s="21" t="s">
        <v>703</v>
      </c>
      <c r="C216" s="1"/>
      <c r="D216" s="22" t="s">
        <v>1497</v>
      </c>
      <c r="E216" s="1" t="s">
        <v>1498</v>
      </c>
      <c r="F216" s="23" t="s">
        <v>14</v>
      </c>
      <c r="G216" s="24"/>
      <c r="H216" s="25">
        <v>4437</v>
      </c>
      <c r="I216" s="24"/>
      <c r="J216" s="25" t="b">
        <v>0</v>
      </c>
      <c r="K216" s="19"/>
      <c r="L216" s="26"/>
      <c r="M216" s="27"/>
    </row>
    <row r="217" spans="2:39" s="13" customFormat="1" ht="15" customHeight="1">
      <c r="B217" s="21" t="s">
        <v>703</v>
      </c>
      <c r="C217" s="1"/>
      <c r="D217" s="22" t="s">
        <v>1499</v>
      </c>
      <c r="E217" s="1" t="s">
        <v>1500</v>
      </c>
      <c r="F217" s="23" t="s">
        <v>30</v>
      </c>
      <c r="G217" s="24"/>
      <c r="H217" s="25">
        <v>4437</v>
      </c>
      <c r="I217" s="24"/>
      <c r="J217" s="25" t="b">
        <v>0</v>
      </c>
      <c r="K217" s="19"/>
      <c r="L217" s="26"/>
      <c r="M217" s="27"/>
    </row>
    <row r="218" spans="2:39" s="13" customFormat="1" ht="15" customHeight="1">
      <c r="B218" s="21" t="s">
        <v>703</v>
      </c>
      <c r="C218" s="1"/>
      <c r="D218" s="22" t="s">
        <v>1501</v>
      </c>
      <c r="E218" s="1" t="s">
        <v>1502</v>
      </c>
      <c r="F218" s="23" t="s">
        <v>14</v>
      </c>
      <c r="G218" s="24"/>
      <c r="H218" s="25">
        <v>4437</v>
      </c>
      <c r="I218" s="24"/>
      <c r="J218" s="25" t="b">
        <v>0</v>
      </c>
      <c r="K218" s="19"/>
      <c r="L218" s="26"/>
      <c r="M218" s="27"/>
    </row>
    <row r="219" spans="2:39" s="13" customFormat="1" ht="15" customHeight="1">
      <c r="B219" s="21" t="s">
        <v>703</v>
      </c>
      <c r="C219" s="1"/>
      <c r="D219" s="22" t="s">
        <v>1503</v>
      </c>
      <c r="E219" s="1" t="s">
        <v>1504</v>
      </c>
      <c r="F219" s="23" t="s">
        <v>14</v>
      </c>
      <c r="G219" s="24"/>
      <c r="H219" s="25">
        <v>4437</v>
      </c>
      <c r="I219" s="24"/>
      <c r="J219" s="25" t="b">
        <v>0</v>
      </c>
      <c r="K219" s="19"/>
      <c r="L219" s="26"/>
      <c r="M219" s="27"/>
    </row>
    <row r="220" spans="2:39" s="13" customFormat="1" ht="15" customHeight="1">
      <c r="B220" s="21" t="s">
        <v>703</v>
      </c>
      <c r="C220" s="1"/>
      <c r="D220" s="22" t="s">
        <v>1505</v>
      </c>
      <c r="E220" s="1" t="s">
        <v>1506</v>
      </c>
      <c r="F220" s="23" t="s">
        <v>14</v>
      </c>
      <c r="G220" s="24"/>
      <c r="H220" s="25">
        <v>4437</v>
      </c>
      <c r="I220" s="24"/>
      <c r="J220" s="25" t="b">
        <v>0</v>
      </c>
      <c r="K220" s="19"/>
      <c r="L220" s="26"/>
      <c r="M220" s="27"/>
    </row>
    <row r="221" spans="2:39" s="13" customFormat="1" ht="15" customHeight="1">
      <c r="B221" s="21" t="s">
        <v>703</v>
      </c>
      <c r="C221" s="1"/>
      <c r="D221" s="22" t="s">
        <v>1507</v>
      </c>
      <c r="E221" s="1" t="s">
        <v>1508</v>
      </c>
      <c r="F221" s="23" t="s">
        <v>14</v>
      </c>
      <c r="G221" s="24"/>
      <c r="H221" s="25">
        <v>4437</v>
      </c>
      <c r="I221" s="24"/>
      <c r="J221" s="25" t="b">
        <v>0</v>
      </c>
      <c r="K221" s="19"/>
      <c r="L221" s="26"/>
      <c r="M221" s="27"/>
    </row>
    <row r="222" spans="2:39" s="13" customFormat="1" ht="15" customHeight="1">
      <c r="B222" s="21" t="s">
        <v>703</v>
      </c>
      <c r="C222" s="1"/>
      <c r="D222" s="22" t="s">
        <v>1509</v>
      </c>
      <c r="E222" s="1" t="s">
        <v>1510</v>
      </c>
      <c r="F222" s="23" t="s">
        <v>17</v>
      </c>
      <c r="G222" s="24"/>
      <c r="H222" s="25">
        <v>4437</v>
      </c>
      <c r="I222" s="24"/>
      <c r="J222" s="25" t="b">
        <v>0</v>
      </c>
      <c r="K222" s="19"/>
      <c r="L222" s="26"/>
      <c r="M222" s="27"/>
    </row>
    <row r="223" spans="2:39" s="13" customFormat="1" ht="15" customHeight="1">
      <c r="B223" s="21" t="s">
        <v>703</v>
      </c>
      <c r="C223" s="1"/>
      <c r="D223" s="22" t="s">
        <v>1511</v>
      </c>
      <c r="E223" s="1" t="s">
        <v>1512</v>
      </c>
      <c r="F223" s="23" t="s">
        <v>30</v>
      </c>
      <c r="G223" s="24"/>
      <c r="H223" s="25">
        <v>4437</v>
      </c>
      <c r="I223" s="24"/>
      <c r="J223" s="25" t="b">
        <v>0</v>
      </c>
      <c r="K223" s="19"/>
      <c r="L223" s="26"/>
      <c r="M223" s="27"/>
    </row>
    <row r="224" spans="2:39" s="13" customFormat="1" ht="15" customHeight="1">
      <c r="B224" s="21" t="s">
        <v>703</v>
      </c>
      <c r="C224" s="1"/>
      <c r="D224" s="22" t="s">
        <v>1513</v>
      </c>
      <c r="E224" s="1" t="s">
        <v>1514</v>
      </c>
      <c r="F224" s="23" t="s">
        <v>17</v>
      </c>
      <c r="G224" s="24"/>
      <c r="H224" s="25">
        <v>4437</v>
      </c>
      <c r="I224" s="24"/>
      <c r="J224" s="25" t="b">
        <v>0</v>
      </c>
      <c r="K224" s="19"/>
      <c r="L224" s="26"/>
      <c r="M224" s="27"/>
    </row>
    <row r="225" spans="2:39" s="13" customFormat="1" ht="15" customHeight="1">
      <c r="B225" s="21" t="s">
        <v>703</v>
      </c>
      <c r="C225" s="1"/>
      <c r="D225" s="22" t="s">
        <v>1515</v>
      </c>
      <c r="E225" s="1" t="s">
        <v>1516</v>
      </c>
      <c r="F225" s="23" t="s">
        <v>17</v>
      </c>
      <c r="G225" s="24"/>
      <c r="H225" s="25">
        <v>4437</v>
      </c>
      <c r="I225" s="24"/>
      <c r="J225" s="25" t="b">
        <v>0</v>
      </c>
      <c r="K225" s="19"/>
      <c r="L225" s="26"/>
      <c r="M225" s="27"/>
    </row>
    <row r="226" spans="2:39" s="13" customFormat="1" ht="15" customHeight="1">
      <c r="B226" s="21" t="s">
        <v>703</v>
      </c>
      <c r="C226" s="1"/>
      <c r="D226" s="22" t="s">
        <v>1517</v>
      </c>
      <c r="E226" s="1" t="s">
        <v>1518</v>
      </c>
      <c r="F226" s="23" t="s">
        <v>17</v>
      </c>
      <c r="G226" s="24"/>
      <c r="H226" s="25">
        <v>4437</v>
      </c>
      <c r="I226" s="24"/>
      <c r="J226" s="25" t="b">
        <v>0</v>
      </c>
      <c r="K226" s="19"/>
      <c r="L226" s="26"/>
      <c r="M226" s="27"/>
    </row>
    <row r="227" spans="2:39" s="13" customFormat="1" ht="15" customHeight="1">
      <c r="B227" s="21" t="s">
        <v>750</v>
      </c>
      <c r="C227" s="1"/>
      <c r="D227" s="28" t="s">
        <v>360</v>
      </c>
      <c r="E227" s="23" t="s">
        <v>30</v>
      </c>
      <c r="F227" s="23" t="s">
        <v>30</v>
      </c>
      <c r="G227" s="24"/>
      <c r="H227" s="25">
        <v>4462</v>
      </c>
      <c r="I227" s="24"/>
      <c r="J227" s="25" t="b">
        <v>0</v>
      </c>
      <c r="K227" s="19"/>
      <c r="L227" s="26"/>
      <c r="M227" s="27"/>
      <c r="AB227" s="13" t="str">
        <f t="array" ref="AB227">IFERROR(INDEX(B227:B234, SMALL(IF("V"=F227:F234, ROW(F227:F234)-MIN(ROW(F227:F234))+1, ""), ROW() -226 )), "")</f>
        <v>Southeastern Illinois College</v>
      </c>
      <c r="AC227" s="13">
        <f t="array" ref="AC227">IFERROR(INDEX(C227:C234, SMALL(IF("V"=F227:F234, ROW(F227:F234)-MIN(ROW(F227:F234))+1, ""), ROW() -226 )), "")</f>
        <v>0</v>
      </c>
      <c r="AD227" s="13" t="str">
        <f t="array" ref="AD227">IFERROR(INDEX(D227:D234, SMALL(IF("V"=F227:F234, ROW(F227:F234)-MIN(ROW(F227:F234))+1, ""), ROW() -226 )), "")</f>
        <v>7914-33385</v>
      </c>
      <c r="AE227" s="13" t="str">
        <f t="array" ref="AE227">IFERROR(INDEX(E227:E234, SMALL(IF("V"=F227:F234, ROW(F227:F234)-MIN(ROW(F227:F234))+1, ""), ROW() -226 )), "")</f>
        <v>Abbie Graham</v>
      </c>
      <c r="AF227" s="13" t="str">
        <f t="array" ref="AF227">IFERROR(INDEX(B227:B234, SMALL(IF(ISNUMBER(SEARCH("JV1",F227:F234)), ROW(F227:F234)-MIN(ROW(F227:F234))+1, ""), ROW() -226 )), "")</f>
        <v/>
      </c>
      <c r="AG227" s="13" t="str">
        <f t="array" ref="AG227">IFERROR(INDEX(C227:C234, SMALL(IF(ISNUMBER(SEARCH("JV1",F227:F234)), ROW(F227:F234)-MIN(ROW(F227:F234))+1, ""), ROW() -226 )), "")</f>
        <v/>
      </c>
      <c r="AH227" s="13" t="str">
        <f t="array" ref="AH227">IFERROR(INDEX(D227:D234, SMALL(IF(ISNUMBER(SEARCH("JV1",F227:F234)), ROW(F227:F234)-MIN(ROW(F227:F234))+1, ""), ROW() -226 )), "")</f>
        <v/>
      </c>
      <c r="AI227" s="13" t="str">
        <f t="array" ref="AI227">IFERROR(INDEX(E227:E234, SMALL(IF(ISNUMBER(SEARCH("JV1",F227:F234)), ROW(F227:F234)-MIN(ROW(F227:F234))+1, ""), ROW() -226 )), "")</f>
        <v/>
      </c>
      <c r="AJ227" s="13" t="str">
        <f t="array" ref="AJ227">IFERROR(INDEX(B227:B234, SMALL(IF(ISNUMBER(SEARCH("JV2",F227:F234)), ROW(F227:F234)-MIN(ROW(F227:F234))+1, ""), ROW() -226 )), "")</f>
        <v/>
      </c>
      <c r="AK227" s="13" t="str">
        <f t="array" ref="AK227">IFERROR(INDEX(C227:C234, SMALL(IF(ISNUMBER(SEARCH("JV2",F227:F234)), ROW(F227:F234)-MIN(ROW(F227:F234))+1, ""), ROW() -226 )), "")</f>
        <v/>
      </c>
      <c r="AL227" s="13" t="str">
        <f t="array" ref="AL227">IFERROR(INDEX(D227:D234, SMALL(IF(ISNUMBER(SEARCH("JV2",F227:F234)), ROW(F227:F234)-MIN(ROW(F227:F234))+1, ""), ROW() -226 )), "")</f>
        <v/>
      </c>
      <c r="AM227" s="13" t="str">
        <f t="array" ref="AM227">IFERROR(INDEX(E227:E234, SMALL(IF(ISNUMBER(SEARCH("JV2",F227:F234)), ROW(F227:F234)-MIN(ROW(F227:F234))+1, ""), ROW() -226 )), "")</f>
        <v/>
      </c>
    </row>
    <row r="228" spans="2:39" s="13" customFormat="1" ht="15" customHeight="1">
      <c r="B228" s="21" t="s">
        <v>750</v>
      </c>
      <c r="C228" s="1"/>
      <c r="D228" s="28" t="s">
        <v>360</v>
      </c>
      <c r="E228" s="23" t="s">
        <v>30</v>
      </c>
      <c r="F228" s="23" t="s">
        <v>30</v>
      </c>
      <c r="G228" s="24"/>
      <c r="H228" s="25">
        <v>4462</v>
      </c>
      <c r="I228" s="24"/>
      <c r="J228" s="25" t="b">
        <v>0</v>
      </c>
      <c r="K228" s="19"/>
      <c r="L228" s="26"/>
      <c r="M228" s="27"/>
      <c r="AB228" s="13" t="str">
        <f t="array" ref="AB228">IFERROR(INDEX(B227:B234, SMALL(IF("V"=F227:F234, ROW(F227:F234)-MIN(ROW(F227:F234))+1, ""), ROW() -226 )), "")</f>
        <v>Southeastern Illinois College</v>
      </c>
      <c r="AC228" s="13">
        <f t="array" ref="AC228">IFERROR(INDEX(C227:C234, SMALL(IF("V"=F227:F234, ROW(F227:F234)-MIN(ROW(F227:F234))+1, ""), ROW() -226 )), "")</f>
        <v>0</v>
      </c>
      <c r="AD228" s="13" t="str">
        <f t="array" ref="AD228">IFERROR(INDEX(D227:D234, SMALL(IF("V"=F227:F234, ROW(F227:F234)-MIN(ROW(F227:F234))+1, ""), ROW() -226 )), "")</f>
        <v>20-30019</v>
      </c>
      <c r="AE228" s="13" t="str">
        <f t="array" ref="AE228">IFERROR(INDEX(E227:E234, SMALL(IF("V"=F227:F234, ROW(F227:F234)-MIN(ROW(F227:F234))+1, ""), ROW() -226 )), "")</f>
        <v>Callie Russell</v>
      </c>
      <c r="AF228" s="13" t="str">
        <f t="array" ref="AF228">IFERROR(INDEX(B227:B234, SMALL(IF(ISNUMBER(SEARCH("JV1",F227:F234)), ROW(F227:F234)-MIN(ROW(F227:F234))+1, ""), ROW() -226 )), "")</f>
        <v/>
      </c>
      <c r="AG228" s="13" t="str">
        <f t="array" ref="AG228">IFERROR(INDEX(C227:C234, SMALL(IF(ISNUMBER(SEARCH("JV1",F227:F234)), ROW(F227:F234)-MIN(ROW(F227:F234))+1, ""), ROW() -226 )), "")</f>
        <v/>
      </c>
      <c r="AH228" s="13" t="str">
        <f t="array" ref="AH228">IFERROR(INDEX(D227:D234, SMALL(IF(ISNUMBER(SEARCH("JV1",F227:F234)), ROW(F227:F234)-MIN(ROW(F227:F234))+1, ""), ROW() -226 )), "")</f>
        <v/>
      </c>
      <c r="AI228" s="13" t="str">
        <f t="array" ref="AI228">IFERROR(INDEX(E227:E234, SMALL(IF(ISNUMBER(SEARCH("JV1",F227:F234)), ROW(F227:F234)-MIN(ROW(F227:F234))+1, ""), ROW() -226 )), "")</f>
        <v/>
      </c>
      <c r="AJ228" s="13" t="str">
        <f t="array" ref="AJ228">IFERROR(INDEX(B227:B234, SMALL(IF(ISNUMBER(SEARCH("JV2",F227:F234)), ROW(F227:F234)-MIN(ROW(F227:F234))+1, ""), ROW() -226 )), "")</f>
        <v/>
      </c>
      <c r="AK228" s="13" t="str">
        <f t="array" ref="AK228">IFERROR(INDEX(C227:C234, SMALL(IF(ISNUMBER(SEARCH("JV2",F227:F234)), ROW(F227:F234)-MIN(ROW(F227:F234))+1, ""), ROW() -226 )), "")</f>
        <v/>
      </c>
      <c r="AL228" s="13" t="str">
        <f t="array" ref="AL228">IFERROR(INDEX(D227:D234, SMALL(IF(ISNUMBER(SEARCH("JV2",F227:F234)), ROW(F227:F234)-MIN(ROW(F227:F234))+1, ""), ROW() -226 )), "")</f>
        <v/>
      </c>
      <c r="AM228" s="13" t="str">
        <f t="array" ref="AM228">IFERROR(INDEX(E227:E234, SMALL(IF(ISNUMBER(SEARCH("JV2",F227:F234)), ROW(F227:F234)-MIN(ROW(F227:F234))+1, ""), ROW() -226 )), "")</f>
        <v/>
      </c>
    </row>
    <row r="229" spans="2:39" s="13" customFormat="1" ht="15" customHeight="1">
      <c r="B229" s="21" t="s">
        <v>750</v>
      </c>
      <c r="C229" s="1"/>
      <c r="D229" s="28" t="s">
        <v>360</v>
      </c>
      <c r="E229" s="23" t="s">
        <v>30</v>
      </c>
      <c r="F229" s="23" t="s">
        <v>30</v>
      </c>
      <c r="G229" s="24"/>
      <c r="H229" s="25">
        <v>4462</v>
      </c>
      <c r="I229" s="24"/>
      <c r="J229" s="25" t="b">
        <v>0</v>
      </c>
      <c r="K229" s="19"/>
      <c r="L229" s="26"/>
      <c r="M229" s="27"/>
      <c r="AB229" s="13" t="str">
        <f t="array" ref="AB229">IFERROR(INDEX(B227:B234, SMALL(IF("V"=F227:F234, ROW(F227:F234)-MIN(ROW(F227:F234))+1, ""), ROW() -226 )), "")</f>
        <v>Southeastern Illinois College</v>
      </c>
      <c r="AC229" s="13">
        <f t="array" ref="AC229">IFERROR(INDEX(C227:C234, SMALL(IF("V"=F227:F234, ROW(F227:F234)-MIN(ROW(F227:F234))+1, ""), ROW() -226 )), "")</f>
        <v>0</v>
      </c>
      <c r="AD229" s="13" t="str">
        <f t="array" ref="AD229">IFERROR(INDEX(D227:D234, SMALL(IF("V"=F227:F234, ROW(F227:F234)-MIN(ROW(F227:F234))+1, ""), ROW() -226 )), "")</f>
        <v>17-107097</v>
      </c>
      <c r="AE229" s="13" t="str">
        <f t="array" ref="AE229">IFERROR(INDEX(E227:E234, SMALL(IF("V"=F227:F234, ROW(F227:F234)-MIN(ROW(F227:F234))+1, ""), ROW() -226 )), "")</f>
        <v>Kalli Lazorchak</v>
      </c>
      <c r="AF229" s="13" t="str">
        <f t="array" ref="AF229">IFERROR(INDEX(B227:B234, SMALL(IF(ISNUMBER(SEARCH("JV1",F227:F234)), ROW(F227:F234)-MIN(ROW(F227:F234))+1, ""), ROW() -226 )), "")</f>
        <v/>
      </c>
      <c r="AG229" s="13" t="str">
        <f t="array" ref="AG229">IFERROR(INDEX(C227:C234, SMALL(IF(ISNUMBER(SEARCH("JV1",F227:F234)), ROW(F227:F234)-MIN(ROW(F227:F234))+1, ""), ROW() -226 )), "")</f>
        <v/>
      </c>
      <c r="AH229" s="13" t="str">
        <f t="array" ref="AH229">IFERROR(INDEX(D227:D234, SMALL(IF(ISNUMBER(SEARCH("JV1",F227:F234)), ROW(F227:F234)-MIN(ROW(F227:F234))+1, ""), ROW() -226 )), "")</f>
        <v/>
      </c>
      <c r="AI229" s="13" t="str">
        <f t="array" ref="AI229">IFERROR(INDEX(E227:E234, SMALL(IF(ISNUMBER(SEARCH("JV1",F227:F234)), ROW(F227:F234)-MIN(ROW(F227:F234))+1, ""), ROW() -226 )), "")</f>
        <v/>
      </c>
      <c r="AJ229" s="13" t="str">
        <f t="array" ref="AJ229">IFERROR(INDEX(B227:B234, SMALL(IF(ISNUMBER(SEARCH("JV2",F227:F234)), ROW(F227:F234)-MIN(ROW(F227:F234))+1, ""), ROW() -226 )), "")</f>
        <v/>
      </c>
      <c r="AK229" s="13" t="str">
        <f t="array" ref="AK229">IFERROR(INDEX(C227:C234, SMALL(IF(ISNUMBER(SEARCH("JV2",F227:F234)), ROW(F227:F234)-MIN(ROW(F227:F234))+1, ""), ROW() -226 )), "")</f>
        <v/>
      </c>
      <c r="AL229" s="13" t="str">
        <f t="array" ref="AL229">IFERROR(INDEX(D227:D234, SMALL(IF(ISNUMBER(SEARCH("JV2",F227:F234)), ROW(F227:F234)-MIN(ROW(F227:F234))+1, ""), ROW() -226 )), "")</f>
        <v/>
      </c>
      <c r="AM229" s="13" t="str">
        <f t="array" ref="AM229">IFERROR(INDEX(E227:E234, SMALL(IF(ISNUMBER(SEARCH("JV2",F227:F234)), ROW(F227:F234)-MIN(ROW(F227:F234))+1, ""), ROW() -226 )), "")</f>
        <v/>
      </c>
    </row>
    <row r="230" spans="2:39" s="13" customFormat="1" ht="15" customHeight="1">
      <c r="B230" s="21" t="s">
        <v>750</v>
      </c>
      <c r="C230" s="1"/>
      <c r="D230" s="22" t="s">
        <v>1519</v>
      </c>
      <c r="E230" s="1" t="s">
        <v>1520</v>
      </c>
      <c r="F230" s="23" t="s">
        <v>14</v>
      </c>
      <c r="G230" s="24"/>
      <c r="H230" s="25">
        <v>4462</v>
      </c>
      <c r="I230" s="24"/>
      <c r="J230" s="25" t="b">
        <v>0</v>
      </c>
      <c r="K230" s="19"/>
      <c r="L230" s="26"/>
      <c r="M230" s="27"/>
      <c r="AB230" s="13" t="str">
        <f t="array" ref="AB230">IFERROR(INDEX(B227:B234, SMALL(IF("V"=F227:F234, ROW(F227:F234)-MIN(ROW(F227:F234))+1, ""), ROW() -226 )), "")</f>
        <v>Southeastern Illinois College</v>
      </c>
      <c r="AC230" s="13">
        <f t="array" ref="AC230">IFERROR(INDEX(C227:C234, SMALL(IF("V"=F227:F234, ROW(F227:F234)-MIN(ROW(F227:F234))+1, ""), ROW() -226 )), "")</f>
        <v>0</v>
      </c>
      <c r="AD230" s="13" t="str">
        <f t="array" ref="AD230">IFERROR(INDEX(D227:D234, SMALL(IF("V"=F227:F234, ROW(F227:F234)-MIN(ROW(F227:F234))+1, ""), ROW() -226 )), "")</f>
        <v>22-6681</v>
      </c>
      <c r="AE230" s="13" t="str">
        <f t="array" ref="AE230">IFERROR(INDEX(E227:E234, SMALL(IF("V"=F227:F234, ROW(F227:F234)-MIN(ROW(F227:F234))+1, ""), ROW() -226 )), "")</f>
        <v>Paige Anderson</v>
      </c>
      <c r="AF230" s="13" t="str">
        <f t="array" ref="AF230">IFERROR(INDEX(B227:B234, SMALL(IF(ISNUMBER(SEARCH("JV1",F227:F234)), ROW(F227:F234)-MIN(ROW(F227:F234))+1, ""), ROW() -226 )), "")</f>
        <v/>
      </c>
      <c r="AG230" s="13" t="str">
        <f t="array" ref="AG230">IFERROR(INDEX(C227:C234, SMALL(IF(ISNUMBER(SEARCH("JV1",F227:F234)), ROW(F227:F234)-MIN(ROW(F227:F234))+1, ""), ROW() -226 )), "")</f>
        <v/>
      </c>
      <c r="AH230" s="13" t="str">
        <f t="array" ref="AH230">IFERROR(INDEX(D227:D234, SMALL(IF(ISNUMBER(SEARCH("JV1",F227:F234)), ROW(F227:F234)-MIN(ROW(F227:F234))+1, ""), ROW() -226 )), "")</f>
        <v/>
      </c>
      <c r="AI230" s="13" t="str">
        <f t="array" ref="AI230">IFERROR(INDEX(E227:E234, SMALL(IF(ISNUMBER(SEARCH("JV1",F227:F234)), ROW(F227:F234)-MIN(ROW(F227:F234))+1, ""), ROW() -226 )), "")</f>
        <v/>
      </c>
      <c r="AJ230" s="13" t="str">
        <f t="array" ref="AJ230">IFERROR(INDEX(B227:B234, SMALL(IF(ISNUMBER(SEARCH("JV2",F227:F234)), ROW(F227:F234)-MIN(ROW(F227:F234))+1, ""), ROW() -226 )), "")</f>
        <v/>
      </c>
      <c r="AK230" s="13" t="str">
        <f t="array" ref="AK230">IFERROR(INDEX(C227:C234, SMALL(IF(ISNUMBER(SEARCH("JV2",F227:F234)), ROW(F227:F234)-MIN(ROW(F227:F234))+1, ""), ROW() -226 )), "")</f>
        <v/>
      </c>
      <c r="AL230" s="13" t="str">
        <f t="array" ref="AL230">IFERROR(INDEX(D227:D234, SMALL(IF(ISNUMBER(SEARCH("JV2",F227:F234)), ROW(F227:F234)-MIN(ROW(F227:F234))+1, ""), ROW() -226 )), "")</f>
        <v/>
      </c>
      <c r="AM230" s="13" t="str">
        <f t="array" ref="AM230">IFERROR(INDEX(E227:E234, SMALL(IF(ISNUMBER(SEARCH("JV2",F227:F234)), ROW(F227:F234)-MIN(ROW(F227:F234))+1, ""), ROW() -226 )), "")</f>
        <v/>
      </c>
    </row>
    <row r="231" spans="2:39" s="13" customFormat="1" ht="15" customHeight="1">
      <c r="B231" s="21" t="s">
        <v>750</v>
      </c>
      <c r="C231" s="1"/>
      <c r="D231" s="22" t="s">
        <v>1521</v>
      </c>
      <c r="E231" s="1" t="s">
        <v>1522</v>
      </c>
      <c r="F231" s="23" t="s">
        <v>14</v>
      </c>
      <c r="G231" s="24"/>
      <c r="H231" s="25">
        <v>4462</v>
      </c>
      <c r="I231" s="24"/>
      <c r="J231" s="25" t="b">
        <v>0</v>
      </c>
      <c r="K231" s="19"/>
      <c r="L231" s="26"/>
      <c r="M231" s="27"/>
      <c r="AB231" s="13" t="str">
        <f t="array" ref="AB231">IFERROR(INDEX(B227:B234, SMALL(IF("V"=F227:F234, ROW(F227:F234)-MIN(ROW(F227:F234))+1, ""), ROW() -226 )), "")</f>
        <v>Southeastern Illinois College</v>
      </c>
      <c r="AC231" s="13">
        <f t="array" ref="AC231">IFERROR(INDEX(C227:C234, SMALL(IF("V"=F227:F234, ROW(F227:F234)-MIN(ROW(F227:F234))+1, ""), ROW() -226 )), "")</f>
        <v>0</v>
      </c>
      <c r="AD231" s="13" t="str">
        <f t="array" ref="AD231">IFERROR(INDEX(D227:D234, SMALL(IF("V"=F227:F234, ROW(F227:F234)-MIN(ROW(F227:F234))+1, ""), ROW() -226 )), "")</f>
        <v>23-3768</v>
      </c>
      <c r="AE231" s="13" t="str">
        <f t="array" ref="AE231">IFERROR(INDEX(E227:E234, SMALL(IF("V"=F227:F234, ROW(F227:F234)-MIN(ROW(F227:F234))+1, ""), ROW() -226 )), "")</f>
        <v>Renee Porter</v>
      </c>
      <c r="AF231" s="13" t="str">
        <f t="array" ref="AF231">IFERROR(INDEX(B227:B234, SMALL(IF(ISNUMBER(SEARCH("JV1",F227:F234)), ROW(F227:F234)-MIN(ROW(F227:F234))+1, ""), ROW() -226 )), "")</f>
        <v/>
      </c>
      <c r="AG231" s="13" t="str">
        <f t="array" ref="AG231">IFERROR(INDEX(C227:C234, SMALL(IF(ISNUMBER(SEARCH("JV1",F227:F234)), ROW(F227:F234)-MIN(ROW(F227:F234))+1, ""), ROW() -226 )), "")</f>
        <v/>
      </c>
      <c r="AH231" s="13" t="str">
        <f t="array" ref="AH231">IFERROR(INDEX(D227:D234, SMALL(IF(ISNUMBER(SEARCH("JV1",F227:F234)), ROW(F227:F234)-MIN(ROW(F227:F234))+1, ""), ROW() -226 )), "")</f>
        <v/>
      </c>
      <c r="AI231" s="13" t="str">
        <f t="array" ref="AI231">IFERROR(INDEX(E227:E234, SMALL(IF(ISNUMBER(SEARCH("JV1",F227:F234)), ROW(F227:F234)-MIN(ROW(F227:F234))+1, ""), ROW() -226 )), "")</f>
        <v/>
      </c>
      <c r="AJ231" s="13" t="str">
        <f t="array" ref="AJ231">IFERROR(INDEX(B227:B234, SMALL(IF(ISNUMBER(SEARCH("JV2",F227:F234)), ROW(F227:F234)-MIN(ROW(F227:F234))+1, ""), ROW() -226 )), "")</f>
        <v/>
      </c>
      <c r="AK231" s="13" t="str">
        <f t="array" ref="AK231">IFERROR(INDEX(C227:C234, SMALL(IF(ISNUMBER(SEARCH("JV2",F227:F234)), ROW(F227:F234)-MIN(ROW(F227:F234))+1, ""), ROW() -226 )), "")</f>
        <v/>
      </c>
      <c r="AL231" s="13" t="str">
        <f t="array" ref="AL231">IFERROR(INDEX(D227:D234, SMALL(IF(ISNUMBER(SEARCH("JV2",F227:F234)), ROW(F227:F234)-MIN(ROW(F227:F234))+1, ""), ROW() -226 )), "")</f>
        <v/>
      </c>
      <c r="AM231" s="13" t="str">
        <f t="array" ref="AM231">IFERROR(INDEX(E227:E234, SMALL(IF(ISNUMBER(SEARCH("JV2",F227:F234)), ROW(F227:F234)-MIN(ROW(F227:F234))+1, ""), ROW() -226 )), "")</f>
        <v/>
      </c>
    </row>
    <row r="232" spans="2:39" s="13" customFormat="1" ht="15" customHeight="1">
      <c r="B232" s="21" t="s">
        <v>750</v>
      </c>
      <c r="C232" s="1"/>
      <c r="D232" s="22" t="s">
        <v>1523</v>
      </c>
      <c r="E232" s="1" t="s">
        <v>1524</v>
      </c>
      <c r="F232" s="23" t="s">
        <v>14</v>
      </c>
      <c r="G232" s="24"/>
      <c r="H232" s="25">
        <v>4462</v>
      </c>
      <c r="I232" s="24"/>
      <c r="J232" s="25" t="b">
        <v>0</v>
      </c>
      <c r="K232" s="19"/>
      <c r="L232" s="26"/>
      <c r="M232" s="27"/>
      <c r="AB232" s="13" t="str">
        <f t="array" ref="AB232">IFERROR(INDEX(B227:B234, SMALL(IF("V"=F227:F234, ROW(F227:F234)-MIN(ROW(F227:F234))+1, ""), ROW() -226 )), "")</f>
        <v/>
      </c>
      <c r="AC232" s="13" t="str">
        <f t="array" ref="AC232">IFERROR(INDEX(C227:C234, SMALL(IF("V"=F227:F234, ROW(F227:F234)-MIN(ROW(F227:F234))+1, ""), ROW() -226 )), "")</f>
        <v/>
      </c>
      <c r="AD232" s="13" t="str">
        <f t="array" ref="AD232">IFERROR(INDEX(D227:D234, SMALL(IF("V"=F227:F234, ROW(F227:F234)-MIN(ROW(F227:F234))+1, ""), ROW() -226 )), "")</f>
        <v/>
      </c>
      <c r="AE232" s="13" t="str">
        <f t="array" ref="AE232">IFERROR(INDEX(E227:E234, SMALL(IF("V"=F227:F234, ROW(F227:F234)-MIN(ROW(F227:F234))+1, ""), ROW() -226 )), "")</f>
        <v/>
      </c>
      <c r="AF232" s="13" t="str">
        <f t="array" ref="AF232">IFERROR(INDEX(B227:B234, SMALL(IF(ISNUMBER(SEARCH("JV1",F227:F234)), ROW(F227:F234)-MIN(ROW(F227:F234))+1, ""), ROW() -226 )), "")</f>
        <v/>
      </c>
      <c r="AG232" s="13" t="str">
        <f t="array" ref="AG232">IFERROR(INDEX(C227:C234, SMALL(IF(ISNUMBER(SEARCH("JV1",F227:F234)), ROW(F227:F234)-MIN(ROW(F227:F234))+1, ""), ROW() -226 )), "")</f>
        <v/>
      </c>
      <c r="AH232" s="13" t="str">
        <f t="array" ref="AH232">IFERROR(INDEX(D227:D234, SMALL(IF(ISNUMBER(SEARCH("JV1",F227:F234)), ROW(F227:F234)-MIN(ROW(F227:F234))+1, ""), ROW() -226 )), "")</f>
        <v/>
      </c>
      <c r="AI232" s="13" t="str">
        <f t="array" ref="AI232">IFERROR(INDEX(E227:E234, SMALL(IF(ISNUMBER(SEARCH("JV1",F227:F234)), ROW(F227:F234)-MIN(ROW(F227:F234))+1, ""), ROW() -226 )), "")</f>
        <v/>
      </c>
      <c r="AJ232" s="13" t="str">
        <f t="array" ref="AJ232">IFERROR(INDEX(B227:B234, SMALL(IF(ISNUMBER(SEARCH("JV2",F227:F234)), ROW(F227:F234)-MIN(ROW(F227:F234))+1, ""), ROW() -226 )), "")</f>
        <v/>
      </c>
      <c r="AK232" s="13" t="str">
        <f t="array" ref="AK232">IFERROR(INDEX(C227:C234, SMALL(IF(ISNUMBER(SEARCH("JV2",F227:F234)), ROW(F227:F234)-MIN(ROW(F227:F234))+1, ""), ROW() -226 )), "")</f>
        <v/>
      </c>
      <c r="AL232" s="13" t="str">
        <f t="array" ref="AL232">IFERROR(INDEX(D227:D234, SMALL(IF(ISNUMBER(SEARCH("JV2",F227:F234)), ROW(F227:F234)-MIN(ROW(F227:F234))+1, ""), ROW() -226 )), "")</f>
        <v/>
      </c>
      <c r="AM232" s="13" t="str">
        <f t="array" ref="AM232">IFERROR(INDEX(E227:E234, SMALL(IF(ISNUMBER(SEARCH("JV2",F227:F234)), ROW(F227:F234)-MIN(ROW(F227:F234))+1, ""), ROW() -226 )), "")</f>
        <v/>
      </c>
    </row>
    <row r="233" spans="2:39" s="13" customFormat="1" ht="15" customHeight="1">
      <c r="B233" s="21" t="s">
        <v>750</v>
      </c>
      <c r="C233" s="1"/>
      <c r="D233" s="22" t="s">
        <v>1525</v>
      </c>
      <c r="E233" s="1" t="s">
        <v>1526</v>
      </c>
      <c r="F233" s="23" t="s">
        <v>14</v>
      </c>
      <c r="G233" s="24"/>
      <c r="H233" s="25">
        <v>4462</v>
      </c>
      <c r="I233" s="24"/>
      <c r="J233" s="25" t="b">
        <v>0</v>
      </c>
      <c r="K233" s="19"/>
      <c r="L233" s="26"/>
      <c r="M233" s="27"/>
      <c r="AB233" s="13" t="str">
        <f t="array" ref="AB233">IFERROR(INDEX(B227:B234, SMALL(IF("V"=F227:F234, ROW(F227:F234)-MIN(ROW(F227:F234))+1, ""), ROW() -226 )), "")</f>
        <v/>
      </c>
      <c r="AC233" s="13" t="str">
        <f t="array" ref="AC233">IFERROR(INDEX(C227:C234, SMALL(IF("V"=F227:F234, ROW(F227:F234)-MIN(ROW(F227:F234))+1, ""), ROW() -226 )), "")</f>
        <v/>
      </c>
      <c r="AD233" s="13" t="str">
        <f t="array" ref="AD233">IFERROR(INDEX(D227:D234, SMALL(IF("V"=F227:F234, ROW(F227:F234)-MIN(ROW(F227:F234))+1, ""), ROW() -226 )), "")</f>
        <v/>
      </c>
      <c r="AE233" s="13" t="str">
        <f t="array" ref="AE233">IFERROR(INDEX(E227:E234, SMALL(IF("V"=F227:F234, ROW(F227:F234)-MIN(ROW(F227:F234))+1, ""), ROW() -226 )), "")</f>
        <v/>
      </c>
      <c r="AF233" s="13" t="str">
        <f t="array" ref="AF233">IFERROR(INDEX(B227:B234, SMALL(IF(ISNUMBER(SEARCH("JV1",F227:F234)), ROW(F227:F234)-MIN(ROW(F227:F234))+1, ""), ROW() -226 )), "")</f>
        <v/>
      </c>
      <c r="AG233" s="13" t="str">
        <f t="array" ref="AG233">IFERROR(INDEX(C227:C234, SMALL(IF(ISNUMBER(SEARCH("JV1",F227:F234)), ROW(F227:F234)-MIN(ROW(F227:F234))+1, ""), ROW() -226 )), "")</f>
        <v/>
      </c>
      <c r="AH233" s="13" t="str">
        <f t="array" ref="AH233">IFERROR(INDEX(D227:D234, SMALL(IF(ISNUMBER(SEARCH("JV1",F227:F234)), ROW(F227:F234)-MIN(ROW(F227:F234))+1, ""), ROW() -226 )), "")</f>
        <v/>
      </c>
      <c r="AI233" s="13" t="str">
        <f t="array" ref="AI233">IFERROR(INDEX(E227:E234, SMALL(IF(ISNUMBER(SEARCH("JV1",F227:F234)), ROW(F227:F234)-MIN(ROW(F227:F234))+1, ""), ROW() -226 )), "")</f>
        <v/>
      </c>
      <c r="AJ233" s="13" t="str">
        <f t="array" ref="AJ233">IFERROR(INDEX(B227:B234, SMALL(IF(ISNUMBER(SEARCH("JV2",F227:F234)), ROW(F227:F234)-MIN(ROW(F227:F234))+1, ""), ROW() -226 )), "")</f>
        <v/>
      </c>
      <c r="AK233" s="13" t="str">
        <f t="array" ref="AK233">IFERROR(INDEX(C227:C234, SMALL(IF(ISNUMBER(SEARCH("JV2",F227:F234)), ROW(F227:F234)-MIN(ROW(F227:F234))+1, ""), ROW() -226 )), "")</f>
        <v/>
      </c>
      <c r="AL233" s="13" t="str">
        <f t="array" ref="AL233">IFERROR(INDEX(D227:D234, SMALL(IF(ISNUMBER(SEARCH("JV2",F227:F234)), ROW(F227:F234)-MIN(ROW(F227:F234))+1, ""), ROW() -226 )), "")</f>
        <v/>
      </c>
      <c r="AM233" s="13" t="str">
        <f t="array" ref="AM233">IFERROR(INDEX(E227:E234, SMALL(IF(ISNUMBER(SEARCH("JV2",F227:F234)), ROW(F227:F234)-MIN(ROW(F227:F234))+1, ""), ROW() -226 )), "")</f>
        <v/>
      </c>
    </row>
    <row r="234" spans="2:39" s="13" customFormat="1" ht="15" customHeight="1">
      <c r="B234" s="21" t="s">
        <v>750</v>
      </c>
      <c r="C234" s="1"/>
      <c r="D234" s="22" t="s">
        <v>1527</v>
      </c>
      <c r="E234" s="1" t="s">
        <v>1528</v>
      </c>
      <c r="F234" s="23" t="s">
        <v>14</v>
      </c>
      <c r="G234" s="24"/>
      <c r="H234" s="25">
        <v>4462</v>
      </c>
      <c r="I234" s="24"/>
      <c r="J234" s="25" t="b">
        <v>0</v>
      </c>
      <c r="K234" s="19"/>
      <c r="L234" s="26"/>
      <c r="M234" s="27"/>
      <c r="AB234" s="13" t="str">
        <f t="array" ref="AB234">IFERROR(INDEX(B227:B234, SMALL(IF("V"=F227:F234, ROW(F227:F234)-MIN(ROW(F227:F234))+1, ""), ROW() -226 )), "")</f>
        <v/>
      </c>
      <c r="AC234" s="13" t="str">
        <f t="array" ref="AC234">IFERROR(INDEX(C227:C234, SMALL(IF("V"=F227:F234, ROW(F227:F234)-MIN(ROW(F227:F234))+1, ""), ROW() -226 )), "")</f>
        <v/>
      </c>
      <c r="AD234" s="13" t="str">
        <f t="array" ref="AD234">IFERROR(INDEX(D227:D234, SMALL(IF("V"=F227:F234, ROW(F227:F234)-MIN(ROW(F227:F234))+1, ""), ROW() -226 )), "")</f>
        <v/>
      </c>
      <c r="AE234" s="13" t="str">
        <f t="array" ref="AE234">IFERROR(INDEX(E227:E234, SMALL(IF("V"=F227:F234, ROW(F227:F234)-MIN(ROW(F227:F234))+1, ""), ROW() -226 )), "")</f>
        <v/>
      </c>
      <c r="AF234" s="13" t="str">
        <f t="array" ref="AF234">IFERROR(INDEX(B227:B234, SMALL(IF(ISNUMBER(SEARCH("JV1",F227:F234)), ROW(F227:F234)-MIN(ROW(F227:F234))+1, ""), ROW() -226 )), "")</f>
        <v/>
      </c>
      <c r="AG234" s="13" t="str">
        <f t="array" ref="AG234">IFERROR(INDEX(C227:C234, SMALL(IF(ISNUMBER(SEARCH("JV1",F227:F234)), ROW(F227:F234)-MIN(ROW(F227:F234))+1, ""), ROW() -226 )), "")</f>
        <v/>
      </c>
      <c r="AH234" s="13" t="str">
        <f t="array" ref="AH234">IFERROR(INDEX(D227:D234, SMALL(IF(ISNUMBER(SEARCH("JV1",F227:F234)), ROW(F227:F234)-MIN(ROW(F227:F234))+1, ""), ROW() -226 )), "")</f>
        <v/>
      </c>
      <c r="AI234" s="13" t="str">
        <f t="array" ref="AI234">IFERROR(INDEX(E227:E234, SMALL(IF(ISNUMBER(SEARCH("JV1",F227:F234)), ROW(F227:F234)-MIN(ROW(F227:F234))+1, ""), ROW() -226 )), "")</f>
        <v/>
      </c>
      <c r="AJ234" s="13" t="str">
        <f t="array" ref="AJ234">IFERROR(INDEX(B227:B234, SMALL(IF(ISNUMBER(SEARCH("JV2",F227:F234)), ROW(F227:F234)-MIN(ROW(F227:F234))+1, ""), ROW() -226 )), "")</f>
        <v/>
      </c>
      <c r="AK234" s="13" t="str">
        <f t="array" ref="AK234">IFERROR(INDEX(C227:C234, SMALL(IF(ISNUMBER(SEARCH("JV2",F227:F234)), ROW(F227:F234)-MIN(ROW(F227:F234))+1, ""), ROW() -226 )), "")</f>
        <v/>
      </c>
      <c r="AL234" s="13" t="str">
        <f t="array" ref="AL234">IFERROR(INDEX(D227:D234, SMALL(IF(ISNUMBER(SEARCH("JV2",F227:F234)), ROW(F227:F234)-MIN(ROW(F227:F234))+1, ""), ROW() -226 )), "")</f>
        <v/>
      </c>
      <c r="AM234" s="13" t="str">
        <f t="array" ref="AM234">IFERROR(INDEX(E227:E234, SMALL(IF(ISNUMBER(SEARCH("JV2",F227:F234)), ROW(F227:F234)-MIN(ROW(F227:F234))+1, ""), ROW() -226 )), "")</f>
        <v/>
      </c>
    </row>
    <row r="235" spans="2:39" s="13" customFormat="1" ht="15" customHeight="1">
      <c r="B235" s="21" t="s">
        <v>766</v>
      </c>
      <c r="C235" s="1"/>
      <c r="D235" s="22" t="s">
        <v>1529</v>
      </c>
      <c r="E235" s="1" t="s">
        <v>1530</v>
      </c>
      <c r="F235" s="23" t="s">
        <v>17</v>
      </c>
      <c r="G235" s="24"/>
      <c r="H235" s="25">
        <v>2517</v>
      </c>
      <c r="I235" s="24"/>
      <c r="J235" s="25" t="b">
        <v>0</v>
      </c>
      <c r="K235" s="19"/>
      <c r="L235" s="26"/>
      <c r="M235" s="27"/>
      <c r="AB235" s="13" t="str">
        <f t="array" ref="AB235">IFERROR(INDEX(B235:B259, SMALL(IF("V"=F235:F259, ROW(F235:F259)-MIN(ROW(F235:F259))+1, ""), ROW() -234 )), "")</f>
        <v>St. Francis (IL) ,University Of</v>
      </c>
      <c r="AC235" s="13">
        <f t="array" ref="AC235">IFERROR(INDEX(C235:C259, SMALL(IF("V"=F235:F259, ROW(F235:F259)-MIN(ROW(F235:F259))+1, ""), ROW() -234 )), "")</f>
        <v>0</v>
      </c>
      <c r="AD235" s="13" t="str">
        <f t="array" ref="AD235">IFERROR(INDEX(D235:D259, SMALL(IF("V"=F235:F259, ROW(F235:F259)-MIN(ROW(F235:F259))+1, ""), ROW() -234 )), "")</f>
        <v>11-225306</v>
      </c>
      <c r="AE235" s="13" t="str">
        <f t="array" ref="AE235">IFERROR(INDEX(E235:E259, SMALL(IF("V"=F235:F259, ROW(F235:F259)-MIN(ROW(F235:F259))+1, ""), ROW() -234 )), "")</f>
        <v>Allison Nape</v>
      </c>
      <c r="AF235" s="13" t="str">
        <f t="array" ref="AF235">IFERROR(INDEX(B235:B259, SMALL(IF(ISNUMBER(SEARCH("JV1",F235:F259)), ROW(F235:F259)-MIN(ROW(F235:F259))+1, ""), ROW() -234 )), "")</f>
        <v>St. Francis (IL) ,University Of</v>
      </c>
      <c r="AG235" s="13">
        <f t="array" ref="AG235">IFERROR(INDEX(C235:C259, SMALL(IF(ISNUMBER(SEARCH("JV1",F235:F259)), ROW(F235:F259)-MIN(ROW(F235:F259))+1, ""), ROW() -234 )), "")</f>
        <v>0</v>
      </c>
      <c r="AH235" s="13" t="str">
        <f t="array" ref="AH235">IFERROR(INDEX(D235:D259, SMALL(IF(ISNUMBER(SEARCH("JV1",F235:F259)), ROW(F235:F259)-MIN(ROW(F235:F259))+1, ""), ROW() -234 )), "")</f>
        <v>20-51047</v>
      </c>
      <c r="AI235" s="13" t="str">
        <f t="array" ref="AI235">IFERROR(INDEX(E235:E259, SMALL(IF(ISNUMBER(SEARCH("JV1",F235:F259)), ROW(F235:F259)-MIN(ROW(F235:F259))+1, ""), ROW() -234 )), "")</f>
        <v>Alayna Morrill</v>
      </c>
      <c r="AJ235" s="13" t="str">
        <f t="array" ref="AJ235">IFERROR(INDEX(B235:B259, SMALL(IF(ISNUMBER(SEARCH("JV2",F235:F259)), ROW(F235:F259)-MIN(ROW(F235:F259))+1, ""), ROW() -234 )), "")</f>
        <v/>
      </c>
      <c r="AK235" s="13" t="str">
        <f t="array" ref="AK235">IFERROR(INDEX(C235:C259, SMALL(IF(ISNUMBER(SEARCH("JV2",F235:F259)), ROW(F235:F259)-MIN(ROW(F235:F259))+1, ""), ROW() -234 )), "")</f>
        <v/>
      </c>
      <c r="AL235" s="13" t="str">
        <f t="array" ref="AL235">IFERROR(INDEX(D235:D259, SMALL(IF(ISNUMBER(SEARCH("JV2",F235:F259)), ROW(F235:F259)-MIN(ROW(F235:F259))+1, ""), ROW() -234 )), "")</f>
        <v/>
      </c>
      <c r="AM235" s="13" t="str">
        <f t="array" ref="AM235">IFERROR(INDEX(E235:E259, SMALL(IF(ISNUMBER(SEARCH("JV2",F235:F259)), ROW(F235:F259)-MIN(ROW(F235:F259))+1, ""), ROW() -234 )), "")</f>
        <v/>
      </c>
    </row>
    <row r="236" spans="2:39" s="13" customFormat="1" ht="15" customHeight="1">
      <c r="B236" s="21" t="s">
        <v>766</v>
      </c>
      <c r="C236" s="1"/>
      <c r="D236" s="22" t="s">
        <v>1531</v>
      </c>
      <c r="E236" s="1" t="s">
        <v>1532</v>
      </c>
      <c r="F236" s="23" t="s">
        <v>14</v>
      </c>
      <c r="G236" s="24"/>
      <c r="H236" s="25">
        <v>2517</v>
      </c>
      <c r="I236" s="24"/>
      <c r="J236" s="25" t="b">
        <v>0</v>
      </c>
      <c r="K236" s="19"/>
      <c r="L236" s="26"/>
      <c r="M236" s="27"/>
      <c r="AB236" s="13" t="str">
        <f t="array" ref="AB236">IFERROR(INDEX(B235:B259, SMALL(IF("V"=F235:F259, ROW(F235:F259)-MIN(ROW(F235:F259))+1, ""), ROW() -234 )), "")</f>
        <v>St. Francis (IL) ,University Of</v>
      </c>
      <c r="AC236" s="13">
        <f t="array" ref="AC236">IFERROR(INDEX(C235:C259, SMALL(IF("V"=F235:F259, ROW(F235:F259)-MIN(ROW(F235:F259))+1, ""), ROW() -234 )), "")</f>
        <v>0</v>
      </c>
      <c r="AD236" s="13" t="str">
        <f t="array" ref="AD236">IFERROR(INDEX(D235:D259, SMALL(IF("V"=F235:F259, ROW(F235:F259)-MIN(ROW(F235:F259))+1, ""), ROW() -234 )), "")</f>
        <v>11-696944</v>
      </c>
      <c r="AE236" s="13" t="str">
        <f t="array" ref="AE236">IFERROR(INDEX(E235:E259, SMALL(IF("V"=F235:F259, ROW(F235:F259)-MIN(ROW(F235:F259))+1, ""), ROW() -234 )), "")</f>
        <v>Cameryn Landers</v>
      </c>
      <c r="AF236" s="13" t="str">
        <f t="array" ref="AF236">IFERROR(INDEX(B235:B259, SMALL(IF(ISNUMBER(SEARCH("JV1",F235:F259)), ROW(F235:F259)-MIN(ROW(F235:F259))+1, ""), ROW() -234 )), "")</f>
        <v>St. Francis (IL) ,University Of</v>
      </c>
      <c r="AG236" s="13">
        <f t="array" ref="AG236">IFERROR(INDEX(C235:C259, SMALL(IF(ISNUMBER(SEARCH("JV1",F235:F259)), ROW(F235:F259)-MIN(ROW(F235:F259))+1, ""), ROW() -234 )), "")</f>
        <v>0</v>
      </c>
      <c r="AH236" s="13" t="str">
        <f t="array" ref="AH236">IFERROR(INDEX(D235:D259, SMALL(IF(ISNUMBER(SEARCH("JV1",F235:F259)), ROW(F235:F259)-MIN(ROW(F235:F259))+1, ""), ROW() -234 )), "")</f>
        <v>16-163437</v>
      </c>
      <c r="AI236" s="13" t="str">
        <f t="array" ref="AI236">IFERROR(INDEX(E235:E259, SMALL(IF(ISNUMBER(SEARCH("JV1",F235:F259)), ROW(F235:F259)-MIN(ROW(F235:F259))+1, ""), ROW() -234 )), "")</f>
        <v>Chloe Greep</v>
      </c>
      <c r="AJ236" s="13" t="str">
        <f t="array" ref="AJ236">IFERROR(INDEX(B235:B259, SMALL(IF(ISNUMBER(SEARCH("JV2",F235:F259)), ROW(F235:F259)-MIN(ROW(F235:F259))+1, ""), ROW() -234 )), "")</f>
        <v/>
      </c>
      <c r="AK236" s="13" t="str">
        <f t="array" ref="AK236">IFERROR(INDEX(C235:C259, SMALL(IF(ISNUMBER(SEARCH("JV2",F235:F259)), ROW(F235:F259)-MIN(ROW(F235:F259))+1, ""), ROW() -234 )), "")</f>
        <v/>
      </c>
      <c r="AL236" s="13" t="str">
        <f t="array" ref="AL236">IFERROR(INDEX(D235:D259, SMALL(IF(ISNUMBER(SEARCH("JV2",F235:F259)), ROW(F235:F259)-MIN(ROW(F235:F259))+1, ""), ROW() -234 )), "")</f>
        <v/>
      </c>
      <c r="AM236" s="13" t="str">
        <f t="array" ref="AM236">IFERROR(INDEX(E235:E259, SMALL(IF(ISNUMBER(SEARCH("JV2",F235:F259)), ROW(F235:F259)-MIN(ROW(F235:F259))+1, ""), ROW() -234 )), "")</f>
        <v/>
      </c>
    </row>
    <row r="237" spans="2:39" s="13" customFormat="1" ht="15" customHeight="1">
      <c r="B237" s="21" t="s">
        <v>766</v>
      </c>
      <c r="C237" s="1"/>
      <c r="D237" s="22" t="s">
        <v>1533</v>
      </c>
      <c r="E237" s="1" t="s">
        <v>1534</v>
      </c>
      <c r="F237" s="23" t="s">
        <v>30</v>
      </c>
      <c r="G237" s="24"/>
      <c r="H237" s="25">
        <v>2517</v>
      </c>
      <c r="I237" s="24"/>
      <c r="J237" s="25" t="b">
        <v>0</v>
      </c>
      <c r="K237" s="19"/>
      <c r="L237" s="26"/>
      <c r="M237" s="27"/>
      <c r="AB237" s="13" t="str">
        <f t="array" ref="AB237">IFERROR(INDEX(B235:B259, SMALL(IF("V"=F235:F259, ROW(F235:F259)-MIN(ROW(F235:F259))+1, ""), ROW() -234 )), "")</f>
        <v>St. Francis (IL) ,University Of</v>
      </c>
      <c r="AC237" s="13">
        <f t="array" ref="AC237">IFERROR(INDEX(C235:C259, SMALL(IF("V"=F235:F259, ROW(F235:F259)-MIN(ROW(F235:F259))+1, ""), ROW() -234 )), "")</f>
        <v>0</v>
      </c>
      <c r="AD237" s="13" t="str">
        <f t="array" ref="AD237">IFERROR(INDEX(D235:D259, SMALL(IF("V"=F235:F259, ROW(F235:F259)-MIN(ROW(F235:F259))+1, ""), ROW() -234 )), "")</f>
        <v>11-454461</v>
      </c>
      <c r="AE237" s="13" t="str">
        <f t="array" ref="AE237">IFERROR(INDEX(E235:E259, SMALL(IF("V"=F235:F259, ROW(F235:F259)-MIN(ROW(F235:F259))+1, ""), ROW() -234 )), "")</f>
        <v>Estrella De La Rosa</v>
      </c>
      <c r="AF237" s="13" t="str">
        <f t="array" ref="AF237">IFERROR(INDEX(B235:B259, SMALL(IF(ISNUMBER(SEARCH("JV1",F235:F259)), ROW(F235:F259)-MIN(ROW(F235:F259))+1, ""), ROW() -234 )), "")</f>
        <v>St. Francis (IL) ,University Of</v>
      </c>
      <c r="AG237" s="13">
        <f t="array" ref="AG237">IFERROR(INDEX(C235:C259, SMALL(IF(ISNUMBER(SEARCH("JV1",F235:F259)), ROW(F235:F259)-MIN(ROW(F235:F259))+1, ""), ROW() -234 )), "")</f>
        <v>0</v>
      </c>
      <c r="AH237" s="13" t="str">
        <f t="array" ref="AH237">IFERROR(INDEX(D235:D259, SMALL(IF(ISNUMBER(SEARCH("JV1",F235:F259)), ROW(F235:F259)-MIN(ROW(F235:F259))+1, ""), ROW() -234 )), "")</f>
        <v>17-24925</v>
      </c>
      <c r="AI237" s="13" t="str">
        <f t="array" ref="AI237">IFERROR(INDEX(E235:E259, SMALL(IF(ISNUMBER(SEARCH("JV1",F235:F259)), ROW(F235:F259)-MIN(ROW(F235:F259))+1, ""), ROW() -234 )), "")</f>
        <v>Elizabeth Mansmith</v>
      </c>
      <c r="AJ237" s="13" t="str">
        <f t="array" ref="AJ237">IFERROR(INDEX(B235:B259, SMALL(IF(ISNUMBER(SEARCH("JV2",F235:F259)), ROW(F235:F259)-MIN(ROW(F235:F259))+1, ""), ROW() -234 )), "")</f>
        <v/>
      </c>
      <c r="AK237" s="13" t="str">
        <f t="array" ref="AK237">IFERROR(INDEX(C235:C259, SMALL(IF(ISNUMBER(SEARCH("JV2",F235:F259)), ROW(F235:F259)-MIN(ROW(F235:F259))+1, ""), ROW() -234 )), "")</f>
        <v/>
      </c>
      <c r="AL237" s="13" t="str">
        <f t="array" ref="AL237">IFERROR(INDEX(D235:D259, SMALL(IF(ISNUMBER(SEARCH("JV2",F235:F259)), ROW(F235:F259)-MIN(ROW(F235:F259))+1, ""), ROW() -234 )), "")</f>
        <v/>
      </c>
      <c r="AM237" s="13" t="str">
        <f t="array" ref="AM237">IFERROR(INDEX(E235:E259, SMALL(IF(ISNUMBER(SEARCH("JV2",F235:F259)), ROW(F235:F259)-MIN(ROW(F235:F259))+1, ""), ROW() -234 )), "")</f>
        <v/>
      </c>
    </row>
    <row r="238" spans="2:39" s="13" customFormat="1" ht="15" customHeight="1">
      <c r="B238" s="21" t="s">
        <v>766</v>
      </c>
      <c r="C238" s="1"/>
      <c r="D238" s="22" t="s">
        <v>1535</v>
      </c>
      <c r="E238" s="1" t="s">
        <v>1536</v>
      </c>
      <c r="F238" s="23" t="s">
        <v>14</v>
      </c>
      <c r="G238" s="24"/>
      <c r="H238" s="25">
        <v>2517</v>
      </c>
      <c r="I238" s="24"/>
      <c r="J238" s="25" t="b">
        <v>0</v>
      </c>
      <c r="K238" s="19"/>
      <c r="L238" s="26"/>
      <c r="M238" s="27"/>
      <c r="AB238" s="13" t="str">
        <f t="array" ref="AB238">IFERROR(INDEX(B235:B259, SMALL(IF("V"=F235:F259, ROW(F235:F259)-MIN(ROW(F235:F259))+1, ""), ROW() -234 )), "")</f>
        <v>St. Francis (IL) ,University Of</v>
      </c>
      <c r="AC238" s="13">
        <f t="array" ref="AC238">IFERROR(INDEX(C235:C259, SMALL(IF("V"=F235:F259, ROW(F235:F259)-MIN(ROW(F235:F259))+1, ""), ROW() -234 )), "")</f>
        <v>0</v>
      </c>
      <c r="AD238" s="13" t="str">
        <f t="array" ref="AD238">IFERROR(INDEX(D235:D259, SMALL(IF("V"=F235:F259, ROW(F235:F259)-MIN(ROW(F235:F259))+1, ""), ROW() -234 )), "")</f>
        <v>11-186621</v>
      </c>
      <c r="AE238" s="13" t="str">
        <f t="array" ref="AE238">IFERROR(INDEX(E235:E259, SMALL(IF("V"=F235:F259, ROW(F235:F259)-MIN(ROW(F235:F259))+1, ""), ROW() -234 )), "")</f>
        <v>Haley Tobiasz</v>
      </c>
      <c r="AF238" s="13" t="str">
        <f t="array" ref="AF238">IFERROR(INDEX(B235:B259, SMALL(IF(ISNUMBER(SEARCH("JV1",F235:F259)), ROW(F235:F259)-MIN(ROW(F235:F259))+1, ""), ROW() -234 )), "")</f>
        <v>St. Francis (IL) ,University Of</v>
      </c>
      <c r="AG238" s="13">
        <f t="array" ref="AG238">IFERROR(INDEX(C235:C259, SMALL(IF(ISNUMBER(SEARCH("JV1",F235:F259)), ROW(F235:F259)-MIN(ROW(F235:F259))+1, ""), ROW() -234 )), "")</f>
        <v>0</v>
      </c>
      <c r="AH238" s="13" t="str">
        <f t="array" ref="AH238">IFERROR(INDEX(D235:D259, SMALL(IF(ISNUMBER(SEARCH("JV1",F235:F259)), ROW(F235:F259)-MIN(ROW(F235:F259))+1, ""), ROW() -234 )), "")</f>
        <v>21-307</v>
      </c>
      <c r="AI238" s="13" t="str">
        <f t="array" ref="AI238">IFERROR(INDEX(E235:E259, SMALL(IF(ISNUMBER(SEARCH("JV1",F235:F259)), ROW(F235:F259)-MIN(ROW(F235:F259))+1, ""), ROW() -234 )), "")</f>
        <v>Idalia Hernandez</v>
      </c>
      <c r="AJ238" s="13" t="str">
        <f t="array" ref="AJ238">IFERROR(INDEX(B235:B259, SMALL(IF(ISNUMBER(SEARCH("JV2",F235:F259)), ROW(F235:F259)-MIN(ROW(F235:F259))+1, ""), ROW() -234 )), "")</f>
        <v/>
      </c>
      <c r="AK238" s="13" t="str">
        <f t="array" ref="AK238">IFERROR(INDEX(C235:C259, SMALL(IF(ISNUMBER(SEARCH("JV2",F235:F259)), ROW(F235:F259)-MIN(ROW(F235:F259))+1, ""), ROW() -234 )), "")</f>
        <v/>
      </c>
      <c r="AL238" s="13" t="str">
        <f t="array" ref="AL238">IFERROR(INDEX(D235:D259, SMALL(IF(ISNUMBER(SEARCH("JV2",F235:F259)), ROW(F235:F259)-MIN(ROW(F235:F259))+1, ""), ROW() -234 )), "")</f>
        <v/>
      </c>
      <c r="AM238" s="13" t="str">
        <f t="array" ref="AM238">IFERROR(INDEX(E235:E259, SMALL(IF(ISNUMBER(SEARCH("JV2",F235:F259)), ROW(F235:F259)-MIN(ROW(F235:F259))+1, ""), ROW() -234 )), "")</f>
        <v/>
      </c>
    </row>
    <row r="239" spans="2:39" s="13" customFormat="1" ht="15" customHeight="1">
      <c r="B239" s="21" t="s">
        <v>766</v>
      </c>
      <c r="C239" s="1"/>
      <c r="D239" s="22" t="s">
        <v>1537</v>
      </c>
      <c r="E239" s="1" t="s">
        <v>1538</v>
      </c>
      <c r="F239" s="23" t="s">
        <v>30</v>
      </c>
      <c r="G239" s="24"/>
      <c r="H239" s="25">
        <v>2517</v>
      </c>
      <c r="I239" s="24"/>
      <c r="J239" s="25" t="b">
        <v>0</v>
      </c>
      <c r="K239" s="19"/>
      <c r="L239" s="26"/>
      <c r="M239" s="27"/>
      <c r="AB239" s="13" t="str">
        <f t="array" ref="AB239">IFERROR(INDEX(B235:B259, SMALL(IF("V"=F235:F259, ROW(F235:F259)-MIN(ROW(F235:F259))+1, ""), ROW() -234 )), "")</f>
        <v>St. Francis (IL) ,University Of</v>
      </c>
      <c r="AC239" s="13">
        <f t="array" ref="AC239">IFERROR(INDEX(C235:C259, SMALL(IF("V"=F235:F259, ROW(F235:F259)-MIN(ROW(F235:F259))+1, ""), ROW() -234 )), "")</f>
        <v>0</v>
      </c>
      <c r="AD239" s="13" t="str">
        <f t="array" ref="AD239">IFERROR(INDEX(D235:D259, SMALL(IF("V"=F235:F259, ROW(F235:F259)-MIN(ROW(F235:F259))+1, ""), ROW() -234 )), "")</f>
        <v>5743-4867</v>
      </c>
      <c r="AE239" s="13" t="str">
        <f t="array" ref="AE239">IFERROR(INDEX(E235:E259, SMALL(IF("V"=F235:F259, ROW(F235:F259)-MIN(ROW(F235:F259))+1, ""), ROW() -234 )), "")</f>
        <v>Kaitlyn Yearsich</v>
      </c>
      <c r="AF239" s="13" t="str">
        <f t="array" ref="AF239">IFERROR(INDEX(B235:B259, SMALL(IF(ISNUMBER(SEARCH("JV1",F235:F259)), ROW(F235:F259)-MIN(ROW(F235:F259))+1, ""), ROW() -234 )), "")</f>
        <v>St. Francis (IL) ,University Of</v>
      </c>
      <c r="AG239" s="13">
        <f t="array" ref="AG239">IFERROR(INDEX(C235:C259, SMALL(IF(ISNUMBER(SEARCH("JV1",F235:F259)), ROW(F235:F259)-MIN(ROW(F235:F259))+1, ""), ROW() -234 )), "")</f>
        <v>0</v>
      </c>
      <c r="AH239" s="13" t="str">
        <f t="array" ref="AH239">IFERROR(INDEX(D235:D259, SMALL(IF(ISNUMBER(SEARCH("JV1",F235:F259)), ROW(F235:F259)-MIN(ROW(F235:F259))+1, ""), ROW() -234 )), "")</f>
        <v>19-86140</v>
      </c>
      <c r="AI239" s="13" t="str">
        <f t="array" ref="AI239">IFERROR(INDEX(E235:E259, SMALL(IF(ISNUMBER(SEARCH("JV1",F235:F259)), ROW(F235:F259)-MIN(ROW(F235:F259))+1, ""), ROW() -234 )), "")</f>
        <v>Kahlen Ranson</v>
      </c>
      <c r="AJ239" s="13" t="str">
        <f t="array" ref="AJ239">IFERROR(INDEX(B235:B259, SMALL(IF(ISNUMBER(SEARCH("JV2",F235:F259)), ROW(F235:F259)-MIN(ROW(F235:F259))+1, ""), ROW() -234 )), "")</f>
        <v/>
      </c>
      <c r="AK239" s="13" t="str">
        <f t="array" ref="AK239">IFERROR(INDEX(C235:C259, SMALL(IF(ISNUMBER(SEARCH("JV2",F235:F259)), ROW(F235:F259)-MIN(ROW(F235:F259))+1, ""), ROW() -234 )), "")</f>
        <v/>
      </c>
      <c r="AL239" s="13" t="str">
        <f t="array" ref="AL239">IFERROR(INDEX(D235:D259, SMALL(IF(ISNUMBER(SEARCH("JV2",F235:F259)), ROW(F235:F259)-MIN(ROW(F235:F259))+1, ""), ROW() -234 )), "")</f>
        <v/>
      </c>
      <c r="AM239" s="13" t="str">
        <f t="array" ref="AM239">IFERROR(INDEX(E235:E259, SMALL(IF(ISNUMBER(SEARCH("JV2",F235:F259)), ROW(F235:F259)-MIN(ROW(F235:F259))+1, ""), ROW() -234 )), "")</f>
        <v/>
      </c>
    </row>
    <row r="240" spans="2:39" s="13" customFormat="1" ht="15" customHeight="1">
      <c r="B240" s="21" t="s">
        <v>766</v>
      </c>
      <c r="C240" s="1"/>
      <c r="D240" s="22" t="s">
        <v>1539</v>
      </c>
      <c r="E240" s="1" t="s">
        <v>1540</v>
      </c>
      <c r="F240" s="23" t="s">
        <v>17</v>
      </c>
      <c r="G240" s="24"/>
      <c r="H240" s="25">
        <v>2517</v>
      </c>
      <c r="I240" s="24"/>
      <c r="J240" s="25" t="b">
        <v>0</v>
      </c>
      <c r="K240" s="19"/>
      <c r="L240" s="26"/>
      <c r="M240" s="27"/>
      <c r="AB240" s="13" t="str">
        <f t="array" ref="AB240">IFERROR(INDEX(B235:B259, SMALL(IF("V"=F235:F259, ROW(F235:F259)-MIN(ROW(F235:F259))+1, ""), ROW() -234 )), "")</f>
        <v>St. Francis (IL) ,University Of</v>
      </c>
      <c r="AC240" s="13">
        <f t="array" ref="AC240">IFERROR(INDEX(C235:C259, SMALL(IF("V"=F235:F259, ROW(F235:F259)-MIN(ROW(F235:F259))+1, ""), ROW() -234 )), "")</f>
        <v>0</v>
      </c>
      <c r="AD240" s="13" t="str">
        <f t="array" ref="AD240">IFERROR(INDEX(D235:D259, SMALL(IF("V"=F235:F259, ROW(F235:F259)-MIN(ROW(F235:F259))+1, ""), ROW() -234 )), "")</f>
        <v>18-2038</v>
      </c>
      <c r="AE240" s="13" t="str">
        <f t="array" ref="AE240">IFERROR(INDEX(E235:E259, SMALL(IF("V"=F235:F259, ROW(F235:F259)-MIN(ROW(F235:F259))+1, ""), ROW() -234 )), "")</f>
        <v>Karley Mason</v>
      </c>
      <c r="AF240" s="13" t="str">
        <f t="array" ref="AF240">IFERROR(INDEX(B235:B259, SMALL(IF(ISNUMBER(SEARCH("JV1",F235:F259)), ROW(F235:F259)-MIN(ROW(F235:F259))+1, ""), ROW() -234 )), "")</f>
        <v>St. Francis (IL) ,University Of</v>
      </c>
      <c r="AG240" s="13">
        <f t="array" ref="AG240">IFERROR(INDEX(C235:C259, SMALL(IF(ISNUMBER(SEARCH("JV1",F235:F259)), ROW(F235:F259)-MIN(ROW(F235:F259))+1, ""), ROW() -234 )), "")</f>
        <v>0</v>
      </c>
      <c r="AH240" s="13" t="str">
        <f t="array" ref="AH240">IFERROR(INDEX(D235:D259, SMALL(IF(ISNUMBER(SEARCH("JV1",F235:F259)), ROW(F235:F259)-MIN(ROW(F235:F259))+1, ""), ROW() -234 )), "")</f>
        <v>20-57157</v>
      </c>
      <c r="AI240" s="13" t="str">
        <f t="array" ref="AI240">IFERROR(INDEX(E235:E259, SMALL(IF(ISNUMBER(SEARCH("JV1",F235:F259)), ROW(F235:F259)-MIN(ROW(F235:F259))+1, ""), ROW() -234 )), "")</f>
        <v>Kaitlyn Thompson</v>
      </c>
      <c r="AJ240" s="13" t="str">
        <f t="array" ref="AJ240">IFERROR(INDEX(B235:B259, SMALL(IF(ISNUMBER(SEARCH("JV2",F235:F259)), ROW(F235:F259)-MIN(ROW(F235:F259))+1, ""), ROW() -234 )), "")</f>
        <v/>
      </c>
      <c r="AK240" s="13" t="str">
        <f t="array" ref="AK240">IFERROR(INDEX(C235:C259, SMALL(IF(ISNUMBER(SEARCH("JV2",F235:F259)), ROW(F235:F259)-MIN(ROW(F235:F259))+1, ""), ROW() -234 )), "")</f>
        <v/>
      </c>
      <c r="AL240" s="13" t="str">
        <f t="array" ref="AL240">IFERROR(INDEX(D235:D259, SMALL(IF(ISNUMBER(SEARCH("JV2",F235:F259)), ROW(F235:F259)-MIN(ROW(F235:F259))+1, ""), ROW() -234 )), "")</f>
        <v/>
      </c>
      <c r="AM240" s="13" t="str">
        <f t="array" ref="AM240">IFERROR(INDEX(E235:E259, SMALL(IF(ISNUMBER(SEARCH("JV2",F235:F259)), ROW(F235:F259)-MIN(ROW(F235:F259))+1, ""), ROW() -234 )), "")</f>
        <v/>
      </c>
    </row>
    <row r="241" spans="2:39" s="13" customFormat="1" ht="15" customHeight="1">
      <c r="B241" s="21" t="s">
        <v>766</v>
      </c>
      <c r="C241" s="1"/>
      <c r="D241" s="22" t="s">
        <v>1541</v>
      </c>
      <c r="E241" s="1" t="s">
        <v>1542</v>
      </c>
      <c r="F241" s="23" t="s">
        <v>17</v>
      </c>
      <c r="G241" s="24"/>
      <c r="H241" s="25">
        <v>2517</v>
      </c>
      <c r="I241" s="24"/>
      <c r="J241" s="25" t="b">
        <v>0</v>
      </c>
      <c r="K241" s="19"/>
      <c r="L241" s="26"/>
      <c r="M241" s="27"/>
      <c r="AB241" s="13" t="str">
        <f t="array" ref="AB241">IFERROR(INDEX(B235:B259, SMALL(IF("V"=F235:F259, ROW(F235:F259)-MIN(ROW(F235:F259))+1, ""), ROW() -234 )), "")</f>
        <v>St. Francis (IL) ,University Of</v>
      </c>
      <c r="AC241" s="13">
        <f t="array" ref="AC241">IFERROR(INDEX(C235:C259, SMALL(IF("V"=F235:F259, ROW(F235:F259)-MIN(ROW(F235:F259))+1, ""), ROW() -234 )), "")</f>
        <v>0</v>
      </c>
      <c r="AD241" s="13" t="str">
        <f t="array" ref="AD241">IFERROR(INDEX(D235:D259, SMALL(IF("V"=F235:F259, ROW(F235:F259)-MIN(ROW(F235:F259))+1, ""), ROW() -234 )), "")</f>
        <v>5686-2531</v>
      </c>
      <c r="AE241" s="13" t="str">
        <f t="array" ref="AE241">IFERROR(INDEX(E235:E259, SMALL(IF("V"=F235:F259, ROW(F235:F259)-MIN(ROW(F235:F259))+1, ""), ROW() -234 )), "")</f>
        <v>Laura Rohlfs</v>
      </c>
      <c r="AF241" s="13" t="str">
        <f t="array" ref="AF241">IFERROR(INDEX(B235:B259, SMALL(IF(ISNUMBER(SEARCH("JV1",F235:F259)), ROW(F235:F259)-MIN(ROW(F235:F259))+1, ""), ROW() -234 )), "")</f>
        <v>St. Francis (IL) ,University Of</v>
      </c>
      <c r="AG241" s="13">
        <f t="array" ref="AG241">IFERROR(INDEX(C235:C259, SMALL(IF(ISNUMBER(SEARCH("JV1",F235:F259)), ROW(F235:F259)-MIN(ROW(F235:F259))+1, ""), ROW() -234 )), "")</f>
        <v>0</v>
      </c>
      <c r="AH241" s="13" t="str">
        <f t="array" ref="AH241">IFERROR(INDEX(D235:D259, SMALL(IF(ISNUMBER(SEARCH("JV1",F235:F259)), ROW(F235:F259)-MIN(ROW(F235:F259))+1, ""), ROW() -234 )), "")</f>
        <v>11-238107</v>
      </c>
      <c r="AI241" s="13" t="str">
        <f t="array" ref="AI241">IFERROR(INDEX(E235:E259, SMALL(IF(ISNUMBER(SEARCH("JV1",F235:F259)), ROW(F235:F259)-MIN(ROW(F235:F259))+1, ""), ROW() -234 )), "")</f>
        <v>Katelynn Statz</v>
      </c>
      <c r="AJ241" s="13" t="str">
        <f t="array" ref="AJ241">IFERROR(INDEX(B235:B259, SMALL(IF(ISNUMBER(SEARCH("JV2",F235:F259)), ROW(F235:F259)-MIN(ROW(F235:F259))+1, ""), ROW() -234 )), "")</f>
        <v/>
      </c>
      <c r="AK241" s="13" t="str">
        <f t="array" ref="AK241">IFERROR(INDEX(C235:C259, SMALL(IF(ISNUMBER(SEARCH("JV2",F235:F259)), ROW(F235:F259)-MIN(ROW(F235:F259))+1, ""), ROW() -234 )), "")</f>
        <v/>
      </c>
      <c r="AL241" s="13" t="str">
        <f t="array" ref="AL241">IFERROR(INDEX(D235:D259, SMALL(IF(ISNUMBER(SEARCH("JV2",F235:F259)), ROW(F235:F259)-MIN(ROW(F235:F259))+1, ""), ROW() -234 )), "")</f>
        <v/>
      </c>
      <c r="AM241" s="13" t="str">
        <f t="array" ref="AM241">IFERROR(INDEX(E235:E259, SMALL(IF(ISNUMBER(SEARCH("JV2",F235:F259)), ROW(F235:F259)-MIN(ROW(F235:F259))+1, ""), ROW() -234 )), "")</f>
        <v/>
      </c>
    </row>
    <row r="242" spans="2:39" s="13" customFormat="1" ht="15" customHeight="1">
      <c r="B242" s="21" t="s">
        <v>766</v>
      </c>
      <c r="C242" s="1"/>
      <c r="D242" s="22" t="s">
        <v>1543</v>
      </c>
      <c r="E242" s="1" t="s">
        <v>1544</v>
      </c>
      <c r="F242" s="23" t="s">
        <v>14</v>
      </c>
      <c r="G242" s="24"/>
      <c r="H242" s="25">
        <v>2517</v>
      </c>
      <c r="I242" s="24"/>
      <c r="J242" s="25" t="b">
        <v>0</v>
      </c>
      <c r="K242" s="19"/>
      <c r="L242" s="26"/>
      <c r="M242" s="27"/>
      <c r="AB242" s="13" t="str">
        <f t="array" ref="AB242">IFERROR(INDEX(B235:B259, SMALL(IF("V"=F235:F259, ROW(F235:F259)-MIN(ROW(F235:F259))+1, ""), ROW() -234 )), "")</f>
        <v>St. Francis (IL) ,University Of</v>
      </c>
      <c r="AC242" s="13">
        <f t="array" ref="AC242">IFERROR(INDEX(C235:C259, SMALL(IF("V"=F235:F259, ROW(F235:F259)-MIN(ROW(F235:F259))+1, ""), ROW() -234 )), "")</f>
        <v>0</v>
      </c>
      <c r="AD242" s="13" t="str">
        <f t="array" ref="AD242">IFERROR(INDEX(D235:D259, SMALL(IF("V"=F235:F259, ROW(F235:F259)-MIN(ROW(F235:F259))+1, ""), ROW() -234 )), "")</f>
        <v>9652-12931</v>
      </c>
      <c r="AE242" s="13" t="str">
        <f t="array" ref="AE242">IFERROR(INDEX(E235:E259, SMALL(IF("V"=F235:F259, ROW(F235:F259)-MIN(ROW(F235:F259))+1, ""), ROW() -234 )), "")</f>
        <v>McKenzie Mattice</v>
      </c>
      <c r="AF242" s="13" t="str">
        <f t="array" ref="AF242">IFERROR(INDEX(B235:B259, SMALL(IF(ISNUMBER(SEARCH("JV1",F235:F259)), ROW(F235:F259)-MIN(ROW(F235:F259))+1, ""), ROW() -234 )), "")</f>
        <v>St. Francis (IL) ,University Of</v>
      </c>
      <c r="AG242" s="13">
        <f t="array" ref="AG242">IFERROR(INDEX(C235:C259, SMALL(IF(ISNUMBER(SEARCH("JV1",F235:F259)), ROW(F235:F259)-MIN(ROW(F235:F259))+1, ""), ROW() -234 )), "")</f>
        <v>0</v>
      </c>
      <c r="AH242" s="13" t="str">
        <f t="array" ref="AH242">IFERROR(INDEX(D235:D259, SMALL(IF(ISNUMBER(SEARCH("JV1",F235:F259)), ROW(F235:F259)-MIN(ROW(F235:F259))+1, ""), ROW() -234 )), "")</f>
        <v>11-279303</v>
      </c>
      <c r="AI242" s="13" t="str">
        <f t="array" ref="AI242">IFERROR(INDEX(E235:E259, SMALL(IF(ISNUMBER(SEARCH("JV1",F235:F259)), ROW(F235:F259)-MIN(ROW(F235:F259))+1, ""), ROW() -234 )), "")</f>
        <v>Leigha Henkel</v>
      </c>
      <c r="AJ242" s="13" t="str">
        <f t="array" ref="AJ242">IFERROR(INDEX(B235:B259, SMALL(IF(ISNUMBER(SEARCH("JV2",F235:F259)), ROW(F235:F259)-MIN(ROW(F235:F259))+1, ""), ROW() -234 )), "")</f>
        <v/>
      </c>
      <c r="AK242" s="13" t="str">
        <f t="array" ref="AK242">IFERROR(INDEX(C235:C259, SMALL(IF(ISNUMBER(SEARCH("JV2",F235:F259)), ROW(F235:F259)-MIN(ROW(F235:F259))+1, ""), ROW() -234 )), "")</f>
        <v/>
      </c>
      <c r="AL242" s="13" t="str">
        <f t="array" ref="AL242">IFERROR(INDEX(D235:D259, SMALL(IF(ISNUMBER(SEARCH("JV2",F235:F259)), ROW(F235:F259)-MIN(ROW(F235:F259))+1, ""), ROW() -234 )), "")</f>
        <v/>
      </c>
      <c r="AM242" s="13" t="str">
        <f t="array" ref="AM242">IFERROR(INDEX(E235:E259, SMALL(IF(ISNUMBER(SEARCH("JV2",F235:F259)), ROW(F235:F259)-MIN(ROW(F235:F259))+1, ""), ROW() -234 )), "")</f>
        <v/>
      </c>
    </row>
    <row r="243" spans="2:39" s="13" customFormat="1" ht="15" customHeight="1">
      <c r="B243" s="21" t="s">
        <v>766</v>
      </c>
      <c r="C243" s="1"/>
      <c r="D243" s="22" t="s">
        <v>1545</v>
      </c>
      <c r="E243" s="1" t="s">
        <v>1546</v>
      </c>
      <c r="F243" s="23" t="s">
        <v>30</v>
      </c>
      <c r="G243" s="24"/>
      <c r="H243" s="25">
        <v>2517</v>
      </c>
      <c r="I243" s="24"/>
      <c r="J243" s="25" t="b">
        <v>0</v>
      </c>
      <c r="K243" s="19"/>
      <c r="L243" s="26"/>
      <c r="M243" s="27"/>
    </row>
    <row r="244" spans="2:39" s="13" customFormat="1" ht="15" customHeight="1">
      <c r="B244" s="21" t="s">
        <v>766</v>
      </c>
      <c r="C244" s="1"/>
      <c r="D244" s="22" t="s">
        <v>1547</v>
      </c>
      <c r="E244" s="1" t="s">
        <v>1548</v>
      </c>
      <c r="F244" s="23" t="s">
        <v>14</v>
      </c>
      <c r="G244" s="24"/>
      <c r="H244" s="25">
        <v>2517</v>
      </c>
      <c r="I244" s="24"/>
      <c r="J244" s="25" t="b">
        <v>0</v>
      </c>
      <c r="K244" s="19"/>
      <c r="L244" s="26"/>
      <c r="M244" s="27"/>
    </row>
    <row r="245" spans="2:39" s="13" customFormat="1" ht="15" customHeight="1">
      <c r="B245" s="21" t="s">
        <v>766</v>
      </c>
      <c r="C245" s="1"/>
      <c r="D245" s="22" t="s">
        <v>1549</v>
      </c>
      <c r="E245" s="1" t="s">
        <v>1550</v>
      </c>
      <c r="F245" s="23" t="s">
        <v>17</v>
      </c>
      <c r="G245" s="24"/>
      <c r="H245" s="25">
        <v>2517</v>
      </c>
      <c r="I245" s="24"/>
      <c r="J245" s="25" t="b">
        <v>0</v>
      </c>
      <c r="K245" s="19"/>
      <c r="L245" s="26"/>
      <c r="M245" s="27"/>
    </row>
    <row r="246" spans="2:39" s="13" customFormat="1" ht="15" customHeight="1">
      <c r="B246" s="21" t="s">
        <v>766</v>
      </c>
      <c r="C246" s="1"/>
      <c r="D246" s="22" t="s">
        <v>1551</v>
      </c>
      <c r="E246" s="1" t="s">
        <v>1552</v>
      </c>
      <c r="F246" s="23" t="s">
        <v>30</v>
      </c>
      <c r="G246" s="24"/>
      <c r="H246" s="25">
        <v>2517</v>
      </c>
      <c r="I246" s="24"/>
      <c r="J246" s="25" t="b">
        <v>0</v>
      </c>
      <c r="K246" s="19"/>
      <c r="L246" s="26"/>
      <c r="M246" s="27"/>
    </row>
    <row r="247" spans="2:39" s="13" customFormat="1" ht="15" customHeight="1">
      <c r="B247" s="21" t="s">
        <v>766</v>
      </c>
      <c r="C247" s="1"/>
      <c r="D247" s="22" t="s">
        <v>1553</v>
      </c>
      <c r="E247" s="1" t="s">
        <v>1554</v>
      </c>
      <c r="F247" s="23" t="s">
        <v>30</v>
      </c>
      <c r="G247" s="24"/>
      <c r="H247" s="25">
        <v>2517</v>
      </c>
      <c r="I247" s="24"/>
      <c r="J247" s="25" t="b">
        <v>0</v>
      </c>
      <c r="K247" s="19"/>
      <c r="L247" s="26"/>
      <c r="M247" s="27"/>
    </row>
    <row r="248" spans="2:39" s="13" customFormat="1" ht="15" customHeight="1">
      <c r="B248" s="21" t="s">
        <v>766</v>
      </c>
      <c r="C248" s="1"/>
      <c r="D248" s="22" t="s">
        <v>1555</v>
      </c>
      <c r="E248" s="1" t="s">
        <v>1556</v>
      </c>
      <c r="F248" s="23" t="s">
        <v>17</v>
      </c>
      <c r="G248" s="24"/>
      <c r="H248" s="25">
        <v>2517</v>
      </c>
      <c r="I248" s="24"/>
      <c r="J248" s="25" t="b">
        <v>0</v>
      </c>
      <c r="K248" s="19"/>
      <c r="L248" s="26"/>
      <c r="M248" s="27"/>
    </row>
    <row r="249" spans="2:39" s="13" customFormat="1" ht="15" customHeight="1">
      <c r="B249" s="21" t="s">
        <v>766</v>
      </c>
      <c r="C249" s="1"/>
      <c r="D249" s="22" t="s">
        <v>1557</v>
      </c>
      <c r="E249" s="1" t="s">
        <v>1558</v>
      </c>
      <c r="F249" s="23" t="s">
        <v>17</v>
      </c>
      <c r="G249" s="24"/>
      <c r="H249" s="25">
        <v>2517</v>
      </c>
      <c r="I249" s="24"/>
      <c r="J249" s="25" t="b">
        <v>0</v>
      </c>
      <c r="K249" s="19"/>
      <c r="L249" s="26"/>
      <c r="M249" s="27"/>
    </row>
    <row r="250" spans="2:39" s="13" customFormat="1" ht="15" customHeight="1">
      <c r="B250" s="21" t="s">
        <v>766</v>
      </c>
      <c r="C250" s="1"/>
      <c r="D250" s="22" t="s">
        <v>1559</v>
      </c>
      <c r="E250" s="1" t="s">
        <v>1560</v>
      </c>
      <c r="F250" s="23" t="s">
        <v>14</v>
      </c>
      <c r="G250" s="24"/>
      <c r="H250" s="25">
        <v>2517</v>
      </c>
      <c r="I250" s="24"/>
      <c r="J250" s="25" t="b">
        <v>0</v>
      </c>
      <c r="K250" s="19"/>
      <c r="L250" s="26"/>
      <c r="M250" s="27"/>
    </row>
    <row r="251" spans="2:39" s="13" customFormat="1" ht="15" customHeight="1">
      <c r="B251" s="21" t="s">
        <v>766</v>
      </c>
      <c r="C251" s="1"/>
      <c r="D251" s="22" t="s">
        <v>1561</v>
      </c>
      <c r="E251" s="1" t="s">
        <v>1562</v>
      </c>
      <c r="F251" s="23" t="s">
        <v>14</v>
      </c>
      <c r="G251" s="24"/>
      <c r="H251" s="25">
        <v>2517</v>
      </c>
      <c r="I251" s="24"/>
      <c r="J251" s="25" t="b">
        <v>0</v>
      </c>
      <c r="K251" s="19"/>
      <c r="L251" s="26"/>
      <c r="M251" s="27"/>
    </row>
    <row r="252" spans="2:39" s="13" customFormat="1" ht="15" customHeight="1">
      <c r="B252" s="21" t="s">
        <v>766</v>
      </c>
      <c r="C252" s="1"/>
      <c r="D252" s="22" t="s">
        <v>1563</v>
      </c>
      <c r="E252" s="1" t="s">
        <v>1564</v>
      </c>
      <c r="F252" s="23" t="s">
        <v>17</v>
      </c>
      <c r="G252" s="24"/>
      <c r="H252" s="25">
        <v>2517</v>
      </c>
      <c r="I252" s="24"/>
      <c r="J252" s="25" t="b">
        <v>0</v>
      </c>
      <c r="K252" s="19"/>
      <c r="L252" s="26"/>
      <c r="M252" s="27"/>
    </row>
    <row r="253" spans="2:39" s="13" customFormat="1" ht="15" customHeight="1">
      <c r="B253" s="21" t="s">
        <v>766</v>
      </c>
      <c r="C253" s="1"/>
      <c r="D253" s="22" t="s">
        <v>1565</v>
      </c>
      <c r="E253" s="1" t="s">
        <v>1566</v>
      </c>
      <c r="F253" s="23" t="s">
        <v>14</v>
      </c>
      <c r="G253" s="24"/>
      <c r="H253" s="25">
        <v>2517</v>
      </c>
      <c r="I253" s="24"/>
      <c r="J253" s="25" t="b">
        <v>0</v>
      </c>
      <c r="K253" s="19"/>
      <c r="L253" s="26"/>
      <c r="M253" s="27"/>
    </row>
    <row r="254" spans="2:39" s="13" customFormat="1" ht="15" customHeight="1">
      <c r="B254" s="21" t="s">
        <v>766</v>
      </c>
      <c r="C254" s="1"/>
      <c r="D254" s="22" t="s">
        <v>1567</v>
      </c>
      <c r="E254" s="1" t="s">
        <v>1568</v>
      </c>
      <c r="F254" s="23" t="s">
        <v>17</v>
      </c>
      <c r="G254" s="24"/>
      <c r="H254" s="25">
        <v>2517</v>
      </c>
      <c r="I254" s="24"/>
      <c r="J254" s="25" t="b">
        <v>0</v>
      </c>
      <c r="K254" s="19"/>
      <c r="L254" s="26"/>
      <c r="M254" s="27"/>
    </row>
    <row r="255" spans="2:39" s="13" customFormat="1" ht="15" customHeight="1">
      <c r="B255" s="21" t="s">
        <v>766</v>
      </c>
      <c r="C255" s="1"/>
      <c r="D255" s="22" t="s">
        <v>1569</v>
      </c>
      <c r="E255" s="1" t="s">
        <v>1570</v>
      </c>
      <c r="F255" s="23" t="s">
        <v>30</v>
      </c>
      <c r="G255" s="24"/>
      <c r="H255" s="25">
        <v>2517</v>
      </c>
      <c r="I255" s="24"/>
      <c r="J255" s="25" t="b">
        <v>0</v>
      </c>
      <c r="K255" s="19"/>
      <c r="L255" s="26"/>
      <c r="M255" s="27"/>
    </row>
    <row r="256" spans="2:39" s="13" customFormat="1" ht="15" customHeight="1">
      <c r="B256" s="21" t="s">
        <v>766</v>
      </c>
      <c r="C256" s="1"/>
      <c r="D256" s="22" t="s">
        <v>1571</v>
      </c>
      <c r="E256" s="1" t="s">
        <v>1572</v>
      </c>
      <c r="F256" s="23" t="s">
        <v>30</v>
      </c>
      <c r="G256" s="24"/>
      <c r="H256" s="25">
        <v>2517</v>
      </c>
      <c r="I256" s="24"/>
      <c r="J256" s="25" t="b">
        <v>0</v>
      </c>
      <c r="K256" s="19"/>
      <c r="L256" s="26"/>
      <c r="M256" s="27"/>
    </row>
    <row r="257" spans="2:39" s="13" customFormat="1" ht="15" customHeight="1">
      <c r="B257" s="21" t="s">
        <v>766</v>
      </c>
      <c r="C257" s="1"/>
      <c r="D257" s="22" t="s">
        <v>1573</v>
      </c>
      <c r="E257" s="1" t="s">
        <v>1574</v>
      </c>
      <c r="F257" s="23" t="s">
        <v>14</v>
      </c>
      <c r="G257" s="24"/>
      <c r="H257" s="25">
        <v>2517</v>
      </c>
      <c r="I257" s="24"/>
      <c r="J257" s="25" t="b">
        <v>0</v>
      </c>
      <c r="K257" s="19"/>
      <c r="L257" s="26"/>
      <c r="M257" s="27"/>
    </row>
    <row r="258" spans="2:39" s="13" customFormat="1" ht="15" customHeight="1">
      <c r="B258" s="21" t="s">
        <v>766</v>
      </c>
      <c r="C258" s="1"/>
      <c r="D258" s="22" t="s">
        <v>1575</v>
      </c>
      <c r="E258" s="1" t="s">
        <v>1576</v>
      </c>
      <c r="F258" s="23" t="s">
        <v>30</v>
      </c>
      <c r="G258" s="24"/>
      <c r="H258" s="25">
        <v>2517</v>
      </c>
      <c r="I258" s="24"/>
      <c r="J258" s="25" t="b">
        <v>0</v>
      </c>
      <c r="K258" s="19"/>
      <c r="L258" s="26"/>
      <c r="M258" s="27"/>
    </row>
    <row r="259" spans="2:39" s="13" customFormat="1" ht="15" customHeight="1">
      <c r="B259" s="21" t="s">
        <v>766</v>
      </c>
      <c r="C259" s="1"/>
      <c r="D259" s="22" t="s">
        <v>1577</v>
      </c>
      <c r="E259" s="1" t="s">
        <v>1578</v>
      </c>
      <c r="F259" s="23" t="s">
        <v>30</v>
      </c>
      <c r="G259" s="24"/>
      <c r="H259" s="25">
        <v>2517</v>
      </c>
      <c r="I259" s="24"/>
      <c r="J259" s="25" t="b">
        <v>0</v>
      </c>
      <c r="K259" s="19"/>
      <c r="L259" s="26"/>
      <c r="M259" s="27"/>
    </row>
    <row r="260" spans="2:39" s="13" customFormat="1" ht="15" customHeight="1">
      <c r="B260" s="21" t="s">
        <v>817</v>
      </c>
      <c r="C260" s="1"/>
      <c r="D260" s="22" t="s">
        <v>1579</v>
      </c>
      <c r="E260" s="1" t="s">
        <v>1580</v>
      </c>
      <c r="F260" s="23" t="s">
        <v>14</v>
      </c>
      <c r="G260" s="24"/>
      <c r="H260" s="25">
        <v>4386</v>
      </c>
      <c r="I260" s="24"/>
      <c r="J260" s="25" t="b">
        <v>0</v>
      </c>
      <c r="K260" s="19"/>
      <c r="L260" s="26"/>
      <c r="M260" s="27"/>
      <c r="AB260" s="13" t="str">
        <f t="array" ref="AB260">IFERROR(INDEX(B260:B267, SMALL(IF("V"=F260:F267, ROW(F260:F267)-MIN(ROW(F260:F267))+1, ""), ROW() -259 )), "")</f>
        <v>Tennessee Wesleyan University</v>
      </c>
      <c r="AC260" s="13">
        <f t="array" ref="AC260">IFERROR(INDEX(C260:C267, SMALL(IF("V"=F260:F267, ROW(F260:F267)-MIN(ROW(F260:F267))+1, ""), ROW() -259 )), "")</f>
        <v>0</v>
      </c>
      <c r="AD260" s="13" t="str">
        <f t="array" ref="AD260">IFERROR(INDEX(D260:D267, SMALL(IF("V"=F260:F267, ROW(F260:F267)-MIN(ROW(F260:F267))+1, ""), ROW() -259 )), "")</f>
        <v>20-26854</v>
      </c>
      <c r="AE260" s="13" t="str">
        <f t="array" ref="AE260">IFERROR(INDEX(E260:E267, SMALL(IF("V"=F260:F267, ROW(F260:F267)-MIN(ROW(F260:F267))+1, ""), ROW() -259 )), "")</f>
        <v>Abigail Key</v>
      </c>
      <c r="AF260" s="13" t="str">
        <f t="array" ref="AF260">IFERROR(INDEX(B260:B267, SMALL(IF(ISNUMBER(SEARCH("JV1",F260:F267)), ROW(F260:F267)-MIN(ROW(F260:F267))+1, ""), ROW() -259 )), "")</f>
        <v/>
      </c>
      <c r="AG260" s="13" t="str">
        <f t="array" ref="AG260">IFERROR(INDEX(C260:C267, SMALL(IF(ISNUMBER(SEARCH("JV1",F260:F267)), ROW(F260:F267)-MIN(ROW(F260:F267))+1, ""), ROW() -259 )), "")</f>
        <v/>
      </c>
      <c r="AH260" s="13" t="str">
        <f t="array" ref="AH260">IFERROR(INDEX(D260:D267, SMALL(IF(ISNUMBER(SEARCH("JV1",F260:F267)), ROW(F260:F267)-MIN(ROW(F260:F267))+1, ""), ROW() -259 )), "")</f>
        <v/>
      </c>
      <c r="AI260" s="13" t="str">
        <f t="array" ref="AI260">IFERROR(INDEX(E260:E267, SMALL(IF(ISNUMBER(SEARCH("JV1",F260:F267)), ROW(F260:F267)-MIN(ROW(F260:F267))+1, ""), ROW() -259 )), "")</f>
        <v/>
      </c>
      <c r="AJ260" s="13" t="str">
        <f t="array" ref="AJ260">IFERROR(INDEX(B260:B267, SMALL(IF(ISNUMBER(SEARCH("JV2",F260:F267)), ROW(F260:F267)-MIN(ROW(F260:F267))+1, ""), ROW() -259 )), "")</f>
        <v/>
      </c>
      <c r="AK260" s="13" t="str">
        <f t="array" ref="AK260">IFERROR(INDEX(C260:C267, SMALL(IF(ISNUMBER(SEARCH("JV2",F260:F267)), ROW(F260:F267)-MIN(ROW(F260:F267))+1, ""), ROW() -259 )), "")</f>
        <v/>
      </c>
      <c r="AL260" s="13" t="str">
        <f t="array" ref="AL260">IFERROR(INDEX(D260:D267, SMALL(IF(ISNUMBER(SEARCH("JV2",F260:F267)), ROW(F260:F267)-MIN(ROW(F260:F267))+1, ""), ROW() -259 )), "")</f>
        <v/>
      </c>
      <c r="AM260" s="13" t="str">
        <f t="array" ref="AM260">IFERROR(INDEX(E260:E267, SMALL(IF(ISNUMBER(SEARCH("JV2",F260:F267)), ROW(F260:F267)-MIN(ROW(F260:F267))+1, ""), ROW() -259 )), "")</f>
        <v/>
      </c>
    </row>
    <row r="261" spans="2:39" s="13" customFormat="1" ht="15" customHeight="1">
      <c r="B261" s="21" t="s">
        <v>817</v>
      </c>
      <c r="C261" s="1"/>
      <c r="D261" s="22" t="s">
        <v>1581</v>
      </c>
      <c r="E261" s="1" t="s">
        <v>1582</v>
      </c>
      <c r="F261" s="23" t="s">
        <v>14</v>
      </c>
      <c r="G261" s="24"/>
      <c r="H261" s="25">
        <v>4386</v>
      </c>
      <c r="I261" s="24"/>
      <c r="J261" s="25" t="b">
        <v>0</v>
      </c>
      <c r="K261" s="19"/>
      <c r="L261" s="26"/>
      <c r="M261" s="27"/>
      <c r="AB261" s="13" t="str">
        <f t="array" ref="AB261">IFERROR(INDEX(B260:B267, SMALL(IF("V"=F260:F267, ROW(F260:F267)-MIN(ROW(F260:F267))+1, ""), ROW() -259 )), "")</f>
        <v>Tennessee Wesleyan University</v>
      </c>
      <c r="AC261" s="13">
        <f t="array" ref="AC261">IFERROR(INDEX(C260:C267, SMALL(IF("V"=F260:F267, ROW(F260:F267)-MIN(ROW(F260:F267))+1, ""), ROW() -259 )), "")</f>
        <v>0</v>
      </c>
      <c r="AD261" s="13" t="str">
        <f t="array" ref="AD261">IFERROR(INDEX(D260:D267, SMALL(IF("V"=F260:F267, ROW(F260:F267)-MIN(ROW(F260:F267))+1, ""), ROW() -259 )), "")</f>
        <v>23-2537</v>
      </c>
      <c r="AE261" s="13" t="str">
        <f t="array" ref="AE261">IFERROR(INDEX(E260:E267, SMALL(IF("V"=F260:F267, ROW(F260:F267)-MIN(ROW(F260:F267))+1, ""), ROW() -259 )), "")</f>
        <v>Ariana Harvey</v>
      </c>
      <c r="AF261" s="13" t="str">
        <f t="array" ref="AF261">IFERROR(INDEX(B260:B267, SMALL(IF(ISNUMBER(SEARCH("JV1",F260:F267)), ROW(F260:F267)-MIN(ROW(F260:F267))+1, ""), ROW() -259 )), "")</f>
        <v/>
      </c>
      <c r="AG261" s="13" t="str">
        <f t="array" ref="AG261">IFERROR(INDEX(C260:C267, SMALL(IF(ISNUMBER(SEARCH("JV1",F260:F267)), ROW(F260:F267)-MIN(ROW(F260:F267))+1, ""), ROW() -259 )), "")</f>
        <v/>
      </c>
      <c r="AH261" s="13" t="str">
        <f t="array" ref="AH261">IFERROR(INDEX(D260:D267, SMALL(IF(ISNUMBER(SEARCH("JV1",F260:F267)), ROW(F260:F267)-MIN(ROW(F260:F267))+1, ""), ROW() -259 )), "")</f>
        <v/>
      </c>
      <c r="AI261" s="13" t="str">
        <f t="array" ref="AI261">IFERROR(INDEX(E260:E267, SMALL(IF(ISNUMBER(SEARCH("JV1",F260:F267)), ROW(F260:F267)-MIN(ROW(F260:F267))+1, ""), ROW() -259 )), "")</f>
        <v/>
      </c>
      <c r="AJ261" s="13" t="str">
        <f t="array" ref="AJ261">IFERROR(INDEX(B260:B267, SMALL(IF(ISNUMBER(SEARCH("JV2",F260:F267)), ROW(F260:F267)-MIN(ROW(F260:F267))+1, ""), ROW() -259 )), "")</f>
        <v/>
      </c>
      <c r="AK261" s="13" t="str">
        <f t="array" ref="AK261">IFERROR(INDEX(C260:C267, SMALL(IF(ISNUMBER(SEARCH("JV2",F260:F267)), ROW(F260:F267)-MIN(ROW(F260:F267))+1, ""), ROW() -259 )), "")</f>
        <v/>
      </c>
      <c r="AL261" s="13" t="str">
        <f t="array" ref="AL261">IFERROR(INDEX(D260:D267, SMALL(IF(ISNUMBER(SEARCH("JV2",F260:F267)), ROW(F260:F267)-MIN(ROW(F260:F267))+1, ""), ROW() -259 )), "")</f>
        <v/>
      </c>
      <c r="AM261" s="13" t="str">
        <f t="array" ref="AM261">IFERROR(INDEX(E260:E267, SMALL(IF(ISNUMBER(SEARCH("JV2",F260:F267)), ROW(F260:F267)-MIN(ROW(F260:F267))+1, ""), ROW() -259 )), "")</f>
        <v/>
      </c>
    </row>
    <row r="262" spans="2:39" s="13" customFormat="1" ht="15" customHeight="1">
      <c r="B262" s="21" t="s">
        <v>817</v>
      </c>
      <c r="C262" s="1"/>
      <c r="D262" s="22" t="s">
        <v>1583</v>
      </c>
      <c r="E262" s="1" t="s">
        <v>1584</v>
      </c>
      <c r="F262" s="23" t="s">
        <v>14</v>
      </c>
      <c r="G262" s="24"/>
      <c r="H262" s="25">
        <v>4386</v>
      </c>
      <c r="I262" s="24"/>
      <c r="J262" s="25" t="b">
        <v>0</v>
      </c>
      <c r="K262" s="19"/>
      <c r="L262" s="26"/>
      <c r="M262" s="27"/>
      <c r="AB262" s="13" t="str">
        <f t="array" ref="AB262">IFERROR(INDEX(B260:B267, SMALL(IF("V"=F260:F267, ROW(F260:F267)-MIN(ROW(F260:F267))+1, ""), ROW() -259 )), "")</f>
        <v>Tennessee Wesleyan University</v>
      </c>
      <c r="AC262" s="13">
        <f t="array" ref="AC262">IFERROR(INDEX(C260:C267, SMALL(IF("V"=F260:F267, ROW(F260:F267)-MIN(ROW(F260:F267))+1, ""), ROW() -259 )), "")</f>
        <v>0</v>
      </c>
      <c r="AD262" s="13" t="str">
        <f t="array" ref="AD262">IFERROR(INDEX(D260:D267, SMALL(IF("V"=F260:F267, ROW(F260:F267)-MIN(ROW(F260:F267))+1, ""), ROW() -259 )), "")</f>
        <v>19-7272</v>
      </c>
      <c r="AE262" s="13" t="str">
        <f t="array" ref="AE262">IFERROR(INDEX(E260:E267, SMALL(IF("V"=F260:F267, ROW(F260:F267)-MIN(ROW(F260:F267))+1, ""), ROW() -259 )), "")</f>
        <v>Ella Husted</v>
      </c>
      <c r="AF262" s="13" t="str">
        <f t="array" ref="AF262">IFERROR(INDEX(B260:B267, SMALL(IF(ISNUMBER(SEARCH("JV1",F260:F267)), ROW(F260:F267)-MIN(ROW(F260:F267))+1, ""), ROW() -259 )), "")</f>
        <v/>
      </c>
      <c r="AG262" s="13" t="str">
        <f t="array" ref="AG262">IFERROR(INDEX(C260:C267, SMALL(IF(ISNUMBER(SEARCH("JV1",F260:F267)), ROW(F260:F267)-MIN(ROW(F260:F267))+1, ""), ROW() -259 )), "")</f>
        <v/>
      </c>
      <c r="AH262" s="13" t="str">
        <f t="array" ref="AH262">IFERROR(INDEX(D260:D267, SMALL(IF(ISNUMBER(SEARCH("JV1",F260:F267)), ROW(F260:F267)-MIN(ROW(F260:F267))+1, ""), ROW() -259 )), "")</f>
        <v/>
      </c>
      <c r="AI262" s="13" t="str">
        <f t="array" ref="AI262">IFERROR(INDEX(E260:E267, SMALL(IF(ISNUMBER(SEARCH("JV1",F260:F267)), ROW(F260:F267)-MIN(ROW(F260:F267))+1, ""), ROW() -259 )), "")</f>
        <v/>
      </c>
      <c r="AJ262" s="13" t="str">
        <f t="array" ref="AJ262">IFERROR(INDEX(B260:B267, SMALL(IF(ISNUMBER(SEARCH("JV2",F260:F267)), ROW(F260:F267)-MIN(ROW(F260:F267))+1, ""), ROW() -259 )), "")</f>
        <v/>
      </c>
      <c r="AK262" s="13" t="str">
        <f t="array" ref="AK262">IFERROR(INDEX(C260:C267, SMALL(IF(ISNUMBER(SEARCH("JV2",F260:F267)), ROW(F260:F267)-MIN(ROW(F260:F267))+1, ""), ROW() -259 )), "")</f>
        <v/>
      </c>
      <c r="AL262" s="13" t="str">
        <f t="array" ref="AL262">IFERROR(INDEX(D260:D267, SMALL(IF(ISNUMBER(SEARCH("JV2",F260:F267)), ROW(F260:F267)-MIN(ROW(F260:F267))+1, ""), ROW() -259 )), "")</f>
        <v/>
      </c>
      <c r="AM262" s="13" t="str">
        <f t="array" ref="AM262">IFERROR(INDEX(E260:E267, SMALL(IF(ISNUMBER(SEARCH("JV2",F260:F267)), ROW(F260:F267)-MIN(ROW(F260:F267))+1, ""), ROW() -259 )), "")</f>
        <v/>
      </c>
    </row>
    <row r="263" spans="2:39" s="13" customFormat="1" ht="15" customHeight="1">
      <c r="B263" s="21" t="s">
        <v>817</v>
      </c>
      <c r="C263" s="1"/>
      <c r="D263" s="22" t="s">
        <v>1585</v>
      </c>
      <c r="E263" s="1" t="s">
        <v>1586</v>
      </c>
      <c r="F263" s="23" t="s">
        <v>14</v>
      </c>
      <c r="G263" s="24"/>
      <c r="H263" s="25">
        <v>4386</v>
      </c>
      <c r="I263" s="24"/>
      <c r="J263" s="25" t="b">
        <v>0</v>
      </c>
      <c r="K263" s="19"/>
      <c r="L263" s="26"/>
      <c r="M263" s="27"/>
      <c r="AB263" s="13" t="str">
        <f t="array" ref="AB263">IFERROR(INDEX(B260:B267, SMALL(IF("V"=F260:F267, ROW(F260:F267)-MIN(ROW(F260:F267))+1, ""), ROW() -259 )), "")</f>
        <v>Tennessee Wesleyan University</v>
      </c>
      <c r="AC263" s="13">
        <f t="array" ref="AC263">IFERROR(INDEX(C260:C267, SMALL(IF("V"=F260:F267, ROW(F260:F267)-MIN(ROW(F260:F267))+1, ""), ROW() -259 )), "")</f>
        <v>0</v>
      </c>
      <c r="AD263" s="13" t="str">
        <f t="array" ref="AD263">IFERROR(INDEX(D260:D267, SMALL(IF("V"=F260:F267, ROW(F260:F267)-MIN(ROW(F260:F267))+1, ""), ROW() -259 )), "")</f>
        <v>18-48229</v>
      </c>
      <c r="AE263" s="13" t="str">
        <f t="array" ref="AE263">IFERROR(INDEX(E260:E267, SMALL(IF("V"=F260:F267, ROW(F260:F267)-MIN(ROW(F260:F267))+1, ""), ROW() -259 )), "")</f>
        <v>Jaycee Whitaker</v>
      </c>
      <c r="AF263" s="13" t="str">
        <f t="array" ref="AF263">IFERROR(INDEX(B260:B267, SMALL(IF(ISNUMBER(SEARCH("JV1",F260:F267)), ROW(F260:F267)-MIN(ROW(F260:F267))+1, ""), ROW() -259 )), "")</f>
        <v/>
      </c>
      <c r="AG263" s="13" t="str">
        <f t="array" ref="AG263">IFERROR(INDEX(C260:C267, SMALL(IF(ISNUMBER(SEARCH("JV1",F260:F267)), ROW(F260:F267)-MIN(ROW(F260:F267))+1, ""), ROW() -259 )), "")</f>
        <v/>
      </c>
      <c r="AH263" s="13" t="str">
        <f t="array" ref="AH263">IFERROR(INDEX(D260:D267, SMALL(IF(ISNUMBER(SEARCH("JV1",F260:F267)), ROW(F260:F267)-MIN(ROW(F260:F267))+1, ""), ROW() -259 )), "")</f>
        <v/>
      </c>
      <c r="AI263" s="13" t="str">
        <f t="array" ref="AI263">IFERROR(INDEX(E260:E267, SMALL(IF(ISNUMBER(SEARCH("JV1",F260:F267)), ROW(F260:F267)-MIN(ROW(F260:F267))+1, ""), ROW() -259 )), "")</f>
        <v/>
      </c>
      <c r="AJ263" s="13" t="str">
        <f t="array" ref="AJ263">IFERROR(INDEX(B260:B267, SMALL(IF(ISNUMBER(SEARCH("JV2",F260:F267)), ROW(F260:F267)-MIN(ROW(F260:F267))+1, ""), ROW() -259 )), "")</f>
        <v/>
      </c>
      <c r="AK263" s="13" t="str">
        <f t="array" ref="AK263">IFERROR(INDEX(C260:C267, SMALL(IF(ISNUMBER(SEARCH("JV2",F260:F267)), ROW(F260:F267)-MIN(ROW(F260:F267))+1, ""), ROW() -259 )), "")</f>
        <v/>
      </c>
      <c r="AL263" s="13" t="str">
        <f t="array" ref="AL263">IFERROR(INDEX(D260:D267, SMALL(IF(ISNUMBER(SEARCH("JV2",F260:F267)), ROW(F260:F267)-MIN(ROW(F260:F267))+1, ""), ROW() -259 )), "")</f>
        <v/>
      </c>
      <c r="AM263" s="13" t="str">
        <f t="array" ref="AM263">IFERROR(INDEX(E260:E267, SMALL(IF(ISNUMBER(SEARCH("JV2",F260:F267)), ROW(F260:F267)-MIN(ROW(F260:F267))+1, ""), ROW() -259 )), "")</f>
        <v/>
      </c>
    </row>
    <row r="264" spans="2:39" s="13" customFormat="1" ht="15" customHeight="1">
      <c r="B264" s="21" t="s">
        <v>817</v>
      </c>
      <c r="C264" s="1"/>
      <c r="D264" s="22" t="s">
        <v>1587</v>
      </c>
      <c r="E264" s="1" t="s">
        <v>1588</v>
      </c>
      <c r="F264" s="23" t="s">
        <v>14</v>
      </c>
      <c r="G264" s="24"/>
      <c r="H264" s="25">
        <v>4386</v>
      </c>
      <c r="I264" s="24"/>
      <c r="J264" s="25" t="b">
        <v>0</v>
      </c>
      <c r="K264" s="19"/>
      <c r="L264" s="26"/>
      <c r="M264" s="27"/>
      <c r="AB264" s="13" t="str">
        <f t="array" ref="AB264">IFERROR(INDEX(B260:B267, SMALL(IF("V"=F260:F267, ROW(F260:F267)-MIN(ROW(F260:F267))+1, ""), ROW() -259 )), "")</f>
        <v>Tennessee Wesleyan University</v>
      </c>
      <c r="AC264" s="13">
        <f t="array" ref="AC264">IFERROR(INDEX(C260:C267, SMALL(IF("V"=F260:F267, ROW(F260:F267)-MIN(ROW(F260:F267))+1, ""), ROW() -259 )), "")</f>
        <v>0</v>
      </c>
      <c r="AD264" s="13" t="str">
        <f t="array" ref="AD264">IFERROR(INDEX(D260:D267, SMALL(IF("V"=F260:F267, ROW(F260:F267)-MIN(ROW(F260:F267))+1, ""), ROW() -259 )), "")</f>
        <v>17-22585</v>
      </c>
      <c r="AE264" s="13" t="str">
        <f t="array" ref="AE264">IFERROR(INDEX(E260:E267, SMALL(IF("V"=F260:F267, ROW(F260:F267)-MIN(ROW(F260:F267))+1, ""), ROW() -259 )), "")</f>
        <v>Kyleigh Husted</v>
      </c>
      <c r="AF264" s="13" t="str">
        <f t="array" ref="AF264">IFERROR(INDEX(B260:B267, SMALL(IF(ISNUMBER(SEARCH("JV1",F260:F267)), ROW(F260:F267)-MIN(ROW(F260:F267))+1, ""), ROW() -259 )), "")</f>
        <v/>
      </c>
      <c r="AG264" s="13" t="str">
        <f t="array" ref="AG264">IFERROR(INDEX(C260:C267, SMALL(IF(ISNUMBER(SEARCH("JV1",F260:F267)), ROW(F260:F267)-MIN(ROW(F260:F267))+1, ""), ROW() -259 )), "")</f>
        <v/>
      </c>
      <c r="AH264" s="13" t="str">
        <f t="array" ref="AH264">IFERROR(INDEX(D260:D267, SMALL(IF(ISNUMBER(SEARCH("JV1",F260:F267)), ROW(F260:F267)-MIN(ROW(F260:F267))+1, ""), ROW() -259 )), "")</f>
        <v/>
      </c>
      <c r="AI264" s="13" t="str">
        <f t="array" ref="AI264">IFERROR(INDEX(E260:E267, SMALL(IF(ISNUMBER(SEARCH("JV1",F260:F267)), ROW(F260:F267)-MIN(ROW(F260:F267))+1, ""), ROW() -259 )), "")</f>
        <v/>
      </c>
      <c r="AJ264" s="13" t="str">
        <f t="array" ref="AJ264">IFERROR(INDEX(B260:B267, SMALL(IF(ISNUMBER(SEARCH("JV2",F260:F267)), ROW(F260:F267)-MIN(ROW(F260:F267))+1, ""), ROW() -259 )), "")</f>
        <v/>
      </c>
      <c r="AK264" s="13" t="str">
        <f t="array" ref="AK264">IFERROR(INDEX(C260:C267, SMALL(IF(ISNUMBER(SEARCH("JV2",F260:F267)), ROW(F260:F267)-MIN(ROW(F260:F267))+1, ""), ROW() -259 )), "")</f>
        <v/>
      </c>
      <c r="AL264" s="13" t="str">
        <f t="array" ref="AL264">IFERROR(INDEX(D260:D267, SMALL(IF(ISNUMBER(SEARCH("JV2",F260:F267)), ROW(F260:F267)-MIN(ROW(F260:F267))+1, ""), ROW() -259 )), "")</f>
        <v/>
      </c>
      <c r="AM264" s="13" t="str">
        <f t="array" ref="AM264">IFERROR(INDEX(E260:E267, SMALL(IF(ISNUMBER(SEARCH("JV2",F260:F267)), ROW(F260:F267)-MIN(ROW(F260:F267))+1, ""), ROW() -259 )), "")</f>
        <v/>
      </c>
    </row>
    <row r="265" spans="2:39" s="13" customFormat="1" ht="15" customHeight="1">
      <c r="B265" s="21" t="s">
        <v>817</v>
      </c>
      <c r="C265" s="1"/>
      <c r="D265" s="22" t="s">
        <v>1589</v>
      </c>
      <c r="E265" s="1" t="s">
        <v>1590</v>
      </c>
      <c r="F265" s="23" t="s">
        <v>14</v>
      </c>
      <c r="G265" s="24"/>
      <c r="H265" s="25">
        <v>4386</v>
      </c>
      <c r="I265" s="24"/>
      <c r="J265" s="25" t="b">
        <v>0</v>
      </c>
      <c r="K265" s="19"/>
      <c r="L265" s="26"/>
      <c r="M265" s="27"/>
      <c r="AB265" s="13" t="str">
        <f t="array" ref="AB265">IFERROR(INDEX(B260:B267, SMALL(IF("V"=F260:F267, ROW(F260:F267)-MIN(ROW(F260:F267))+1, ""), ROW() -259 )), "")</f>
        <v>Tennessee Wesleyan University</v>
      </c>
      <c r="AC265" s="13">
        <f t="array" ref="AC265">IFERROR(INDEX(C260:C267, SMALL(IF("V"=F260:F267, ROW(F260:F267)-MIN(ROW(F260:F267))+1, ""), ROW() -259 )), "")</f>
        <v>0</v>
      </c>
      <c r="AD265" s="13" t="str">
        <f t="array" ref="AD265">IFERROR(INDEX(D260:D267, SMALL(IF("V"=F260:F267, ROW(F260:F267)-MIN(ROW(F260:F267))+1, ""), ROW() -259 )), "")</f>
        <v>11-641168</v>
      </c>
      <c r="AE265" s="13" t="str">
        <f t="array" ref="AE265">IFERROR(INDEX(E260:E267, SMALL(IF("V"=F260:F267, ROW(F260:F267)-MIN(ROW(F260:F267))+1, ""), ROW() -259 )), "")</f>
        <v>Madison Bradley</v>
      </c>
      <c r="AF265" s="13" t="str">
        <f t="array" ref="AF265">IFERROR(INDEX(B260:B267, SMALL(IF(ISNUMBER(SEARCH("JV1",F260:F267)), ROW(F260:F267)-MIN(ROW(F260:F267))+1, ""), ROW() -259 )), "")</f>
        <v/>
      </c>
      <c r="AG265" s="13" t="str">
        <f t="array" ref="AG265">IFERROR(INDEX(C260:C267, SMALL(IF(ISNUMBER(SEARCH("JV1",F260:F267)), ROW(F260:F267)-MIN(ROW(F260:F267))+1, ""), ROW() -259 )), "")</f>
        <v/>
      </c>
      <c r="AH265" s="13" t="str">
        <f t="array" ref="AH265">IFERROR(INDEX(D260:D267, SMALL(IF(ISNUMBER(SEARCH("JV1",F260:F267)), ROW(F260:F267)-MIN(ROW(F260:F267))+1, ""), ROW() -259 )), "")</f>
        <v/>
      </c>
      <c r="AI265" s="13" t="str">
        <f t="array" ref="AI265">IFERROR(INDEX(E260:E267, SMALL(IF(ISNUMBER(SEARCH("JV1",F260:F267)), ROW(F260:F267)-MIN(ROW(F260:F267))+1, ""), ROW() -259 )), "")</f>
        <v/>
      </c>
      <c r="AJ265" s="13" t="str">
        <f t="array" ref="AJ265">IFERROR(INDEX(B260:B267, SMALL(IF(ISNUMBER(SEARCH("JV2",F260:F267)), ROW(F260:F267)-MIN(ROW(F260:F267))+1, ""), ROW() -259 )), "")</f>
        <v/>
      </c>
      <c r="AK265" s="13" t="str">
        <f t="array" ref="AK265">IFERROR(INDEX(C260:C267, SMALL(IF(ISNUMBER(SEARCH("JV2",F260:F267)), ROW(F260:F267)-MIN(ROW(F260:F267))+1, ""), ROW() -259 )), "")</f>
        <v/>
      </c>
      <c r="AL265" s="13" t="str">
        <f t="array" ref="AL265">IFERROR(INDEX(D260:D267, SMALL(IF(ISNUMBER(SEARCH("JV2",F260:F267)), ROW(F260:F267)-MIN(ROW(F260:F267))+1, ""), ROW() -259 )), "")</f>
        <v/>
      </c>
      <c r="AM265" s="13" t="str">
        <f t="array" ref="AM265">IFERROR(INDEX(E260:E267, SMALL(IF(ISNUMBER(SEARCH("JV2",F260:F267)), ROW(F260:F267)-MIN(ROW(F260:F267))+1, ""), ROW() -259 )), "")</f>
        <v/>
      </c>
    </row>
    <row r="266" spans="2:39" s="13" customFormat="1" ht="15" customHeight="1">
      <c r="B266" s="21" t="s">
        <v>817</v>
      </c>
      <c r="C266" s="1"/>
      <c r="D266" s="22" t="s">
        <v>1591</v>
      </c>
      <c r="E266" s="1" t="s">
        <v>1592</v>
      </c>
      <c r="F266" s="23" t="s">
        <v>14</v>
      </c>
      <c r="G266" s="24"/>
      <c r="H266" s="25">
        <v>4386</v>
      </c>
      <c r="I266" s="24"/>
      <c r="J266" s="25" t="b">
        <v>0</v>
      </c>
      <c r="K266" s="19"/>
      <c r="L266" s="26"/>
      <c r="M266" s="27"/>
      <c r="AB266" s="13" t="str">
        <f t="array" ref="AB266">IFERROR(INDEX(B260:B267, SMALL(IF("V"=F260:F267, ROW(F260:F267)-MIN(ROW(F260:F267))+1, ""), ROW() -259 )), "")</f>
        <v>Tennessee Wesleyan University</v>
      </c>
      <c r="AC266" s="13">
        <f t="array" ref="AC266">IFERROR(INDEX(C260:C267, SMALL(IF("V"=F260:F267, ROW(F260:F267)-MIN(ROW(F260:F267))+1, ""), ROW() -259 )), "")</f>
        <v>0</v>
      </c>
      <c r="AD266" s="13" t="str">
        <f t="array" ref="AD266">IFERROR(INDEX(D260:D267, SMALL(IF("V"=F260:F267, ROW(F260:F267)-MIN(ROW(F260:F267))+1, ""), ROW() -259 )), "")</f>
        <v>8939-8453</v>
      </c>
      <c r="AE266" s="13" t="str">
        <f t="array" ref="AE266">IFERROR(INDEX(E260:E267, SMALL(IF("V"=F260:F267, ROW(F260:F267)-MIN(ROW(F260:F267))+1, ""), ROW() -259 )), "")</f>
        <v>Madison Davis</v>
      </c>
      <c r="AF266" s="13" t="str">
        <f t="array" ref="AF266">IFERROR(INDEX(B260:B267, SMALL(IF(ISNUMBER(SEARCH("JV1",F260:F267)), ROW(F260:F267)-MIN(ROW(F260:F267))+1, ""), ROW() -259 )), "")</f>
        <v/>
      </c>
      <c r="AG266" s="13" t="str">
        <f t="array" ref="AG266">IFERROR(INDEX(C260:C267, SMALL(IF(ISNUMBER(SEARCH("JV1",F260:F267)), ROW(F260:F267)-MIN(ROW(F260:F267))+1, ""), ROW() -259 )), "")</f>
        <v/>
      </c>
      <c r="AH266" s="13" t="str">
        <f t="array" ref="AH266">IFERROR(INDEX(D260:D267, SMALL(IF(ISNUMBER(SEARCH("JV1",F260:F267)), ROW(F260:F267)-MIN(ROW(F260:F267))+1, ""), ROW() -259 )), "")</f>
        <v/>
      </c>
      <c r="AI266" s="13" t="str">
        <f t="array" ref="AI266">IFERROR(INDEX(E260:E267, SMALL(IF(ISNUMBER(SEARCH("JV1",F260:F267)), ROW(F260:F267)-MIN(ROW(F260:F267))+1, ""), ROW() -259 )), "")</f>
        <v/>
      </c>
      <c r="AJ266" s="13" t="str">
        <f t="array" ref="AJ266">IFERROR(INDEX(B260:B267, SMALL(IF(ISNUMBER(SEARCH("JV2",F260:F267)), ROW(F260:F267)-MIN(ROW(F260:F267))+1, ""), ROW() -259 )), "")</f>
        <v/>
      </c>
      <c r="AK266" s="13" t="str">
        <f t="array" ref="AK266">IFERROR(INDEX(C260:C267, SMALL(IF(ISNUMBER(SEARCH("JV2",F260:F267)), ROW(F260:F267)-MIN(ROW(F260:F267))+1, ""), ROW() -259 )), "")</f>
        <v/>
      </c>
      <c r="AL266" s="13" t="str">
        <f t="array" ref="AL266">IFERROR(INDEX(D260:D267, SMALL(IF(ISNUMBER(SEARCH("JV2",F260:F267)), ROW(F260:F267)-MIN(ROW(F260:F267))+1, ""), ROW() -259 )), "")</f>
        <v/>
      </c>
      <c r="AM266" s="13" t="str">
        <f t="array" ref="AM266">IFERROR(INDEX(E260:E267, SMALL(IF(ISNUMBER(SEARCH("JV2",F260:F267)), ROW(F260:F267)-MIN(ROW(F260:F267))+1, ""), ROW() -259 )), "")</f>
        <v/>
      </c>
    </row>
    <row r="267" spans="2:39" s="13" customFormat="1" ht="15" customHeight="1">
      <c r="B267" s="21" t="s">
        <v>817</v>
      </c>
      <c r="C267" s="1"/>
      <c r="D267" s="22" t="s">
        <v>1593</v>
      </c>
      <c r="E267" s="1" t="s">
        <v>1594</v>
      </c>
      <c r="F267" s="23" t="s">
        <v>14</v>
      </c>
      <c r="G267" s="24"/>
      <c r="H267" s="25">
        <v>4386</v>
      </c>
      <c r="I267" s="24"/>
      <c r="J267" s="25" t="b">
        <v>0</v>
      </c>
      <c r="K267" s="19"/>
      <c r="L267" s="26"/>
      <c r="M267" s="27"/>
      <c r="AB267" s="13" t="str">
        <f t="array" ref="AB267">IFERROR(INDEX(B260:B267, SMALL(IF("V"=F260:F267, ROW(F260:F267)-MIN(ROW(F260:F267))+1, ""), ROW() -259 )), "")</f>
        <v>Tennessee Wesleyan University</v>
      </c>
      <c r="AC267" s="13">
        <f t="array" ref="AC267">IFERROR(INDEX(C260:C267, SMALL(IF("V"=F260:F267, ROW(F260:F267)-MIN(ROW(F260:F267))+1, ""), ROW() -259 )), "")</f>
        <v>0</v>
      </c>
      <c r="AD267" s="13" t="str">
        <f t="array" ref="AD267">IFERROR(INDEX(D260:D267, SMALL(IF("V"=F260:F267, ROW(F260:F267)-MIN(ROW(F260:F267))+1, ""), ROW() -259 )), "")</f>
        <v>11-240603</v>
      </c>
      <c r="AE267" s="13" t="str">
        <f t="array" ref="AE267">IFERROR(INDEX(E260:E267, SMALL(IF("V"=F260:F267, ROW(F260:F267)-MIN(ROW(F260:F267))+1, ""), ROW() -259 )), "")</f>
        <v>Stormy Wallace</v>
      </c>
      <c r="AF267" s="13" t="str">
        <f t="array" ref="AF267">IFERROR(INDEX(B260:B267, SMALL(IF(ISNUMBER(SEARCH("JV1",F260:F267)), ROW(F260:F267)-MIN(ROW(F260:F267))+1, ""), ROW() -259 )), "")</f>
        <v/>
      </c>
      <c r="AG267" s="13" t="str">
        <f t="array" ref="AG267">IFERROR(INDEX(C260:C267, SMALL(IF(ISNUMBER(SEARCH("JV1",F260:F267)), ROW(F260:F267)-MIN(ROW(F260:F267))+1, ""), ROW() -259 )), "")</f>
        <v/>
      </c>
      <c r="AH267" s="13" t="str">
        <f t="array" ref="AH267">IFERROR(INDEX(D260:D267, SMALL(IF(ISNUMBER(SEARCH("JV1",F260:F267)), ROW(F260:F267)-MIN(ROW(F260:F267))+1, ""), ROW() -259 )), "")</f>
        <v/>
      </c>
      <c r="AI267" s="13" t="str">
        <f t="array" ref="AI267">IFERROR(INDEX(E260:E267, SMALL(IF(ISNUMBER(SEARCH("JV1",F260:F267)), ROW(F260:F267)-MIN(ROW(F260:F267))+1, ""), ROW() -259 )), "")</f>
        <v/>
      </c>
      <c r="AJ267" s="13" t="str">
        <f t="array" ref="AJ267">IFERROR(INDEX(B260:B267, SMALL(IF(ISNUMBER(SEARCH("JV2",F260:F267)), ROW(F260:F267)-MIN(ROW(F260:F267))+1, ""), ROW() -259 )), "")</f>
        <v/>
      </c>
      <c r="AK267" s="13" t="str">
        <f t="array" ref="AK267">IFERROR(INDEX(C260:C267, SMALL(IF(ISNUMBER(SEARCH("JV2",F260:F267)), ROW(F260:F267)-MIN(ROW(F260:F267))+1, ""), ROW() -259 )), "")</f>
        <v/>
      </c>
      <c r="AL267" s="13" t="str">
        <f t="array" ref="AL267">IFERROR(INDEX(D260:D267, SMALL(IF(ISNUMBER(SEARCH("JV2",F260:F267)), ROW(F260:F267)-MIN(ROW(F260:F267))+1, ""), ROW() -259 )), "")</f>
        <v/>
      </c>
      <c r="AM267" s="13" t="str">
        <f t="array" ref="AM267">IFERROR(INDEX(E260:E267, SMALL(IF(ISNUMBER(SEARCH("JV2",F260:F267)), ROW(F260:F267)-MIN(ROW(F260:F267))+1, ""), ROW() -259 )), "")</f>
        <v/>
      </c>
    </row>
    <row r="268" spans="2:39" s="13" customFormat="1" ht="15" customHeight="1">
      <c r="B268" s="21" t="s">
        <v>846</v>
      </c>
      <c r="C268" s="1"/>
      <c r="D268" s="22" t="s">
        <v>1595</v>
      </c>
      <c r="E268" s="1" t="s">
        <v>1596</v>
      </c>
      <c r="F268" s="23" t="s">
        <v>17</v>
      </c>
      <c r="G268" s="24"/>
      <c r="H268" s="25">
        <v>4399</v>
      </c>
      <c r="I268" s="24"/>
      <c r="J268" s="25" t="b">
        <v>0</v>
      </c>
      <c r="K268" s="19"/>
      <c r="L268" s="26"/>
      <c r="M268" s="27"/>
      <c r="AB268" s="13" t="str">
        <f t="array" ref="AB268">IFERROR(INDEX(B268:B287, SMALL(IF("V"=F268:F287, ROW(F268:F287)-MIN(ROW(F268:F287))+1, ""), ROW() -267 )), "")</f>
        <v>Thomas More University</v>
      </c>
      <c r="AC268" s="13">
        <f t="array" ref="AC268">IFERROR(INDEX(C268:C287, SMALL(IF("V"=F268:F287, ROW(F268:F287)-MIN(ROW(F268:F287))+1, ""), ROW() -267 )), "")</f>
        <v>0</v>
      </c>
      <c r="AD268" s="13" t="str">
        <f t="array" ref="AD268">IFERROR(INDEX(D268:D287, SMALL(IF("V"=F268:F287, ROW(F268:F287)-MIN(ROW(F268:F287))+1, ""), ROW() -267 )), "")</f>
        <v>20-12875</v>
      </c>
      <c r="AE268" s="13" t="str">
        <f t="array" ref="AE268">IFERROR(INDEX(E268:E287, SMALL(IF("V"=F268:F287, ROW(F268:F287)-MIN(ROW(F268:F287))+1, ""), ROW() -267 )), "")</f>
        <v>Alison McDonald</v>
      </c>
      <c r="AF268" s="13" t="str">
        <f t="array" ref="AF268">IFERROR(INDEX(B268:B287, SMALL(IF(ISNUMBER(SEARCH("JV1",F268:F287)), ROW(F268:F287)-MIN(ROW(F268:F287))+1, ""), ROW() -267 )), "")</f>
        <v>Thomas More University</v>
      </c>
      <c r="AG268" s="13">
        <f t="array" ref="AG268">IFERROR(INDEX(C268:C287, SMALL(IF(ISNUMBER(SEARCH("JV1",F268:F287)), ROW(F268:F287)-MIN(ROW(F268:F287))+1, ""), ROW() -267 )), "")</f>
        <v>0</v>
      </c>
      <c r="AH268" s="13" t="str">
        <f t="array" ref="AH268">IFERROR(INDEX(D268:D287, SMALL(IF(ISNUMBER(SEARCH("JV1",F268:F287)), ROW(F268:F287)-MIN(ROW(F268:F287))+1, ""), ROW() -267 )), "")</f>
        <v>23-10540</v>
      </c>
      <c r="AI268" s="13" t="str">
        <f t="array" ref="AI268">IFERROR(INDEX(E268:E287, SMALL(IF(ISNUMBER(SEARCH("JV1",F268:F287)), ROW(F268:F287)-MIN(ROW(F268:F287))+1, ""), ROW() -267 )), "")</f>
        <v>Alexis O'Daniel</v>
      </c>
      <c r="AJ268" s="13" t="str">
        <f t="array" ref="AJ268">IFERROR(INDEX(B268:B287, SMALL(IF(ISNUMBER(SEARCH("JV2",F268:F287)), ROW(F268:F287)-MIN(ROW(F268:F287))+1, ""), ROW() -267 )), "")</f>
        <v/>
      </c>
      <c r="AK268" s="13" t="str">
        <f t="array" ref="AK268">IFERROR(INDEX(C268:C287, SMALL(IF(ISNUMBER(SEARCH("JV2",F268:F287)), ROW(F268:F287)-MIN(ROW(F268:F287))+1, ""), ROW() -267 )), "")</f>
        <v/>
      </c>
      <c r="AL268" s="13" t="str">
        <f t="array" ref="AL268">IFERROR(INDEX(D268:D287, SMALL(IF(ISNUMBER(SEARCH("JV2",F268:F287)), ROW(F268:F287)-MIN(ROW(F268:F287))+1, ""), ROW() -267 )), "")</f>
        <v/>
      </c>
      <c r="AM268" s="13" t="str">
        <f t="array" ref="AM268">IFERROR(INDEX(E268:E287, SMALL(IF(ISNUMBER(SEARCH("JV2",F268:F287)), ROW(F268:F287)-MIN(ROW(F268:F287))+1, ""), ROW() -267 )), "")</f>
        <v/>
      </c>
    </row>
    <row r="269" spans="2:39" s="13" customFormat="1" ht="15" customHeight="1">
      <c r="B269" s="21" t="s">
        <v>846</v>
      </c>
      <c r="C269" s="1"/>
      <c r="D269" s="22" t="s">
        <v>1597</v>
      </c>
      <c r="E269" s="1" t="s">
        <v>1598</v>
      </c>
      <c r="F269" s="23" t="s">
        <v>14</v>
      </c>
      <c r="G269" s="24"/>
      <c r="H269" s="25">
        <v>4399</v>
      </c>
      <c r="I269" s="24"/>
      <c r="J269" s="25" t="b">
        <v>0</v>
      </c>
      <c r="K269" s="19"/>
      <c r="L269" s="26"/>
      <c r="M269" s="27"/>
      <c r="AB269" s="13" t="str">
        <f t="array" ref="AB269">IFERROR(INDEX(B268:B287, SMALL(IF("V"=F268:F287, ROW(F268:F287)-MIN(ROW(F268:F287))+1, ""), ROW() -267 )), "")</f>
        <v>Thomas More University</v>
      </c>
      <c r="AC269" s="13">
        <f t="array" ref="AC269">IFERROR(INDEX(C268:C287, SMALL(IF("V"=F268:F287, ROW(F268:F287)-MIN(ROW(F268:F287))+1, ""), ROW() -267 )), "")</f>
        <v>0</v>
      </c>
      <c r="AD269" s="13" t="str">
        <f t="array" ref="AD269">IFERROR(INDEX(D268:D287, SMALL(IF("V"=F268:F287, ROW(F268:F287)-MIN(ROW(F268:F287))+1, ""), ROW() -267 )), "")</f>
        <v>21-44884</v>
      </c>
      <c r="AE269" s="13" t="str">
        <f t="array" ref="AE269">IFERROR(INDEX(E268:E287, SMALL(IF("V"=F268:F287, ROW(F268:F287)-MIN(ROW(F268:F287))+1, ""), ROW() -267 )), "")</f>
        <v>Annette Nichols</v>
      </c>
      <c r="AF269" s="13" t="str">
        <f t="array" ref="AF269">IFERROR(INDEX(B268:B287, SMALL(IF(ISNUMBER(SEARCH("JV1",F268:F287)), ROW(F268:F287)-MIN(ROW(F268:F287))+1, ""), ROW() -267 )), "")</f>
        <v>Thomas More University</v>
      </c>
      <c r="AG269" s="13">
        <f t="array" ref="AG269">IFERROR(INDEX(C268:C287, SMALL(IF(ISNUMBER(SEARCH("JV1",F268:F287)), ROW(F268:F287)-MIN(ROW(F268:F287))+1, ""), ROW() -267 )), "")</f>
        <v>0</v>
      </c>
      <c r="AH269" s="13" t="str">
        <f t="array" ref="AH269">IFERROR(INDEX(D268:D287, SMALL(IF(ISNUMBER(SEARCH("JV1",F268:F287)), ROW(F268:F287)-MIN(ROW(F268:F287))+1, ""), ROW() -267 )), "")</f>
        <v>23-10912</v>
      </c>
      <c r="AI269" s="13" t="str">
        <f t="array" ref="AI269">IFERROR(INDEX(E268:E287, SMALL(IF(ISNUMBER(SEARCH("JV1",F268:F287)), ROW(F268:F287)-MIN(ROW(F268:F287))+1, ""), ROW() -267 )), "")</f>
        <v>Emili Riffe</v>
      </c>
      <c r="AJ269" s="13" t="str">
        <f t="array" ref="AJ269">IFERROR(INDEX(B268:B287, SMALL(IF(ISNUMBER(SEARCH("JV2",F268:F287)), ROW(F268:F287)-MIN(ROW(F268:F287))+1, ""), ROW() -267 )), "")</f>
        <v/>
      </c>
      <c r="AK269" s="13" t="str">
        <f t="array" ref="AK269">IFERROR(INDEX(C268:C287, SMALL(IF(ISNUMBER(SEARCH("JV2",F268:F287)), ROW(F268:F287)-MIN(ROW(F268:F287))+1, ""), ROW() -267 )), "")</f>
        <v/>
      </c>
      <c r="AL269" s="13" t="str">
        <f t="array" ref="AL269">IFERROR(INDEX(D268:D287, SMALL(IF(ISNUMBER(SEARCH("JV2",F268:F287)), ROW(F268:F287)-MIN(ROW(F268:F287))+1, ""), ROW() -267 )), "")</f>
        <v/>
      </c>
      <c r="AM269" s="13" t="str">
        <f t="array" ref="AM269">IFERROR(INDEX(E268:E287, SMALL(IF(ISNUMBER(SEARCH("JV2",F268:F287)), ROW(F268:F287)-MIN(ROW(F268:F287))+1, ""), ROW() -267 )), "")</f>
        <v/>
      </c>
    </row>
    <row r="270" spans="2:39" s="13" customFormat="1" ht="15" customHeight="1">
      <c r="B270" s="21" t="s">
        <v>846</v>
      </c>
      <c r="C270" s="1"/>
      <c r="D270" s="22" t="s">
        <v>1599</v>
      </c>
      <c r="E270" s="1" t="s">
        <v>1600</v>
      </c>
      <c r="F270" s="23" t="s">
        <v>30</v>
      </c>
      <c r="G270" s="24"/>
      <c r="H270" s="25">
        <v>4399</v>
      </c>
      <c r="I270" s="24"/>
      <c r="J270" s="25" t="b">
        <v>0</v>
      </c>
      <c r="K270" s="19"/>
      <c r="L270" s="26"/>
      <c r="M270" s="27"/>
      <c r="AB270" s="13" t="str">
        <f t="array" ref="AB270">IFERROR(INDEX(B268:B287, SMALL(IF("V"=F268:F287, ROW(F268:F287)-MIN(ROW(F268:F287))+1, ""), ROW() -267 )), "")</f>
        <v>Thomas More University</v>
      </c>
      <c r="AC270" s="13">
        <f t="array" ref="AC270">IFERROR(INDEX(C268:C287, SMALL(IF("V"=F268:F287, ROW(F268:F287)-MIN(ROW(F268:F287))+1, ""), ROW() -267 )), "")</f>
        <v>0</v>
      </c>
      <c r="AD270" s="13" t="str">
        <f t="array" ref="AD270">IFERROR(INDEX(D268:D287, SMALL(IF("V"=F268:F287, ROW(F268:F287)-MIN(ROW(F268:F287))+1, ""), ROW() -267 )), "")</f>
        <v>22-90439</v>
      </c>
      <c r="AE270" s="13" t="str">
        <f t="array" ref="AE270">IFERROR(INDEX(E268:E287, SMALL(IF("V"=F268:F287, ROW(F268:F287)-MIN(ROW(F268:F287))+1, ""), ROW() -267 )), "")</f>
        <v>Elizabeth Steil</v>
      </c>
      <c r="AF270" s="13" t="str">
        <f t="array" ref="AF270">IFERROR(INDEX(B268:B287, SMALL(IF(ISNUMBER(SEARCH("JV1",F268:F287)), ROW(F268:F287)-MIN(ROW(F268:F287))+1, ""), ROW() -267 )), "")</f>
        <v>Thomas More University</v>
      </c>
      <c r="AG270" s="13">
        <f t="array" ref="AG270">IFERROR(INDEX(C268:C287, SMALL(IF(ISNUMBER(SEARCH("JV1",F268:F287)), ROW(F268:F287)-MIN(ROW(F268:F287))+1, ""), ROW() -267 )), "")</f>
        <v>0</v>
      </c>
      <c r="AH270" s="13" t="str">
        <f t="array" ref="AH270">IFERROR(INDEX(D268:D287, SMALL(IF(ISNUMBER(SEARCH("JV1",F268:F287)), ROW(F268:F287)-MIN(ROW(F268:F287))+1, ""), ROW() -267 )), "")</f>
        <v>21-431</v>
      </c>
      <c r="AI270" s="13" t="str">
        <f t="array" ref="AI270">IFERROR(INDEX(E268:E287, SMALL(IF(ISNUMBER(SEARCH("JV1",F268:F287)), ROW(F268:F287)-MIN(ROW(F268:F287))+1, ""), ROW() -267 )), "")</f>
        <v>Hannah Campbell</v>
      </c>
      <c r="AJ270" s="13" t="str">
        <f t="array" ref="AJ270">IFERROR(INDEX(B268:B287, SMALL(IF(ISNUMBER(SEARCH("JV2",F268:F287)), ROW(F268:F287)-MIN(ROW(F268:F287))+1, ""), ROW() -267 )), "")</f>
        <v/>
      </c>
      <c r="AK270" s="13" t="str">
        <f t="array" ref="AK270">IFERROR(INDEX(C268:C287, SMALL(IF(ISNUMBER(SEARCH("JV2",F268:F287)), ROW(F268:F287)-MIN(ROW(F268:F287))+1, ""), ROW() -267 )), "")</f>
        <v/>
      </c>
      <c r="AL270" s="13" t="str">
        <f t="array" ref="AL270">IFERROR(INDEX(D268:D287, SMALL(IF(ISNUMBER(SEARCH("JV2",F268:F287)), ROW(F268:F287)-MIN(ROW(F268:F287))+1, ""), ROW() -267 )), "")</f>
        <v/>
      </c>
      <c r="AM270" s="13" t="str">
        <f t="array" ref="AM270">IFERROR(INDEX(E268:E287, SMALL(IF(ISNUMBER(SEARCH("JV2",F268:F287)), ROW(F268:F287)-MIN(ROW(F268:F287))+1, ""), ROW() -267 )), "")</f>
        <v/>
      </c>
    </row>
    <row r="271" spans="2:39" s="13" customFormat="1" ht="15" customHeight="1">
      <c r="B271" s="21" t="s">
        <v>846</v>
      </c>
      <c r="C271" s="1"/>
      <c r="D271" s="22" t="s">
        <v>1601</v>
      </c>
      <c r="E271" s="1" t="s">
        <v>1602</v>
      </c>
      <c r="F271" s="23" t="s">
        <v>14</v>
      </c>
      <c r="G271" s="24"/>
      <c r="H271" s="25">
        <v>4399</v>
      </c>
      <c r="I271" s="24"/>
      <c r="J271" s="25" t="b">
        <v>0</v>
      </c>
      <c r="K271" s="19"/>
      <c r="L271" s="26"/>
      <c r="M271" s="27"/>
      <c r="AB271" s="13" t="str">
        <f t="array" ref="AB271">IFERROR(INDEX(B268:B287, SMALL(IF("V"=F268:F287, ROW(F268:F287)-MIN(ROW(F268:F287))+1, ""), ROW() -267 )), "")</f>
        <v>Thomas More University</v>
      </c>
      <c r="AC271" s="13">
        <f t="array" ref="AC271">IFERROR(INDEX(C268:C287, SMALL(IF("V"=F268:F287, ROW(F268:F287)-MIN(ROW(F268:F287))+1, ""), ROW() -267 )), "")</f>
        <v>0</v>
      </c>
      <c r="AD271" s="13" t="str">
        <f t="array" ref="AD271">IFERROR(INDEX(D268:D287, SMALL(IF("V"=F268:F287, ROW(F268:F287)-MIN(ROW(F268:F287))+1, ""), ROW() -267 )), "")</f>
        <v>18-95353</v>
      </c>
      <c r="AE271" s="13" t="str">
        <f t="array" ref="AE271">IFERROR(INDEX(E268:E287, SMALL(IF("V"=F268:F287, ROW(F268:F287)-MIN(ROW(F268:F287))+1, ""), ROW() -267 )), "")</f>
        <v>Maycie Merritt</v>
      </c>
      <c r="AF271" s="13" t="str">
        <f t="array" ref="AF271">IFERROR(INDEX(B268:B287, SMALL(IF(ISNUMBER(SEARCH("JV1",F268:F287)), ROW(F268:F287)-MIN(ROW(F268:F287))+1, ""), ROW() -267 )), "")</f>
        <v>Thomas More University</v>
      </c>
      <c r="AG271" s="13">
        <f t="array" ref="AG271">IFERROR(INDEX(C268:C287, SMALL(IF(ISNUMBER(SEARCH("JV1",F268:F287)), ROW(F268:F287)-MIN(ROW(F268:F287))+1, ""), ROW() -267 )), "")</f>
        <v>0</v>
      </c>
      <c r="AH271" s="13" t="str">
        <f t="array" ref="AH271">IFERROR(INDEX(D268:D287, SMALL(IF(ISNUMBER(SEARCH("JV1",F268:F287)), ROW(F268:F287)-MIN(ROW(F268:F287))+1, ""), ROW() -267 )), "")</f>
        <v>23-10525</v>
      </c>
      <c r="AI271" s="13" t="str">
        <f t="array" ref="AI271">IFERROR(INDEX(E268:E287, SMALL(IF(ISNUMBER(SEARCH("JV1",F268:F287)), ROW(F268:F287)-MIN(ROW(F268:F287))+1, ""), ROW() -267 )), "")</f>
        <v>Kaitlyn Bishop</v>
      </c>
      <c r="AJ271" s="13" t="str">
        <f t="array" ref="AJ271">IFERROR(INDEX(B268:B287, SMALL(IF(ISNUMBER(SEARCH("JV2",F268:F287)), ROW(F268:F287)-MIN(ROW(F268:F287))+1, ""), ROW() -267 )), "")</f>
        <v/>
      </c>
      <c r="AK271" s="13" t="str">
        <f t="array" ref="AK271">IFERROR(INDEX(C268:C287, SMALL(IF(ISNUMBER(SEARCH("JV2",F268:F287)), ROW(F268:F287)-MIN(ROW(F268:F287))+1, ""), ROW() -267 )), "")</f>
        <v/>
      </c>
      <c r="AL271" s="13" t="str">
        <f t="array" ref="AL271">IFERROR(INDEX(D268:D287, SMALL(IF(ISNUMBER(SEARCH("JV2",F268:F287)), ROW(F268:F287)-MIN(ROW(F268:F287))+1, ""), ROW() -267 )), "")</f>
        <v/>
      </c>
      <c r="AM271" s="13" t="str">
        <f t="array" ref="AM271">IFERROR(INDEX(E268:E287, SMALL(IF(ISNUMBER(SEARCH("JV2",F268:F287)), ROW(F268:F287)-MIN(ROW(F268:F287))+1, ""), ROW() -267 )), "")</f>
        <v/>
      </c>
    </row>
    <row r="272" spans="2:39" s="13" customFormat="1" ht="15" customHeight="1">
      <c r="B272" s="21" t="s">
        <v>846</v>
      </c>
      <c r="C272" s="1"/>
      <c r="D272" s="22" t="s">
        <v>1603</v>
      </c>
      <c r="E272" s="1" t="s">
        <v>1604</v>
      </c>
      <c r="F272" s="23" t="s">
        <v>30</v>
      </c>
      <c r="G272" s="24"/>
      <c r="H272" s="25">
        <v>4399</v>
      </c>
      <c r="I272" s="24"/>
      <c r="J272" s="25" t="b">
        <v>0</v>
      </c>
      <c r="K272" s="19"/>
      <c r="L272" s="26"/>
      <c r="M272" s="27"/>
      <c r="AB272" s="13" t="str">
        <f t="array" ref="AB272">IFERROR(INDEX(B268:B287, SMALL(IF("V"=F268:F287, ROW(F268:F287)-MIN(ROW(F268:F287))+1, ""), ROW() -267 )), "")</f>
        <v>Thomas More University</v>
      </c>
      <c r="AC272" s="13">
        <f t="array" ref="AC272">IFERROR(INDEX(C268:C287, SMALL(IF("V"=F268:F287, ROW(F268:F287)-MIN(ROW(F268:F287))+1, ""), ROW() -267 )), "")</f>
        <v>0</v>
      </c>
      <c r="AD272" s="13" t="str">
        <f t="array" ref="AD272">IFERROR(INDEX(D268:D287, SMALL(IF("V"=F268:F287, ROW(F268:F287)-MIN(ROW(F268:F287))+1, ""), ROW() -267 )), "")</f>
        <v>11-729151</v>
      </c>
      <c r="AE272" s="13" t="str">
        <f t="array" ref="AE272">IFERROR(INDEX(E268:E287, SMALL(IF("V"=F268:F287, ROW(F268:F287)-MIN(ROW(F268:F287))+1, ""), ROW() -267 )), "")</f>
        <v>Mya Lambert</v>
      </c>
      <c r="AF272" s="13" t="str">
        <f t="array" ref="AF272">IFERROR(INDEX(B268:B287, SMALL(IF(ISNUMBER(SEARCH("JV1",F268:F287)), ROW(F268:F287)-MIN(ROW(F268:F287))+1, ""), ROW() -267 )), "")</f>
        <v>Thomas More University</v>
      </c>
      <c r="AG272" s="13">
        <f t="array" ref="AG272">IFERROR(INDEX(C268:C287, SMALL(IF(ISNUMBER(SEARCH("JV1",F268:F287)), ROW(F268:F287)-MIN(ROW(F268:F287))+1, ""), ROW() -267 )), "")</f>
        <v>0</v>
      </c>
      <c r="AH272" s="13" t="str">
        <f t="array" ref="AH272">IFERROR(INDEX(D268:D287, SMALL(IF(ISNUMBER(SEARCH("JV1",F268:F287)), ROW(F268:F287)-MIN(ROW(F268:F287))+1, ""), ROW() -267 )), "")</f>
        <v>21-88491</v>
      </c>
      <c r="AI272" s="13" t="str">
        <f t="array" ref="AI272">IFERROR(INDEX(E268:E287, SMALL(IF(ISNUMBER(SEARCH("JV1",F268:F287)), ROW(F268:F287)-MIN(ROW(F268:F287))+1, ""), ROW() -267 )), "")</f>
        <v>Mary Mounts</v>
      </c>
      <c r="AJ272" s="13" t="str">
        <f t="array" ref="AJ272">IFERROR(INDEX(B268:B287, SMALL(IF(ISNUMBER(SEARCH("JV2",F268:F287)), ROW(F268:F287)-MIN(ROW(F268:F287))+1, ""), ROW() -267 )), "")</f>
        <v/>
      </c>
      <c r="AK272" s="13" t="str">
        <f t="array" ref="AK272">IFERROR(INDEX(C268:C287, SMALL(IF(ISNUMBER(SEARCH("JV2",F268:F287)), ROW(F268:F287)-MIN(ROW(F268:F287))+1, ""), ROW() -267 )), "")</f>
        <v/>
      </c>
      <c r="AL272" s="13" t="str">
        <f t="array" ref="AL272">IFERROR(INDEX(D268:D287, SMALL(IF(ISNUMBER(SEARCH("JV2",F268:F287)), ROW(F268:F287)-MIN(ROW(F268:F287))+1, ""), ROW() -267 )), "")</f>
        <v/>
      </c>
      <c r="AM272" s="13" t="str">
        <f t="array" ref="AM272">IFERROR(INDEX(E268:E287, SMALL(IF(ISNUMBER(SEARCH("JV2",F268:F287)), ROW(F268:F287)-MIN(ROW(F268:F287))+1, ""), ROW() -267 )), "")</f>
        <v/>
      </c>
    </row>
    <row r="273" spans="2:39" s="13" customFormat="1" ht="15" customHeight="1">
      <c r="B273" s="21" t="s">
        <v>846</v>
      </c>
      <c r="C273" s="1"/>
      <c r="D273" s="22" t="s">
        <v>1605</v>
      </c>
      <c r="E273" s="1" t="s">
        <v>1606</v>
      </c>
      <c r="F273" s="23" t="s">
        <v>14</v>
      </c>
      <c r="G273" s="24"/>
      <c r="H273" s="25">
        <v>4399</v>
      </c>
      <c r="I273" s="24"/>
      <c r="J273" s="25" t="b">
        <v>0</v>
      </c>
      <c r="K273" s="19"/>
      <c r="L273" s="26"/>
      <c r="M273" s="27"/>
      <c r="AB273" s="13" t="str">
        <f t="array" ref="AB273">IFERROR(INDEX(B268:B287, SMALL(IF("V"=F268:F287, ROW(F268:F287)-MIN(ROW(F268:F287))+1, ""), ROW() -267 )), "")</f>
        <v/>
      </c>
      <c r="AC273" s="13" t="str">
        <f t="array" ref="AC273">IFERROR(INDEX(C268:C287, SMALL(IF("V"=F268:F287, ROW(F268:F287)-MIN(ROW(F268:F287))+1, ""), ROW() -267 )), "")</f>
        <v/>
      </c>
      <c r="AD273" s="13" t="str">
        <f t="array" ref="AD273">IFERROR(INDEX(D268:D287, SMALL(IF("V"=F268:F287, ROW(F268:F287)-MIN(ROW(F268:F287))+1, ""), ROW() -267 )), "")</f>
        <v/>
      </c>
      <c r="AE273" s="13" t="str">
        <f t="array" ref="AE273">IFERROR(INDEX(E268:E287, SMALL(IF("V"=F268:F287, ROW(F268:F287)-MIN(ROW(F268:F287))+1, ""), ROW() -267 )), "")</f>
        <v/>
      </c>
      <c r="AF273" s="13" t="str">
        <f t="array" ref="AF273">IFERROR(INDEX(B268:B287, SMALL(IF(ISNUMBER(SEARCH("JV1",F268:F287)), ROW(F268:F287)-MIN(ROW(F268:F287))+1, ""), ROW() -267 )), "")</f>
        <v/>
      </c>
      <c r="AG273" s="13" t="str">
        <f t="array" ref="AG273">IFERROR(INDEX(C268:C287, SMALL(IF(ISNUMBER(SEARCH("JV1",F268:F287)), ROW(F268:F287)-MIN(ROW(F268:F287))+1, ""), ROW() -267 )), "")</f>
        <v/>
      </c>
      <c r="AH273" s="13" t="str">
        <f t="array" ref="AH273">IFERROR(INDEX(D268:D287, SMALL(IF(ISNUMBER(SEARCH("JV1",F268:F287)), ROW(F268:F287)-MIN(ROW(F268:F287))+1, ""), ROW() -267 )), "")</f>
        <v/>
      </c>
      <c r="AI273" s="13" t="str">
        <f t="array" ref="AI273">IFERROR(INDEX(E268:E287, SMALL(IF(ISNUMBER(SEARCH("JV1",F268:F287)), ROW(F268:F287)-MIN(ROW(F268:F287))+1, ""), ROW() -267 )), "")</f>
        <v/>
      </c>
      <c r="AJ273" s="13" t="str">
        <f t="array" ref="AJ273">IFERROR(INDEX(B268:B287, SMALL(IF(ISNUMBER(SEARCH("JV2",F268:F287)), ROW(F268:F287)-MIN(ROW(F268:F287))+1, ""), ROW() -267 )), "")</f>
        <v/>
      </c>
      <c r="AK273" s="13" t="str">
        <f t="array" ref="AK273">IFERROR(INDEX(C268:C287, SMALL(IF(ISNUMBER(SEARCH("JV2",F268:F287)), ROW(F268:F287)-MIN(ROW(F268:F287))+1, ""), ROW() -267 )), "")</f>
        <v/>
      </c>
      <c r="AL273" s="13" t="str">
        <f t="array" ref="AL273">IFERROR(INDEX(D268:D287, SMALL(IF(ISNUMBER(SEARCH("JV2",F268:F287)), ROW(F268:F287)-MIN(ROW(F268:F287))+1, ""), ROW() -267 )), "")</f>
        <v/>
      </c>
      <c r="AM273" s="13" t="str">
        <f t="array" ref="AM273">IFERROR(INDEX(E268:E287, SMALL(IF(ISNUMBER(SEARCH("JV2",F268:F287)), ROW(F268:F287)-MIN(ROW(F268:F287))+1, ""), ROW() -267 )), "")</f>
        <v/>
      </c>
    </row>
    <row r="274" spans="2:39" s="13" customFormat="1" ht="15" customHeight="1">
      <c r="B274" s="21" t="s">
        <v>846</v>
      </c>
      <c r="C274" s="1"/>
      <c r="D274" s="22" t="s">
        <v>1607</v>
      </c>
      <c r="E274" s="1" t="s">
        <v>1608</v>
      </c>
      <c r="F274" s="23" t="s">
        <v>17</v>
      </c>
      <c r="G274" s="24"/>
      <c r="H274" s="25">
        <v>4399</v>
      </c>
      <c r="I274" s="24"/>
      <c r="J274" s="25" t="b">
        <v>0</v>
      </c>
      <c r="K274" s="19"/>
      <c r="L274" s="26"/>
      <c r="M274" s="27"/>
      <c r="AB274" s="13" t="str">
        <f t="array" ref="AB274">IFERROR(INDEX(B268:B287, SMALL(IF("V"=F268:F287, ROW(F268:F287)-MIN(ROW(F268:F287))+1, ""), ROW() -267 )), "")</f>
        <v/>
      </c>
      <c r="AC274" s="13" t="str">
        <f t="array" ref="AC274">IFERROR(INDEX(C268:C287, SMALL(IF("V"=F268:F287, ROW(F268:F287)-MIN(ROW(F268:F287))+1, ""), ROW() -267 )), "")</f>
        <v/>
      </c>
      <c r="AD274" s="13" t="str">
        <f t="array" ref="AD274">IFERROR(INDEX(D268:D287, SMALL(IF("V"=F268:F287, ROW(F268:F287)-MIN(ROW(F268:F287))+1, ""), ROW() -267 )), "")</f>
        <v/>
      </c>
      <c r="AE274" s="13" t="str">
        <f t="array" ref="AE274">IFERROR(INDEX(E268:E287, SMALL(IF("V"=F268:F287, ROW(F268:F287)-MIN(ROW(F268:F287))+1, ""), ROW() -267 )), "")</f>
        <v/>
      </c>
      <c r="AF274" s="13" t="str">
        <f t="array" ref="AF274">IFERROR(INDEX(B268:B287, SMALL(IF(ISNUMBER(SEARCH("JV1",F268:F287)), ROW(F268:F287)-MIN(ROW(F268:F287))+1, ""), ROW() -267 )), "")</f>
        <v/>
      </c>
      <c r="AG274" s="13" t="str">
        <f t="array" ref="AG274">IFERROR(INDEX(C268:C287, SMALL(IF(ISNUMBER(SEARCH("JV1",F268:F287)), ROW(F268:F287)-MIN(ROW(F268:F287))+1, ""), ROW() -267 )), "")</f>
        <v/>
      </c>
      <c r="AH274" s="13" t="str">
        <f t="array" ref="AH274">IFERROR(INDEX(D268:D287, SMALL(IF(ISNUMBER(SEARCH("JV1",F268:F287)), ROW(F268:F287)-MIN(ROW(F268:F287))+1, ""), ROW() -267 )), "")</f>
        <v/>
      </c>
      <c r="AI274" s="13" t="str">
        <f t="array" ref="AI274">IFERROR(INDEX(E268:E287, SMALL(IF(ISNUMBER(SEARCH("JV1",F268:F287)), ROW(F268:F287)-MIN(ROW(F268:F287))+1, ""), ROW() -267 )), "")</f>
        <v/>
      </c>
      <c r="AJ274" s="13" t="str">
        <f t="array" ref="AJ274">IFERROR(INDEX(B268:B287, SMALL(IF(ISNUMBER(SEARCH("JV2",F268:F287)), ROW(F268:F287)-MIN(ROW(F268:F287))+1, ""), ROW() -267 )), "")</f>
        <v/>
      </c>
      <c r="AK274" s="13" t="str">
        <f t="array" ref="AK274">IFERROR(INDEX(C268:C287, SMALL(IF(ISNUMBER(SEARCH("JV2",F268:F287)), ROW(F268:F287)-MIN(ROW(F268:F287))+1, ""), ROW() -267 )), "")</f>
        <v/>
      </c>
      <c r="AL274" s="13" t="str">
        <f t="array" ref="AL274">IFERROR(INDEX(D268:D287, SMALL(IF(ISNUMBER(SEARCH("JV2",F268:F287)), ROW(F268:F287)-MIN(ROW(F268:F287))+1, ""), ROW() -267 )), "")</f>
        <v/>
      </c>
      <c r="AM274" s="13" t="str">
        <f t="array" ref="AM274">IFERROR(INDEX(E268:E287, SMALL(IF(ISNUMBER(SEARCH("JV2",F268:F287)), ROW(F268:F287)-MIN(ROW(F268:F287))+1, ""), ROW() -267 )), "")</f>
        <v/>
      </c>
    </row>
    <row r="275" spans="2:39" s="13" customFormat="1" ht="15" customHeight="1">
      <c r="B275" s="21" t="s">
        <v>846</v>
      </c>
      <c r="C275" s="1"/>
      <c r="D275" s="22" t="s">
        <v>1609</v>
      </c>
      <c r="E275" s="1" t="s">
        <v>1610</v>
      </c>
      <c r="F275" s="23" t="s">
        <v>17</v>
      </c>
      <c r="G275" s="24"/>
      <c r="H275" s="25">
        <v>4399</v>
      </c>
      <c r="I275" s="24"/>
      <c r="J275" s="25" t="b">
        <v>0</v>
      </c>
      <c r="K275" s="19"/>
      <c r="L275" s="26"/>
      <c r="M275" s="27"/>
      <c r="AB275" s="13" t="str">
        <f t="array" ref="AB275">IFERROR(INDEX(B268:B287, SMALL(IF("V"=F268:F287, ROW(F268:F287)-MIN(ROW(F268:F287))+1, ""), ROW() -267 )), "")</f>
        <v/>
      </c>
      <c r="AC275" s="13" t="str">
        <f t="array" ref="AC275">IFERROR(INDEX(C268:C287, SMALL(IF("V"=F268:F287, ROW(F268:F287)-MIN(ROW(F268:F287))+1, ""), ROW() -267 )), "")</f>
        <v/>
      </c>
      <c r="AD275" s="13" t="str">
        <f t="array" ref="AD275">IFERROR(INDEX(D268:D287, SMALL(IF("V"=F268:F287, ROW(F268:F287)-MIN(ROW(F268:F287))+1, ""), ROW() -267 )), "")</f>
        <v/>
      </c>
      <c r="AE275" s="13" t="str">
        <f t="array" ref="AE275">IFERROR(INDEX(E268:E287, SMALL(IF("V"=F268:F287, ROW(F268:F287)-MIN(ROW(F268:F287))+1, ""), ROW() -267 )), "")</f>
        <v/>
      </c>
      <c r="AF275" s="13" t="str">
        <f t="array" ref="AF275">IFERROR(INDEX(B268:B287, SMALL(IF(ISNUMBER(SEARCH("JV1",F268:F287)), ROW(F268:F287)-MIN(ROW(F268:F287))+1, ""), ROW() -267 )), "")</f>
        <v/>
      </c>
      <c r="AG275" s="13" t="str">
        <f t="array" ref="AG275">IFERROR(INDEX(C268:C287, SMALL(IF(ISNUMBER(SEARCH("JV1",F268:F287)), ROW(F268:F287)-MIN(ROW(F268:F287))+1, ""), ROW() -267 )), "")</f>
        <v/>
      </c>
      <c r="AH275" s="13" t="str">
        <f t="array" ref="AH275">IFERROR(INDEX(D268:D287, SMALL(IF(ISNUMBER(SEARCH("JV1",F268:F287)), ROW(F268:F287)-MIN(ROW(F268:F287))+1, ""), ROW() -267 )), "")</f>
        <v/>
      </c>
      <c r="AI275" s="13" t="str">
        <f t="array" ref="AI275">IFERROR(INDEX(E268:E287, SMALL(IF(ISNUMBER(SEARCH("JV1",F268:F287)), ROW(F268:F287)-MIN(ROW(F268:F287))+1, ""), ROW() -267 )), "")</f>
        <v/>
      </c>
      <c r="AJ275" s="13" t="str">
        <f t="array" ref="AJ275">IFERROR(INDEX(B268:B287, SMALL(IF(ISNUMBER(SEARCH("JV2",F268:F287)), ROW(F268:F287)-MIN(ROW(F268:F287))+1, ""), ROW() -267 )), "")</f>
        <v/>
      </c>
      <c r="AK275" s="13" t="str">
        <f t="array" ref="AK275">IFERROR(INDEX(C268:C287, SMALL(IF(ISNUMBER(SEARCH("JV2",F268:F287)), ROW(F268:F287)-MIN(ROW(F268:F287))+1, ""), ROW() -267 )), "")</f>
        <v/>
      </c>
      <c r="AL275" s="13" t="str">
        <f t="array" ref="AL275">IFERROR(INDEX(D268:D287, SMALL(IF(ISNUMBER(SEARCH("JV2",F268:F287)), ROW(F268:F287)-MIN(ROW(F268:F287))+1, ""), ROW() -267 )), "")</f>
        <v/>
      </c>
      <c r="AM275" s="13" t="str">
        <f t="array" ref="AM275">IFERROR(INDEX(E268:E287, SMALL(IF(ISNUMBER(SEARCH("JV2",F268:F287)), ROW(F268:F287)-MIN(ROW(F268:F287))+1, ""), ROW() -267 )), "")</f>
        <v/>
      </c>
    </row>
    <row r="276" spans="2:39" s="13" customFormat="1" ht="15" customHeight="1">
      <c r="B276" s="21" t="s">
        <v>846</v>
      </c>
      <c r="C276" s="1"/>
      <c r="D276" s="22" t="s">
        <v>1611</v>
      </c>
      <c r="E276" s="1" t="s">
        <v>1612</v>
      </c>
      <c r="F276" s="23" t="s">
        <v>30</v>
      </c>
      <c r="G276" s="24"/>
      <c r="H276" s="25">
        <v>4399</v>
      </c>
      <c r="I276" s="24"/>
      <c r="J276" s="25" t="b">
        <v>0</v>
      </c>
      <c r="K276" s="19"/>
      <c r="L276" s="26"/>
      <c r="M276" s="27"/>
    </row>
    <row r="277" spans="2:39" s="13" customFormat="1" ht="15" customHeight="1">
      <c r="B277" s="21" t="s">
        <v>846</v>
      </c>
      <c r="C277" s="1"/>
      <c r="D277" s="22" t="s">
        <v>1613</v>
      </c>
      <c r="E277" s="1" t="s">
        <v>1614</v>
      </c>
      <c r="F277" s="23" t="s">
        <v>30</v>
      </c>
      <c r="G277" s="24"/>
      <c r="H277" s="25">
        <v>4399</v>
      </c>
      <c r="I277" s="24"/>
      <c r="J277" s="25" t="b">
        <v>0</v>
      </c>
      <c r="K277" s="19"/>
      <c r="L277" s="26"/>
      <c r="M277" s="27"/>
    </row>
    <row r="278" spans="2:39" s="13" customFormat="1" ht="15" customHeight="1">
      <c r="B278" s="21" t="s">
        <v>846</v>
      </c>
      <c r="C278" s="1"/>
      <c r="D278" s="22" t="s">
        <v>1615</v>
      </c>
      <c r="E278" s="1" t="s">
        <v>1616</v>
      </c>
      <c r="F278" s="23" t="s">
        <v>17</v>
      </c>
      <c r="G278" s="24"/>
      <c r="H278" s="25">
        <v>4399</v>
      </c>
      <c r="I278" s="24"/>
      <c r="J278" s="25" t="b">
        <v>0</v>
      </c>
      <c r="K278" s="19"/>
      <c r="L278" s="26"/>
      <c r="M278" s="27"/>
    </row>
    <row r="279" spans="2:39" s="13" customFormat="1" ht="15" customHeight="1">
      <c r="B279" s="21" t="s">
        <v>846</v>
      </c>
      <c r="C279" s="1"/>
      <c r="D279" s="22" t="s">
        <v>1617</v>
      </c>
      <c r="E279" s="1" t="s">
        <v>1618</v>
      </c>
      <c r="F279" s="23" t="s">
        <v>30</v>
      </c>
      <c r="G279" s="24"/>
      <c r="H279" s="25">
        <v>4399</v>
      </c>
      <c r="I279" s="24"/>
      <c r="J279" s="25" t="b">
        <v>0</v>
      </c>
      <c r="K279" s="19"/>
      <c r="L279" s="26"/>
      <c r="M279" s="27"/>
    </row>
    <row r="280" spans="2:39" s="13" customFormat="1" ht="15" customHeight="1">
      <c r="B280" s="21" t="s">
        <v>846</v>
      </c>
      <c r="C280" s="1"/>
      <c r="D280" s="22" t="s">
        <v>1619</v>
      </c>
      <c r="E280" s="1" t="s">
        <v>1620</v>
      </c>
      <c r="F280" s="23" t="s">
        <v>30</v>
      </c>
      <c r="G280" s="24"/>
      <c r="H280" s="25">
        <v>4399</v>
      </c>
      <c r="I280" s="24"/>
      <c r="J280" s="25" t="b">
        <v>0</v>
      </c>
      <c r="K280" s="19"/>
      <c r="L280" s="26"/>
      <c r="M280" s="27"/>
    </row>
    <row r="281" spans="2:39" s="13" customFormat="1" ht="15" customHeight="1">
      <c r="B281" s="21" t="s">
        <v>846</v>
      </c>
      <c r="C281" s="1"/>
      <c r="D281" s="22" t="s">
        <v>1621</v>
      </c>
      <c r="E281" s="1" t="s">
        <v>1622</v>
      </c>
      <c r="F281" s="23" t="s">
        <v>17</v>
      </c>
      <c r="G281" s="24"/>
      <c r="H281" s="25">
        <v>4399</v>
      </c>
      <c r="I281" s="24"/>
      <c r="J281" s="25" t="b">
        <v>0</v>
      </c>
      <c r="K281" s="19"/>
      <c r="L281" s="26"/>
      <c r="M281" s="27"/>
    </row>
    <row r="282" spans="2:39" s="13" customFormat="1" ht="15" customHeight="1">
      <c r="B282" s="21" t="s">
        <v>846</v>
      </c>
      <c r="C282" s="1"/>
      <c r="D282" s="22" t="s">
        <v>1623</v>
      </c>
      <c r="E282" s="1" t="s">
        <v>1624</v>
      </c>
      <c r="F282" s="23" t="s">
        <v>14</v>
      </c>
      <c r="G282" s="24"/>
      <c r="H282" s="25">
        <v>4399</v>
      </c>
      <c r="I282" s="24"/>
      <c r="J282" s="25" t="b">
        <v>0</v>
      </c>
      <c r="K282" s="19"/>
      <c r="L282" s="26"/>
      <c r="M282" s="27"/>
    </row>
    <row r="283" spans="2:39" s="13" customFormat="1" ht="15" customHeight="1">
      <c r="B283" s="21" t="s">
        <v>846</v>
      </c>
      <c r="C283" s="1"/>
      <c r="D283" s="22" t="s">
        <v>1625</v>
      </c>
      <c r="E283" s="1" t="s">
        <v>1626</v>
      </c>
      <c r="F283" s="23" t="s">
        <v>14</v>
      </c>
      <c r="G283" s="24"/>
      <c r="H283" s="25">
        <v>4399</v>
      </c>
      <c r="I283" s="24"/>
      <c r="J283" s="25" t="b">
        <v>0</v>
      </c>
      <c r="K283" s="19"/>
      <c r="L283" s="26"/>
      <c r="M283" s="27"/>
    </row>
    <row r="284" spans="2:39" s="13" customFormat="1" ht="15" customHeight="1">
      <c r="B284" s="21" t="s">
        <v>846</v>
      </c>
      <c r="C284" s="1"/>
      <c r="D284" s="22" t="s">
        <v>1627</v>
      </c>
      <c r="E284" s="1" t="s">
        <v>1628</v>
      </c>
      <c r="F284" s="23" t="s">
        <v>30</v>
      </c>
      <c r="G284" s="24"/>
      <c r="H284" s="25">
        <v>4399</v>
      </c>
      <c r="I284" s="24"/>
      <c r="J284" s="25" t="b">
        <v>0</v>
      </c>
      <c r="K284" s="19"/>
      <c r="L284" s="26"/>
      <c r="M284" s="27"/>
    </row>
    <row r="285" spans="2:39" s="13" customFormat="1" ht="15" customHeight="1">
      <c r="B285" s="21" t="s">
        <v>846</v>
      </c>
      <c r="C285" s="1"/>
      <c r="D285" s="22" t="s">
        <v>1629</v>
      </c>
      <c r="E285" s="1" t="s">
        <v>1630</v>
      </c>
      <c r="F285" s="23" t="s">
        <v>30</v>
      </c>
      <c r="G285" s="24"/>
      <c r="H285" s="25">
        <v>4399</v>
      </c>
      <c r="I285" s="24"/>
      <c r="J285" s="25" t="b">
        <v>0</v>
      </c>
      <c r="K285" s="19"/>
      <c r="L285" s="26"/>
      <c r="M285" s="27"/>
    </row>
    <row r="286" spans="2:39" s="13" customFormat="1" ht="15" customHeight="1">
      <c r="B286" s="21" t="s">
        <v>846</v>
      </c>
      <c r="C286" s="1"/>
      <c r="D286" s="22" t="s">
        <v>1631</v>
      </c>
      <c r="E286" s="1" t="s">
        <v>1632</v>
      </c>
      <c r="F286" s="23" t="s">
        <v>30</v>
      </c>
      <c r="G286" s="24"/>
      <c r="H286" s="25">
        <v>4399</v>
      </c>
      <c r="I286" s="24"/>
      <c r="J286" s="25" t="b">
        <v>0</v>
      </c>
      <c r="K286" s="19"/>
      <c r="L286" s="26"/>
      <c r="M286" s="27"/>
    </row>
    <row r="287" spans="2:39" s="13" customFormat="1" ht="15" customHeight="1">
      <c r="B287" s="21" t="s">
        <v>846</v>
      </c>
      <c r="C287" s="1"/>
      <c r="D287" s="22" t="s">
        <v>1633</v>
      </c>
      <c r="E287" s="1" t="s">
        <v>1634</v>
      </c>
      <c r="F287" s="23" t="s">
        <v>30</v>
      </c>
      <c r="G287" s="24"/>
      <c r="H287" s="25">
        <v>4399</v>
      </c>
      <c r="I287" s="24"/>
      <c r="J287" s="25" t="b">
        <v>0</v>
      </c>
      <c r="K287" s="19"/>
      <c r="L287" s="26"/>
      <c r="M287" s="27"/>
    </row>
    <row r="288" spans="2:39" s="13" customFormat="1" ht="15" customHeight="1">
      <c r="B288" s="21" t="s">
        <v>904</v>
      </c>
      <c r="C288" s="1"/>
      <c r="D288" s="22" t="s">
        <v>1635</v>
      </c>
      <c r="E288" s="1" t="s">
        <v>1636</v>
      </c>
      <c r="F288" s="23" t="s">
        <v>30</v>
      </c>
      <c r="G288" s="24"/>
      <c r="H288" s="25">
        <v>4415</v>
      </c>
      <c r="I288" s="24"/>
      <c r="J288" s="25" t="b">
        <v>0</v>
      </c>
      <c r="K288" s="19"/>
      <c r="L288" s="26"/>
      <c r="M288" s="27"/>
      <c r="AB288" s="13" t="str">
        <f t="array" ref="AB288">IFERROR(INDEX(B288:B304, SMALL(IF("V"=F288:F304, ROW(F288:F304)-MIN(ROW(F288:F304))+1, ""), ROW() -287 )), "")</f>
        <v>Trine University</v>
      </c>
      <c r="AC288" s="13">
        <f t="array" ref="AC288">IFERROR(INDEX(C288:C304, SMALL(IF("V"=F288:F304, ROW(F288:F304)-MIN(ROW(F288:F304))+1, ""), ROW() -287 )), "")</f>
        <v>0</v>
      </c>
      <c r="AD288" s="13" t="str">
        <f t="array" ref="AD288">IFERROR(INDEX(D288:D304, SMALL(IF("V"=F288:F304, ROW(F288:F304)-MIN(ROW(F288:F304))+1, ""), ROW() -287 )), "")</f>
        <v>11-510473</v>
      </c>
      <c r="AE288" s="13" t="str">
        <f t="array" ref="AE288">IFERROR(INDEX(E288:E304, SMALL(IF("V"=F288:F304, ROW(F288:F304)-MIN(ROW(F288:F304))+1, ""), ROW() -287 )), "")</f>
        <v>Alissa VanHorn</v>
      </c>
      <c r="AF288" s="13" t="str">
        <f t="array" ref="AF288">IFERROR(INDEX(B288:B304, SMALL(IF(ISNUMBER(SEARCH("JV1",F288:F304)), ROW(F288:F304)-MIN(ROW(F288:F304))+1, ""), ROW() -287 )), "")</f>
        <v/>
      </c>
      <c r="AG288" s="13" t="str">
        <f t="array" ref="AG288">IFERROR(INDEX(C288:C304, SMALL(IF(ISNUMBER(SEARCH("JV1",F288:F304)), ROW(F288:F304)-MIN(ROW(F288:F304))+1, ""), ROW() -287 )), "")</f>
        <v/>
      </c>
      <c r="AH288" s="13" t="str">
        <f t="array" ref="AH288">IFERROR(INDEX(D288:D304, SMALL(IF(ISNUMBER(SEARCH("JV1",F288:F304)), ROW(F288:F304)-MIN(ROW(F288:F304))+1, ""), ROW() -287 )), "")</f>
        <v/>
      </c>
      <c r="AI288" s="13" t="str">
        <f t="array" ref="AI288">IFERROR(INDEX(E288:E304, SMALL(IF(ISNUMBER(SEARCH("JV1",F288:F304)), ROW(F288:F304)-MIN(ROW(F288:F304))+1, ""), ROW() -287 )), "")</f>
        <v/>
      </c>
      <c r="AJ288" s="13" t="str">
        <f t="array" ref="AJ288">IFERROR(INDEX(B288:B304, SMALL(IF(ISNUMBER(SEARCH("JV2",F288:F304)), ROW(F288:F304)-MIN(ROW(F288:F304))+1, ""), ROW() -287 )), "")</f>
        <v/>
      </c>
      <c r="AK288" s="13" t="str">
        <f t="array" ref="AK288">IFERROR(INDEX(C288:C304, SMALL(IF(ISNUMBER(SEARCH("JV2",F288:F304)), ROW(F288:F304)-MIN(ROW(F288:F304))+1, ""), ROW() -287 )), "")</f>
        <v/>
      </c>
      <c r="AL288" s="13" t="str">
        <f t="array" ref="AL288">IFERROR(INDEX(D288:D304, SMALL(IF(ISNUMBER(SEARCH("JV2",F288:F304)), ROW(F288:F304)-MIN(ROW(F288:F304))+1, ""), ROW() -287 )), "")</f>
        <v/>
      </c>
      <c r="AM288" s="13" t="str">
        <f t="array" ref="AM288">IFERROR(INDEX(E288:E304, SMALL(IF(ISNUMBER(SEARCH("JV2",F288:F304)), ROW(F288:F304)-MIN(ROW(F288:F304))+1, ""), ROW() -287 )), "")</f>
        <v/>
      </c>
    </row>
    <row r="289" spans="2:39" s="13" customFormat="1" ht="15" customHeight="1">
      <c r="B289" s="21" t="s">
        <v>904</v>
      </c>
      <c r="C289" s="1"/>
      <c r="D289" s="22" t="s">
        <v>1637</v>
      </c>
      <c r="E289" s="1" t="s">
        <v>1638</v>
      </c>
      <c r="F289" s="23" t="s">
        <v>30</v>
      </c>
      <c r="G289" s="24"/>
      <c r="H289" s="25">
        <v>4415</v>
      </c>
      <c r="I289" s="24"/>
      <c r="J289" s="25" t="b">
        <v>0</v>
      </c>
      <c r="K289" s="19"/>
      <c r="L289" s="26"/>
      <c r="M289" s="27"/>
      <c r="AB289" s="13" t="str">
        <f t="array" ref="AB289">IFERROR(INDEX(B288:B304, SMALL(IF("V"=F288:F304, ROW(F288:F304)-MIN(ROW(F288:F304))+1, ""), ROW() -287 )), "")</f>
        <v>Trine University</v>
      </c>
      <c r="AC289" s="13">
        <f t="array" ref="AC289">IFERROR(INDEX(C288:C304, SMALL(IF("V"=F288:F304, ROW(F288:F304)-MIN(ROW(F288:F304))+1, ""), ROW() -287 )), "")</f>
        <v>0</v>
      </c>
      <c r="AD289" s="13" t="str">
        <f t="array" ref="AD289">IFERROR(INDEX(D288:D304, SMALL(IF("V"=F288:F304, ROW(F288:F304)-MIN(ROW(F288:F304))+1, ""), ROW() -287 )), "")</f>
        <v>11-531184</v>
      </c>
      <c r="AE289" s="13" t="str">
        <f t="array" ref="AE289">IFERROR(INDEX(E288:E304, SMALL(IF("V"=F288:F304, ROW(F288:F304)-MIN(ROW(F288:F304))+1, ""), ROW() -287 )), "")</f>
        <v>Jaden Howard</v>
      </c>
      <c r="AF289" s="13" t="str">
        <f t="array" ref="AF289">IFERROR(INDEX(B288:B304, SMALL(IF(ISNUMBER(SEARCH("JV1",F288:F304)), ROW(F288:F304)-MIN(ROW(F288:F304))+1, ""), ROW() -287 )), "")</f>
        <v/>
      </c>
      <c r="AG289" s="13" t="str">
        <f t="array" ref="AG289">IFERROR(INDEX(C288:C304, SMALL(IF(ISNUMBER(SEARCH("JV1",F288:F304)), ROW(F288:F304)-MIN(ROW(F288:F304))+1, ""), ROW() -287 )), "")</f>
        <v/>
      </c>
      <c r="AH289" s="13" t="str">
        <f t="array" ref="AH289">IFERROR(INDEX(D288:D304, SMALL(IF(ISNUMBER(SEARCH("JV1",F288:F304)), ROW(F288:F304)-MIN(ROW(F288:F304))+1, ""), ROW() -287 )), "")</f>
        <v/>
      </c>
      <c r="AI289" s="13" t="str">
        <f t="array" ref="AI289">IFERROR(INDEX(E288:E304, SMALL(IF(ISNUMBER(SEARCH("JV1",F288:F304)), ROW(F288:F304)-MIN(ROW(F288:F304))+1, ""), ROW() -287 )), "")</f>
        <v/>
      </c>
      <c r="AJ289" s="13" t="str">
        <f t="array" ref="AJ289">IFERROR(INDEX(B288:B304, SMALL(IF(ISNUMBER(SEARCH("JV2",F288:F304)), ROW(F288:F304)-MIN(ROW(F288:F304))+1, ""), ROW() -287 )), "")</f>
        <v/>
      </c>
      <c r="AK289" s="13" t="str">
        <f t="array" ref="AK289">IFERROR(INDEX(C288:C304, SMALL(IF(ISNUMBER(SEARCH("JV2",F288:F304)), ROW(F288:F304)-MIN(ROW(F288:F304))+1, ""), ROW() -287 )), "")</f>
        <v/>
      </c>
      <c r="AL289" s="13" t="str">
        <f t="array" ref="AL289">IFERROR(INDEX(D288:D304, SMALL(IF(ISNUMBER(SEARCH("JV2",F288:F304)), ROW(F288:F304)-MIN(ROW(F288:F304))+1, ""), ROW() -287 )), "")</f>
        <v/>
      </c>
      <c r="AM289" s="13" t="str">
        <f t="array" ref="AM289">IFERROR(INDEX(E288:E304, SMALL(IF(ISNUMBER(SEARCH("JV2",F288:F304)), ROW(F288:F304)-MIN(ROW(F288:F304))+1, ""), ROW() -287 )), "")</f>
        <v/>
      </c>
    </row>
    <row r="290" spans="2:39" s="13" customFormat="1" ht="15" customHeight="1">
      <c r="B290" s="21" t="s">
        <v>904</v>
      </c>
      <c r="C290" s="1"/>
      <c r="D290" s="22" t="s">
        <v>1639</v>
      </c>
      <c r="E290" s="1" t="s">
        <v>1640</v>
      </c>
      <c r="F290" s="23" t="s">
        <v>14</v>
      </c>
      <c r="G290" s="24"/>
      <c r="H290" s="25">
        <v>4415</v>
      </c>
      <c r="I290" s="24"/>
      <c r="J290" s="25" t="b">
        <v>0</v>
      </c>
      <c r="K290" s="19"/>
      <c r="L290" s="26"/>
      <c r="M290" s="27"/>
      <c r="AB290" s="13" t="str">
        <f t="array" ref="AB290">IFERROR(INDEX(B288:B304, SMALL(IF("V"=F288:F304, ROW(F288:F304)-MIN(ROW(F288:F304))+1, ""), ROW() -287 )), "")</f>
        <v>Trine University</v>
      </c>
      <c r="AC290" s="13">
        <f t="array" ref="AC290">IFERROR(INDEX(C288:C304, SMALL(IF("V"=F288:F304, ROW(F288:F304)-MIN(ROW(F288:F304))+1, ""), ROW() -287 )), "")</f>
        <v>0</v>
      </c>
      <c r="AD290" s="13" t="str">
        <f t="array" ref="AD290">IFERROR(INDEX(D288:D304, SMALL(IF("V"=F288:F304, ROW(F288:F304)-MIN(ROW(F288:F304))+1, ""), ROW() -287 )), "")</f>
        <v>15-120828</v>
      </c>
      <c r="AE290" s="13" t="str">
        <f t="array" ref="AE290">IFERROR(INDEX(E288:E304, SMALL(IF("V"=F288:F304, ROW(F288:F304)-MIN(ROW(F288:F304))+1, ""), ROW() -287 )), "")</f>
        <v>Karley Chouinard</v>
      </c>
      <c r="AF290" s="13" t="str">
        <f t="array" ref="AF290">IFERROR(INDEX(B288:B304, SMALL(IF(ISNUMBER(SEARCH("JV1",F288:F304)), ROW(F288:F304)-MIN(ROW(F288:F304))+1, ""), ROW() -287 )), "")</f>
        <v/>
      </c>
      <c r="AG290" s="13" t="str">
        <f t="array" ref="AG290">IFERROR(INDEX(C288:C304, SMALL(IF(ISNUMBER(SEARCH("JV1",F288:F304)), ROW(F288:F304)-MIN(ROW(F288:F304))+1, ""), ROW() -287 )), "")</f>
        <v/>
      </c>
      <c r="AH290" s="13" t="str">
        <f t="array" ref="AH290">IFERROR(INDEX(D288:D304, SMALL(IF(ISNUMBER(SEARCH("JV1",F288:F304)), ROW(F288:F304)-MIN(ROW(F288:F304))+1, ""), ROW() -287 )), "")</f>
        <v/>
      </c>
      <c r="AI290" s="13" t="str">
        <f t="array" ref="AI290">IFERROR(INDEX(E288:E304, SMALL(IF(ISNUMBER(SEARCH("JV1",F288:F304)), ROW(F288:F304)-MIN(ROW(F288:F304))+1, ""), ROW() -287 )), "")</f>
        <v/>
      </c>
      <c r="AJ290" s="13" t="str">
        <f t="array" ref="AJ290">IFERROR(INDEX(B288:B304, SMALL(IF(ISNUMBER(SEARCH("JV2",F288:F304)), ROW(F288:F304)-MIN(ROW(F288:F304))+1, ""), ROW() -287 )), "")</f>
        <v/>
      </c>
      <c r="AK290" s="13" t="str">
        <f t="array" ref="AK290">IFERROR(INDEX(C288:C304, SMALL(IF(ISNUMBER(SEARCH("JV2",F288:F304)), ROW(F288:F304)-MIN(ROW(F288:F304))+1, ""), ROW() -287 )), "")</f>
        <v/>
      </c>
      <c r="AL290" s="13" t="str">
        <f t="array" ref="AL290">IFERROR(INDEX(D288:D304, SMALL(IF(ISNUMBER(SEARCH("JV2",F288:F304)), ROW(F288:F304)-MIN(ROW(F288:F304))+1, ""), ROW() -287 )), "")</f>
        <v/>
      </c>
      <c r="AM290" s="13" t="str">
        <f t="array" ref="AM290">IFERROR(INDEX(E288:E304, SMALL(IF(ISNUMBER(SEARCH("JV2",F288:F304)), ROW(F288:F304)-MIN(ROW(F288:F304))+1, ""), ROW() -287 )), "")</f>
        <v/>
      </c>
    </row>
    <row r="291" spans="2:39" s="13" customFormat="1" ht="15" customHeight="1">
      <c r="B291" s="21" t="s">
        <v>904</v>
      </c>
      <c r="C291" s="1"/>
      <c r="D291" s="22" t="s">
        <v>1641</v>
      </c>
      <c r="E291" s="1" t="s">
        <v>1642</v>
      </c>
      <c r="F291" s="23" t="s">
        <v>30</v>
      </c>
      <c r="G291" s="24"/>
      <c r="H291" s="25">
        <v>4415</v>
      </c>
      <c r="I291" s="24"/>
      <c r="J291" s="25" t="b">
        <v>0</v>
      </c>
      <c r="K291" s="19"/>
      <c r="L291" s="26"/>
      <c r="M291" s="27"/>
      <c r="AB291" s="13" t="str">
        <f t="array" ref="AB291">IFERROR(INDEX(B288:B304, SMALL(IF("V"=F288:F304, ROW(F288:F304)-MIN(ROW(F288:F304))+1, ""), ROW() -287 )), "")</f>
        <v>Trine University</v>
      </c>
      <c r="AC291" s="13">
        <f t="array" ref="AC291">IFERROR(INDEX(C288:C304, SMALL(IF("V"=F288:F304, ROW(F288:F304)-MIN(ROW(F288:F304))+1, ""), ROW() -287 )), "")</f>
        <v>0</v>
      </c>
      <c r="AD291" s="13" t="str">
        <f t="array" ref="AD291">IFERROR(INDEX(D288:D304, SMALL(IF("V"=F288:F304, ROW(F288:F304)-MIN(ROW(F288:F304))+1, ""), ROW() -287 )), "")</f>
        <v>5796-10687</v>
      </c>
      <c r="AE291" s="13" t="str">
        <f t="array" ref="AE291">IFERROR(INDEX(E288:E304, SMALL(IF("V"=F288:F304, ROW(F288:F304)-MIN(ROW(F288:F304))+1, ""), ROW() -287 )), "")</f>
        <v>Katherine Newman</v>
      </c>
      <c r="AF291" s="13" t="str">
        <f t="array" ref="AF291">IFERROR(INDEX(B288:B304, SMALL(IF(ISNUMBER(SEARCH("JV1",F288:F304)), ROW(F288:F304)-MIN(ROW(F288:F304))+1, ""), ROW() -287 )), "")</f>
        <v/>
      </c>
      <c r="AG291" s="13" t="str">
        <f t="array" ref="AG291">IFERROR(INDEX(C288:C304, SMALL(IF(ISNUMBER(SEARCH("JV1",F288:F304)), ROW(F288:F304)-MIN(ROW(F288:F304))+1, ""), ROW() -287 )), "")</f>
        <v/>
      </c>
      <c r="AH291" s="13" t="str">
        <f t="array" ref="AH291">IFERROR(INDEX(D288:D304, SMALL(IF(ISNUMBER(SEARCH("JV1",F288:F304)), ROW(F288:F304)-MIN(ROW(F288:F304))+1, ""), ROW() -287 )), "")</f>
        <v/>
      </c>
      <c r="AI291" s="13" t="str">
        <f t="array" ref="AI291">IFERROR(INDEX(E288:E304, SMALL(IF(ISNUMBER(SEARCH("JV1",F288:F304)), ROW(F288:F304)-MIN(ROW(F288:F304))+1, ""), ROW() -287 )), "")</f>
        <v/>
      </c>
      <c r="AJ291" s="13" t="str">
        <f t="array" ref="AJ291">IFERROR(INDEX(B288:B304, SMALL(IF(ISNUMBER(SEARCH("JV2",F288:F304)), ROW(F288:F304)-MIN(ROW(F288:F304))+1, ""), ROW() -287 )), "")</f>
        <v/>
      </c>
      <c r="AK291" s="13" t="str">
        <f t="array" ref="AK291">IFERROR(INDEX(C288:C304, SMALL(IF(ISNUMBER(SEARCH("JV2",F288:F304)), ROW(F288:F304)-MIN(ROW(F288:F304))+1, ""), ROW() -287 )), "")</f>
        <v/>
      </c>
      <c r="AL291" s="13" t="str">
        <f t="array" ref="AL291">IFERROR(INDEX(D288:D304, SMALL(IF(ISNUMBER(SEARCH("JV2",F288:F304)), ROW(F288:F304)-MIN(ROW(F288:F304))+1, ""), ROW() -287 )), "")</f>
        <v/>
      </c>
      <c r="AM291" s="13" t="str">
        <f t="array" ref="AM291">IFERROR(INDEX(E288:E304, SMALL(IF(ISNUMBER(SEARCH("JV2",F288:F304)), ROW(F288:F304)-MIN(ROW(F288:F304))+1, ""), ROW() -287 )), "")</f>
        <v/>
      </c>
    </row>
    <row r="292" spans="2:39" s="13" customFormat="1" ht="15" customHeight="1">
      <c r="B292" s="21" t="s">
        <v>904</v>
      </c>
      <c r="C292" s="1"/>
      <c r="D292" s="22" t="s">
        <v>1643</v>
      </c>
      <c r="E292" s="1" t="s">
        <v>1644</v>
      </c>
      <c r="F292" s="23" t="s">
        <v>30</v>
      </c>
      <c r="G292" s="24"/>
      <c r="H292" s="25">
        <v>4415</v>
      </c>
      <c r="I292" s="24"/>
      <c r="J292" s="25" t="b">
        <v>0</v>
      </c>
      <c r="K292" s="19"/>
      <c r="L292" s="26"/>
      <c r="M292" s="27"/>
      <c r="AB292" s="13" t="str">
        <f t="array" ref="AB292">IFERROR(INDEX(B288:B304, SMALL(IF("V"=F288:F304, ROW(F288:F304)-MIN(ROW(F288:F304))+1, ""), ROW() -287 )), "")</f>
        <v>Trine University</v>
      </c>
      <c r="AC292" s="13">
        <f t="array" ref="AC292">IFERROR(INDEX(C288:C304, SMALL(IF("V"=F288:F304, ROW(F288:F304)-MIN(ROW(F288:F304))+1, ""), ROW() -287 )), "")</f>
        <v>0</v>
      </c>
      <c r="AD292" s="13" t="str">
        <f t="array" ref="AD292">IFERROR(INDEX(D288:D304, SMALL(IF("V"=F288:F304, ROW(F288:F304)-MIN(ROW(F288:F304))+1, ""), ROW() -287 )), "")</f>
        <v>11-292038</v>
      </c>
      <c r="AE292" s="13" t="str">
        <f t="array" ref="AE292">IFERROR(INDEX(E288:E304, SMALL(IF("V"=F288:F304, ROW(F288:F304)-MIN(ROW(F288:F304))+1, ""), ROW() -287 )), "")</f>
        <v>Lydia Flanagan</v>
      </c>
      <c r="AF292" s="13" t="str">
        <f t="array" ref="AF292">IFERROR(INDEX(B288:B304, SMALL(IF(ISNUMBER(SEARCH("JV1",F288:F304)), ROW(F288:F304)-MIN(ROW(F288:F304))+1, ""), ROW() -287 )), "")</f>
        <v/>
      </c>
      <c r="AG292" s="13" t="str">
        <f t="array" ref="AG292">IFERROR(INDEX(C288:C304, SMALL(IF(ISNUMBER(SEARCH("JV1",F288:F304)), ROW(F288:F304)-MIN(ROW(F288:F304))+1, ""), ROW() -287 )), "")</f>
        <v/>
      </c>
      <c r="AH292" s="13" t="str">
        <f t="array" ref="AH292">IFERROR(INDEX(D288:D304, SMALL(IF(ISNUMBER(SEARCH("JV1",F288:F304)), ROW(F288:F304)-MIN(ROW(F288:F304))+1, ""), ROW() -287 )), "")</f>
        <v/>
      </c>
      <c r="AI292" s="13" t="str">
        <f t="array" ref="AI292">IFERROR(INDEX(E288:E304, SMALL(IF(ISNUMBER(SEARCH("JV1",F288:F304)), ROW(F288:F304)-MIN(ROW(F288:F304))+1, ""), ROW() -287 )), "")</f>
        <v/>
      </c>
      <c r="AJ292" s="13" t="str">
        <f t="array" ref="AJ292">IFERROR(INDEX(B288:B304, SMALL(IF(ISNUMBER(SEARCH("JV2",F288:F304)), ROW(F288:F304)-MIN(ROW(F288:F304))+1, ""), ROW() -287 )), "")</f>
        <v/>
      </c>
      <c r="AK292" s="13" t="str">
        <f t="array" ref="AK292">IFERROR(INDEX(C288:C304, SMALL(IF(ISNUMBER(SEARCH("JV2",F288:F304)), ROW(F288:F304)-MIN(ROW(F288:F304))+1, ""), ROW() -287 )), "")</f>
        <v/>
      </c>
      <c r="AL292" s="13" t="str">
        <f t="array" ref="AL292">IFERROR(INDEX(D288:D304, SMALL(IF(ISNUMBER(SEARCH("JV2",F288:F304)), ROW(F288:F304)-MIN(ROW(F288:F304))+1, ""), ROW() -287 )), "")</f>
        <v/>
      </c>
      <c r="AM292" s="13" t="str">
        <f t="array" ref="AM292">IFERROR(INDEX(E288:E304, SMALL(IF(ISNUMBER(SEARCH("JV2",F288:F304)), ROW(F288:F304)-MIN(ROW(F288:F304))+1, ""), ROW() -287 )), "")</f>
        <v/>
      </c>
    </row>
    <row r="293" spans="2:39" s="13" customFormat="1" ht="15" customHeight="1">
      <c r="B293" s="21" t="s">
        <v>904</v>
      </c>
      <c r="C293" s="1"/>
      <c r="D293" s="22" t="s">
        <v>1645</v>
      </c>
      <c r="E293" s="1" t="s">
        <v>1646</v>
      </c>
      <c r="F293" s="23" t="s">
        <v>30</v>
      </c>
      <c r="G293" s="24"/>
      <c r="H293" s="25">
        <v>4415</v>
      </c>
      <c r="I293" s="24"/>
      <c r="J293" s="25" t="b">
        <v>0</v>
      </c>
      <c r="K293" s="19"/>
      <c r="L293" s="26"/>
      <c r="M293" s="27"/>
      <c r="AB293" s="13" t="str">
        <f t="array" ref="AB293">IFERROR(INDEX(B288:B304, SMALL(IF("V"=F288:F304, ROW(F288:F304)-MIN(ROW(F288:F304))+1, ""), ROW() -287 )), "")</f>
        <v>Trine University</v>
      </c>
      <c r="AC293" s="13">
        <f t="array" ref="AC293">IFERROR(INDEX(C288:C304, SMALL(IF("V"=F288:F304, ROW(F288:F304)-MIN(ROW(F288:F304))+1, ""), ROW() -287 )), "")</f>
        <v>0</v>
      </c>
      <c r="AD293" s="13" t="str">
        <f t="array" ref="AD293">IFERROR(INDEX(D288:D304, SMALL(IF("V"=F288:F304, ROW(F288:F304)-MIN(ROW(F288:F304))+1, ""), ROW() -287 )), "")</f>
        <v>11-324860</v>
      </c>
      <c r="AE293" s="13" t="str">
        <f t="array" ref="AE293">IFERROR(INDEX(E288:E304, SMALL(IF("V"=F288:F304, ROW(F288:F304)-MIN(ROW(F288:F304))+1, ""), ROW() -287 )), "")</f>
        <v>Megan Timm</v>
      </c>
      <c r="AF293" s="13" t="str">
        <f t="array" ref="AF293">IFERROR(INDEX(B288:B304, SMALL(IF(ISNUMBER(SEARCH("JV1",F288:F304)), ROW(F288:F304)-MIN(ROW(F288:F304))+1, ""), ROW() -287 )), "")</f>
        <v/>
      </c>
      <c r="AG293" s="13" t="str">
        <f t="array" ref="AG293">IFERROR(INDEX(C288:C304, SMALL(IF(ISNUMBER(SEARCH("JV1",F288:F304)), ROW(F288:F304)-MIN(ROW(F288:F304))+1, ""), ROW() -287 )), "")</f>
        <v/>
      </c>
      <c r="AH293" s="13" t="str">
        <f t="array" ref="AH293">IFERROR(INDEX(D288:D304, SMALL(IF(ISNUMBER(SEARCH("JV1",F288:F304)), ROW(F288:F304)-MIN(ROW(F288:F304))+1, ""), ROW() -287 )), "")</f>
        <v/>
      </c>
      <c r="AI293" s="13" t="str">
        <f t="array" ref="AI293">IFERROR(INDEX(E288:E304, SMALL(IF(ISNUMBER(SEARCH("JV1",F288:F304)), ROW(F288:F304)-MIN(ROW(F288:F304))+1, ""), ROW() -287 )), "")</f>
        <v/>
      </c>
      <c r="AJ293" s="13" t="str">
        <f t="array" ref="AJ293">IFERROR(INDEX(B288:B304, SMALL(IF(ISNUMBER(SEARCH("JV2",F288:F304)), ROW(F288:F304)-MIN(ROW(F288:F304))+1, ""), ROW() -287 )), "")</f>
        <v/>
      </c>
      <c r="AK293" s="13" t="str">
        <f t="array" ref="AK293">IFERROR(INDEX(C288:C304, SMALL(IF(ISNUMBER(SEARCH("JV2",F288:F304)), ROW(F288:F304)-MIN(ROW(F288:F304))+1, ""), ROW() -287 )), "")</f>
        <v/>
      </c>
      <c r="AL293" s="13" t="str">
        <f t="array" ref="AL293">IFERROR(INDEX(D288:D304, SMALL(IF(ISNUMBER(SEARCH("JV2",F288:F304)), ROW(F288:F304)-MIN(ROW(F288:F304))+1, ""), ROW() -287 )), "")</f>
        <v/>
      </c>
      <c r="AM293" s="13" t="str">
        <f t="array" ref="AM293">IFERROR(INDEX(E288:E304, SMALL(IF(ISNUMBER(SEARCH("JV2",F288:F304)), ROW(F288:F304)-MIN(ROW(F288:F304))+1, ""), ROW() -287 )), "")</f>
        <v/>
      </c>
    </row>
    <row r="294" spans="2:39" s="13" customFormat="1" ht="15" customHeight="1">
      <c r="B294" s="21" t="s">
        <v>904</v>
      </c>
      <c r="C294" s="1"/>
      <c r="D294" s="22" t="s">
        <v>1647</v>
      </c>
      <c r="E294" s="1" t="s">
        <v>1648</v>
      </c>
      <c r="F294" s="23" t="s">
        <v>30</v>
      </c>
      <c r="G294" s="24"/>
      <c r="H294" s="25">
        <v>4415</v>
      </c>
      <c r="I294" s="24"/>
      <c r="J294" s="25" t="b">
        <v>0</v>
      </c>
      <c r="K294" s="19"/>
      <c r="L294" s="26"/>
      <c r="M294" s="27"/>
      <c r="AB294" s="13" t="str">
        <f t="array" ref="AB294">IFERROR(INDEX(B288:B304, SMALL(IF("V"=F288:F304, ROW(F288:F304)-MIN(ROW(F288:F304))+1, ""), ROW() -287 )), "")</f>
        <v>Trine University</v>
      </c>
      <c r="AC294" s="13">
        <f t="array" ref="AC294">IFERROR(INDEX(C288:C304, SMALL(IF("V"=F288:F304, ROW(F288:F304)-MIN(ROW(F288:F304))+1, ""), ROW() -287 )), "")</f>
        <v>0</v>
      </c>
      <c r="AD294" s="13" t="str">
        <f t="array" ref="AD294">IFERROR(INDEX(D288:D304, SMALL(IF("V"=F288:F304, ROW(F288:F304)-MIN(ROW(F288:F304))+1, ""), ROW() -287 )), "")</f>
        <v>22-93876</v>
      </c>
      <c r="AE294" s="13" t="str">
        <f t="array" ref="AE294">IFERROR(INDEX(E288:E304, SMALL(IF("V"=F288:F304, ROW(F288:F304)-MIN(ROW(F288:F304))+1, ""), ROW() -287 )), "")</f>
        <v>Morgan Dera</v>
      </c>
      <c r="AF294" s="13" t="str">
        <f t="array" ref="AF294">IFERROR(INDEX(B288:B304, SMALL(IF(ISNUMBER(SEARCH("JV1",F288:F304)), ROW(F288:F304)-MIN(ROW(F288:F304))+1, ""), ROW() -287 )), "")</f>
        <v/>
      </c>
      <c r="AG294" s="13" t="str">
        <f t="array" ref="AG294">IFERROR(INDEX(C288:C304, SMALL(IF(ISNUMBER(SEARCH("JV1",F288:F304)), ROW(F288:F304)-MIN(ROW(F288:F304))+1, ""), ROW() -287 )), "")</f>
        <v/>
      </c>
      <c r="AH294" s="13" t="str">
        <f t="array" ref="AH294">IFERROR(INDEX(D288:D304, SMALL(IF(ISNUMBER(SEARCH("JV1",F288:F304)), ROW(F288:F304)-MIN(ROW(F288:F304))+1, ""), ROW() -287 )), "")</f>
        <v/>
      </c>
      <c r="AI294" s="13" t="str">
        <f t="array" ref="AI294">IFERROR(INDEX(E288:E304, SMALL(IF(ISNUMBER(SEARCH("JV1",F288:F304)), ROW(F288:F304)-MIN(ROW(F288:F304))+1, ""), ROW() -287 )), "")</f>
        <v/>
      </c>
      <c r="AJ294" s="13" t="str">
        <f t="array" ref="AJ294">IFERROR(INDEX(B288:B304, SMALL(IF(ISNUMBER(SEARCH("JV2",F288:F304)), ROW(F288:F304)-MIN(ROW(F288:F304))+1, ""), ROW() -287 )), "")</f>
        <v/>
      </c>
      <c r="AK294" s="13" t="str">
        <f t="array" ref="AK294">IFERROR(INDEX(C288:C304, SMALL(IF(ISNUMBER(SEARCH("JV2",F288:F304)), ROW(F288:F304)-MIN(ROW(F288:F304))+1, ""), ROW() -287 )), "")</f>
        <v/>
      </c>
      <c r="AL294" s="13" t="str">
        <f t="array" ref="AL294">IFERROR(INDEX(D288:D304, SMALL(IF(ISNUMBER(SEARCH("JV2",F288:F304)), ROW(F288:F304)-MIN(ROW(F288:F304))+1, ""), ROW() -287 )), "")</f>
        <v/>
      </c>
      <c r="AM294" s="13" t="str">
        <f t="array" ref="AM294">IFERROR(INDEX(E288:E304, SMALL(IF(ISNUMBER(SEARCH("JV2",F288:F304)), ROW(F288:F304)-MIN(ROW(F288:F304))+1, ""), ROW() -287 )), "")</f>
        <v/>
      </c>
    </row>
    <row r="295" spans="2:39" s="13" customFormat="1" ht="15" customHeight="1">
      <c r="B295" s="21" t="s">
        <v>904</v>
      </c>
      <c r="C295" s="1"/>
      <c r="D295" s="22" t="s">
        <v>1649</v>
      </c>
      <c r="E295" s="1" t="s">
        <v>1650</v>
      </c>
      <c r="F295" s="23" t="s">
        <v>14</v>
      </c>
      <c r="G295" s="24"/>
      <c r="H295" s="25">
        <v>4415</v>
      </c>
      <c r="I295" s="24"/>
      <c r="J295" s="25" t="b">
        <v>0</v>
      </c>
      <c r="K295" s="19"/>
      <c r="L295" s="26"/>
      <c r="M295" s="27"/>
      <c r="AB295" s="13" t="str">
        <f t="array" ref="AB295">IFERROR(INDEX(B288:B304, SMALL(IF("V"=F288:F304, ROW(F288:F304)-MIN(ROW(F288:F304))+1, ""), ROW() -287 )), "")</f>
        <v>Trine University</v>
      </c>
      <c r="AC295" s="13">
        <f t="array" ref="AC295">IFERROR(INDEX(C288:C304, SMALL(IF("V"=F288:F304, ROW(F288:F304)-MIN(ROW(F288:F304))+1, ""), ROW() -287 )), "")</f>
        <v>0</v>
      </c>
      <c r="AD295" s="13" t="str">
        <f t="array" ref="AD295">IFERROR(INDEX(D288:D304, SMALL(IF("V"=F288:F304, ROW(F288:F304)-MIN(ROW(F288:F304))+1, ""), ROW() -287 )), "")</f>
        <v>20-23796</v>
      </c>
      <c r="AE295" s="13" t="str">
        <f t="array" ref="AE295">IFERROR(INDEX(E288:E304, SMALL(IF("V"=F288:F304, ROW(F288:F304)-MIN(ROW(F288:F304))+1, ""), ROW() -287 )), "")</f>
        <v>Morgan Petroff</v>
      </c>
      <c r="AF295" s="13" t="str">
        <f t="array" ref="AF295">IFERROR(INDEX(B288:B304, SMALL(IF(ISNUMBER(SEARCH("JV1",F288:F304)), ROW(F288:F304)-MIN(ROW(F288:F304))+1, ""), ROW() -287 )), "")</f>
        <v/>
      </c>
      <c r="AG295" s="13" t="str">
        <f t="array" ref="AG295">IFERROR(INDEX(C288:C304, SMALL(IF(ISNUMBER(SEARCH("JV1",F288:F304)), ROW(F288:F304)-MIN(ROW(F288:F304))+1, ""), ROW() -287 )), "")</f>
        <v/>
      </c>
      <c r="AH295" s="13" t="str">
        <f t="array" ref="AH295">IFERROR(INDEX(D288:D304, SMALL(IF(ISNUMBER(SEARCH("JV1",F288:F304)), ROW(F288:F304)-MIN(ROW(F288:F304))+1, ""), ROW() -287 )), "")</f>
        <v/>
      </c>
      <c r="AI295" s="13" t="str">
        <f t="array" ref="AI295">IFERROR(INDEX(E288:E304, SMALL(IF(ISNUMBER(SEARCH("JV1",F288:F304)), ROW(F288:F304)-MIN(ROW(F288:F304))+1, ""), ROW() -287 )), "")</f>
        <v/>
      </c>
      <c r="AJ295" s="13" t="str">
        <f t="array" ref="AJ295">IFERROR(INDEX(B288:B304, SMALL(IF(ISNUMBER(SEARCH("JV2",F288:F304)), ROW(F288:F304)-MIN(ROW(F288:F304))+1, ""), ROW() -287 )), "")</f>
        <v/>
      </c>
      <c r="AK295" s="13" t="str">
        <f t="array" ref="AK295">IFERROR(INDEX(C288:C304, SMALL(IF(ISNUMBER(SEARCH("JV2",F288:F304)), ROW(F288:F304)-MIN(ROW(F288:F304))+1, ""), ROW() -287 )), "")</f>
        <v/>
      </c>
      <c r="AL295" s="13" t="str">
        <f t="array" ref="AL295">IFERROR(INDEX(D288:D304, SMALL(IF(ISNUMBER(SEARCH("JV2",F288:F304)), ROW(F288:F304)-MIN(ROW(F288:F304))+1, ""), ROW() -287 )), "")</f>
        <v/>
      </c>
      <c r="AM295" s="13" t="str">
        <f t="array" ref="AM295">IFERROR(INDEX(E288:E304, SMALL(IF(ISNUMBER(SEARCH("JV2",F288:F304)), ROW(F288:F304)-MIN(ROW(F288:F304))+1, ""), ROW() -287 )), "")</f>
        <v/>
      </c>
    </row>
    <row r="296" spans="2:39" s="13" customFormat="1" ht="15" customHeight="1">
      <c r="B296" s="21" t="s">
        <v>904</v>
      </c>
      <c r="C296" s="1"/>
      <c r="D296" s="22" t="s">
        <v>1651</v>
      </c>
      <c r="E296" s="1" t="s">
        <v>1652</v>
      </c>
      <c r="F296" s="23" t="s">
        <v>30</v>
      </c>
      <c r="G296" s="24"/>
      <c r="H296" s="25">
        <v>4415</v>
      </c>
      <c r="I296" s="24"/>
      <c r="J296" s="25" t="b">
        <v>0</v>
      </c>
      <c r="K296" s="19"/>
      <c r="L296" s="26"/>
      <c r="M296" s="27"/>
    </row>
    <row r="297" spans="2:39" s="13" customFormat="1" ht="15" customHeight="1">
      <c r="B297" s="21" t="s">
        <v>904</v>
      </c>
      <c r="C297" s="1"/>
      <c r="D297" s="22" t="s">
        <v>1653</v>
      </c>
      <c r="E297" s="1" t="s">
        <v>1654</v>
      </c>
      <c r="F297" s="23" t="s">
        <v>14</v>
      </c>
      <c r="G297" s="24"/>
      <c r="H297" s="25">
        <v>4415</v>
      </c>
      <c r="I297" s="24"/>
      <c r="J297" s="25" t="b">
        <v>0</v>
      </c>
      <c r="K297" s="19"/>
      <c r="L297" s="26"/>
      <c r="M297" s="27"/>
    </row>
    <row r="298" spans="2:39" s="13" customFormat="1" ht="15" customHeight="1">
      <c r="B298" s="21" t="s">
        <v>904</v>
      </c>
      <c r="C298" s="1"/>
      <c r="D298" s="22" t="s">
        <v>1655</v>
      </c>
      <c r="E298" s="1" t="s">
        <v>1656</v>
      </c>
      <c r="F298" s="23" t="s">
        <v>14</v>
      </c>
      <c r="G298" s="24"/>
      <c r="H298" s="25">
        <v>4415</v>
      </c>
      <c r="I298" s="24"/>
      <c r="J298" s="25" t="b">
        <v>0</v>
      </c>
      <c r="K298" s="19"/>
      <c r="L298" s="26"/>
      <c r="M298" s="27"/>
    </row>
    <row r="299" spans="2:39" s="13" customFormat="1" ht="15" customHeight="1">
      <c r="B299" s="21" t="s">
        <v>904</v>
      </c>
      <c r="C299" s="1"/>
      <c r="D299" s="22" t="s">
        <v>1657</v>
      </c>
      <c r="E299" s="1" t="s">
        <v>1658</v>
      </c>
      <c r="F299" s="23" t="s">
        <v>14</v>
      </c>
      <c r="G299" s="24"/>
      <c r="H299" s="25">
        <v>4415</v>
      </c>
      <c r="I299" s="24"/>
      <c r="J299" s="25" t="b">
        <v>0</v>
      </c>
      <c r="K299" s="19"/>
      <c r="L299" s="26"/>
      <c r="M299" s="27"/>
    </row>
    <row r="300" spans="2:39" s="13" customFormat="1" ht="15" customHeight="1">
      <c r="B300" s="21" t="s">
        <v>904</v>
      </c>
      <c r="C300" s="1"/>
      <c r="D300" s="22" t="s">
        <v>1659</v>
      </c>
      <c r="E300" s="1" t="s">
        <v>1660</v>
      </c>
      <c r="F300" s="23" t="s">
        <v>14</v>
      </c>
      <c r="G300" s="24"/>
      <c r="H300" s="25">
        <v>4415</v>
      </c>
      <c r="I300" s="24"/>
      <c r="J300" s="25" t="b">
        <v>0</v>
      </c>
      <c r="K300" s="19"/>
      <c r="L300" s="26"/>
      <c r="M300" s="27"/>
    </row>
    <row r="301" spans="2:39" s="13" customFormat="1" ht="15" customHeight="1">
      <c r="B301" s="21" t="s">
        <v>904</v>
      </c>
      <c r="C301" s="1"/>
      <c r="D301" s="22" t="s">
        <v>1661</v>
      </c>
      <c r="E301" s="1" t="s">
        <v>1662</v>
      </c>
      <c r="F301" s="23" t="s">
        <v>14</v>
      </c>
      <c r="G301" s="24"/>
      <c r="H301" s="25">
        <v>4415</v>
      </c>
      <c r="I301" s="24"/>
      <c r="J301" s="25" t="b">
        <v>0</v>
      </c>
      <c r="K301" s="19"/>
      <c r="L301" s="26"/>
      <c r="M301" s="27"/>
    </row>
    <row r="302" spans="2:39" s="13" customFormat="1" ht="15" customHeight="1">
      <c r="B302" s="21" t="s">
        <v>904</v>
      </c>
      <c r="C302" s="1"/>
      <c r="D302" s="22" t="s">
        <v>1663</v>
      </c>
      <c r="E302" s="1" t="s">
        <v>1664</v>
      </c>
      <c r="F302" s="23" t="s">
        <v>14</v>
      </c>
      <c r="G302" s="24"/>
      <c r="H302" s="25">
        <v>4415</v>
      </c>
      <c r="I302" s="24"/>
      <c r="J302" s="25" t="b">
        <v>0</v>
      </c>
      <c r="K302" s="19"/>
      <c r="L302" s="26"/>
      <c r="M302" s="27"/>
    </row>
    <row r="303" spans="2:39" s="13" customFormat="1" ht="15" customHeight="1">
      <c r="B303" s="21" t="s">
        <v>904</v>
      </c>
      <c r="C303" s="1"/>
      <c r="D303" s="22" t="s">
        <v>1665</v>
      </c>
      <c r="E303" s="1" t="s">
        <v>1666</v>
      </c>
      <c r="F303" s="23" t="s">
        <v>30</v>
      </c>
      <c r="G303" s="24"/>
      <c r="H303" s="25">
        <v>4415</v>
      </c>
      <c r="I303" s="24"/>
      <c r="J303" s="25" t="b">
        <v>0</v>
      </c>
      <c r="K303" s="19"/>
      <c r="L303" s="26"/>
      <c r="M303" s="27"/>
    </row>
    <row r="304" spans="2:39" s="13" customFormat="1" ht="15" customHeight="1">
      <c r="B304" s="21" t="s">
        <v>904</v>
      </c>
      <c r="C304" s="1"/>
      <c r="D304" s="22" t="s">
        <v>1667</v>
      </c>
      <c r="E304" s="1" t="s">
        <v>1668</v>
      </c>
      <c r="F304" s="23" t="s">
        <v>30</v>
      </c>
      <c r="G304" s="24"/>
      <c r="H304" s="25">
        <v>4415</v>
      </c>
      <c r="I304" s="24"/>
      <c r="J304" s="25" t="b">
        <v>0</v>
      </c>
      <c r="K304" s="19"/>
      <c r="L304" s="26"/>
      <c r="M304" s="27"/>
    </row>
    <row r="305" spans="2:39" s="13" customFormat="1" ht="15" customHeight="1">
      <c r="B305" s="21" t="s">
        <v>951</v>
      </c>
      <c r="C305" s="1"/>
      <c r="D305" s="28" t="s">
        <v>360</v>
      </c>
      <c r="E305" s="23" t="s">
        <v>30</v>
      </c>
      <c r="F305" s="23" t="s">
        <v>30</v>
      </c>
      <c r="G305" s="24"/>
      <c r="H305" s="25">
        <v>3103</v>
      </c>
      <c r="I305" s="24"/>
      <c r="J305" s="25" t="b">
        <v>0</v>
      </c>
      <c r="K305" s="19"/>
      <c r="L305" s="26"/>
      <c r="M305" s="27"/>
      <c r="AB305" s="13" t="str">
        <f t="array" ref="AB305">IFERROR(INDEX(B305:B312, SMALL(IF("V"=F305:F312, ROW(F305:F312)-MIN(ROW(F305:F312))+1, ""), ROW() -304 )), "")</f>
        <v>Union College</v>
      </c>
      <c r="AC305" s="13">
        <f t="array" ref="AC305">IFERROR(INDEX(C305:C312, SMALL(IF("V"=F305:F312, ROW(F305:F312)-MIN(ROW(F305:F312))+1, ""), ROW() -304 )), "")</f>
        <v>0</v>
      </c>
      <c r="AD305" s="13" t="str">
        <f t="array" ref="AD305">IFERROR(INDEX(D305:D312, SMALL(IF("V"=F305:F312, ROW(F305:F312)-MIN(ROW(F305:F312))+1, ""), ROW() -304 )), "")</f>
        <v>16-7514</v>
      </c>
      <c r="AE305" s="13" t="str">
        <f t="array" ref="AE305">IFERROR(INDEX(E305:E312, SMALL(IF("V"=F305:F312, ROW(F305:F312)-MIN(ROW(F305:F312))+1, ""), ROW() -304 )), "")</f>
        <v>Amber Thomason</v>
      </c>
      <c r="AF305" s="13" t="str">
        <f t="array" ref="AF305">IFERROR(INDEX(B305:B312, SMALL(IF(ISNUMBER(SEARCH("JV1",F305:F312)), ROW(F305:F312)-MIN(ROW(F305:F312))+1, ""), ROW() -304 )), "")</f>
        <v/>
      </c>
      <c r="AG305" s="13" t="str">
        <f t="array" ref="AG305">IFERROR(INDEX(C305:C312, SMALL(IF(ISNUMBER(SEARCH("JV1",F305:F312)), ROW(F305:F312)-MIN(ROW(F305:F312))+1, ""), ROW() -304 )), "")</f>
        <v/>
      </c>
      <c r="AH305" s="13" t="str">
        <f t="array" ref="AH305">IFERROR(INDEX(D305:D312, SMALL(IF(ISNUMBER(SEARCH("JV1",F305:F312)), ROW(F305:F312)-MIN(ROW(F305:F312))+1, ""), ROW() -304 )), "")</f>
        <v/>
      </c>
      <c r="AI305" s="13" t="str">
        <f t="array" ref="AI305">IFERROR(INDEX(E305:E312, SMALL(IF(ISNUMBER(SEARCH("JV1",F305:F312)), ROW(F305:F312)-MIN(ROW(F305:F312))+1, ""), ROW() -304 )), "")</f>
        <v/>
      </c>
      <c r="AJ305" s="13" t="str">
        <f t="array" ref="AJ305">IFERROR(INDEX(B305:B312, SMALL(IF(ISNUMBER(SEARCH("JV2",F305:F312)), ROW(F305:F312)-MIN(ROW(F305:F312))+1, ""), ROW() -304 )), "")</f>
        <v/>
      </c>
      <c r="AK305" s="13" t="str">
        <f t="array" ref="AK305">IFERROR(INDEX(C305:C312, SMALL(IF(ISNUMBER(SEARCH("JV2",F305:F312)), ROW(F305:F312)-MIN(ROW(F305:F312))+1, ""), ROW() -304 )), "")</f>
        <v/>
      </c>
      <c r="AL305" s="13" t="str">
        <f t="array" ref="AL305">IFERROR(INDEX(D305:D312, SMALL(IF(ISNUMBER(SEARCH("JV2",F305:F312)), ROW(F305:F312)-MIN(ROW(F305:F312))+1, ""), ROW() -304 )), "")</f>
        <v/>
      </c>
      <c r="AM305" s="13" t="str">
        <f t="array" ref="AM305">IFERROR(INDEX(E305:E312, SMALL(IF(ISNUMBER(SEARCH("JV2",F305:F312)), ROW(F305:F312)-MIN(ROW(F305:F312))+1, ""), ROW() -304 )), "")</f>
        <v/>
      </c>
    </row>
    <row r="306" spans="2:39" s="13" customFormat="1" ht="15" customHeight="1">
      <c r="B306" s="21" t="s">
        <v>951</v>
      </c>
      <c r="C306" s="1"/>
      <c r="D306" s="22" t="s">
        <v>1669</v>
      </c>
      <c r="E306" s="1" t="s">
        <v>1670</v>
      </c>
      <c r="F306" s="23" t="s">
        <v>14</v>
      </c>
      <c r="G306" s="24"/>
      <c r="H306" s="25">
        <v>3103</v>
      </c>
      <c r="I306" s="24"/>
      <c r="J306" s="25" t="b">
        <v>0</v>
      </c>
      <c r="K306" s="19"/>
      <c r="L306" s="26"/>
      <c r="M306" s="27"/>
      <c r="AB306" s="13" t="str">
        <f t="array" ref="AB306">IFERROR(INDEX(B305:B312, SMALL(IF("V"=F305:F312, ROW(F305:F312)-MIN(ROW(F305:F312))+1, ""), ROW() -304 )), "")</f>
        <v>Union College</v>
      </c>
      <c r="AC306" s="13">
        <f t="array" ref="AC306">IFERROR(INDEX(C305:C312, SMALL(IF("V"=F305:F312, ROW(F305:F312)-MIN(ROW(F305:F312))+1, ""), ROW() -304 )), "")</f>
        <v>0</v>
      </c>
      <c r="AD306" s="13" t="str">
        <f t="array" ref="AD306">IFERROR(INDEX(D305:D312, SMALL(IF("V"=F305:F312, ROW(F305:F312)-MIN(ROW(F305:F312))+1, ""), ROW() -304 )), "")</f>
        <v>18-82609</v>
      </c>
      <c r="AE306" s="13" t="str">
        <f t="array" ref="AE306">IFERROR(INDEX(E305:E312, SMALL(IF("V"=F305:F312, ROW(F305:F312)-MIN(ROW(F305:F312))+1, ""), ROW() -304 )), "")</f>
        <v>Heaven Cooper</v>
      </c>
      <c r="AF306" s="13" t="str">
        <f t="array" ref="AF306">IFERROR(INDEX(B305:B312, SMALL(IF(ISNUMBER(SEARCH("JV1",F305:F312)), ROW(F305:F312)-MIN(ROW(F305:F312))+1, ""), ROW() -304 )), "")</f>
        <v/>
      </c>
      <c r="AG306" s="13" t="str">
        <f t="array" ref="AG306">IFERROR(INDEX(C305:C312, SMALL(IF(ISNUMBER(SEARCH("JV1",F305:F312)), ROW(F305:F312)-MIN(ROW(F305:F312))+1, ""), ROW() -304 )), "")</f>
        <v/>
      </c>
      <c r="AH306" s="13" t="str">
        <f t="array" ref="AH306">IFERROR(INDEX(D305:D312, SMALL(IF(ISNUMBER(SEARCH("JV1",F305:F312)), ROW(F305:F312)-MIN(ROW(F305:F312))+1, ""), ROW() -304 )), "")</f>
        <v/>
      </c>
      <c r="AI306" s="13" t="str">
        <f t="array" ref="AI306">IFERROR(INDEX(E305:E312, SMALL(IF(ISNUMBER(SEARCH("JV1",F305:F312)), ROW(F305:F312)-MIN(ROW(F305:F312))+1, ""), ROW() -304 )), "")</f>
        <v/>
      </c>
      <c r="AJ306" s="13" t="str">
        <f t="array" ref="AJ306">IFERROR(INDEX(B305:B312, SMALL(IF(ISNUMBER(SEARCH("JV2",F305:F312)), ROW(F305:F312)-MIN(ROW(F305:F312))+1, ""), ROW() -304 )), "")</f>
        <v/>
      </c>
      <c r="AK306" s="13" t="str">
        <f t="array" ref="AK306">IFERROR(INDEX(C305:C312, SMALL(IF(ISNUMBER(SEARCH("JV2",F305:F312)), ROW(F305:F312)-MIN(ROW(F305:F312))+1, ""), ROW() -304 )), "")</f>
        <v/>
      </c>
      <c r="AL306" s="13" t="str">
        <f t="array" ref="AL306">IFERROR(INDEX(D305:D312, SMALL(IF(ISNUMBER(SEARCH("JV2",F305:F312)), ROW(F305:F312)-MIN(ROW(F305:F312))+1, ""), ROW() -304 )), "")</f>
        <v/>
      </c>
      <c r="AM306" s="13" t="str">
        <f t="array" ref="AM306">IFERROR(INDEX(E305:E312, SMALL(IF(ISNUMBER(SEARCH("JV2",F305:F312)), ROW(F305:F312)-MIN(ROW(F305:F312))+1, ""), ROW() -304 )), "")</f>
        <v/>
      </c>
    </row>
    <row r="307" spans="2:39" s="13" customFormat="1" ht="15" customHeight="1">
      <c r="B307" s="21" t="s">
        <v>951</v>
      </c>
      <c r="C307" s="1"/>
      <c r="D307" s="22" t="s">
        <v>1671</v>
      </c>
      <c r="E307" s="1" t="s">
        <v>1672</v>
      </c>
      <c r="F307" s="23" t="s">
        <v>14</v>
      </c>
      <c r="G307" s="24"/>
      <c r="H307" s="25">
        <v>3103</v>
      </c>
      <c r="I307" s="24"/>
      <c r="J307" s="25" t="b">
        <v>0</v>
      </c>
      <c r="K307" s="19"/>
      <c r="L307" s="26"/>
      <c r="M307" s="27"/>
      <c r="AB307" s="13" t="str">
        <f t="array" ref="AB307">IFERROR(INDEX(B305:B312, SMALL(IF("V"=F305:F312, ROW(F305:F312)-MIN(ROW(F305:F312))+1, ""), ROW() -304 )), "")</f>
        <v>Union College</v>
      </c>
      <c r="AC307" s="13">
        <f t="array" ref="AC307">IFERROR(INDEX(C305:C312, SMALL(IF("V"=F305:F312, ROW(F305:F312)-MIN(ROW(F305:F312))+1, ""), ROW() -304 )), "")</f>
        <v>0</v>
      </c>
      <c r="AD307" s="13" t="str">
        <f t="array" ref="AD307">IFERROR(INDEX(D305:D312, SMALL(IF("V"=F305:F312, ROW(F305:F312)-MIN(ROW(F305:F312))+1, ""), ROW() -304 )), "")</f>
        <v>11-648885</v>
      </c>
      <c r="AE307" s="13" t="str">
        <f t="array" ref="AE307">IFERROR(INDEX(E305:E312, SMALL(IF("V"=F305:F312, ROW(F305:F312)-MIN(ROW(F305:F312))+1, ""), ROW() -304 )), "")</f>
        <v>Laura Head</v>
      </c>
      <c r="AF307" s="13" t="str">
        <f t="array" ref="AF307">IFERROR(INDEX(B305:B312, SMALL(IF(ISNUMBER(SEARCH("JV1",F305:F312)), ROW(F305:F312)-MIN(ROW(F305:F312))+1, ""), ROW() -304 )), "")</f>
        <v/>
      </c>
      <c r="AG307" s="13" t="str">
        <f t="array" ref="AG307">IFERROR(INDEX(C305:C312, SMALL(IF(ISNUMBER(SEARCH("JV1",F305:F312)), ROW(F305:F312)-MIN(ROW(F305:F312))+1, ""), ROW() -304 )), "")</f>
        <v/>
      </c>
      <c r="AH307" s="13" t="str">
        <f t="array" ref="AH307">IFERROR(INDEX(D305:D312, SMALL(IF(ISNUMBER(SEARCH("JV1",F305:F312)), ROW(F305:F312)-MIN(ROW(F305:F312))+1, ""), ROW() -304 )), "")</f>
        <v/>
      </c>
      <c r="AI307" s="13" t="str">
        <f t="array" ref="AI307">IFERROR(INDEX(E305:E312, SMALL(IF(ISNUMBER(SEARCH("JV1",F305:F312)), ROW(F305:F312)-MIN(ROW(F305:F312))+1, ""), ROW() -304 )), "")</f>
        <v/>
      </c>
      <c r="AJ307" s="13" t="str">
        <f t="array" ref="AJ307">IFERROR(INDEX(B305:B312, SMALL(IF(ISNUMBER(SEARCH("JV2",F305:F312)), ROW(F305:F312)-MIN(ROW(F305:F312))+1, ""), ROW() -304 )), "")</f>
        <v/>
      </c>
      <c r="AK307" s="13" t="str">
        <f t="array" ref="AK307">IFERROR(INDEX(C305:C312, SMALL(IF(ISNUMBER(SEARCH("JV2",F305:F312)), ROW(F305:F312)-MIN(ROW(F305:F312))+1, ""), ROW() -304 )), "")</f>
        <v/>
      </c>
      <c r="AL307" s="13" t="str">
        <f t="array" ref="AL307">IFERROR(INDEX(D305:D312, SMALL(IF(ISNUMBER(SEARCH("JV2",F305:F312)), ROW(F305:F312)-MIN(ROW(F305:F312))+1, ""), ROW() -304 )), "")</f>
        <v/>
      </c>
      <c r="AM307" s="13" t="str">
        <f t="array" ref="AM307">IFERROR(INDEX(E305:E312, SMALL(IF(ISNUMBER(SEARCH("JV2",F305:F312)), ROW(F305:F312)-MIN(ROW(F305:F312))+1, ""), ROW() -304 )), "")</f>
        <v/>
      </c>
    </row>
    <row r="308" spans="2:39" s="13" customFormat="1" ht="15" customHeight="1">
      <c r="B308" s="21" t="s">
        <v>951</v>
      </c>
      <c r="C308" s="1"/>
      <c r="D308" s="22" t="s">
        <v>1673</v>
      </c>
      <c r="E308" s="1" t="s">
        <v>1674</v>
      </c>
      <c r="F308" s="23" t="s">
        <v>14</v>
      </c>
      <c r="G308" s="24"/>
      <c r="H308" s="25">
        <v>3103</v>
      </c>
      <c r="I308" s="24"/>
      <c r="J308" s="25" t="b">
        <v>0</v>
      </c>
      <c r="K308" s="19"/>
      <c r="L308" s="26"/>
      <c r="M308" s="27"/>
      <c r="AB308" s="13" t="str">
        <f t="array" ref="AB308">IFERROR(INDEX(B305:B312, SMALL(IF("V"=F305:F312, ROW(F305:F312)-MIN(ROW(F305:F312))+1, ""), ROW() -304 )), "")</f>
        <v>Union College</v>
      </c>
      <c r="AC308" s="13">
        <f t="array" ref="AC308">IFERROR(INDEX(C305:C312, SMALL(IF("V"=F305:F312, ROW(F305:F312)-MIN(ROW(F305:F312))+1, ""), ROW() -304 )), "")</f>
        <v>0</v>
      </c>
      <c r="AD308" s="13" t="str">
        <f t="array" ref="AD308">IFERROR(INDEX(D305:D312, SMALL(IF("V"=F305:F312, ROW(F305:F312)-MIN(ROW(F305:F312))+1, ""), ROW() -304 )), "")</f>
        <v>17-10180</v>
      </c>
      <c r="AE308" s="13" t="str">
        <f t="array" ref="AE308">IFERROR(INDEX(E305:E312, SMALL(IF("V"=F305:F312, ROW(F305:F312)-MIN(ROW(F305:F312))+1, ""), ROW() -304 )), "")</f>
        <v>Madelynn Napier</v>
      </c>
      <c r="AF308" s="13" t="str">
        <f t="array" ref="AF308">IFERROR(INDEX(B305:B312, SMALL(IF(ISNUMBER(SEARCH("JV1",F305:F312)), ROW(F305:F312)-MIN(ROW(F305:F312))+1, ""), ROW() -304 )), "")</f>
        <v/>
      </c>
      <c r="AG308" s="13" t="str">
        <f t="array" ref="AG308">IFERROR(INDEX(C305:C312, SMALL(IF(ISNUMBER(SEARCH("JV1",F305:F312)), ROW(F305:F312)-MIN(ROW(F305:F312))+1, ""), ROW() -304 )), "")</f>
        <v/>
      </c>
      <c r="AH308" s="13" t="str">
        <f t="array" ref="AH308">IFERROR(INDEX(D305:D312, SMALL(IF(ISNUMBER(SEARCH("JV1",F305:F312)), ROW(F305:F312)-MIN(ROW(F305:F312))+1, ""), ROW() -304 )), "")</f>
        <v/>
      </c>
      <c r="AI308" s="13" t="str">
        <f t="array" ref="AI308">IFERROR(INDEX(E305:E312, SMALL(IF(ISNUMBER(SEARCH("JV1",F305:F312)), ROW(F305:F312)-MIN(ROW(F305:F312))+1, ""), ROW() -304 )), "")</f>
        <v/>
      </c>
      <c r="AJ308" s="13" t="str">
        <f t="array" ref="AJ308">IFERROR(INDEX(B305:B312, SMALL(IF(ISNUMBER(SEARCH("JV2",F305:F312)), ROW(F305:F312)-MIN(ROW(F305:F312))+1, ""), ROW() -304 )), "")</f>
        <v/>
      </c>
      <c r="AK308" s="13" t="str">
        <f t="array" ref="AK308">IFERROR(INDEX(C305:C312, SMALL(IF(ISNUMBER(SEARCH("JV2",F305:F312)), ROW(F305:F312)-MIN(ROW(F305:F312))+1, ""), ROW() -304 )), "")</f>
        <v/>
      </c>
      <c r="AL308" s="13" t="str">
        <f t="array" ref="AL308">IFERROR(INDEX(D305:D312, SMALL(IF(ISNUMBER(SEARCH("JV2",F305:F312)), ROW(F305:F312)-MIN(ROW(F305:F312))+1, ""), ROW() -304 )), "")</f>
        <v/>
      </c>
      <c r="AM308" s="13" t="str">
        <f t="array" ref="AM308">IFERROR(INDEX(E305:E312, SMALL(IF(ISNUMBER(SEARCH("JV2",F305:F312)), ROW(F305:F312)-MIN(ROW(F305:F312))+1, ""), ROW() -304 )), "")</f>
        <v/>
      </c>
    </row>
    <row r="309" spans="2:39" s="13" customFormat="1" ht="15" customHeight="1">
      <c r="B309" s="21" t="s">
        <v>951</v>
      </c>
      <c r="C309" s="1"/>
      <c r="D309" s="22" t="s">
        <v>1675</v>
      </c>
      <c r="E309" s="1" t="s">
        <v>1676</v>
      </c>
      <c r="F309" s="23" t="s">
        <v>14</v>
      </c>
      <c r="G309" s="24"/>
      <c r="H309" s="25">
        <v>3103</v>
      </c>
      <c r="I309" s="24"/>
      <c r="J309" s="25" t="b">
        <v>0</v>
      </c>
      <c r="K309" s="19"/>
      <c r="L309" s="26"/>
      <c r="M309" s="27"/>
      <c r="AB309" s="13" t="str">
        <f t="array" ref="AB309">IFERROR(INDEX(B305:B312, SMALL(IF("V"=F305:F312, ROW(F305:F312)-MIN(ROW(F305:F312))+1, ""), ROW() -304 )), "")</f>
        <v>Union College</v>
      </c>
      <c r="AC309" s="13">
        <f t="array" ref="AC309">IFERROR(INDEX(C305:C312, SMALL(IF("V"=F305:F312, ROW(F305:F312)-MIN(ROW(F305:F312))+1, ""), ROW() -304 )), "")</f>
        <v>0</v>
      </c>
      <c r="AD309" s="13" t="str">
        <f t="array" ref="AD309">IFERROR(INDEX(D305:D312, SMALL(IF("V"=F305:F312, ROW(F305:F312)-MIN(ROW(F305:F312))+1, ""), ROW() -304 )), "")</f>
        <v>11-747594</v>
      </c>
      <c r="AE309" s="13" t="str">
        <f t="array" ref="AE309">IFERROR(INDEX(E305:E312, SMALL(IF("V"=F305:F312, ROW(F305:F312)-MIN(ROW(F305:F312))+1, ""), ROW() -304 )), "")</f>
        <v>Maya Coleman</v>
      </c>
      <c r="AF309" s="13" t="str">
        <f t="array" ref="AF309">IFERROR(INDEX(B305:B312, SMALL(IF(ISNUMBER(SEARCH("JV1",F305:F312)), ROW(F305:F312)-MIN(ROW(F305:F312))+1, ""), ROW() -304 )), "")</f>
        <v/>
      </c>
      <c r="AG309" s="13" t="str">
        <f t="array" ref="AG309">IFERROR(INDEX(C305:C312, SMALL(IF(ISNUMBER(SEARCH("JV1",F305:F312)), ROW(F305:F312)-MIN(ROW(F305:F312))+1, ""), ROW() -304 )), "")</f>
        <v/>
      </c>
      <c r="AH309" s="13" t="str">
        <f t="array" ref="AH309">IFERROR(INDEX(D305:D312, SMALL(IF(ISNUMBER(SEARCH("JV1",F305:F312)), ROW(F305:F312)-MIN(ROW(F305:F312))+1, ""), ROW() -304 )), "")</f>
        <v/>
      </c>
      <c r="AI309" s="13" t="str">
        <f t="array" ref="AI309">IFERROR(INDEX(E305:E312, SMALL(IF(ISNUMBER(SEARCH("JV1",F305:F312)), ROW(F305:F312)-MIN(ROW(F305:F312))+1, ""), ROW() -304 )), "")</f>
        <v/>
      </c>
      <c r="AJ309" s="13" t="str">
        <f t="array" ref="AJ309">IFERROR(INDEX(B305:B312, SMALL(IF(ISNUMBER(SEARCH("JV2",F305:F312)), ROW(F305:F312)-MIN(ROW(F305:F312))+1, ""), ROW() -304 )), "")</f>
        <v/>
      </c>
      <c r="AK309" s="13" t="str">
        <f t="array" ref="AK309">IFERROR(INDEX(C305:C312, SMALL(IF(ISNUMBER(SEARCH("JV2",F305:F312)), ROW(F305:F312)-MIN(ROW(F305:F312))+1, ""), ROW() -304 )), "")</f>
        <v/>
      </c>
      <c r="AL309" s="13" t="str">
        <f t="array" ref="AL309">IFERROR(INDEX(D305:D312, SMALL(IF(ISNUMBER(SEARCH("JV2",F305:F312)), ROW(F305:F312)-MIN(ROW(F305:F312))+1, ""), ROW() -304 )), "")</f>
        <v/>
      </c>
      <c r="AM309" s="13" t="str">
        <f t="array" ref="AM309">IFERROR(INDEX(E305:E312, SMALL(IF(ISNUMBER(SEARCH("JV2",F305:F312)), ROW(F305:F312)-MIN(ROW(F305:F312))+1, ""), ROW() -304 )), "")</f>
        <v/>
      </c>
    </row>
    <row r="310" spans="2:39" s="13" customFormat="1" ht="15" customHeight="1">
      <c r="B310" s="21" t="s">
        <v>951</v>
      </c>
      <c r="C310" s="1"/>
      <c r="D310" s="22" t="s">
        <v>1677</v>
      </c>
      <c r="E310" s="1" t="s">
        <v>1678</v>
      </c>
      <c r="F310" s="23" t="s">
        <v>14</v>
      </c>
      <c r="G310" s="24"/>
      <c r="H310" s="25">
        <v>3103</v>
      </c>
      <c r="I310" s="24"/>
      <c r="J310" s="25" t="b">
        <v>0</v>
      </c>
      <c r="K310" s="19"/>
      <c r="L310" s="26"/>
      <c r="M310" s="27"/>
      <c r="AB310" s="13" t="str">
        <f t="array" ref="AB310">IFERROR(INDEX(B305:B312, SMALL(IF("V"=F305:F312, ROW(F305:F312)-MIN(ROW(F305:F312))+1, ""), ROW() -304 )), "")</f>
        <v>Union College</v>
      </c>
      <c r="AC310" s="13">
        <f t="array" ref="AC310">IFERROR(INDEX(C305:C312, SMALL(IF("V"=F305:F312, ROW(F305:F312)-MIN(ROW(F305:F312))+1, ""), ROW() -304 )), "")</f>
        <v>0</v>
      </c>
      <c r="AD310" s="13" t="str">
        <f t="array" ref="AD310">IFERROR(INDEX(D305:D312, SMALL(IF("V"=F305:F312, ROW(F305:F312)-MIN(ROW(F305:F312))+1, ""), ROW() -304 )), "")</f>
        <v>22-4008</v>
      </c>
      <c r="AE310" s="13" t="str">
        <f t="array" ref="AE310">IFERROR(INDEX(E305:E312, SMALL(IF("V"=F305:F312, ROW(F305:F312)-MIN(ROW(F305:F312))+1, ""), ROW() -304 )), "")</f>
        <v>Olivia Brock</v>
      </c>
      <c r="AF310" s="13" t="str">
        <f t="array" ref="AF310">IFERROR(INDEX(B305:B312, SMALL(IF(ISNUMBER(SEARCH("JV1",F305:F312)), ROW(F305:F312)-MIN(ROW(F305:F312))+1, ""), ROW() -304 )), "")</f>
        <v/>
      </c>
      <c r="AG310" s="13" t="str">
        <f t="array" ref="AG310">IFERROR(INDEX(C305:C312, SMALL(IF(ISNUMBER(SEARCH("JV1",F305:F312)), ROW(F305:F312)-MIN(ROW(F305:F312))+1, ""), ROW() -304 )), "")</f>
        <v/>
      </c>
      <c r="AH310" s="13" t="str">
        <f t="array" ref="AH310">IFERROR(INDEX(D305:D312, SMALL(IF(ISNUMBER(SEARCH("JV1",F305:F312)), ROW(F305:F312)-MIN(ROW(F305:F312))+1, ""), ROW() -304 )), "")</f>
        <v/>
      </c>
      <c r="AI310" s="13" t="str">
        <f t="array" ref="AI310">IFERROR(INDEX(E305:E312, SMALL(IF(ISNUMBER(SEARCH("JV1",F305:F312)), ROW(F305:F312)-MIN(ROW(F305:F312))+1, ""), ROW() -304 )), "")</f>
        <v/>
      </c>
      <c r="AJ310" s="13" t="str">
        <f t="array" ref="AJ310">IFERROR(INDEX(B305:B312, SMALL(IF(ISNUMBER(SEARCH("JV2",F305:F312)), ROW(F305:F312)-MIN(ROW(F305:F312))+1, ""), ROW() -304 )), "")</f>
        <v/>
      </c>
      <c r="AK310" s="13" t="str">
        <f t="array" ref="AK310">IFERROR(INDEX(C305:C312, SMALL(IF(ISNUMBER(SEARCH("JV2",F305:F312)), ROW(F305:F312)-MIN(ROW(F305:F312))+1, ""), ROW() -304 )), "")</f>
        <v/>
      </c>
      <c r="AL310" s="13" t="str">
        <f t="array" ref="AL310">IFERROR(INDEX(D305:D312, SMALL(IF(ISNUMBER(SEARCH("JV2",F305:F312)), ROW(F305:F312)-MIN(ROW(F305:F312))+1, ""), ROW() -304 )), "")</f>
        <v/>
      </c>
      <c r="AM310" s="13" t="str">
        <f t="array" ref="AM310">IFERROR(INDEX(E305:E312, SMALL(IF(ISNUMBER(SEARCH("JV2",F305:F312)), ROW(F305:F312)-MIN(ROW(F305:F312))+1, ""), ROW() -304 )), "")</f>
        <v/>
      </c>
    </row>
    <row r="311" spans="2:39" s="13" customFormat="1" ht="15" customHeight="1">
      <c r="B311" s="21" t="s">
        <v>951</v>
      </c>
      <c r="C311" s="1"/>
      <c r="D311" s="22" t="s">
        <v>1679</v>
      </c>
      <c r="E311" s="1" t="s">
        <v>1680</v>
      </c>
      <c r="F311" s="23" t="s">
        <v>30</v>
      </c>
      <c r="G311" s="24"/>
      <c r="H311" s="25">
        <v>3103</v>
      </c>
      <c r="I311" s="24"/>
      <c r="J311" s="25" t="b">
        <v>0</v>
      </c>
      <c r="K311" s="19"/>
      <c r="L311" s="26"/>
      <c r="M311" s="27"/>
      <c r="AB311" s="13" t="str">
        <f t="array" ref="AB311">IFERROR(INDEX(B305:B312, SMALL(IF("V"=F305:F312, ROW(F305:F312)-MIN(ROW(F305:F312))+1, ""), ROW() -304 )), "")</f>
        <v/>
      </c>
      <c r="AC311" s="13" t="str">
        <f t="array" ref="AC311">IFERROR(INDEX(C305:C312, SMALL(IF("V"=F305:F312, ROW(F305:F312)-MIN(ROW(F305:F312))+1, ""), ROW() -304 )), "")</f>
        <v/>
      </c>
      <c r="AD311" s="13" t="str">
        <f t="array" ref="AD311">IFERROR(INDEX(D305:D312, SMALL(IF("V"=F305:F312, ROW(F305:F312)-MIN(ROW(F305:F312))+1, ""), ROW() -304 )), "")</f>
        <v/>
      </c>
      <c r="AE311" s="13" t="str">
        <f t="array" ref="AE311">IFERROR(INDEX(E305:E312, SMALL(IF("V"=F305:F312, ROW(F305:F312)-MIN(ROW(F305:F312))+1, ""), ROW() -304 )), "")</f>
        <v/>
      </c>
      <c r="AF311" s="13" t="str">
        <f t="array" ref="AF311">IFERROR(INDEX(B305:B312, SMALL(IF(ISNUMBER(SEARCH("JV1",F305:F312)), ROW(F305:F312)-MIN(ROW(F305:F312))+1, ""), ROW() -304 )), "")</f>
        <v/>
      </c>
      <c r="AG311" s="13" t="str">
        <f t="array" ref="AG311">IFERROR(INDEX(C305:C312, SMALL(IF(ISNUMBER(SEARCH("JV1",F305:F312)), ROW(F305:F312)-MIN(ROW(F305:F312))+1, ""), ROW() -304 )), "")</f>
        <v/>
      </c>
      <c r="AH311" s="13" t="str">
        <f t="array" ref="AH311">IFERROR(INDEX(D305:D312, SMALL(IF(ISNUMBER(SEARCH("JV1",F305:F312)), ROW(F305:F312)-MIN(ROW(F305:F312))+1, ""), ROW() -304 )), "")</f>
        <v/>
      </c>
      <c r="AI311" s="13" t="str">
        <f t="array" ref="AI311">IFERROR(INDEX(E305:E312, SMALL(IF(ISNUMBER(SEARCH("JV1",F305:F312)), ROW(F305:F312)-MIN(ROW(F305:F312))+1, ""), ROW() -304 )), "")</f>
        <v/>
      </c>
      <c r="AJ311" s="13" t="str">
        <f t="array" ref="AJ311">IFERROR(INDEX(B305:B312, SMALL(IF(ISNUMBER(SEARCH("JV2",F305:F312)), ROW(F305:F312)-MIN(ROW(F305:F312))+1, ""), ROW() -304 )), "")</f>
        <v/>
      </c>
      <c r="AK311" s="13" t="str">
        <f t="array" ref="AK311">IFERROR(INDEX(C305:C312, SMALL(IF(ISNUMBER(SEARCH("JV2",F305:F312)), ROW(F305:F312)-MIN(ROW(F305:F312))+1, ""), ROW() -304 )), "")</f>
        <v/>
      </c>
      <c r="AL311" s="13" t="str">
        <f t="array" ref="AL311">IFERROR(INDEX(D305:D312, SMALL(IF(ISNUMBER(SEARCH("JV2",F305:F312)), ROW(F305:F312)-MIN(ROW(F305:F312))+1, ""), ROW() -304 )), "")</f>
        <v/>
      </c>
      <c r="AM311" s="13" t="str">
        <f t="array" ref="AM311">IFERROR(INDEX(E305:E312, SMALL(IF(ISNUMBER(SEARCH("JV2",F305:F312)), ROW(F305:F312)-MIN(ROW(F305:F312))+1, ""), ROW() -304 )), "")</f>
        <v/>
      </c>
    </row>
    <row r="312" spans="2:39" s="13" customFormat="1" ht="15" customHeight="1">
      <c r="B312" s="21" t="s">
        <v>951</v>
      </c>
      <c r="C312" s="1"/>
      <c r="D312" s="22" t="s">
        <v>1681</v>
      </c>
      <c r="E312" s="1" t="s">
        <v>1682</v>
      </c>
      <c r="F312" s="23" t="s">
        <v>14</v>
      </c>
      <c r="G312" s="24"/>
      <c r="H312" s="25">
        <v>3103</v>
      </c>
      <c r="I312" s="24"/>
      <c r="J312" s="25" t="b">
        <v>0</v>
      </c>
      <c r="K312" s="19"/>
      <c r="L312" s="26"/>
      <c r="M312" s="27"/>
      <c r="AB312" s="13" t="str">
        <f t="array" ref="AB312">IFERROR(INDEX(B305:B312, SMALL(IF("V"=F305:F312, ROW(F305:F312)-MIN(ROW(F305:F312))+1, ""), ROW() -304 )), "")</f>
        <v/>
      </c>
      <c r="AC312" s="13" t="str">
        <f t="array" ref="AC312">IFERROR(INDEX(C305:C312, SMALL(IF("V"=F305:F312, ROW(F305:F312)-MIN(ROW(F305:F312))+1, ""), ROW() -304 )), "")</f>
        <v/>
      </c>
      <c r="AD312" s="13" t="str">
        <f t="array" ref="AD312">IFERROR(INDEX(D305:D312, SMALL(IF("V"=F305:F312, ROW(F305:F312)-MIN(ROW(F305:F312))+1, ""), ROW() -304 )), "")</f>
        <v/>
      </c>
      <c r="AE312" s="13" t="str">
        <f t="array" ref="AE312">IFERROR(INDEX(E305:E312, SMALL(IF("V"=F305:F312, ROW(F305:F312)-MIN(ROW(F305:F312))+1, ""), ROW() -304 )), "")</f>
        <v/>
      </c>
      <c r="AF312" s="13" t="str">
        <f t="array" ref="AF312">IFERROR(INDEX(B305:B312, SMALL(IF(ISNUMBER(SEARCH("JV1",F305:F312)), ROW(F305:F312)-MIN(ROW(F305:F312))+1, ""), ROW() -304 )), "")</f>
        <v/>
      </c>
      <c r="AG312" s="13" t="str">
        <f t="array" ref="AG312">IFERROR(INDEX(C305:C312, SMALL(IF(ISNUMBER(SEARCH("JV1",F305:F312)), ROW(F305:F312)-MIN(ROW(F305:F312))+1, ""), ROW() -304 )), "")</f>
        <v/>
      </c>
      <c r="AH312" s="13" t="str">
        <f t="array" ref="AH312">IFERROR(INDEX(D305:D312, SMALL(IF(ISNUMBER(SEARCH("JV1",F305:F312)), ROW(F305:F312)-MIN(ROW(F305:F312))+1, ""), ROW() -304 )), "")</f>
        <v/>
      </c>
      <c r="AI312" s="13" t="str">
        <f t="array" ref="AI312">IFERROR(INDEX(E305:E312, SMALL(IF(ISNUMBER(SEARCH("JV1",F305:F312)), ROW(F305:F312)-MIN(ROW(F305:F312))+1, ""), ROW() -304 )), "")</f>
        <v/>
      </c>
      <c r="AJ312" s="13" t="str">
        <f t="array" ref="AJ312">IFERROR(INDEX(B305:B312, SMALL(IF(ISNUMBER(SEARCH("JV2",F305:F312)), ROW(F305:F312)-MIN(ROW(F305:F312))+1, ""), ROW() -304 )), "")</f>
        <v/>
      </c>
      <c r="AK312" s="13" t="str">
        <f t="array" ref="AK312">IFERROR(INDEX(C305:C312, SMALL(IF(ISNUMBER(SEARCH("JV2",F305:F312)), ROW(F305:F312)-MIN(ROW(F305:F312))+1, ""), ROW() -304 )), "")</f>
        <v/>
      </c>
      <c r="AL312" s="13" t="str">
        <f t="array" ref="AL312">IFERROR(INDEX(D305:D312, SMALL(IF(ISNUMBER(SEARCH("JV2",F305:F312)), ROW(F305:F312)-MIN(ROW(F305:F312))+1, ""), ROW() -304 )), "")</f>
        <v/>
      </c>
      <c r="AM312" s="13" t="str">
        <f t="array" ref="AM312">IFERROR(INDEX(E305:E312, SMALL(IF(ISNUMBER(SEARCH("JV2",F305:F312)), ROW(F305:F312)-MIN(ROW(F305:F312))+1, ""), ROW() -304 )), "")</f>
        <v/>
      </c>
    </row>
    <row r="313" spans="2:39" s="13" customFormat="1" ht="15" customHeight="1">
      <c r="B313" s="21" t="s">
        <v>1683</v>
      </c>
      <c r="C313" s="1"/>
      <c r="D313" s="22" t="s">
        <v>1684</v>
      </c>
      <c r="E313" s="1" t="s">
        <v>1685</v>
      </c>
      <c r="F313" s="23" t="s">
        <v>30</v>
      </c>
      <c r="G313" s="24"/>
      <c r="H313" s="25">
        <v>4330</v>
      </c>
      <c r="I313" s="24"/>
      <c r="J313" s="25" t="b">
        <v>0</v>
      </c>
      <c r="K313" s="19"/>
      <c r="L313" s="26"/>
      <c r="M313" s="27"/>
      <c r="AB313" s="13" t="str">
        <f t="array" ref="AB313">IFERROR(INDEX(B313:B323, SMALL(IF("V"=F313:F323, ROW(F313:F323)-MIN(ROW(F313:F323))+1, ""), ROW() -312 )), "")</f>
        <v>University of the Cumberlands</v>
      </c>
      <c r="AC313" s="13">
        <f t="array" ref="AC313">IFERROR(INDEX(C313:C323, SMALL(IF("V"=F313:F323, ROW(F313:F323)-MIN(ROW(F313:F323))+1, ""), ROW() -312 )), "")</f>
        <v>0</v>
      </c>
      <c r="AD313" s="13" t="str">
        <f t="array" ref="AD313">IFERROR(INDEX(D313:D323, SMALL(IF("V"=F313:F323, ROW(F313:F323)-MIN(ROW(F313:F323))+1, ""), ROW() -312 )), "")</f>
        <v>17-43815</v>
      </c>
      <c r="AE313" s="13" t="str">
        <f t="array" ref="AE313">IFERROR(INDEX(E313:E323, SMALL(IF("V"=F313:F323, ROW(F313:F323)-MIN(ROW(F313:F323))+1, ""), ROW() -312 )), "")</f>
        <v>Erika Taylor</v>
      </c>
      <c r="AF313" s="13" t="str">
        <f t="array" ref="AF313">IFERROR(INDEX(B313:B323, SMALL(IF(ISNUMBER(SEARCH("JV1",F313:F323)), ROW(F313:F323)-MIN(ROW(F313:F323))+1, ""), ROW() -312 )), "")</f>
        <v/>
      </c>
      <c r="AG313" s="13" t="str">
        <f t="array" ref="AG313">IFERROR(INDEX(C313:C323, SMALL(IF(ISNUMBER(SEARCH("JV1",F313:F323)), ROW(F313:F323)-MIN(ROW(F313:F323))+1, ""), ROW() -312 )), "")</f>
        <v/>
      </c>
      <c r="AH313" s="13" t="str">
        <f t="array" ref="AH313">IFERROR(INDEX(D313:D323, SMALL(IF(ISNUMBER(SEARCH("JV1",F313:F323)), ROW(F313:F323)-MIN(ROW(F313:F323))+1, ""), ROW() -312 )), "")</f>
        <v/>
      </c>
      <c r="AI313" s="13" t="str">
        <f t="array" ref="AI313">IFERROR(INDEX(E313:E323, SMALL(IF(ISNUMBER(SEARCH("JV1",F313:F323)), ROW(F313:F323)-MIN(ROW(F313:F323))+1, ""), ROW() -312 )), "")</f>
        <v/>
      </c>
      <c r="AJ313" s="13" t="str">
        <f t="array" ref="AJ313">IFERROR(INDEX(B313:B323, SMALL(IF(ISNUMBER(SEARCH("JV2",F313:F323)), ROW(F313:F323)-MIN(ROW(F313:F323))+1, ""), ROW() -312 )), "")</f>
        <v/>
      </c>
      <c r="AK313" s="13" t="str">
        <f t="array" ref="AK313">IFERROR(INDEX(C313:C323, SMALL(IF(ISNUMBER(SEARCH("JV2",F313:F323)), ROW(F313:F323)-MIN(ROW(F313:F323))+1, ""), ROW() -312 )), "")</f>
        <v/>
      </c>
      <c r="AL313" s="13" t="str">
        <f t="array" ref="AL313">IFERROR(INDEX(D313:D323, SMALL(IF(ISNUMBER(SEARCH("JV2",F313:F323)), ROW(F313:F323)-MIN(ROW(F313:F323))+1, ""), ROW() -312 )), "")</f>
        <v/>
      </c>
      <c r="AM313" s="13" t="str">
        <f t="array" ref="AM313">IFERROR(INDEX(E313:E323, SMALL(IF(ISNUMBER(SEARCH("JV2",F313:F323)), ROW(F313:F323)-MIN(ROW(F313:F323))+1, ""), ROW() -312 )), "")</f>
        <v/>
      </c>
    </row>
    <row r="314" spans="2:39" s="13" customFormat="1" ht="15" customHeight="1">
      <c r="B314" s="21" t="s">
        <v>1683</v>
      </c>
      <c r="C314" s="1"/>
      <c r="D314" s="22" t="s">
        <v>1686</v>
      </c>
      <c r="E314" s="1" t="s">
        <v>1687</v>
      </c>
      <c r="F314" s="23" t="s">
        <v>30</v>
      </c>
      <c r="G314" s="24"/>
      <c r="H314" s="25">
        <v>4330</v>
      </c>
      <c r="I314" s="24"/>
      <c r="J314" s="25" t="b">
        <v>0</v>
      </c>
      <c r="K314" s="19"/>
      <c r="L314" s="26"/>
      <c r="M314" s="27"/>
      <c r="AB314" s="13" t="str">
        <f t="array" ref="AB314">IFERROR(INDEX(B313:B323, SMALL(IF("V"=F313:F323, ROW(F313:F323)-MIN(ROW(F313:F323))+1, ""), ROW() -312 )), "")</f>
        <v>University of the Cumberlands</v>
      </c>
      <c r="AC314" s="13">
        <f t="array" ref="AC314">IFERROR(INDEX(C313:C323, SMALL(IF("V"=F313:F323, ROW(F313:F323)-MIN(ROW(F313:F323))+1, ""), ROW() -312 )), "")</f>
        <v>0</v>
      </c>
      <c r="AD314" s="13" t="str">
        <f t="array" ref="AD314">IFERROR(INDEX(D313:D323, SMALL(IF("V"=F313:F323, ROW(F313:F323)-MIN(ROW(F313:F323))+1, ""), ROW() -312 )), "")</f>
        <v>11-765785</v>
      </c>
      <c r="AE314" s="13" t="str">
        <f t="array" ref="AE314">IFERROR(INDEX(E313:E323, SMALL(IF("V"=F313:F323, ROW(F313:F323)-MIN(ROW(F313:F323))+1, ""), ROW() -312 )), "")</f>
        <v>Haleigh Lawwell</v>
      </c>
      <c r="AF314" s="13" t="str">
        <f t="array" ref="AF314">IFERROR(INDEX(B313:B323, SMALL(IF(ISNUMBER(SEARCH("JV1",F313:F323)), ROW(F313:F323)-MIN(ROW(F313:F323))+1, ""), ROW() -312 )), "")</f>
        <v/>
      </c>
      <c r="AG314" s="13" t="str">
        <f t="array" ref="AG314">IFERROR(INDEX(C313:C323, SMALL(IF(ISNUMBER(SEARCH("JV1",F313:F323)), ROW(F313:F323)-MIN(ROW(F313:F323))+1, ""), ROW() -312 )), "")</f>
        <v/>
      </c>
      <c r="AH314" s="13" t="str">
        <f t="array" ref="AH314">IFERROR(INDEX(D313:D323, SMALL(IF(ISNUMBER(SEARCH("JV1",F313:F323)), ROW(F313:F323)-MIN(ROW(F313:F323))+1, ""), ROW() -312 )), "")</f>
        <v/>
      </c>
      <c r="AI314" s="13" t="str">
        <f t="array" ref="AI314">IFERROR(INDEX(E313:E323, SMALL(IF(ISNUMBER(SEARCH("JV1",F313:F323)), ROW(F313:F323)-MIN(ROW(F313:F323))+1, ""), ROW() -312 )), "")</f>
        <v/>
      </c>
      <c r="AJ314" s="13" t="str">
        <f t="array" ref="AJ314">IFERROR(INDEX(B313:B323, SMALL(IF(ISNUMBER(SEARCH("JV2",F313:F323)), ROW(F313:F323)-MIN(ROW(F313:F323))+1, ""), ROW() -312 )), "")</f>
        <v/>
      </c>
      <c r="AK314" s="13" t="str">
        <f t="array" ref="AK314">IFERROR(INDEX(C313:C323, SMALL(IF(ISNUMBER(SEARCH("JV2",F313:F323)), ROW(F313:F323)-MIN(ROW(F313:F323))+1, ""), ROW() -312 )), "")</f>
        <v/>
      </c>
      <c r="AL314" s="13" t="str">
        <f t="array" ref="AL314">IFERROR(INDEX(D313:D323, SMALL(IF(ISNUMBER(SEARCH("JV2",F313:F323)), ROW(F313:F323)-MIN(ROW(F313:F323))+1, ""), ROW() -312 )), "")</f>
        <v/>
      </c>
      <c r="AM314" s="13" t="str">
        <f t="array" ref="AM314">IFERROR(INDEX(E313:E323, SMALL(IF(ISNUMBER(SEARCH("JV2",F313:F323)), ROW(F313:F323)-MIN(ROW(F313:F323))+1, ""), ROW() -312 )), "")</f>
        <v/>
      </c>
    </row>
    <row r="315" spans="2:39" s="13" customFormat="1" ht="15" customHeight="1">
      <c r="B315" s="21" t="s">
        <v>1683</v>
      </c>
      <c r="C315" s="1"/>
      <c r="D315" s="22" t="s">
        <v>1688</v>
      </c>
      <c r="E315" s="1" t="s">
        <v>1689</v>
      </c>
      <c r="F315" s="23" t="s">
        <v>30</v>
      </c>
      <c r="G315" s="24"/>
      <c r="H315" s="25">
        <v>4330</v>
      </c>
      <c r="I315" s="24"/>
      <c r="J315" s="25" t="b">
        <v>0</v>
      </c>
      <c r="K315" s="19"/>
      <c r="L315" s="26"/>
      <c r="M315" s="27"/>
      <c r="AB315" s="13" t="str">
        <f t="array" ref="AB315">IFERROR(INDEX(B313:B323, SMALL(IF("V"=F313:F323, ROW(F313:F323)-MIN(ROW(F313:F323))+1, ""), ROW() -312 )), "")</f>
        <v>University of the Cumberlands</v>
      </c>
      <c r="AC315" s="13">
        <f t="array" ref="AC315">IFERROR(INDEX(C313:C323, SMALL(IF("V"=F313:F323, ROW(F313:F323)-MIN(ROW(F313:F323))+1, ""), ROW() -312 )), "")</f>
        <v>0</v>
      </c>
      <c r="AD315" s="13" t="str">
        <f t="array" ref="AD315">IFERROR(INDEX(D313:D323, SMALL(IF("V"=F313:F323, ROW(F313:F323)-MIN(ROW(F313:F323))+1, ""), ROW() -312 )), "")</f>
        <v>5923-184</v>
      </c>
      <c r="AE315" s="13" t="str">
        <f t="array" ref="AE315">IFERROR(INDEX(E313:E323, SMALL(IF("V"=F313:F323, ROW(F313:F323)-MIN(ROW(F313:F323))+1, ""), ROW() -312 )), "")</f>
        <v>Jacqueline Oliphant</v>
      </c>
      <c r="AF315" s="13" t="str">
        <f t="array" ref="AF315">IFERROR(INDEX(B313:B323, SMALL(IF(ISNUMBER(SEARCH("JV1",F313:F323)), ROW(F313:F323)-MIN(ROW(F313:F323))+1, ""), ROW() -312 )), "")</f>
        <v/>
      </c>
      <c r="AG315" s="13" t="str">
        <f t="array" ref="AG315">IFERROR(INDEX(C313:C323, SMALL(IF(ISNUMBER(SEARCH("JV1",F313:F323)), ROW(F313:F323)-MIN(ROW(F313:F323))+1, ""), ROW() -312 )), "")</f>
        <v/>
      </c>
      <c r="AH315" s="13" t="str">
        <f t="array" ref="AH315">IFERROR(INDEX(D313:D323, SMALL(IF(ISNUMBER(SEARCH("JV1",F313:F323)), ROW(F313:F323)-MIN(ROW(F313:F323))+1, ""), ROW() -312 )), "")</f>
        <v/>
      </c>
      <c r="AI315" s="13" t="str">
        <f t="array" ref="AI315">IFERROR(INDEX(E313:E323, SMALL(IF(ISNUMBER(SEARCH("JV1",F313:F323)), ROW(F313:F323)-MIN(ROW(F313:F323))+1, ""), ROW() -312 )), "")</f>
        <v/>
      </c>
      <c r="AJ315" s="13" t="str">
        <f t="array" ref="AJ315">IFERROR(INDEX(B313:B323, SMALL(IF(ISNUMBER(SEARCH("JV2",F313:F323)), ROW(F313:F323)-MIN(ROW(F313:F323))+1, ""), ROW() -312 )), "")</f>
        <v/>
      </c>
      <c r="AK315" s="13" t="str">
        <f t="array" ref="AK315">IFERROR(INDEX(C313:C323, SMALL(IF(ISNUMBER(SEARCH("JV2",F313:F323)), ROW(F313:F323)-MIN(ROW(F313:F323))+1, ""), ROW() -312 )), "")</f>
        <v/>
      </c>
      <c r="AL315" s="13" t="str">
        <f t="array" ref="AL315">IFERROR(INDEX(D313:D323, SMALL(IF(ISNUMBER(SEARCH("JV2",F313:F323)), ROW(F313:F323)-MIN(ROW(F313:F323))+1, ""), ROW() -312 )), "")</f>
        <v/>
      </c>
      <c r="AM315" s="13" t="str">
        <f t="array" ref="AM315">IFERROR(INDEX(E313:E323, SMALL(IF(ISNUMBER(SEARCH("JV2",F313:F323)), ROW(F313:F323)-MIN(ROW(F313:F323))+1, ""), ROW() -312 )), "")</f>
        <v/>
      </c>
    </row>
    <row r="316" spans="2:39" s="13" customFormat="1" ht="15" customHeight="1">
      <c r="B316" s="21" t="s">
        <v>1683</v>
      </c>
      <c r="C316" s="1"/>
      <c r="D316" s="22" t="s">
        <v>1690</v>
      </c>
      <c r="E316" s="1" t="s">
        <v>1691</v>
      </c>
      <c r="F316" s="23" t="s">
        <v>14</v>
      </c>
      <c r="G316" s="24"/>
      <c r="H316" s="25">
        <v>4330</v>
      </c>
      <c r="I316" s="24"/>
      <c r="J316" s="25" t="b">
        <v>0</v>
      </c>
      <c r="K316" s="19"/>
      <c r="L316" s="26"/>
      <c r="M316" s="27"/>
      <c r="AB316" s="13" t="str">
        <f t="array" ref="AB316">IFERROR(INDEX(B313:B323, SMALL(IF("V"=F313:F323, ROW(F313:F323)-MIN(ROW(F313:F323))+1, ""), ROW() -312 )), "")</f>
        <v>University of the Cumberlands</v>
      </c>
      <c r="AC316" s="13">
        <f t="array" ref="AC316">IFERROR(INDEX(C313:C323, SMALL(IF("V"=F313:F323, ROW(F313:F323)-MIN(ROW(F313:F323))+1, ""), ROW() -312 )), "")</f>
        <v>0</v>
      </c>
      <c r="AD316" s="13" t="str">
        <f t="array" ref="AD316">IFERROR(INDEX(D313:D323, SMALL(IF("V"=F313:F323, ROW(F313:F323)-MIN(ROW(F313:F323))+1, ""), ROW() -312 )), "")</f>
        <v>11-406229</v>
      </c>
      <c r="AE316" s="13" t="str">
        <f t="array" ref="AE316">IFERROR(INDEX(E313:E323, SMALL(IF("V"=F313:F323, ROW(F313:F323)-MIN(ROW(F313:F323))+1, ""), ROW() -312 )), "")</f>
        <v>Kiara Abanto</v>
      </c>
      <c r="AF316" s="13" t="str">
        <f t="array" ref="AF316">IFERROR(INDEX(B313:B323, SMALL(IF(ISNUMBER(SEARCH("JV1",F313:F323)), ROW(F313:F323)-MIN(ROW(F313:F323))+1, ""), ROW() -312 )), "")</f>
        <v/>
      </c>
      <c r="AG316" s="13" t="str">
        <f t="array" ref="AG316">IFERROR(INDEX(C313:C323, SMALL(IF(ISNUMBER(SEARCH("JV1",F313:F323)), ROW(F313:F323)-MIN(ROW(F313:F323))+1, ""), ROW() -312 )), "")</f>
        <v/>
      </c>
      <c r="AH316" s="13" t="str">
        <f t="array" ref="AH316">IFERROR(INDEX(D313:D323, SMALL(IF(ISNUMBER(SEARCH("JV1",F313:F323)), ROW(F313:F323)-MIN(ROW(F313:F323))+1, ""), ROW() -312 )), "")</f>
        <v/>
      </c>
      <c r="AI316" s="13" t="str">
        <f t="array" ref="AI316">IFERROR(INDEX(E313:E323, SMALL(IF(ISNUMBER(SEARCH("JV1",F313:F323)), ROW(F313:F323)-MIN(ROW(F313:F323))+1, ""), ROW() -312 )), "")</f>
        <v/>
      </c>
      <c r="AJ316" s="13" t="str">
        <f t="array" ref="AJ316">IFERROR(INDEX(B313:B323, SMALL(IF(ISNUMBER(SEARCH("JV2",F313:F323)), ROW(F313:F323)-MIN(ROW(F313:F323))+1, ""), ROW() -312 )), "")</f>
        <v/>
      </c>
      <c r="AK316" s="13" t="str">
        <f t="array" ref="AK316">IFERROR(INDEX(C313:C323, SMALL(IF(ISNUMBER(SEARCH("JV2",F313:F323)), ROW(F313:F323)-MIN(ROW(F313:F323))+1, ""), ROW() -312 )), "")</f>
        <v/>
      </c>
      <c r="AL316" s="13" t="str">
        <f t="array" ref="AL316">IFERROR(INDEX(D313:D323, SMALL(IF(ISNUMBER(SEARCH("JV2",F313:F323)), ROW(F313:F323)-MIN(ROW(F313:F323))+1, ""), ROW() -312 )), "")</f>
        <v/>
      </c>
      <c r="AM316" s="13" t="str">
        <f t="array" ref="AM316">IFERROR(INDEX(E313:E323, SMALL(IF(ISNUMBER(SEARCH("JV2",F313:F323)), ROW(F313:F323)-MIN(ROW(F313:F323))+1, ""), ROW() -312 )), "")</f>
        <v/>
      </c>
    </row>
    <row r="317" spans="2:39" s="13" customFormat="1" ht="15" customHeight="1">
      <c r="B317" s="21" t="s">
        <v>1683</v>
      </c>
      <c r="C317" s="1"/>
      <c r="D317" s="22" t="s">
        <v>1692</v>
      </c>
      <c r="E317" s="1" t="s">
        <v>1693</v>
      </c>
      <c r="F317" s="23" t="s">
        <v>30</v>
      </c>
      <c r="G317" s="24"/>
      <c r="H317" s="25">
        <v>4330</v>
      </c>
      <c r="I317" s="24"/>
      <c r="J317" s="25" t="b">
        <v>0</v>
      </c>
      <c r="K317" s="19"/>
      <c r="L317" s="26"/>
      <c r="M317" s="27"/>
      <c r="AB317" s="13" t="str">
        <f t="array" ref="AB317">IFERROR(INDEX(B313:B323, SMALL(IF("V"=F313:F323, ROW(F313:F323)-MIN(ROW(F313:F323))+1, ""), ROW() -312 )), "")</f>
        <v>University of the Cumberlands</v>
      </c>
      <c r="AC317" s="13">
        <f t="array" ref="AC317">IFERROR(INDEX(C313:C323, SMALL(IF("V"=F313:F323, ROW(F313:F323)-MIN(ROW(F313:F323))+1, ""), ROW() -312 )), "")</f>
        <v>0</v>
      </c>
      <c r="AD317" s="13" t="str">
        <f t="array" ref="AD317">IFERROR(INDEX(D313:D323, SMALL(IF("V"=F313:F323, ROW(F313:F323)-MIN(ROW(F313:F323))+1, ""), ROW() -312 )), "")</f>
        <v>7914-3935</v>
      </c>
      <c r="AE317" s="13" t="str">
        <f t="array" ref="AE317">IFERROR(INDEX(E313:E323, SMALL(IF("V"=F313:F323, ROW(F313:F323)-MIN(ROW(F313:F323))+1, ""), ROW() -312 )), "")</f>
        <v>Paige Frantz</v>
      </c>
      <c r="AF317" s="13" t="str">
        <f t="array" ref="AF317">IFERROR(INDEX(B313:B323, SMALL(IF(ISNUMBER(SEARCH("JV1",F313:F323)), ROW(F313:F323)-MIN(ROW(F313:F323))+1, ""), ROW() -312 )), "")</f>
        <v/>
      </c>
      <c r="AG317" s="13" t="str">
        <f t="array" ref="AG317">IFERROR(INDEX(C313:C323, SMALL(IF(ISNUMBER(SEARCH("JV1",F313:F323)), ROW(F313:F323)-MIN(ROW(F313:F323))+1, ""), ROW() -312 )), "")</f>
        <v/>
      </c>
      <c r="AH317" s="13" t="str">
        <f t="array" ref="AH317">IFERROR(INDEX(D313:D323, SMALL(IF(ISNUMBER(SEARCH("JV1",F313:F323)), ROW(F313:F323)-MIN(ROW(F313:F323))+1, ""), ROW() -312 )), "")</f>
        <v/>
      </c>
      <c r="AI317" s="13" t="str">
        <f t="array" ref="AI317">IFERROR(INDEX(E313:E323, SMALL(IF(ISNUMBER(SEARCH("JV1",F313:F323)), ROW(F313:F323)-MIN(ROW(F313:F323))+1, ""), ROW() -312 )), "")</f>
        <v/>
      </c>
      <c r="AJ317" s="13" t="str">
        <f t="array" ref="AJ317">IFERROR(INDEX(B313:B323, SMALL(IF(ISNUMBER(SEARCH("JV2",F313:F323)), ROW(F313:F323)-MIN(ROW(F313:F323))+1, ""), ROW() -312 )), "")</f>
        <v/>
      </c>
      <c r="AK317" s="13" t="str">
        <f t="array" ref="AK317">IFERROR(INDEX(C313:C323, SMALL(IF(ISNUMBER(SEARCH("JV2",F313:F323)), ROW(F313:F323)-MIN(ROW(F313:F323))+1, ""), ROW() -312 )), "")</f>
        <v/>
      </c>
      <c r="AL317" s="13" t="str">
        <f t="array" ref="AL317">IFERROR(INDEX(D313:D323, SMALL(IF(ISNUMBER(SEARCH("JV2",F313:F323)), ROW(F313:F323)-MIN(ROW(F313:F323))+1, ""), ROW() -312 )), "")</f>
        <v/>
      </c>
      <c r="AM317" s="13" t="str">
        <f t="array" ref="AM317">IFERROR(INDEX(E313:E323, SMALL(IF(ISNUMBER(SEARCH("JV2",F313:F323)), ROW(F313:F323)-MIN(ROW(F313:F323))+1, ""), ROW() -312 )), "")</f>
        <v/>
      </c>
    </row>
    <row r="318" spans="2:39" s="13" customFormat="1" ht="15" customHeight="1">
      <c r="B318" s="21" t="s">
        <v>1683</v>
      </c>
      <c r="C318" s="1"/>
      <c r="D318" s="22" t="s">
        <v>1694</v>
      </c>
      <c r="E318" s="1" t="s">
        <v>1695</v>
      </c>
      <c r="F318" s="23" t="s">
        <v>14</v>
      </c>
      <c r="G318" s="24"/>
      <c r="H318" s="25">
        <v>4330</v>
      </c>
      <c r="I318" s="24"/>
      <c r="J318" s="25" t="b">
        <v>0</v>
      </c>
      <c r="K318" s="19"/>
      <c r="L318" s="26"/>
      <c r="M318" s="27"/>
      <c r="AB318" s="13" t="str">
        <f t="array" ref="AB318">IFERROR(INDEX(B313:B323, SMALL(IF("V"=F313:F323, ROW(F313:F323)-MIN(ROW(F313:F323))+1, ""), ROW() -312 )), "")</f>
        <v>University of the Cumberlands</v>
      </c>
      <c r="AC318" s="13">
        <f t="array" ref="AC318">IFERROR(INDEX(C313:C323, SMALL(IF("V"=F313:F323, ROW(F313:F323)-MIN(ROW(F313:F323))+1, ""), ROW() -312 )), "")</f>
        <v>0</v>
      </c>
      <c r="AD318" s="13" t="str">
        <f t="array" ref="AD318">IFERROR(INDEX(D313:D323, SMALL(IF("V"=F313:F323, ROW(F313:F323)-MIN(ROW(F313:F323))+1, ""), ROW() -312 )), "")</f>
        <v>11-546302</v>
      </c>
      <c r="AE318" s="13" t="str">
        <f t="array" ref="AE318">IFERROR(INDEX(E313:E323, SMALL(IF("V"=F313:F323, ROW(F313:F323)-MIN(ROW(F313:F323))+1, ""), ROW() -312 )), "")</f>
        <v>Skyler Holt</v>
      </c>
      <c r="AF318" s="13" t="str">
        <f t="array" ref="AF318">IFERROR(INDEX(B313:B323, SMALL(IF(ISNUMBER(SEARCH("JV1",F313:F323)), ROW(F313:F323)-MIN(ROW(F313:F323))+1, ""), ROW() -312 )), "")</f>
        <v/>
      </c>
      <c r="AG318" s="13" t="str">
        <f t="array" ref="AG318">IFERROR(INDEX(C313:C323, SMALL(IF(ISNUMBER(SEARCH("JV1",F313:F323)), ROW(F313:F323)-MIN(ROW(F313:F323))+1, ""), ROW() -312 )), "")</f>
        <v/>
      </c>
      <c r="AH318" s="13" t="str">
        <f t="array" ref="AH318">IFERROR(INDEX(D313:D323, SMALL(IF(ISNUMBER(SEARCH("JV1",F313:F323)), ROW(F313:F323)-MIN(ROW(F313:F323))+1, ""), ROW() -312 )), "")</f>
        <v/>
      </c>
      <c r="AI318" s="13" t="str">
        <f t="array" ref="AI318">IFERROR(INDEX(E313:E323, SMALL(IF(ISNUMBER(SEARCH("JV1",F313:F323)), ROW(F313:F323)-MIN(ROW(F313:F323))+1, ""), ROW() -312 )), "")</f>
        <v/>
      </c>
      <c r="AJ318" s="13" t="str">
        <f t="array" ref="AJ318">IFERROR(INDEX(B313:B323, SMALL(IF(ISNUMBER(SEARCH("JV2",F313:F323)), ROW(F313:F323)-MIN(ROW(F313:F323))+1, ""), ROW() -312 )), "")</f>
        <v/>
      </c>
      <c r="AK318" s="13" t="str">
        <f t="array" ref="AK318">IFERROR(INDEX(C313:C323, SMALL(IF(ISNUMBER(SEARCH("JV2",F313:F323)), ROW(F313:F323)-MIN(ROW(F313:F323))+1, ""), ROW() -312 )), "")</f>
        <v/>
      </c>
      <c r="AL318" s="13" t="str">
        <f t="array" ref="AL318">IFERROR(INDEX(D313:D323, SMALL(IF(ISNUMBER(SEARCH("JV2",F313:F323)), ROW(F313:F323)-MIN(ROW(F313:F323))+1, ""), ROW() -312 )), "")</f>
        <v/>
      </c>
      <c r="AM318" s="13" t="str">
        <f t="array" ref="AM318">IFERROR(INDEX(E313:E323, SMALL(IF(ISNUMBER(SEARCH("JV2",F313:F323)), ROW(F313:F323)-MIN(ROW(F313:F323))+1, ""), ROW() -312 )), "")</f>
        <v/>
      </c>
    </row>
    <row r="319" spans="2:39" s="13" customFormat="1" ht="15" customHeight="1">
      <c r="B319" s="21" t="s">
        <v>1683</v>
      </c>
      <c r="C319" s="1"/>
      <c r="D319" s="22" t="s">
        <v>1696</v>
      </c>
      <c r="E319" s="1" t="s">
        <v>1697</v>
      </c>
      <c r="F319" s="23" t="s">
        <v>14</v>
      </c>
      <c r="G319" s="24"/>
      <c r="H319" s="25">
        <v>4330</v>
      </c>
      <c r="I319" s="24"/>
      <c r="J319" s="25" t="b">
        <v>0</v>
      </c>
      <c r="K319" s="19"/>
      <c r="L319" s="26"/>
      <c r="M319" s="27"/>
      <c r="AB319" s="13" t="str">
        <f t="array" ref="AB319">IFERROR(INDEX(B313:B323, SMALL(IF("V"=F313:F323, ROW(F313:F323)-MIN(ROW(F313:F323))+1, ""), ROW() -312 )), "")</f>
        <v/>
      </c>
      <c r="AC319" s="13" t="str">
        <f t="array" ref="AC319">IFERROR(INDEX(C313:C323, SMALL(IF("V"=F313:F323, ROW(F313:F323)-MIN(ROW(F313:F323))+1, ""), ROW() -312 )), "")</f>
        <v/>
      </c>
      <c r="AD319" s="13" t="str">
        <f t="array" ref="AD319">IFERROR(INDEX(D313:D323, SMALL(IF("V"=F313:F323, ROW(F313:F323)-MIN(ROW(F313:F323))+1, ""), ROW() -312 )), "")</f>
        <v/>
      </c>
      <c r="AE319" s="13" t="str">
        <f t="array" ref="AE319">IFERROR(INDEX(E313:E323, SMALL(IF("V"=F313:F323, ROW(F313:F323)-MIN(ROW(F313:F323))+1, ""), ROW() -312 )), "")</f>
        <v/>
      </c>
      <c r="AF319" s="13" t="str">
        <f t="array" ref="AF319">IFERROR(INDEX(B313:B323, SMALL(IF(ISNUMBER(SEARCH("JV1",F313:F323)), ROW(F313:F323)-MIN(ROW(F313:F323))+1, ""), ROW() -312 )), "")</f>
        <v/>
      </c>
      <c r="AG319" s="13" t="str">
        <f t="array" ref="AG319">IFERROR(INDEX(C313:C323, SMALL(IF(ISNUMBER(SEARCH("JV1",F313:F323)), ROW(F313:F323)-MIN(ROW(F313:F323))+1, ""), ROW() -312 )), "")</f>
        <v/>
      </c>
      <c r="AH319" s="13" t="str">
        <f t="array" ref="AH319">IFERROR(INDEX(D313:D323, SMALL(IF(ISNUMBER(SEARCH("JV1",F313:F323)), ROW(F313:F323)-MIN(ROW(F313:F323))+1, ""), ROW() -312 )), "")</f>
        <v/>
      </c>
      <c r="AI319" s="13" t="str">
        <f t="array" ref="AI319">IFERROR(INDEX(E313:E323, SMALL(IF(ISNUMBER(SEARCH("JV1",F313:F323)), ROW(F313:F323)-MIN(ROW(F313:F323))+1, ""), ROW() -312 )), "")</f>
        <v/>
      </c>
      <c r="AJ319" s="13" t="str">
        <f t="array" ref="AJ319">IFERROR(INDEX(B313:B323, SMALL(IF(ISNUMBER(SEARCH("JV2",F313:F323)), ROW(F313:F323)-MIN(ROW(F313:F323))+1, ""), ROW() -312 )), "")</f>
        <v/>
      </c>
      <c r="AK319" s="13" t="str">
        <f t="array" ref="AK319">IFERROR(INDEX(C313:C323, SMALL(IF(ISNUMBER(SEARCH("JV2",F313:F323)), ROW(F313:F323)-MIN(ROW(F313:F323))+1, ""), ROW() -312 )), "")</f>
        <v/>
      </c>
      <c r="AL319" s="13" t="str">
        <f t="array" ref="AL319">IFERROR(INDEX(D313:D323, SMALL(IF(ISNUMBER(SEARCH("JV2",F313:F323)), ROW(F313:F323)-MIN(ROW(F313:F323))+1, ""), ROW() -312 )), "")</f>
        <v/>
      </c>
      <c r="AM319" s="13" t="str">
        <f t="array" ref="AM319">IFERROR(INDEX(E313:E323, SMALL(IF(ISNUMBER(SEARCH("JV2",F313:F323)), ROW(F313:F323)-MIN(ROW(F313:F323))+1, ""), ROW() -312 )), "")</f>
        <v/>
      </c>
    </row>
    <row r="320" spans="2:39" s="13" customFormat="1" ht="15" customHeight="1">
      <c r="B320" s="21" t="s">
        <v>1683</v>
      </c>
      <c r="C320" s="1"/>
      <c r="D320" s="22" t="s">
        <v>1698</v>
      </c>
      <c r="E320" s="1" t="s">
        <v>1699</v>
      </c>
      <c r="F320" s="23" t="s">
        <v>14</v>
      </c>
      <c r="G320" s="24"/>
      <c r="H320" s="25">
        <v>4330</v>
      </c>
      <c r="I320" s="24"/>
      <c r="J320" s="25" t="b">
        <v>0</v>
      </c>
      <c r="K320" s="19"/>
      <c r="L320" s="26"/>
      <c r="M320" s="27"/>
      <c r="AB320" s="13" t="str">
        <f t="array" ref="AB320">IFERROR(INDEX(B313:B323, SMALL(IF("V"=F313:F323, ROW(F313:F323)-MIN(ROW(F313:F323))+1, ""), ROW() -312 )), "")</f>
        <v/>
      </c>
      <c r="AC320" s="13" t="str">
        <f t="array" ref="AC320">IFERROR(INDEX(C313:C323, SMALL(IF("V"=F313:F323, ROW(F313:F323)-MIN(ROW(F313:F323))+1, ""), ROW() -312 )), "")</f>
        <v/>
      </c>
      <c r="AD320" s="13" t="str">
        <f t="array" ref="AD320">IFERROR(INDEX(D313:D323, SMALL(IF("V"=F313:F323, ROW(F313:F323)-MIN(ROW(F313:F323))+1, ""), ROW() -312 )), "")</f>
        <v/>
      </c>
      <c r="AE320" s="13" t="str">
        <f t="array" ref="AE320">IFERROR(INDEX(E313:E323, SMALL(IF("V"=F313:F323, ROW(F313:F323)-MIN(ROW(F313:F323))+1, ""), ROW() -312 )), "")</f>
        <v/>
      </c>
      <c r="AF320" s="13" t="str">
        <f t="array" ref="AF320">IFERROR(INDEX(B313:B323, SMALL(IF(ISNUMBER(SEARCH("JV1",F313:F323)), ROW(F313:F323)-MIN(ROW(F313:F323))+1, ""), ROW() -312 )), "")</f>
        <v/>
      </c>
      <c r="AG320" s="13" t="str">
        <f t="array" ref="AG320">IFERROR(INDEX(C313:C323, SMALL(IF(ISNUMBER(SEARCH("JV1",F313:F323)), ROW(F313:F323)-MIN(ROW(F313:F323))+1, ""), ROW() -312 )), "")</f>
        <v/>
      </c>
      <c r="AH320" s="13" t="str">
        <f t="array" ref="AH320">IFERROR(INDEX(D313:D323, SMALL(IF(ISNUMBER(SEARCH("JV1",F313:F323)), ROW(F313:F323)-MIN(ROW(F313:F323))+1, ""), ROW() -312 )), "")</f>
        <v/>
      </c>
      <c r="AI320" s="13" t="str">
        <f t="array" ref="AI320">IFERROR(INDEX(E313:E323, SMALL(IF(ISNUMBER(SEARCH("JV1",F313:F323)), ROW(F313:F323)-MIN(ROW(F313:F323))+1, ""), ROW() -312 )), "")</f>
        <v/>
      </c>
      <c r="AJ320" s="13" t="str">
        <f t="array" ref="AJ320">IFERROR(INDEX(B313:B323, SMALL(IF(ISNUMBER(SEARCH("JV2",F313:F323)), ROW(F313:F323)-MIN(ROW(F313:F323))+1, ""), ROW() -312 )), "")</f>
        <v/>
      </c>
      <c r="AK320" s="13" t="str">
        <f t="array" ref="AK320">IFERROR(INDEX(C313:C323, SMALL(IF(ISNUMBER(SEARCH("JV2",F313:F323)), ROW(F313:F323)-MIN(ROW(F313:F323))+1, ""), ROW() -312 )), "")</f>
        <v/>
      </c>
      <c r="AL320" s="13" t="str">
        <f t="array" ref="AL320">IFERROR(INDEX(D313:D323, SMALL(IF(ISNUMBER(SEARCH("JV2",F313:F323)), ROW(F313:F323)-MIN(ROW(F313:F323))+1, ""), ROW() -312 )), "")</f>
        <v/>
      </c>
      <c r="AM320" s="13" t="str">
        <f t="array" ref="AM320">IFERROR(INDEX(E313:E323, SMALL(IF(ISNUMBER(SEARCH("JV2",F313:F323)), ROW(F313:F323)-MIN(ROW(F313:F323))+1, ""), ROW() -312 )), "")</f>
        <v/>
      </c>
    </row>
    <row r="321" spans="2:39" s="13" customFormat="1" ht="15" customHeight="1">
      <c r="B321" s="21" t="s">
        <v>1683</v>
      </c>
      <c r="C321" s="1"/>
      <c r="D321" s="22" t="s">
        <v>1700</v>
      </c>
      <c r="E321" s="1" t="s">
        <v>1701</v>
      </c>
      <c r="F321" s="23" t="s">
        <v>30</v>
      </c>
      <c r="G321" s="24"/>
      <c r="H321" s="25">
        <v>4330</v>
      </c>
      <c r="I321" s="24"/>
      <c r="J321" s="25" t="b">
        <v>0</v>
      </c>
      <c r="K321" s="19"/>
      <c r="L321" s="26"/>
      <c r="M321" s="27"/>
    </row>
    <row r="322" spans="2:39" s="13" customFormat="1" ht="15" customHeight="1">
      <c r="B322" s="21" t="s">
        <v>1683</v>
      </c>
      <c r="C322" s="1"/>
      <c r="D322" s="22" t="s">
        <v>1702</v>
      </c>
      <c r="E322" s="1" t="s">
        <v>1703</v>
      </c>
      <c r="F322" s="23" t="s">
        <v>14</v>
      </c>
      <c r="G322" s="24"/>
      <c r="H322" s="25">
        <v>4330</v>
      </c>
      <c r="I322" s="24"/>
      <c r="J322" s="25" t="b">
        <v>0</v>
      </c>
      <c r="K322" s="19"/>
      <c r="L322" s="26"/>
      <c r="M322" s="27"/>
    </row>
    <row r="323" spans="2:39" s="13" customFormat="1" ht="15" customHeight="1">
      <c r="B323" s="21" t="s">
        <v>1683</v>
      </c>
      <c r="C323" s="1"/>
      <c r="D323" s="22" t="s">
        <v>1704</v>
      </c>
      <c r="E323" s="1" t="s">
        <v>1705</v>
      </c>
      <c r="F323" s="23" t="s">
        <v>14</v>
      </c>
      <c r="G323" s="24"/>
      <c r="H323" s="25">
        <v>4330</v>
      </c>
      <c r="I323" s="24"/>
      <c r="J323" s="25" t="b">
        <v>0</v>
      </c>
      <c r="K323" s="19"/>
      <c r="L323" s="26"/>
      <c r="M323" s="27"/>
    </row>
    <row r="324" spans="2:39" s="13" customFormat="1" ht="15" customHeight="1">
      <c r="B324" s="21" t="s">
        <v>997</v>
      </c>
      <c r="C324" s="1"/>
      <c r="D324" s="22" t="s">
        <v>1706</v>
      </c>
      <c r="E324" s="1" t="s">
        <v>1707</v>
      </c>
      <c r="F324" s="23" t="s">
        <v>30</v>
      </c>
      <c r="G324" s="24"/>
      <c r="H324" s="25">
        <v>4611</v>
      </c>
      <c r="I324" s="24"/>
      <c r="J324" s="25" t="b">
        <v>0</v>
      </c>
      <c r="K324" s="19"/>
      <c r="L324" s="26"/>
      <c r="M324" s="27"/>
      <c r="AB324" s="13" t="str">
        <f t="array" ref="AB324">IFERROR(INDEX(B324:B333, SMALL(IF("V"=F324:F333, ROW(F324:F333)-MIN(ROW(F324:F333))+1, ""), ROW() -323 )), "")</f>
        <v>William Woods University</v>
      </c>
      <c r="AC324" s="13">
        <f t="array" ref="AC324">IFERROR(INDEX(C324:C333, SMALL(IF("V"=F324:F333, ROW(F324:F333)-MIN(ROW(F324:F333))+1, ""), ROW() -323 )), "")</f>
        <v>0</v>
      </c>
      <c r="AD324" s="13" t="str">
        <f t="array" ref="AD324">IFERROR(INDEX(D324:D333, SMALL(IF("V"=F324:F333, ROW(F324:F333)-MIN(ROW(F324:F333))+1, ""), ROW() -323 )), "")</f>
        <v>17-99406</v>
      </c>
      <c r="AE324" s="13" t="str">
        <f t="array" ref="AE324">IFERROR(INDEX(E324:E333, SMALL(IF("V"=F324:F333, ROW(F324:F333)-MIN(ROW(F324:F333))+1, ""), ROW() -323 )), "")</f>
        <v>Bethany Johnson</v>
      </c>
      <c r="AF324" s="13" t="str">
        <f t="array" ref="AF324">IFERROR(INDEX(B324:B333, SMALL(IF(ISNUMBER(SEARCH("JV1",F324:F333)), ROW(F324:F333)-MIN(ROW(F324:F333))+1, ""), ROW() -323 )), "")</f>
        <v/>
      </c>
      <c r="AG324" s="13" t="str">
        <f t="array" ref="AG324">IFERROR(INDEX(C324:C333, SMALL(IF(ISNUMBER(SEARCH("JV1",F324:F333)), ROW(F324:F333)-MIN(ROW(F324:F333))+1, ""), ROW() -323 )), "")</f>
        <v/>
      </c>
      <c r="AH324" s="13" t="str">
        <f t="array" ref="AH324">IFERROR(INDEX(D324:D333, SMALL(IF(ISNUMBER(SEARCH("JV1",F324:F333)), ROW(F324:F333)-MIN(ROW(F324:F333))+1, ""), ROW() -323 )), "")</f>
        <v/>
      </c>
      <c r="AI324" s="13" t="str">
        <f t="array" ref="AI324">IFERROR(INDEX(E324:E333, SMALL(IF(ISNUMBER(SEARCH("JV1",F324:F333)), ROW(F324:F333)-MIN(ROW(F324:F333))+1, ""), ROW() -323 )), "")</f>
        <v/>
      </c>
      <c r="AJ324" s="13" t="str">
        <f t="array" ref="AJ324">IFERROR(INDEX(B324:B333, SMALL(IF(ISNUMBER(SEARCH("JV2",F324:F333)), ROW(F324:F333)-MIN(ROW(F324:F333))+1, ""), ROW() -323 )), "")</f>
        <v/>
      </c>
      <c r="AK324" s="13" t="str">
        <f t="array" ref="AK324">IFERROR(INDEX(C324:C333, SMALL(IF(ISNUMBER(SEARCH("JV2",F324:F333)), ROW(F324:F333)-MIN(ROW(F324:F333))+1, ""), ROW() -323 )), "")</f>
        <v/>
      </c>
      <c r="AL324" s="13" t="str">
        <f t="array" ref="AL324">IFERROR(INDEX(D324:D333, SMALL(IF(ISNUMBER(SEARCH("JV2",F324:F333)), ROW(F324:F333)-MIN(ROW(F324:F333))+1, ""), ROW() -323 )), "")</f>
        <v/>
      </c>
      <c r="AM324" s="13" t="str">
        <f t="array" ref="AM324">IFERROR(INDEX(E324:E333, SMALL(IF(ISNUMBER(SEARCH("JV2",F324:F333)), ROW(F324:F333)-MIN(ROW(F324:F333))+1, ""), ROW() -323 )), "")</f>
        <v/>
      </c>
    </row>
    <row r="325" spans="2:39" s="13" customFormat="1" ht="15" customHeight="1">
      <c r="B325" s="21" t="s">
        <v>997</v>
      </c>
      <c r="C325" s="1"/>
      <c r="D325" s="22" t="s">
        <v>1708</v>
      </c>
      <c r="E325" s="1" t="s">
        <v>1709</v>
      </c>
      <c r="F325" s="23" t="s">
        <v>14</v>
      </c>
      <c r="G325" s="24"/>
      <c r="H325" s="25">
        <v>4611</v>
      </c>
      <c r="I325" s="24"/>
      <c r="J325" s="25" t="b">
        <v>0</v>
      </c>
      <c r="K325" s="19"/>
      <c r="L325" s="26"/>
      <c r="M325" s="27"/>
      <c r="AB325" s="13" t="str">
        <f t="array" ref="AB325">IFERROR(INDEX(B324:B333, SMALL(IF("V"=F324:F333, ROW(F324:F333)-MIN(ROW(F324:F333))+1, ""), ROW() -323 )), "")</f>
        <v>William Woods University</v>
      </c>
      <c r="AC325" s="13">
        <f t="array" ref="AC325">IFERROR(INDEX(C324:C333, SMALL(IF("V"=F324:F333, ROW(F324:F333)-MIN(ROW(F324:F333))+1, ""), ROW() -323 )), "")</f>
        <v>0</v>
      </c>
      <c r="AD325" s="13" t="str">
        <f t="array" ref="AD325">IFERROR(INDEX(D324:D333, SMALL(IF("V"=F324:F333, ROW(F324:F333)-MIN(ROW(F324:F333))+1, ""), ROW() -323 )), "")</f>
        <v>18-17170</v>
      </c>
      <c r="AE325" s="13" t="str">
        <f t="array" ref="AE325">IFERROR(INDEX(E324:E333, SMALL(IF("V"=F324:F333, ROW(F324:F333)-MIN(ROW(F324:F333))+1, ""), ROW() -323 )), "")</f>
        <v>Caitlyn Rawson</v>
      </c>
      <c r="AF325" s="13" t="str">
        <f t="array" ref="AF325">IFERROR(INDEX(B324:B333, SMALL(IF(ISNUMBER(SEARCH("JV1",F324:F333)), ROW(F324:F333)-MIN(ROW(F324:F333))+1, ""), ROW() -323 )), "")</f>
        <v/>
      </c>
      <c r="AG325" s="13" t="str">
        <f t="array" ref="AG325">IFERROR(INDEX(C324:C333, SMALL(IF(ISNUMBER(SEARCH("JV1",F324:F333)), ROW(F324:F333)-MIN(ROW(F324:F333))+1, ""), ROW() -323 )), "")</f>
        <v/>
      </c>
      <c r="AH325" s="13" t="str">
        <f t="array" ref="AH325">IFERROR(INDEX(D324:D333, SMALL(IF(ISNUMBER(SEARCH("JV1",F324:F333)), ROW(F324:F333)-MIN(ROW(F324:F333))+1, ""), ROW() -323 )), "")</f>
        <v/>
      </c>
      <c r="AI325" s="13" t="str">
        <f t="array" ref="AI325">IFERROR(INDEX(E324:E333, SMALL(IF(ISNUMBER(SEARCH("JV1",F324:F333)), ROW(F324:F333)-MIN(ROW(F324:F333))+1, ""), ROW() -323 )), "")</f>
        <v/>
      </c>
      <c r="AJ325" s="13" t="str">
        <f t="array" ref="AJ325">IFERROR(INDEX(B324:B333, SMALL(IF(ISNUMBER(SEARCH("JV2",F324:F333)), ROW(F324:F333)-MIN(ROW(F324:F333))+1, ""), ROW() -323 )), "")</f>
        <v/>
      </c>
      <c r="AK325" s="13" t="str">
        <f t="array" ref="AK325">IFERROR(INDEX(C324:C333, SMALL(IF(ISNUMBER(SEARCH("JV2",F324:F333)), ROW(F324:F333)-MIN(ROW(F324:F333))+1, ""), ROW() -323 )), "")</f>
        <v/>
      </c>
      <c r="AL325" s="13" t="str">
        <f t="array" ref="AL325">IFERROR(INDEX(D324:D333, SMALL(IF(ISNUMBER(SEARCH("JV2",F324:F333)), ROW(F324:F333)-MIN(ROW(F324:F333))+1, ""), ROW() -323 )), "")</f>
        <v/>
      </c>
      <c r="AM325" s="13" t="str">
        <f t="array" ref="AM325">IFERROR(INDEX(E324:E333, SMALL(IF(ISNUMBER(SEARCH("JV2",F324:F333)), ROW(F324:F333)-MIN(ROW(F324:F333))+1, ""), ROW() -323 )), "")</f>
        <v/>
      </c>
    </row>
    <row r="326" spans="2:39" s="13" customFormat="1" ht="15" customHeight="1">
      <c r="B326" s="21" t="s">
        <v>997</v>
      </c>
      <c r="C326" s="1"/>
      <c r="D326" s="22" t="s">
        <v>1710</v>
      </c>
      <c r="E326" s="1" t="s">
        <v>1711</v>
      </c>
      <c r="F326" s="23" t="s">
        <v>14</v>
      </c>
      <c r="G326" s="24"/>
      <c r="H326" s="25">
        <v>4611</v>
      </c>
      <c r="I326" s="24"/>
      <c r="J326" s="25" t="b">
        <v>0</v>
      </c>
      <c r="K326" s="19"/>
      <c r="L326" s="26"/>
      <c r="M326" s="27"/>
      <c r="AB326" s="13" t="str">
        <f t="array" ref="AB326">IFERROR(INDEX(B324:B333, SMALL(IF("V"=F324:F333, ROW(F324:F333)-MIN(ROW(F324:F333))+1, ""), ROW() -323 )), "")</f>
        <v>William Woods University</v>
      </c>
      <c r="AC326" s="13">
        <f t="array" ref="AC326">IFERROR(INDEX(C324:C333, SMALL(IF("V"=F324:F333, ROW(F324:F333)-MIN(ROW(F324:F333))+1, ""), ROW() -323 )), "")</f>
        <v>0</v>
      </c>
      <c r="AD326" s="13" t="str">
        <f t="array" ref="AD326">IFERROR(INDEX(D324:D333, SMALL(IF("V"=F324:F333, ROW(F324:F333)-MIN(ROW(F324:F333))+1, ""), ROW() -323 )), "")</f>
        <v>17-25168</v>
      </c>
      <c r="AE326" s="13" t="str">
        <f t="array" ref="AE326">IFERROR(INDEX(E324:E333, SMALL(IF("V"=F324:F333, ROW(F324:F333)-MIN(ROW(F324:F333))+1, ""), ROW() -323 )), "")</f>
        <v>Emily Childress</v>
      </c>
      <c r="AF326" s="13" t="str">
        <f t="array" ref="AF326">IFERROR(INDEX(B324:B333, SMALL(IF(ISNUMBER(SEARCH("JV1",F324:F333)), ROW(F324:F333)-MIN(ROW(F324:F333))+1, ""), ROW() -323 )), "")</f>
        <v/>
      </c>
      <c r="AG326" s="13" t="str">
        <f t="array" ref="AG326">IFERROR(INDEX(C324:C333, SMALL(IF(ISNUMBER(SEARCH("JV1",F324:F333)), ROW(F324:F333)-MIN(ROW(F324:F333))+1, ""), ROW() -323 )), "")</f>
        <v/>
      </c>
      <c r="AH326" s="13" t="str">
        <f t="array" ref="AH326">IFERROR(INDEX(D324:D333, SMALL(IF(ISNUMBER(SEARCH("JV1",F324:F333)), ROW(F324:F333)-MIN(ROW(F324:F333))+1, ""), ROW() -323 )), "")</f>
        <v/>
      </c>
      <c r="AI326" s="13" t="str">
        <f t="array" ref="AI326">IFERROR(INDEX(E324:E333, SMALL(IF(ISNUMBER(SEARCH("JV1",F324:F333)), ROW(F324:F333)-MIN(ROW(F324:F333))+1, ""), ROW() -323 )), "")</f>
        <v/>
      </c>
      <c r="AJ326" s="13" t="str">
        <f t="array" ref="AJ326">IFERROR(INDEX(B324:B333, SMALL(IF(ISNUMBER(SEARCH("JV2",F324:F333)), ROW(F324:F333)-MIN(ROW(F324:F333))+1, ""), ROW() -323 )), "")</f>
        <v/>
      </c>
      <c r="AK326" s="13" t="str">
        <f t="array" ref="AK326">IFERROR(INDEX(C324:C333, SMALL(IF(ISNUMBER(SEARCH("JV2",F324:F333)), ROW(F324:F333)-MIN(ROW(F324:F333))+1, ""), ROW() -323 )), "")</f>
        <v/>
      </c>
      <c r="AL326" s="13" t="str">
        <f t="array" ref="AL326">IFERROR(INDEX(D324:D333, SMALL(IF(ISNUMBER(SEARCH("JV2",F324:F333)), ROW(F324:F333)-MIN(ROW(F324:F333))+1, ""), ROW() -323 )), "")</f>
        <v/>
      </c>
      <c r="AM326" s="13" t="str">
        <f t="array" ref="AM326">IFERROR(INDEX(E324:E333, SMALL(IF(ISNUMBER(SEARCH("JV2",F324:F333)), ROW(F324:F333)-MIN(ROW(F324:F333))+1, ""), ROW() -323 )), "")</f>
        <v/>
      </c>
    </row>
    <row r="327" spans="2:39" s="13" customFormat="1" ht="15" customHeight="1">
      <c r="B327" s="21" t="s">
        <v>997</v>
      </c>
      <c r="C327" s="1"/>
      <c r="D327" s="22" t="s">
        <v>1712</v>
      </c>
      <c r="E327" s="1" t="s">
        <v>1713</v>
      </c>
      <c r="F327" s="23" t="s">
        <v>14</v>
      </c>
      <c r="G327" s="24"/>
      <c r="H327" s="25">
        <v>4611</v>
      </c>
      <c r="I327" s="24"/>
      <c r="J327" s="25" t="b">
        <v>0</v>
      </c>
      <c r="K327" s="19"/>
      <c r="L327" s="26"/>
      <c r="M327" s="27"/>
      <c r="AB327" s="13" t="str">
        <f t="array" ref="AB327">IFERROR(INDEX(B324:B333, SMALL(IF("V"=F324:F333, ROW(F324:F333)-MIN(ROW(F324:F333))+1, ""), ROW() -323 )), "")</f>
        <v>William Woods University</v>
      </c>
      <c r="AC327" s="13">
        <f t="array" ref="AC327">IFERROR(INDEX(C324:C333, SMALL(IF("V"=F324:F333, ROW(F324:F333)-MIN(ROW(F324:F333))+1, ""), ROW() -323 )), "")</f>
        <v>0</v>
      </c>
      <c r="AD327" s="13" t="str">
        <f t="array" ref="AD327">IFERROR(INDEX(D324:D333, SMALL(IF("V"=F324:F333, ROW(F324:F333)-MIN(ROW(F324:F333))+1, ""), ROW() -323 )), "")</f>
        <v>11-380870</v>
      </c>
      <c r="AE327" s="13" t="str">
        <f t="array" ref="AE327">IFERROR(INDEX(E324:E333, SMALL(IF("V"=F324:F333, ROW(F324:F333)-MIN(ROW(F324:F333))+1, ""), ROW() -323 )), "")</f>
        <v>Hailey Triske</v>
      </c>
      <c r="AF327" s="13" t="str">
        <f t="array" ref="AF327">IFERROR(INDEX(B324:B333, SMALL(IF(ISNUMBER(SEARCH("JV1",F324:F333)), ROW(F324:F333)-MIN(ROW(F324:F333))+1, ""), ROW() -323 )), "")</f>
        <v/>
      </c>
      <c r="AG327" s="13" t="str">
        <f t="array" ref="AG327">IFERROR(INDEX(C324:C333, SMALL(IF(ISNUMBER(SEARCH("JV1",F324:F333)), ROW(F324:F333)-MIN(ROW(F324:F333))+1, ""), ROW() -323 )), "")</f>
        <v/>
      </c>
      <c r="AH327" s="13" t="str">
        <f t="array" ref="AH327">IFERROR(INDEX(D324:D333, SMALL(IF(ISNUMBER(SEARCH("JV1",F324:F333)), ROW(F324:F333)-MIN(ROW(F324:F333))+1, ""), ROW() -323 )), "")</f>
        <v/>
      </c>
      <c r="AI327" s="13" t="str">
        <f t="array" ref="AI327">IFERROR(INDEX(E324:E333, SMALL(IF(ISNUMBER(SEARCH("JV1",F324:F333)), ROW(F324:F333)-MIN(ROW(F324:F333))+1, ""), ROW() -323 )), "")</f>
        <v/>
      </c>
      <c r="AJ327" s="13" t="str">
        <f t="array" ref="AJ327">IFERROR(INDEX(B324:B333, SMALL(IF(ISNUMBER(SEARCH("JV2",F324:F333)), ROW(F324:F333)-MIN(ROW(F324:F333))+1, ""), ROW() -323 )), "")</f>
        <v/>
      </c>
      <c r="AK327" s="13" t="str">
        <f t="array" ref="AK327">IFERROR(INDEX(C324:C333, SMALL(IF(ISNUMBER(SEARCH("JV2",F324:F333)), ROW(F324:F333)-MIN(ROW(F324:F333))+1, ""), ROW() -323 )), "")</f>
        <v/>
      </c>
      <c r="AL327" s="13" t="str">
        <f t="array" ref="AL327">IFERROR(INDEX(D324:D333, SMALL(IF(ISNUMBER(SEARCH("JV2",F324:F333)), ROW(F324:F333)-MIN(ROW(F324:F333))+1, ""), ROW() -323 )), "")</f>
        <v/>
      </c>
      <c r="AM327" s="13" t="str">
        <f t="array" ref="AM327">IFERROR(INDEX(E324:E333, SMALL(IF(ISNUMBER(SEARCH("JV2",F324:F333)), ROW(F324:F333)-MIN(ROW(F324:F333))+1, ""), ROW() -323 )), "")</f>
        <v/>
      </c>
    </row>
    <row r="328" spans="2:39" s="13" customFormat="1" ht="15" customHeight="1">
      <c r="B328" s="21" t="s">
        <v>997</v>
      </c>
      <c r="C328" s="1"/>
      <c r="D328" s="22" t="s">
        <v>1714</v>
      </c>
      <c r="E328" s="1" t="s">
        <v>1715</v>
      </c>
      <c r="F328" s="23" t="s">
        <v>14</v>
      </c>
      <c r="G328" s="24"/>
      <c r="H328" s="25">
        <v>4611</v>
      </c>
      <c r="I328" s="24"/>
      <c r="J328" s="25" t="b">
        <v>0</v>
      </c>
      <c r="K328" s="19"/>
      <c r="L328" s="26"/>
      <c r="M328" s="27"/>
      <c r="AB328" s="13" t="str">
        <f t="array" ref="AB328">IFERROR(INDEX(B324:B333, SMALL(IF("V"=F324:F333, ROW(F324:F333)-MIN(ROW(F324:F333))+1, ""), ROW() -323 )), "")</f>
        <v>William Woods University</v>
      </c>
      <c r="AC328" s="13">
        <f t="array" ref="AC328">IFERROR(INDEX(C324:C333, SMALL(IF("V"=F324:F333, ROW(F324:F333)-MIN(ROW(F324:F333))+1, ""), ROW() -323 )), "")</f>
        <v>0</v>
      </c>
      <c r="AD328" s="13" t="str">
        <f t="array" ref="AD328">IFERROR(INDEX(D324:D333, SMALL(IF("V"=F324:F333, ROW(F324:F333)-MIN(ROW(F324:F333))+1, ""), ROW() -323 )), "")</f>
        <v>22-1676</v>
      </c>
      <c r="AE328" s="13" t="str">
        <f t="array" ref="AE328">IFERROR(INDEX(E324:E333, SMALL(IF("V"=F324:F333, ROW(F324:F333)-MIN(ROW(F324:F333))+1, ""), ROW() -323 )), "")</f>
        <v>Izzy Fletcher</v>
      </c>
      <c r="AF328" s="13" t="str">
        <f t="array" ref="AF328">IFERROR(INDEX(B324:B333, SMALL(IF(ISNUMBER(SEARCH("JV1",F324:F333)), ROW(F324:F333)-MIN(ROW(F324:F333))+1, ""), ROW() -323 )), "")</f>
        <v/>
      </c>
      <c r="AG328" s="13" t="str">
        <f t="array" ref="AG328">IFERROR(INDEX(C324:C333, SMALL(IF(ISNUMBER(SEARCH("JV1",F324:F333)), ROW(F324:F333)-MIN(ROW(F324:F333))+1, ""), ROW() -323 )), "")</f>
        <v/>
      </c>
      <c r="AH328" s="13" t="str">
        <f t="array" ref="AH328">IFERROR(INDEX(D324:D333, SMALL(IF(ISNUMBER(SEARCH("JV1",F324:F333)), ROW(F324:F333)-MIN(ROW(F324:F333))+1, ""), ROW() -323 )), "")</f>
        <v/>
      </c>
      <c r="AI328" s="13" t="str">
        <f t="array" ref="AI328">IFERROR(INDEX(E324:E333, SMALL(IF(ISNUMBER(SEARCH("JV1",F324:F333)), ROW(F324:F333)-MIN(ROW(F324:F333))+1, ""), ROW() -323 )), "")</f>
        <v/>
      </c>
      <c r="AJ328" s="13" t="str">
        <f t="array" ref="AJ328">IFERROR(INDEX(B324:B333, SMALL(IF(ISNUMBER(SEARCH("JV2",F324:F333)), ROW(F324:F333)-MIN(ROW(F324:F333))+1, ""), ROW() -323 )), "")</f>
        <v/>
      </c>
      <c r="AK328" s="13" t="str">
        <f t="array" ref="AK328">IFERROR(INDEX(C324:C333, SMALL(IF(ISNUMBER(SEARCH("JV2",F324:F333)), ROW(F324:F333)-MIN(ROW(F324:F333))+1, ""), ROW() -323 )), "")</f>
        <v/>
      </c>
      <c r="AL328" s="13" t="str">
        <f t="array" ref="AL328">IFERROR(INDEX(D324:D333, SMALL(IF(ISNUMBER(SEARCH("JV2",F324:F333)), ROW(F324:F333)-MIN(ROW(F324:F333))+1, ""), ROW() -323 )), "")</f>
        <v/>
      </c>
      <c r="AM328" s="13" t="str">
        <f t="array" ref="AM328">IFERROR(INDEX(E324:E333, SMALL(IF(ISNUMBER(SEARCH("JV2",F324:F333)), ROW(F324:F333)-MIN(ROW(F324:F333))+1, ""), ROW() -323 )), "")</f>
        <v/>
      </c>
    </row>
    <row r="329" spans="2:39" s="13" customFormat="1" ht="15" customHeight="1">
      <c r="B329" s="21" t="s">
        <v>997</v>
      </c>
      <c r="C329" s="1"/>
      <c r="D329" s="22" t="s">
        <v>1716</v>
      </c>
      <c r="E329" s="1" t="s">
        <v>1717</v>
      </c>
      <c r="F329" s="23" t="s">
        <v>14</v>
      </c>
      <c r="G329" s="24"/>
      <c r="H329" s="25">
        <v>4611</v>
      </c>
      <c r="I329" s="24"/>
      <c r="J329" s="25" t="b">
        <v>0</v>
      </c>
      <c r="K329" s="19"/>
      <c r="L329" s="26"/>
      <c r="M329" s="27"/>
      <c r="AB329" s="13" t="str">
        <f t="array" ref="AB329">IFERROR(INDEX(B324:B333, SMALL(IF("V"=F324:F333, ROW(F324:F333)-MIN(ROW(F324:F333))+1, ""), ROW() -323 )), "")</f>
        <v>William Woods University</v>
      </c>
      <c r="AC329" s="13">
        <f t="array" ref="AC329">IFERROR(INDEX(C324:C333, SMALL(IF("V"=F324:F333, ROW(F324:F333)-MIN(ROW(F324:F333))+1, ""), ROW() -323 )), "")</f>
        <v>0</v>
      </c>
      <c r="AD329" s="13" t="str">
        <f t="array" ref="AD329">IFERROR(INDEX(D324:D333, SMALL(IF("V"=F324:F333, ROW(F324:F333)-MIN(ROW(F324:F333))+1, ""), ROW() -323 )), "")</f>
        <v>11-276139</v>
      </c>
      <c r="AE329" s="13" t="str">
        <f t="array" ref="AE329">IFERROR(INDEX(E324:E333, SMALL(IF("V"=F324:F333, ROW(F324:F333)-MIN(ROW(F324:F333))+1, ""), ROW() -323 )), "")</f>
        <v>Kirsten Butcher</v>
      </c>
      <c r="AF329" s="13" t="str">
        <f t="array" ref="AF329">IFERROR(INDEX(B324:B333, SMALL(IF(ISNUMBER(SEARCH("JV1",F324:F333)), ROW(F324:F333)-MIN(ROW(F324:F333))+1, ""), ROW() -323 )), "")</f>
        <v/>
      </c>
      <c r="AG329" s="13" t="str">
        <f t="array" ref="AG329">IFERROR(INDEX(C324:C333, SMALL(IF(ISNUMBER(SEARCH("JV1",F324:F333)), ROW(F324:F333)-MIN(ROW(F324:F333))+1, ""), ROW() -323 )), "")</f>
        <v/>
      </c>
      <c r="AH329" s="13" t="str">
        <f t="array" ref="AH329">IFERROR(INDEX(D324:D333, SMALL(IF(ISNUMBER(SEARCH("JV1",F324:F333)), ROW(F324:F333)-MIN(ROW(F324:F333))+1, ""), ROW() -323 )), "")</f>
        <v/>
      </c>
      <c r="AI329" s="13" t="str">
        <f t="array" ref="AI329">IFERROR(INDEX(E324:E333, SMALL(IF(ISNUMBER(SEARCH("JV1",F324:F333)), ROW(F324:F333)-MIN(ROW(F324:F333))+1, ""), ROW() -323 )), "")</f>
        <v/>
      </c>
      <c r="AJ329" s="13" t="str">
        <f t="array" ref="AJ329">IFERROR(INDEX(B324:B333, SMALL(IF(ISNUMBER(SEARCH("JV2",F324:F333)), ROW(F324:F333)-MIN(ROW(F324:F333))+1, ""), ROW() -323 )), "")</f>
        <v/>
      </c>
      <c r="AK329" s="13" t="str">
        <f t="array" ref="AK329">IFERROR(INDEX(C324:C333, SMALL(IF(ISNUMBER(SEARCH("JV2",F324:F333)), ROW(F324:F333)-MIN(ROW(F324:F333))+1, ""), ROW() -323 )), "")</f>
        <v/>
      </c>
      <c r="AL329" s="13" t="str">
        <f t="array" ref="AL329">IFERROR(INDEX(D324:D333, SMALL(IF(ISNUMBER(SEARCH("JV2",F324:F333)), ROW(F324:F333)-MIN(ROW(F324:F333))+1, ""), ROW() -323 )), "")</f>
        <v/>
      </c>
      <c r="AM329" s="13" t="str">
        <f t="array" ref="AM329">IFERROR(INDEX(E324:E333, SMALL(IF(ISNUMBER(SEARCH("JV2",F324:F333)), ROW(F324:F333)-MIN(ROW(F324:F333))+1, ""), ROW() -323 )), "")</f>
        <v/>
      </c>
    </row>
    <row r="330" spans="2:39" s="13" customFormat="1" ht="15" customHeight="1">
      <c r="B330" s="21" t="s">
        <v>997</v>
      </c>
      <c r="C330" s="1"/>
      <c r="D330" s="22" t="s">
        <v>1718</v>
      </c>
      <c r="E330" s="1" t="s">
        <v>1719</v>
      </c>
      <c r="F330" s="23" t="s">
        <v>14</v>
      </c>
      <c r="G330" s="24"/>
      <c r="H330" s="25">
        <v>4611</v>
      </c>
      <c r="I330" s="24"/>
      <c r="J330" s="25" t="b">
        <v>0</v>
      </c>
      <c r="K330" s="19"/>
      <c r="L330" s="26"/>
      <c r="M330" s="27"/>
      <c r="AB330" s="13" t="str">
        <f t="array" ref="AB330">IFERROR(INDEX(B324:B333, SMALL(IF("V"=F324:F333, ROW(F324:F333)-MIN(ROW(F324:F333))+1, ""), ROW() -323 )), "")</f>
        <v>William Woods University</v>
      </c>
      <c r="AC330" s="13">
        <f t="array" ref="AC330">IFERROR(INDEX(C324:C333, SMALL(IF("V"=F324:F333, ROW(F324:F333)-MIN(ROW(F324:F333))+1, ""), ROW() -323 )), "")</f>
        <v>0</v>
      </c>
      <c r="AD330" s="13" t="str">
        <f t="array" ref="AD330">IFERROR(INDEX(D324:D333, SMALL(IF("V"=F324:F333, ROW(F324:F333)-MIN(ROW(F324:F333))+1, ""), ROW() -323 )), "")</f>
        <v>19-58587</v>
      </c>
      <c r="AE330" s="13" t="str">
        <f t="array" ref="AE330">IFERROR(INDEX(E324:E333, SMALL(IF("V"=F324:F333, ROW(F324:F333)-MIN(ROW(F324:F333))+1, ""), ROW() -323 )), "")</f>
        <v>Savannah Edmonds</v>
      </c>
      <c r="AF330" s="13" t="str">
        <f t="array" ref="AF330">IFERROR(INDEX(B324:B333, SMALL(IF(ISNUMBER(SEARCH("JV1",F324:F333)), ROW(F324:F333)-MIN(ROW(F324:F333))+1, ""), ROW() -323 )), "")</f>
        <v/>
      </c>
      <c r="AG330" s="13" t="str">
        <f t="array" ref="AG330">IFERROR(INDEX(C324:C333, SMALL(IF(ISNUMBER(SEARCH("JV1",F324:F333)), ROW(F324:F333)-MIN(ROW(F324:F333))+1, ""), ROW() -323 )), "")</f>
        <v/>
      </c>
      <c r="AH330" s="13" t="str">
        <f t="array" ref="AH330">IFERROR(INDEX(D324:D333, SMALL(IF(ISNUMBER(SEARCH("JV1",F324:F333)), ROW(F324:F333)-MIN(ROW(F324:F333))+1, ""), ROW() -323 )), "")</f>
        <v/>
      </c>
      <c r="AI330" s="13" t="str">
        <f t="array" ref="AI330">IFERROR(INDEX(E324:E333, SMALL(IF(ISNUMBER(SEARCH("JV1",F324:F333)), ROW(F324:F333)-MIN(ROW(F324:F333))+1, ""), ROW() -323 )), "")</f>
        <v/>
      </c>
      <c r="AJ330" s="13" t="str">
        <f t="array" ref="AJ330">IFERROR(INDEX(B324:B333, SMALL(IF(ISNUMBER(SEARCH("JV2",F324:F333)), ROW(F324:F333)-MIN(ROW(F324:F333))+1, ""), ROW() -323 )), "")</f>
        <v/>
      </c>
      <c r="AK330" s="13" t="str">
        <f t="array" ref="AK330">IFERROR(INDEX(C324:C333, SMALL(IF(ISNUMBER(SEARCH("JV2",F324:F333)), ROW(F324:F333)-MIN(ROW(F324:F333))+1, ""), ROW() -323 )), "")</f>
        <v/>
      </c>
      <c r="AL330" s="13" t="str">
        <f t="array" ref="AL330">IFERROR(INDEX(D324:D333, SMALL(IF(ISNUMBER(SEARCH("JV2",F324:F333)), ROW(F324:F333)-MIN(ROW(F324:F333))+1, ""), ROW() -323 )), "")</f>
        <v/>
      </c>
      <c r="AM330" s="13" t="str">
        <f t="array" ref="AM330">IFERROR(INDEX(E324:E333, SMALL(IF(ISNUMBER(SEARCH("JV2",F324:F333)), ROW(F324:F333)-MIN(ROW(F324:F333))+1, ""), ROW() -323 )), "")</f>
        <v/>
      </c>
    </row>
    <row r="331" spans="2:39" s="13" customFormat="1" ht="15" customHeight="1">
      <c r="B331" s="21" t="s">
        <v>997</v>
      </c>
      <c r="C331" s="1"/>
      <c r="D331" s="22" t="s">
        <v>1720</v>
      </c>
      <c r="E331" s="1" t="s">
        <v>1721</v>
      </c>
      <c r="F331" s="23" t="s">
        <v>30</v>
      </c>
      <c r="G331" s="24"/>
      <c r="H331" s="25">
        <v>4611</v>
      </c>
      <c r="I331" s="24"/>
      <c r="J331" s="25" t="b">
        <v>0</v>
      </c>
      <c r="K331" s="19"/>
      <c r="L331" s="26"/>
      <c r="M331" s="27"/>
      <c r="AB331" s="13" t="str">
        <f t="array" ref="AB331">IFERROR(INDEX(B324:B333, SMALL(IF("V"=F324:F333, ROW(F324:F333)-MIN(ROW(F324:F333))+1, ""), ROW() -323 )), "")</f>
        <v>William Woods University</v>
      </c>
      <c r="AC331" s="13">
        <f t="array" ref="AC331">IFERROR(INDEX(C324:C333, SMALL(IF("V"=F324:F333, ROW(F324:F333)-MIN(ROW(F324:F333))+1, ""), ROW() -323 )), "")</f>
        <v>0</v>
      </c>
      <c r="AD331" s="13" t="str">
        <f t="array" ref="AD331">IFERROR(INDEX(D324:D333, SMALL(IF("V"=F324:F333, ROW(F324:F333)-MIN(ROW(F324:F333))+1, ""), ROW() -323 )), "")</f>
        <v>8223-83764</v>
      </c>
      <c r="AE331" s="13" t="str">
        <f t="array" ref="AE331">IFERROR(INDEX(E324:E333, SMALL(IF("V"=F324:F333, ROW(F324:F333)-MIN(ROW(F324:F333))+1, ""), ROW() -323 )), "")</f>
        <v>Trista Rauma</v>
      </c>
      <c r="AF331" s="13" t="str">
        <f t="array" ref="AF331">IFERROR(INDEX(B324:B333, SMALL(IF(ISNUMBER(SEARCH("JV1",F324:F333)), ROW(F324:F333)-MIN(ROW(F324:F333))+1, ""), ROW() -323 )), "")</f>
        <v/>
      </c>
      <c r="AG331" s="13" t="str">
        <f t="array" ref="AG331">IFERROR(INDEX(C324:C333, SMALL(IF(ISNUMBER(SEARCH("JV1",F324:F333)), ROW(F324:F333)-MIN(ROW(F324:F333))+1, ""), ROW() -323 )), "")</f>
        <v/>
      </c>
      <c r="AH331" s="13" t="str">
        <f t="array" ref="AH331">IFERROR(INDEX(D324:D333, SMALL(IF(ISNUMBER(SEARCH("JV1",F324:F333)), ROW(F324:F333)-MIN(ROW(F324:F333))+1, ""), ROW() -323 )), "")</f>
        <v/>
      </c>
      <c r="AI331" s="13" t="str">
        <f t="array" ref="AI331">IFERROR(INDEX(E324:E333, SMALL(IF(ISNUMBER(SEARCH("JV1",F324:F333)), ROW(F324:F333)-MIN(ROW(F324:F333))+1, ""), ROW() -323 )), "")</f>
        <v/>
      </c>
      <c r="AJ331" s="13" t="str">
        <f t="array" ref="AJ331">IFERROR(INDEX(B324:B333, SMALL(IF(ISNUMBER(SEARCH("JV2",F324:F333)), ROW(F324:F333)-MIN(ROW(F324:F333))+1, ""), ROW() -323 )), "")</f>
        <v/>
      </c>
      <c r="AK331" s="13" t="str">
        <f t="array" ref="AK331">IFERROR(INDEX(C324:C333, SMALL(IF(ISNUMBER(SEARCH("JV2",F324:F333)), ROW(F324:F333)-MIN(ROW(F324:F333))+1, ""), ROW() -323 )), "")</f>
        <v/>
      </c>
      <c r="AL331" s="13" t="str">
        <f t="array" ref="AL331">IFERROR(INDEX(D324:D333, SMALL(IF(ISNUMBER(SEARCH("JV2",F324:F333)), ROW(F324:F333)-MIN(ROW(F324:F333))+1, ""), ROW() -323 )), "")</f>
        <v/>
      </c>
      <c r="AM331" s="13" t="str">
        <f t="array" ref="AM331">IFERROR(INDEX(E324:E333, SMALL(IF(ISNUMBER(SEARCH("JV2",F324:F333)), ROW(F324:F333)-MIN(ROW(F324:F333))+1, ""), ROW() -323 )), "")</f>
        <v/>
      </c>
    </row>
    <row r="332" spans="2:39" s="13" customFormat="1" ht="15" customHeight="1">
      <c r="B332" s="21" t="s">
        <v>997</v>
      </c>
      <c r="C332" s="1"/>
      <c r="D332" s="22" t="s">
        <v>1722</v>
      </c>
      <c r="E332" s="1" t="s">
        <v>1723</v>
      </c>
      <c r="F332" s="23" t="s">
        <v>14</v>
      </c>
      <c r="G332" s="24"/>
      <c r="H332" s="25">
        <v>4611</v>
      </c>
      <c r="I332" s="24"/>
      <c r="J332" s="25" t="b">
        <v>0</v>
      </c>
      <c r="K332" s="19"/>
      <c r="L332" s="26"/>
      <c r="M332" s="27"/>
    </row>
    <row r="333" spans="2:39" s="13" customFormat="1" ht="15" customHeight="1">
      <c r="B333" s="21" t="s">
        <v>997</v>
      </c>
      <c r="C333" s="1"/>
      <c r="D333" s="22" t="s">
        <v>1724</v>
      </c>
      <c r="E333" s="1" t="s">
        <v>1725</v>
      </c>
      <c r="F333" s="23" t="s">
        <v>14</v>
      </c>
      <c r="G333" s="24"/>
      <c r="H333" s="25">
        <v>4611</v>
      </c>
      <c r="I333" s="24"/>
      <c r="J333" s="25" t="b">
        <v>0</v>
      </c>
      <c r="K333" s="19"/>
      <c r="L333" s="26"/>
      <c r="M333" s="27"/>
    </row>
    <row r="334" spans="2:39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39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39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E423" sqref="E423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4" t="s">
        <v>1726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149999999999999" customHeight="1">
      <c r="AZ2" s="4" t="s">
        <v>1727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1728</v>
      </c>
    </row>
    <row r="4" spans="1:54" s="4" customFormat="1" ht="16.149999999999999" hidden="1" customHeight="1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149999999999999" hidden="1" customHeight="1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1729</v>
      </c>
      <c r="H10" s="5" t="s">
        <v>1729</v>
      </c>
      <c r="I10" s="5" t="s">
        <v>1729</v>
      </c>
      <c r="J10" s="5" t="s">
        <v>1729</v>
      </c>
      <c r="K10" s="5" t="s">
        <v>1729</v>
      </c>
      <c r="L10" s="5" t="s">
        <v>1729</v>
      </c>
      <c r="M10" s="18"/>
      <c r="N10" s="18" t="s">
        <v>1730</v>
      </c>
      <c r="O10" s="18" t="s">
        <v>1731</v>
      </c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1732</v>
      </c>
      <c r="C11" s="19" t="s">
        <v>24</v>
      </c>
      <c r="D11" s="19" t="s">
        <v>25</v>
      </c>
      <c r="E11" s="19" t="s">
        <v>1733</v>
      </c>
      <c r="F11" s="19" t="s">
        <v>1734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1735</v>
      </c>
      <c r="N11" s="5" t="s">
        <v>1733</v>
      </c>
      <c r="O11" s="5" t="s">
        <v>1736</v>
      </c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Roster_Selection_Men!AB11&amp;" " &amp; "V "</f>
        <v xml:space="preserve">Belmont Abbey College V </v>
      </c>
      <c r="C12" s="1" t="str">
        <f>Roster_Selection_Men!AD11</f>
        <v>11-240426</v>
      </c>
      <c r="D12" s="1" t="str">
        <f>Roster_Selection_Men!AE11</f>
        <v>Albert Catahan</v>
      </c>
      <c r="E12" s="23" t="s">
        <v>2196</v>
      </c>
      <c r="F12" s="1" t="str">
        <f>IF(ISERROR(Baker_Scores_Men_Var!E12), " ", IF(Baker_Scores_Men_Var!E12 = "Yes", "Yes", "  "))</f>
        <v>Yes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30">
        <f t="shared" ref="M12:M22" si="0">SUM(G12:L12)</f>
        <v>0</v>
      </c>
      <c r="N12" s="30">
        <f t="shared" ref="N12:N22" si="1">COUNTIF(G12:L12, "&gt;0" )</f>
        <v>0</v>
      </c>
      <c r="O12" s="30">
        <f t="shared" ref="O12:O22" si="2">IF(N12=0,0,M12/N12)</f>
        <v>0</v>
      </c>
    </row>
    <row r="13" spans="1:54" s="1" customFormat="1" ht="13.9" customHeight="1">
      <c r="B13" s="1" t="str">
        <f>Roster_Selection_Men!AB12&amp;" " &amp; "V "</f>
        <v xml:space="preserve">Belmont Abbey College V </v>
      </c>
      <c r="C13" s="1" t="str">
        <f>Roster_Selection_Men!AD12</f>
        <v>11-599300</v>
      </c>
      <c r="D13" s="1" t="str">
        <f>Roster_Selection_Men!AE12</f>
        <v>Alexander Ramoska</v>
      </c>
      <c r="E13" s="23" t="s">
        <v>2197</v>
      </c>
      <c r="F13" s="1" t="str">
        <f>IF(ISERROR(Baker_Scores_Men_Var!E13), " ", IF(Baker_Scores_Men_Var!E13 = "Yes", "Yes", "  "))</f>
        <v>Yes</v>
      </c>
      <c r="G13" s="29">
        <v>215</v>
      </c>
      <c r="H13" s="29">
        <v>172</v>
      </c>
      <c r="I13" s="29">
        <v>276</v>
      </c>
      <c r="J13" s="29">
        <v>199</v>
      </c>
      <c r="K13" s="29">
        <v>213</v>
      </c>
      <c r="L13" s="29">
        <v>190</v>
      </c>
      <c r="M13" s="30">
        <f t="shared" si="0"/>
        <v>1265</v>
      </c>
      <c r="N13" s="30">
        <f t="shared" si="1"/>
        <v>6</v>
      </c>
      <c r="O13" s="30">
        <f t="shared" si="2"/>
        <v>210.83333333333334</v>
      </c>
    </row>
    <row r="14" spans="1:54" s="1" customFormat="1" ht="13.9" customHeight="1">
      <c r="B14" s="1" t="str">
        <f>Roster_Selection_Men!AB13&amp;" " &amp; "V "</f>
        <v xml:space="preserve">Belmont Abbey College V </v>
      </c>
      <c r="C14" s="1" t="str">
        <f>Roster_Selection_Men!AD13</f>
        <v>11-34796</v>
      </c>
      <c r="D14" s="1" t="str">
        <f>Roster_Selection_Men!AE13</f>
        <v>Caleb Huggins</v>
      </c>
      <c r="E14" s="23" t="s">
        <v>2197</v>
      </c>
      <c r="F14" s="1" t="str">
        <f>IF(ISERROR(Baker_Scores_Men_Var!E14), " ", IF(Baker_Scores_Men_Var!E14 = "Yes", "Yes", "  "))</f>
        <v>Yes</v>
      </c>
      <c r="G14" s="29">
        <v>222</v>
      </c>
      <c r="H14" s="29">
        <v>211</v>
      </c>
      <c r="I14" s="29">
        <v>235</v>
      </c>
      <c r="J14" s="29">
        <v>225</v>
      </c>
      <c r="K14" s="29">
        <v>224</v>
      </c>
      <c r="L14" s="29">
        <v>189</v>
      </c>
      <c r="M14" s="30">
        <f t="shared" si="0"/>
        <v>1306</v>
      </c>
      <c r="N14" s="30">
        <f t="shared" si="1"/>
        <v>6</v>
      </c>
      <c r="O14" s="30">
        <f t="shared" si="2"/>
        <v>217.66666666666666</v>
      </c>
    </row>
    <row r="15" spans="1:54" s="1" customFormat="1" ht="13.9" customHeight="1">
      <c r="B15" s="1" t="str">
        <f>Roster_Selection_Men!AB14&amp;" " &amp; "V "</f>
        <v xml:space="preserve">Belmont Abbey College V </v>
      </c>
      <c r="C15" s="1" t="str">
        <f>Roster_Selection_Men!AD14</f>
        <v>11-223993</v>
      </c>
      <c r="D15" s="1" t="str">
        <f>Roster_Selection_Men!AE14</f>
        <v>Connor Breaman</v>
      </c>
      <c r="E15" s="23" t="s">
        <v>2197</v>
      </c>
      <c r="F15" s="1" t="str">
        <f>IF(ISERROR(Baker_Scores_Men_Var!E15), " ", IF(Baker_Scores_Men_Var!E15 = "Yes", "Yes", "  "))</f>
        <v>Yes</v>
      </c>
      <c r="G15" s="29">
        <v>202</v>
      </c>
      <c r="H15" s="29">
        <v>257</v>
      </c>
      <c r="I15" s="29">
        <v>205</v>
      </c>
      <c r="J15" s="29">
        <v>223</v>
      </c>
      <c r="K15" s="29">
        <v>204</v>
      </c>
      <c r="L15" s="29">
        <v>226</v>
      </c>
      <c r="M15" s="30">
        <f t="shared" si="0"/>
        <v>1317</v>
      </c>
      <c r="N15" s="30">
        <f t="shared" si="1"/>
        <v>6</v>
      </c>
      <c r="O15" s="30">
        <f t="shared" si="2"/>
        <v>219.5</v>
      </c>
    </row>
    <row r="16" spans="1:54" s="1" customFormat="1" ht="13.9" customHeight="1">
      <c r="B16" s="1" t="str">
        <f>Roster_Selection_Men!AB15&amp;" " &amp; "V "</f>
        <v xml:space="preserve">Belmont Abbey College V </v>
      </c>
      <c r="C16" s="1" t="str">
        <f>Roster_Selection_Men!AD15</f>
        <v>11-700614</v>
      </c>
      <c r="D16" s="1" t="str">
        <f>Roster_Selection_Men!AE15</f>
        <v>Gabriel Scott</v>
      </c>
      <c r="E16" s="23" t="s">
        <v>2196</v>
      </c>
      <c r="F16" s="1" t="str">
        <f>IF(ISERROR(Baker_Scores_Men_Var!E16), " ", IF(Baker_Scores_Men_Var!E16 = "Yes", "Yes", "  "))</f>
        <v>Yes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30">
        <f t="shared" si="0"/>
        <v>0</v>
      </c>
      <c r="N16" s="30">
        <f t="shared" si="1"/>
        <v>0</v>
      </c>
      <c r="O16" s="30">
        <f t="shared" si="2"/>
        <v>0</v>
      </c>
    </row>
    <row r="17" spans="2:15" s="1" customFormat="1" ht="13.9" customHeight="1">
      <c r="B17" s="1" t="str">
        <f>Roster_Selection_Men!AB16&amp;" " &amp; "V "</f>
        <v xml:space="preserve">Belmont Abbey College V </v>
      </c>
      <c r="C17" s="1" t="str">
        <f>Roster_Selection_Men!AD16</f>
        <v>11-685615</v>
      </c>
      <c r="D17" s="1" t="str">
        <f>Roster_Selection_Men!AE16</f>
        <v>Hunter Hawley</v>
      </c>
      <c r="E17" s="23" t="s">
        <v>2197</v>
      </c>
      <c r="F17" s="1" t="str">
        <f>IF(ISERROR(Baker_Scores_Men_Var!E17), " ", IF(Baker_Scores_Men_Var!E17 = "Yes", "Yes", "  "))</f>
        <v>Yes</v>
      </c>
      <c r="G17" s="29">
        <v>179</v>
      </c>
      <c r="H17" s="29">
        <v>249</v>
      </c>
      <c r="I17" s="29">
        <v>235</v>
      </c>
      <c r="J17" s="29">
        <v>190</v>
      </c>
      <c r="K17" s="29">
        <v>191</v>
      </c>
      <c r="L17" s="29">
        <v>196</v>
      </c>
      <c r="M17" s="30">
        <f t="shared" si="0"/>
        <v>1240</v>
      </c>
      <c r="N17" s="30">
        <f t="shared" si="1"/>
        <v>6</v>
      </c>
      <c r="O17" s="30">
        <f t="shared" si="2"/>
        <v>206.66666666666666</v>
      </c>
    </row>
    <row r="18" spans="2:15" s="1" customFormat="1" ht="13.9" customHeight="1">
      <c r="B18" s="1" t="str">
        <f>Roster_Selection_Men!AB17&amp;" " &amp; "V "</f>
        <v xml:space="preserve">Belmont Abbey College V </v>
      </c>
      <c r="C18" s="1" t="str">
        <f>Roster_Selection_Men!AD17</f>
        <v>16-153160</v>
      </c>
      <c r="D18" s="1" t="str">
        <f>Roster_Selection_Men!AE17</f>
        <v>Lance Owens</v>
      </c>
      <c r="E18" s="23" t="s">
        <v>2197</v>
      </c>
      <c r="F18" s="1" t="str">
        <f>IF(ISERROR(Baker_Scores_Men_Var!E18), " ", IF(Baker_Scores_Men_Var!E18 = "Yes", "Yes", "  "))</f>
        <v>Yes</v>
      </c>
      <c r="G18" s="29">
        <v>218</v>
      </c>
      <c r="H18" s="29">
        <v>168</v>
      </c>
      <c r="I18" s="29">
        <v>227</v>
      </c>
      <c r="J18" s="29">
        <v>227</v>
      </c>
      <c r="K18" s="29">
        <v>253</v>
      </c>
      <c r="L18" s="29">
        <v>189</v>
      </c>
      <c r="M18" s="30">
        <f t="shared" si="0"/>
        <v>1282</v>
      </c>
      <c r="N18" s="30">
        <f t="shared" si="1"/>
        <v>6</v>
      </c>
      <c r="O18" s="30">
        <f t="shared" si="2"/>
        <v>213.66666666666666</v>
      </c>
    </row>
    <row r="19" spans="2:15" s="1" customFormat="1" ht="13.9" customHeight="1">
      <c r="B19" s="1" t="str">
        <f>Roster_Selection_Men!AB18&amp;" " &amp; "V "</f>
        <v xml:space="preserve">Belmont Abbey College V </v>
      </c>
      <c r="C19" s="1" t="str">
        <f>Roster_Selection_Men!AD18</f>
        <v>10-461155</v>
      </c>
      <c r="D19" s="1" t="str">
        <f>Roster_Selection_Men!AE18</f>
        <v>Tyler Michel</v>
      </c>
      <c r="E19" s="23" t="s">
        <v>2196</v>
      </c>
      <c r="F19" s="1" t="str">
        <f>IF(ISERROR(Baker_Scores_Men_Var!E19), " ", IF(Baker_Scores_Men_Var!E19 = "Yes", "Yes", "  "))</f>
        <v>Yes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30">
        <f t="shared" si="0"/>
        <v>0</v>
      </c>
      <c r="N19" s="30">
        <f t="shared" si="1"/>
        <v>0</v>
      </c>
      <c r="O19" s="30">
        <f t="shared" si="2"/>
        <v>0</v>
      </c>
    </row>
    <row r="20" spans="2:15" s="1" customFormat="1" ht="13.9" customHeight="1">
      <c r="B20" s="1" t="s">
        <v>1737</v>
      </c>
      <c r="C20" s="28" t="s">
        <v>360</v>
      </c>
      <c r="D20" s="23" t="s">
        <v>360</v>
      </c>
      <c r="E20" s="23"/>
      <c r="F20" s="23"/>
      <c r="G20" s="29"/>
      <c r="H20" s="29"/>
      <c r="I20" s="29"/>
      <c r="J20" s="29"/>
      <c r="K20" s="29"/>
      <c r="L20" s="29"/>
      <c r="M20" s="30">
        <f t="shared" si="0"/>
        <v>0</v>
      </c>
      <c r="N20" s="30">
        <f t="shared" si="1"/>
        <v>0</v>
      </c>
      <c r="O20" s="30">
        <f t="shared" si="2"/>
        <v>0</v>
      </c>
    </row>
    <row r="21" spans="2:15" s="1" customFormat="1" ht="13.9" customHeight="1">
      <c r="B21" s="1" t="s">
        <v>1737</v>
      </c>
      <c r="C21" s="28" t="s">
        <v>360</v>
      </c>
      <c r="D21" s="23" t="s">
        <v>360</v>
      </c>
      <c r="E21" s="23"/>
      <c r="F21" s="23"/>
      <c r="G21" s="29"/>
      <c r="H21" s="29"/>
      <c r="I21" s="29"/>
      <c r="J21" s="29"/>
      <c r="K21" s="29"/>
      <c r="L21" s="29"/>
      <c r="M21" s="30">
        <f t="shared" si="0"/>
        <v>0</v>
      </c>
      <c r="N21" s="30">
        <f t="shared" si="1"/>
        <v>0</v>
      </c>
      <c r="O21" s="30">
        <f t="shared" si="2"/>
        <v>0</v>
      </c>
    </row>
    <row r="22" spans="2:15" s="1" customFormat="1" ht="13.9" customHeight="1">
      <c r="B22" s="1" t="s">
        <v>1737</v>
      </c>
      <c r="C22" s="28" t="s">
        <v>360</v>
      </c>
      <c r="D22" s="23" t="s">
        <v>360</v>
      </c>
      <c r="E22" s="23"/>
      <c r="F22" s="23"/>
      <c r="G22" s="31"/>
      <c r="H22" s="31"/>
      <c r="I22" s="31"/>
      <c r="J22" s="31"/>
      <c r="K22" s="31"/>
      <c r="L22" s="31"/>
      <c r="M22" s="32">
        <f t="shared" si="0"/>
        <v>0</v>
      </c>
      <c r="N22" s="32">
        <f t="shared" si="1"/>
        <v>0</v>
      </c>
      <c r="O22" s="30">
        <f t="shared" si="2"/>
        <v>0</v>
      </c>
    </row>
    <row r="23" spans="2:15" s="1" customFormat="1" ht="13.9" customHeight="1">
      <c r="B23" s="33"/>
      <c r="G23" s="30">
        <f t="shared" ref="G23:N23" si="3">SUM(G12:G22)</f>
        <v>1036</v>
      </c>
      <c r="H23" s="30">
        <f t="shared" si="3"/>
        <v>1057</v>
      </c>
      <c r="I23" s="30">
        <f t="shared" si="3"/>
        <v>1178</v>
      </c>
      <c r="J23" s="30">
        <f t="shared" si="3"/>
        <v>1064</v>
      </c>
      <c r="K23" s="30">
        <f t="shared" si="3"/>
        <v>1085</v>
      </c>
      <c r="L23" s="30">
        <f t="shared" si="3"/>
        <v>990</v>
      </c>
      <c r="M23" s="34">
        <f t="shared" si="3"/>
        <v>6410</v>
      </c>
      <c r="N23" s="34">
        <f t="shared" si="3"/>
        <v>30</v>
      </c>
    </row>
    <row r="24" spans="2:15" s="1" customFormat="1" ht="13.9" customHeight="1"/>
    <row r="25" spans="2:15" s="1" customFormat="1" ht="13.9" customHeight="1">
      <c r="B25" s="1" t="str">
        <f>Roster_Selection_Men!AB37&amp;" " &amp; "V "</f>
        <v xml:space="preserve">Calumet College Of St. Joseph V </v>
      </c>
      <c r="C25" s="1" t="str">
        <f>Roster_Selection_Men!AD37</f>
        <v>11-241326</v>
      </c>
      <c r="D25" s="1" t="str">
        <f>Roster_Selection_Men!AE37</f>
        <v>Alexander Linnenbrink</v>
      </c>
      <c r="E25" s="23" t="s">
        <v>2197</v>
      </c>
      <c r="F25" s="1" t="str">
        <f>IF(ISERROR(Baker_Scores_Men_Var!E25), " ", IF(Baker_Scores_Men_Var!E25 = "Yes", "Yes", "  "))</f>
        <v>Yes</v>
      </c>
      <c r="G25" s="29">
        <v>220</v>
      </c>
      <c r="H25" s="29">
        <v>257</v>
      </c>
      <c r="I25" s="29">
        <v>214</v>
      </c>
      <c r="J25" s="29">
        <v>239</v>
      </c>
      <c r="K25" s="29">
        <v>236</v>
      </c>
      <c r="L25" s="29">
        <v>244</v>
      </c>
      <c r="M25" s="30">
        <f t="shared" ref="M25:M35" si="4">SUM(G25:L25)</f>
        <v>1410</v>
      </c>
      <c r="N25" s="30">
        <f t="shared" ref="N25:N35" si="5">COUNTIF(G25:L25, "&gt;0" )</f>
        <v>6</v>
      </c>
      <c r="O25" s="30">
        <f t="shared" ref="O25:O35" si="6">IF(N25=0,0,M25/N25)</f>
        <v>235</v>
      </c>
    </row>
    <row r="26" spans="2:15" s="1" customFormat="1" ht="13.9" customHeight="1">
      <c r="B26" s="1" t="str">
        <f>Roster_Selection_Men!AB38&amp;" " &amp; "V "</f>
        <v xml:space="preserve">Calumet College Of St. Joseph V </v>
      </c>
      <c r="C26" s="1" t="str">
        <f>Roster_Selection_Men!AD38</f>
        <v>11-438872</v>
      </c>
      <c r="D26" s="1" t="str">
        <f>Roster_Selection_Men!AE38</f>
        <v>Connor Pula</v>
      </c>
      <c r="E26" s="23" t="s">
        <v>2196</v>
      </c>
      <c r="F26" s="1" t="str">
        <f>IF(ISERROR(Baker_Scores_Men_Var!E26), " ", IF(Baker_Scores_Men_Var!E26 = "Yes", "Yes", "  "))</f>
        <v>Yes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30">
        <f t="shared" si="4"/>
        <v>0</v>
      </c>
      <c r="N26" s="30">
        <f t="shared" si="5"/>
        <v>0</v>
      </c>
      <c r="O26" s="30">
        <f t="shared" si="6"/>
        <v>0</v>
      </c>
    </row>
    <row r="27" spans="2:15" s="1" customFormat="1" ht="13.9" customHeight="1">
      <c r="B27" s="1" t="str">
        <f>Roster_Selection_Men!AB39&amp;" " &amp; "V "</f>
        <v xml:space="preserve">Calumet College Of St. Joseph V </v>
      </c>
      <c r="C27" s="1" t="str">
        <f>Roster_Selection_Men!AD39</f>
        <v>6455-6370</v>
      </c>
      <c r="D27" s="1" t="str">
        <f>Roster_Selection_Men!AE39</f>
        <v>Ian Dobran</v>
      </c>
      <c r="E27" s="23" t="s">
        <v>2197</v>
      </c>
      <c r="F27" s="1" t="str">
        <f>IF(ISERROR(Baker_Scores_Men_Var!E27), " ", IF(Baker_Scores_Men_Var!E27 = "Yes", "Yes", "  "))</f>
        <v>Yes</v>
      </c>
      <c r="G27" s="29">
        <v>220</v>
      </c>
      <c r="H27" s="29">
        <v>202</v>
      </c>
      <c r="I27" s="29">
        <v>218</v>
      </c>
      <c r="J27" s="29">
        <v>193</v>
      </c>
      <c r="K27" s="29">
        <v>212</v>
      </c>
      <c r="L27" s="29">
        <v>220</v>
      </c>
      <c r="M27" s="30">
        <f t="shared" si="4"/>
        <v>1265</v>
      </c>
      <c r="N27" s="30">
        <f t="shared" si="5"/>
        <v>6</v>
      </c>
      <c r="O27" s="30">
        <f t="shared" si="6"/>
        <v>210.83333333333334</v>
      </c>
    </row>
    <row r="28" spans="2:15" s="1" customFormat="1" ht="13.9" customHeight="1">
      <c r="B28" s="1" t="str">
        <f>Roster_Selection_Men!AB40&amp;" " &amp; "V "</f>
        <v xml:space="preserve">Calumet College Of St. Joseph V </v>
      </c>
      <c r="C28" s="1" t="str">
        <f>Roster_Selection_Men!AD40</f>
        <v>11-97970</v>
      </c>
      <c r="D28" s="1" t="str">
        <f>Roster_Selection_Men!AE40</f>
        <v>Joseph Ocello</v>
      </c>
      <c r="E28" s="23" t="s">
        <v>2197</v>
      </c>
      <c r="F28" s="1" t="str">
        <f>IF(ISERROR(Baker_Scores_Men_Var!E28), " ", IF(Baker_Scores_Men_Var!E28 = "Yes", "Yes", "  "))</f>
        <v>Yes</v>
      </c>
      <c r="G28" s="29">
        <v>223</v>
      </c>
      <c r="H28" s="29">
        <v>245</v>
      </c>
      <c r="I28" s="29">
        <v>244</v>
      </c>
      <c r="J28" s="29">
        <v>215</v>
      </c>
      <c r="K28" s="29">
        <v>192</v>
      </c>
      <c r="L28" s="29">
        <v>177</v>
      </c>
      <c r="M28" s="30">
        <f t="shared" si="4"/>
        <v>1296</v>
      </c>
      <c r="N28" s="30">
        <f t="shared" si="5"/>
        <v>6</v>
      </c>
      <c r="O28" s="30">
        <f t="shared" si="6"/>
        <v>216</v>
      </c>
    </row>
    <row r="29" spans="2:15" s="1" customFormat="1" ht="13.9" customHeight="1">
      <c r="B29" s="1" t="str">
        <f>Roster_Selection_Men!AB41&amp;" " &amp; "V "</f>
        <v xml:space="preserve">Calumet College Of St. Joseph V </v>
      </c>
      <c r="C29" s="1" t="str">
        <f>Roster_Selection_Men!AD41</f>
        <v>7914-33698</v>
      </c>
      <c r="D29" s="1" t="str">
        <f>Roster_Selection_Men!AE41</f>
        <v>Mason Doan</v>
      </c>
      <c r="E29" s="23" t="s">
        <v>2197</v>
      </c>
      <c r="F29" s="1" t="str">
        <f>IF(ISERROR(Baker_Scores_Men_Var!E29), " ", IF(Baker_Scores_Men_Var!E29 = "Yes", "Yes", "  "))</f>
        <v>Yes</v>
      </c>
      <c r="G29" s="29">
        <v>232</v>
      </c>
      <c r="H29" s="29">
        <v>255</v>
      </c>
      <c r="I29" s="29">
        <v>200</v>
      </c>
      <c r="J29" s="29">
        <v>214</v>
      </c>
      <c r="K29" s="29">
        <v>212</v>
      </c>
      <c r="L29" s="29">
        <v>203</v>
      </c>
      <c r="M29" s="30">
        <f t="shared" si="4"/>
        <v>1316</v>
      </c>
      <c r="N29" s="30">
        <f t="shared" si="5"/>
        <v>6</v>
      </c>
      <c r="O29" s="30">
        <f t="shared" si="6"/>
        <v>219.33333333333334</v>
      </c>
    </row>
    <row r="30" spans="2:15" s="1" customFormat="1" ht="13.9" customHeight="1">
      <c r="B30" s="1" t="str">
        <f>Roster_Selection_Men!AB42&amp;" " &amp; "V "</f>
        <v xml:space="preserve">Calumet College Of St. Joseph V </v>
      </c>
      <c r="C30" s="1" t="str">
        <f>Roster_Selection_Men!AD42</f>
        <v>16-55056</v>
      </c>
      <c r="D30" s="1" t="str">
        <f>Roster_Selection_Men!AE42</f>
        <v>Nick Dudeck</v>
      </c>
      <c r="E30" s="23" t="s">
        <v>2196</v>
      </c>
      <c r="F30" s="1" t="str">
        <f>IF(ISERROR(Baker_Scores_Men_Var!E30), " ", IF(Baker_Scores_Men_Var!E30 = "Yes", "Yes", "  "))</f>
        <v>Yes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30">
        <f t="shared" si="4"/>
        <v>0</v>
      </c>
      <c r="N30" s="30">
        <f t="shared" si="5"/>
        <v>0</v>
      </c>
      <c r="O30" s="30">
        <f t="shared" si="6"/>
        <v>0</v>
      </c>
    </row>
    <row r="31" spans="2:15" s="1" customFormat="1" ht="13.9" customHeight="1">
      <c r="B31" s="1" t="str">
        <f>Roster_Selection_Men!AB43&amp;" " &amp; "V "</f>
        <v xml:space="preserve">Calumet College Of St. Joseph V </v>
      </c>
      <c r="C31" s="1" t="str">
        <f>Roster_Selection_Men!AD43</f>
        <v>11-50774</v>
      </c>
      <c r="D31" s="1" t="str">
        <f>Roster_Selection_Men!AE43</f>
        <v>Patrick Mcletchie</v>
      </c>
      <c r="E31" s="23" t="s">
        <v>2197</v>
      </c>
      <c r="F31" s="1" t="str">
        <f>IF(ISERROR(Baker_Scores_Men_Var!E31), " ", IF(Baker_Scores_Men_Var!E31 = "Yes", "Yes", "  "))</f>
        <v>Yes</v>
      </c>
      <c r="G31" s="29">
        <v>208</v>
      </c>
      <c r="H31" s="29">
        <v>0</v>
      </c>
      <c r="I31" s="29">
        <v>0</v>
      </c>
      <c r="J31" s="29">
        <v>0</v>
      </c>
      <c r="K31" s="29">
        <v>0</v>
      </c>
      <c r="L31" s="29">
        <v>160</v>
      </c>
      <c r="M31" s="30">
        <f t="shared" si="4"/>
        <v>368</v>
      </c>
      <c r="N31" s="30">
        <f t="shared" si="5"/>
        <v>2</v>
      </c>
      <c r="O31" s="30">
        <f t="shared" si="6"/>
        <v>184</v>
      </c>
    </row>
    <row r="32" spans="2:15" s="1" customFormat="1" ht="13.9" customHeight="1">
      <c r="B32" s="1" t="str">
        <f>Roster_Selection_Men!AB44&amp;" " &amp; "V "</f>
        <v xml:space="preserve">Calumet College Of St. Joseph V </v>
      </c>
      <c r="C32" s="1" t="str">
        <f>Roster_Selection_Men!AD44</f>
        <v>9485-33974</v>
      </c>
      <c r="D32" s="1" t="str">
        <f>Roster_Selection_Men!AE44</f>
        <v>Stefano Cittadino</v>
      </c>
      <c r="E32" s="23" t="s">
        <v>2197</v>
      </c>
      <c r="F32" s="1" t="str">
        <f>IF(ISERROR(Baker_Scores_Men_Var!E32), " ", IF(Baker_Scores_Men_Var!E32 = "Yes", "Yes", "  "))</f>
        <v>Yes</v>
      </c>
      <c r="G32" s="29">
        <v>0</v>
      </c>
      <c r="H32" s="29">
        <v>215</v>
      </c>
      <c r="I32" s="29">
        <v>192</v>
      </c>
      <c r="J32" s="29">
        <v>204</v>
      </c>
      <c r="K32" s="29">
        <v>190</v>
      </c>
      <c r="L32" s="29">
        <v>0</v>
      </c>
      <c r="M32" s="30">
        <f t="shared" si="4"/>
        <v>801</v>
      </c>
      <c r="N32" s="30">
        <f t="shared" si="5"/>
        <v>4</v>
      </c>
      <c r="O32" s="30">
        <f t="shared" si="6"/>
        <v>200.25</v>
      </c>
    </row>
    <row r="33" spans="2:15" s="1" customFormat="1" ht="13.9" customHeight="1">
      <c r="B33" s="1" t="s">
        <v>1738</v>
      </c>
      <c r="C33" s="28" t="s">
        <v>360</v>
      </c>
      <c r="D33" s="23" t="s">
        <v>360</v>
      </c>
      <c r="E33" s="23"/>
      <c r="F33" s="23"/>
      <c r="G33" s="29"/>
      <c r="H33" s="29"/>
      <c r="I33" s="29"/>
      <c r="J33" s="29"/>
      <c r="K33" s="29"/>
      <c r="L33" s="29"/>
      <c r="M33" s="30">
        <f t="shared" si="4"/>
        <v>0</v>
      </c>
      <c r="N33" s="30">
        <f t="shared" si="5"/>
        <v>0</v>
      </c>
      <c r="O33" s="30">
        <f t="shared" si="6"/>
        <v>0</v>
      </c>
    </row>
    <row r="34" spans="2:15" s="1" customFormat="1" ht="13.9" customHeight="1">
      <c r="B34" s="1" t="s">
        <v>1738</v>
      </c>
      <c r="C34" s="28" t="s">
        <v>360</v>
      </c>
      <c r="D34" s="23" t="s">
        <v>360</v>
      </c>
      <c r="E34" s="23"/>
      <c r="F34" s="23"/>
      <c r="G34" s="29"/>
      <c r="H34" s="29"/>
      <c r="I34" s="29"/>
      <c r="J34" s="29"/>
      <c r="K34" s="29"/>
      <c r="L34" s="29"/>
      <c r="M34" s="30">
        <f t="shared" si="4"/>
        <v>0</v>
      </c>
      <c r="N34" s="30">
        <f t="shared" si="5"/>
        <v>0</v>
      </c>
      <c r="O34" s="30">
        <f t="shared" si="6"/>
        <v>0</v>
      </c>
    </row>
    <row r="35" spans="2:15" s="1" customFormat="1" ht="13.9" customHeight="1">
      <c r="B35" s="1" t="s">
        <v>1738</v>
      </c>
      <c r="C35" s="28" t="s">
        <v>360</v>
      </c>
      <c r="D35" s="23" t="s">
        <v>360</v>
      </c>
      <c r="E35" s="23"/>
      <c r="F35" s="23"/>
      <c r="G35" s="31"/>
      <c r="H35" s="31"/>
      <c r="I35" s="31"/>
      <c r="J35" s="31"/>
      <c r="K35" s="31"/>
      <c r="L35" s="31"/>
      <c r="M35" s="32">
        <f t="shared" si="4"/>
        <v>0</v>
      </c>
      <c r="N35" s="32">
        <f t="shared" si="5"/>
        <v>0</v>
      </c>
      <c r="O35" s="30">
        <f t="shared" si="6"/>
        <v>0</v>
      </c>
    </row>
    <row r="36" spans="2:15" s="1" customFormat="1" ht="13.9" customHeight="1">
      <c r="B36" s="33"/>
      <c r="G36" s="30">
        <f t="shared" ref="G36:N36" si="7">SUM(G25:G35)</f>
        <v>1103</v>
      </c>
      <c r="H36" s="30">
        <f t="shared" si="7"/>
        <v>1174</v>
      </c>
      <c r="I36" s="30">
        <f t="shared" si="7"/>
        <v>1068</v>
      </c>
      <c r="J36" s="30">
        <f t="shared" si="7"/>
        <v>1065</v>
      </c>
      <c r="K36" s="30">
        <f t="shared" si="7"/>
        <v>1042</v>
      </c>
      <c r="L36" s="30">
        <f t="shared" si="7"/>
        <v>1004</v>
      </c>
      <c r="M36" s="34">
        <f t="shared" si="7"/>
        <v>6456</v>
      </c>
      <c r="N36" s="34">
        <f t="shared" si="7"/>
        <v>30</v>
      </c>
    </row>
    <row r="37" spans="2:15" s="1" customFormat="1" ht="13.9" customHeight="1"/>
    <row r="38" spans="2:15" s="1" customFormat="1" ht="13.9" customHeight="1">
      <c r="B38" s="1" t="str">
        <f>Roster_Selection_Men!AB58&amp;" " &amp; "V "</f>
        <v xml:space="preserve">Campbellsville University V </v>
      </c>
      <c r="C38" s="1" t="str">
        <f>Roster_Selection_Men!AD58</f>
        <v>8985-5022</v>
      </c>
      <c r="D38" s="1" t="str">
        <f>Roster_Selection_Men!AE58</f>
        <v>Ambrose Shirk</v>
      </c>
      <c r="E38" s="23" t="s">
        <v>2197</v>
      </c>
      <c r="F38" s="1" t="str">
        <f>IF(ISERROR(Baker_Scores_Men_Var!E38), " ", IF(Baker_Scores_Men_Var!E38 = "Yes", "Yes", "  "))</f>
        <v>Yes</v>
      </c>
      <c r="G38" s="29">
        <v>236</v>
      </c>
      <c r="H38" s="29">
        <v>238</v>
      </c>
      <c r="I38" s="29">
        <v>200</v>
      </c>
      <c r="J38" s="29">
        <v>234</v>
      </c>
      <c r="K38" s="29">
        <v>225</v>
      </c>
      <c r="L38" s="29">
        <v>206</v>
      </c>
      <c r="M38" s="30">
        <f t="shared" ref="M38:M48" si="8">SUM(G38:L38)</f>
        <v>1339</v>
      </c>
      <c r="N38" s="30">
        <f t="shared" ref="N38:N48" si="9">COUNTIF(G38:L38, "&gt;0" )</f>
        <v>6</v>
      </c>
      <c r="O38" s="30">
        <f t="shared" ref="O38:O48" si="10">IF(N38=0,0,M38/N38)</f>
        <v>223.16666666666666</v>
      </c>
    </row>
    <row r="39" spans="2:15" s="1" customFormat="1" ht="13.9" customHeight="1">
      <c r="B39" s="1" t="str">
        <f>Roster_Selection_Men!AB59&amp;" " &amp; "V "</f>
        <v xml:space="preserve">Campbellsville University V </v>
      </c>
      <c r="C39" s="1" t="str">
        <f>Roster_Selection_Men!AD59</f>
        <v>18-86967</v>
      </c>
      <c r="D39" s="1" t="str">
        <f>Roster_Selection_Men!AE59</f>
        <v>Andrew Swift</v>
      </c>
      <c r="E39" s="23" t="s">
        <v>2197</v>
      </c>
      <c r="F39" s="1" t="str">
        <f>IF(ISERROR(Baker_Scores_Men_Var!E39), " ", IF(Baker_Scores_Men_Var!E39 = "Yes", "Yes", "  "))</f>
        <v>Yes</v>
      </c>
      <c r="G39" s="29">
        <v>180</v>
      </c>
      <c r="H39" s="29">
        <v>214</v>
      </c>
      <c r="I39" s="29">
        <v>184</v>
      </c>
      <c r="J39" s="29">
        <v>185</v>
      </c>
      <c r="K39" s="29">
        <v>201</v>
      </c>
      <c r="L39" s="29">
        <v>171</v>
      </c>
      <c r="M39" s="30">
        <f t="shared" si="8"/>
        <v>1135</v>
      </c>
      <c r="N39" s="30">
        <f t="shared" si="9"/>
        <v>6</v>
      </c>
      <c r="O39" s="30">
        <f t="shared" si="10"/>
        <v>189.16666666666666</v>
      </c>
    </row>
    <row r="40" spans="2:15" s="1" customFormat="1" ht="13.9" customHeight="1">
      <c r="B40" s="1" t="str">
        <f>Roster_Selection_Men!AB60&amp;" " &amp; "V "</f>
        <v xml:space="preserve">Campbellsville University V </v>
      </c>
      <c r="C40" s="1" t="str">
        <f>Roster_Selection_Men!AD60</f>
        <v>7914-11696</v>
      </c>
      <c r="D40" s="1" t="str">
        <f>Roster_Selection_Men!AE60</f>
        <v>Blake Roberts</v>
      </c>
      <c r="E40" s="23" t="s">
        <v>2197</v>
      </c>
      <c r="F40" s="1" t="str">
        <f>IF(ISERROR(Baker_Scores_Men_Var!E40), " ", IF(Baker_Scores_Men_Var!E40 = "Yes", "Yes", "  "))</f>
        <v>Yes</v>
      </c>
      <c r="G40" s="29">
        <v>137</v>
      </c>
      <c r="H40" s="29">
        <v>147</v>
      </c>
      <c r="I40" s="29">
        <v>193</v>
      </c>
      <c r="J40" s="29">
        <v>216</v>
      </c>
      <c r="K40" s="29">
        <v>216</v>
      </c>
      <c r="L40" s="29">
        <v>226</v>
      </c>
      <c r="M40" s="30">
        <f t="shared" si="8"/>
        <v>1135</v>
      </c>
      <c r="N40" s="30">
        <f t="shared" si="9"/>
        <v>6</v>
      </c>
      <c r="O40" s="30">
        <f t="shared" si="10"/>
        <v>189.16666666666666</v>
      </c>
    </row>
    <row r="41" spans="2:15" s="1" customFormat="1" ht="13.9" customHeight="1">
      <c r="B41" s="1" t="str">
        <f>Roster_Selection_Men!AB61&amp;" " &amp; "V "</f>
        <v xml:space="preserve">Campbellsville University V </v>
      </c>
      <c r="C41" s="1" t="str">
        <f>Roster_Selection_Men!AD61</f>
        <v>17-13641</v>
      </c>
      <c r="D41" s="1" t="str">
        <f>Roster_Selection_Men!AE61</f>
        <v>Camren Hartung</v>
      </c>
      <c r="E41" s="23" t="s">
        <v>2196</v>
      </c>
      <c r="F41" s="1" t="str">
        <f>IF(ISERROR(Baker_Scores_Men_Var!E41), " ", IF(Baker_Scores_Men_Var!E41 = "Yes", "Yes", "  "))</f>
        <v xml:space="preserve">  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30">
        <f t="shared" si="8"/>
        <v>0</v>
      </c>
      <c r="N41" s="30">
        <f t="shared" si="9"/>
        <v>0</v>
      </c>
      <c r="O41" s="30">
        <f t="shared" si="10"/>
        <v>0</v>
      </c>
    </row>
    <row r="42" spans="2:15" s="1" customFormat="1" ht="13.9" customHeight="1">
      <c r="B42" s="1" t="str">
        <f>Roster_Selection_Men!AB62&amp;" " &amp; "V "</f>
        <v xml:space="preserve">Campbellsville University V </v>
      </c>
      <c r="C42" s="1" t="str">
        <f>Roster_Selection_Men!AD62</f>
        <v>7823-268381</v>
      </c>
      <c r="D42" s="1" t="str">
        <f>Roster_Selection_Men!AE62</f>
        <v>Devin Wright</v>
      </c>
      <c r="E42" s="23" t="s">
        <v>2197</v>
      </c>
      <c r="F42" s="1" t="str">
        <f>IF(ISERROR(Baker_Scores_Men_Var!E42), " ", IF(Baker_Scores_Men_Var!E42 = "Yes", "Yes", "  "))</f>
        <v>Yes</v>
      </c>
      <c r="G42" s="29">
        <v>225</v>
      </c>
      <c r="H42" s="29">
        <v>225</v>
      </c>
      <c r="I42" s="29">
        <v>224</v>
      </c>
      <c r="J42" s="29">
        <v>176</v>
      </c>
      <c r="K42" s="29">
        <v>182</v>
      </c>
      <c r="L42" s="29">
        <v>175</v>
      </c>
      <c r="M42" s="30">
        <f t="shared" si="8"/>
        <v>1207</v>
      </c>
      <c r="N42" s="30">
        <f t="shared" si="9"/>
        <v>6</v>
      </c>
      <c r="O42" s="30">
        <f t="shared" si="10"/>
        <v>201.16666666666666</v>
      </c>
    </row>
    <row r="43" spans="2:15" s="1" customFormat="1" ht="13.9" customHeight="1">
      <c r="B43" s="1" t="str">
        <f>Roster_Selection_Men!AB63&amp;" " &amp; "V "</f>
        <v xml:space="preserve">Campbellsville University V </v>
      </c>
      <c r="C43" s="1" t="str">
        <f>Roster_Selection_Men!AD63</f>
        <v>11-591918</v>
      </c>
      <c r="D43" s="1" t="str">
        <f>Roster_Selection_Men!AE63</f>
        <v>Nathan Whaley</v>
      </c>
      <c r="E43" s="23" t="s">
        <v>2197</v>
      </c>
      <c r="F43" s="1" t="str">
        <f>IF(ISERROR(Baker_Scores_Men_Var!E43), " ", IF(Baker_Scores_Men_Var!E43 = "Yes", "Yes", "  "))</f>
        <v>Yes</v>
      </c>
      <c r="G43" s="29">
        <v>165</v>
      </c>
      <c r="H43" s="29">
        <v>195</v>
      </c>
      <c r="I43" s="29">
        <v>192</v>
      </c>
      <c r="J43" s="29">
        <v>177</v>
      </c>
      <c r="K43" s="29">
        <v>123</v>
      </c>
      <c r="L43" s="29">
        <v>0</v>
      </c>
      <c r="M43" s="30">
        <f t="shared" si="8"/>
        <v>852</v>
      </c>
      <c r="N43" s="30">
        <f t="shared" si="9"/>
        <v>5</v>
      </c>
      <c r="O43" s="30">
        <f t="shared" si="10"/>
        <v>170.4</v>
      </c>
    </row>
    <row r="44" spans="2:15" s="1" customFormat="1" ht="13.9" customHeight="1">
      <c r="B44" s="1" t="str">
        <f>Roster_Selection_Men!AB64&amp;" " &amp; "V "</f>
        <v xml:space="preserve">Campbellsville University V </v>
      </c>
      <c r="C44" s="1" t="str">
        <f>Roster_Selection_Men!AD64</f>
        <v>21-85674</v>
      </c>
      <c r="D44" s="1" t="str">
        <f>Roster_Selection_Men!AE64</f>
        <v>Ty Bryan</v>
      </c>
      <c r="E44" s="23" t="s">
        <v>2197</v>
      </c>
      <c r="F44" s="1" t="str">
        <f>IF(ISERROR(Baker_Scores_Men_Var!E44), " ", IF(Baker_Scores_Men_Var!E44 = "Yes", "Yes", "  "))</f>
        <v>Yes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160</v>
      </c>
      <c r="M44" s="30">
        <f t="shared" si="8"/>
        <v>160</v>
      </c>
      <c r="N44" s="30">
        <f t="shared" si="9"/>
        <v>1</v>
      </c>
      <c r="O44" s="30">
        <f t="shared" si="10"/>
        <v>160</v>
      </c>
    </row>
    <row r="45" spans="2:15" s="1" customFormat="1" ht="13.9" customHeight="1">
      <c r="B45" s="1" t="str">
        <f>Roster_Selection_Men!AB65&amp;" " &amp; "V "</f>
        <v xml:space="preserve"> V </v>
      </c>
      <c r="C45" s="1" t="str">
        <f>Roster_Selection_Men!AD65</f>
        <v/>
      </c>
      <c r="D45" s="1" t="str">
        <f>Roster_Selection_Men!AE65</f>
        <v/>
      </c>
      <c r="E45" s="23"/>
      <c r="F45" s="1" t="str">
        <f>IF(ISERROR(Baker_Scores_Men_Var!E45), " ", IF(Baker_Scores_Men_Var!E45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30">
        <f t="shared" si="8"/>
        <v>0</v>
      </c>
      <c r="N45" s="30">
        <f t="shared" si="9"/>
        <v>0</v>
      </c>
      <c r="O45" s="30">
        <f t="shared" si="10"/>
        <v>0</v>
      </c>
    </row>
    <row r="46" spans="2:15" s="1" customFormat="1" ht="13.9" customHeight="1">
      <c r="B46" s="1" t="s">
        <v>1739</v>
      </c>
      <c r="C46" s="28" t="s">
        <v>360</v>
      </c>
      <c r="D46" s="23" t="s">
        <v>360</v>
      </c>
      <c r="E46" s="23"/>
      <c r="F46" s="23"/>
      <c r="G46" s="29"/>
      <c r="H46" s="29"/>
      <c r="I46" s="29"/>
      <c r="J46" s="29"/>
      <c r="K46" s="29"/>
      <c r="L46" s="29"/>
      <c r="M46" s="30">
        <f t="shared" si="8"/>
        <v>0</v>
      </c>
      <c r="N46" s="30">
        <f t="shared" si="9"/>
        <v>0</v>
      </c>
      <c r="O46" s="30">
        <f t="shared" si="10"/>
        <v>0</v>
      </c>
    </row>
    <row r="47" spans="2:15" s="1" customFormat="1" ht="13.9" customHeight="1">
      <c r="B47" s="1" t="s">
        <v>1739</v>
      </c>
      <c r="C47" s="28" t="s">
        <v>360</v>
      </c>
      <c r="D47" s="23" t="s">
        <v>360</v>
      </c>
      <c r="E47" s="23"/>
      <c r="F47" s="23"/>
      <c r="G47" s="29"/>
      <c r="H47" s="29"/>
      <c r="I47" s="29"/>
      <c r="J47" s="29"/>
      <c r="K47" s="29"/>
      <c r="L47" s="29"/>
      <c r="M47" s="30">
        <f t="shared" si="8"/>
        <v>0</v>
      </c>
      <c r="N47" s="30">
        <f t="shared" si="9"/>
        <v>0</v>
      </c>
      <c r="O47" s="30">
        <f t="shared" si="10"/>
        <v>0</v>
      </c>
    </row>
    <row r="48" spans="2:15" s="1" customFormat="1" ht="13.9" customHeight="1">
      <c r="B48" s="1" t="s">
        <v>1739</v>
      </c>
      <c r="C48" s="28" t="s">
        <v>360</v>
      </c>
      <c r="D48" s="23" t="s">
        <v>360</v>
      </c>
      <c r="E48" s="23"/>
      <c r="F48" s="23"/>
      <c r="G48" s="31"/>
      <c r="H48" s="31"/>
      <c r="I48" s="31"/>
      <c r="J48" s="31"/>
      <c r="K48" s="31"/>
      <c r="L48" s="31"/>
      <c r="M48" s="32">
        <f t="shared" si="8"/>
        <v>0</v>
      </c>
      <c r="N48" s="32">
        <f t="shared" si="9"/>
        <v>0</v>
      </c>
      <c r="O48" s="30">
        <f t="shared" si="10"/>
        <v>0</v>
      </c>
    </row>
    <row r="49" spans="2:15" s="1" customFormat="1" ht="13.9" customHeight="1">
      <c r="B49" s="33"/>
      <c r="G49" s="30">
        <f t="shared" ref="G49:N49" si="11">SUM(G38:G48)</f>
        <v>943</v>
      </c>
      <c r="H49" s="30">
        <f t="shared" si="11"/>
        <v>1019</v>
      </c>
      <c r="I49" s="30">
        <f t="shared" si="11"/>
        <v>993</v>
      </c>
      <c r="J49" s="30">
        <f t="shared" si="11"/>
        <v>988</v>
      </c>
      <c r="K49" s="30">
        <f t="shared" si="11"/>
        <v>947</v>
      </c>
      <c r="L49" s="30">
        <f t="shared" si="11"/>
        <v>938</v>
      </c>
      <c r="M49" s="34">
        <f t="shared" si="11"/>
        <v>5828</v>
      </c>
      <c r="N49" s="34">
        <f t="shared" si="11"/>
        <v>30</v>
      </c>
    </row>
    <row r="50" spans="2:15" s="1" customFormat="1" ht="13.9" customHeight="1"/>
    <row r="51" spans="2:15" s="1" customFormat="1" ht="13.9" customHeight="1">
      <c r="B51" s="1" t="str">
        <f>Roster_Selection_Men!AB68&amp;" " &amp; "V "</f>
        <v xml:space="preserve">Cleary University V </v>
      </c>
      <c r="C51" s="1" t="str">
        <f>Roster_Selection_Men!AD68</f>
        <v>20-59228</v>
      </c>
      <c r="D51" s="1" t="str">
        <f>Roster_Selection_Men!AE68</f>
        <v>Corey Goldsmith</v>
      </c>
      <c r="E51" s="23" t="s">
        <v>2197</v>
      </c>
      <c r="F51" s="1" t="str">
        <f>IF(ISERROR(Baker_Scores_Men_Var!E51), " ", IF(Baker_Scores_Men_Var!E51 = "Yes", "Yes", "  "))</f>
        <v>Yes</v>
      </c>
      <c r="G51" s="29">
        <v>109</v>
      </c>
      <c r="H51" s="29">
        <v>0</v>
      </c>
      <c r="I51" s="29">
        <v>0</v>
      </c>
      <c r="J51" s="29">
        <v>0</v>
      </c>
      <c r="K51" s="29">
        <v>0</v>
      </c>
      <c r="L51" s="29">
        <v>149</v>
      </c>
      <c r="M51" s="30">
        <f t="shared" ref="M51:M61" si="12">SUM(G51:L51)</f>
        <v>258</v>
      </c>
      <c r="N51" s="30">
        <f t="shared" ref="N51:N61" si="13">COUNTIF(G51:L51, "&gt;0" )</f>
        <v>2</v>
      </c>
      <c r="O51" s="30">
        <f t="shared" ref="O51:O61" si="14">IF(N51=0,0,M51/N51)</f>
        <v>129</v>
      </c>
    </row>
    <row r="52" spans="2:15" s="1" customFormat="1" ht="13.9" customHeight="1">
      <c r="B52" s="1" t="str">
        <f>Roster_Selection_Men!AB69&amp;" " &amp; "V "</f>
        <v xml:space="preserve">Cleary University V </v>
      </c>
      <c r="C52" s="1" t="str">
        <f>Roster_Selection_Men!AD69</f>
        <v>19-23085</v>
      </c>
      <c r="D52" s="1" t="str">
        <f>Roster_Selection_Men!AE69</f>
        <v>Ethan Parker</v>
      </c>
      <c r="E52" s="23" t="s">
        <v>2197</v>
      </c>
      <c r="F52" s="1" t="str">
        <f>IF(ISERROR(Baker_Scores_Men_Var!E52), " ", IF(Baker_Scores_Men_Var!E52 = "Yes", "Yes", "  "))</f>
        <v>Yes</v>
      </c>
      <c r="G52" s="29">
        <v>135</v>
      </c>
      <c r="H52" s="29">
        <v>0</v>
      </c>
      <c r="I52" s="29">
        <v>0</v>
      </c>
      <c r="J52" s="29">
        <v>0</v>
      </c>
      <c r="K52" s="29">
        <v>0</v>
      </c>
      <c r="L52" s="29">
        <v>199</v>
      </c>
      <c r="M52" s="30">
        <f t="shared" si="12"/>
        <v>334</v>
      </c>
      <c r="N52" s="30">
        <f t="shared" si="13"/>
        <v>2</v>
      </c>
      <c r="O52" s="30">
        <f t="shared" si="14"/>
        <v>167</v>
      </c>
    </row>
    <row r="53" spans="2:15" s="1" customFormat="1" ht="13.9" customHeight="1">
      <c r="B53" s="1" t="str">
        <f>Roster_Selection_Men!AB70&amp;" " &amp; "V "</f>
        <v xml:space="preserve">Cleary University V </v>
      </c>
      <c r="C53" s="1" t="str">
        <f>Roster_Selection_Men!AD70</f>
        <v>11-443862</v>
      </c>
      <c r="D53" s="1" t="str">
        <f>Roster_Selection_Men!AE70</f>
        <v>Hunter Blackhurst</v>
      </c>
      <c r="E53" s="23" t="s">
        <v>2197</v>
      </c>
      <c r="F53" s="1" t="str">
        <f>IF(ISERROR(Baker_Scores_Men_Var!E53), " ", IF(Baker_Scores_Men_Var!E53 = "Yes", "Yes", "  "))</f>
        <v>Yes</v>
      </c>
      <c r="G53" s="29">
        <v>0</v>
      </c>
      <c r="H53" s="29">
        <v>163</v>
      </c>
      <c r="I53" s="29">
        <v>188</v>
      </c>
      <c r="J53" s="29">
        <v>193</v>
      </c>
      <c r="K53" s="29">
        <v>172</v>
      </c>
      <c r="L53" s="29">
        <v>163</v>
      </c>
      <c r="M53" s="30">
        <f t="shared" si="12"/>
        <v>879</v>
      </c>
      <c r="N53" s="30">
        <f t="shared" si="13"/>
        <v>5</v>
      </c>
      <c r="O53" s="30">
        <f t="shared" si="14"/>
        <v>175.8</v>
      </c>
    </row>
    <row r="54" spans="2:15" s="1" customFormat="1" ht="13.9" customHeight="1">
      <c r="B54" s="1" t="str">
        <f>Roster_Selection_Men!AB71&amp;" " &amp; "V "</f>
        <v xml:space="preserve">Cleary University V </v>
      </c>
      <c r="C54" s="1" t="str">
        <f>Roster_Selection_Men!AD71</f>
        <v>18-54219</v>
      </c>
      <c r="D54" s="1" t="str">
        <f>Roster_Selection_Men!AE71</f>
        <v>Justin De Bont</v>
      </c>
      <c r="E54" s="23" t="s">
        <v>2197</v>
      </c>
      <c r="F54" s="1" t="str">
        <f>IF(ISERROR(Baker_Scores_Men_Var!E54), " ", IF(Baker_Scores_Men_Var!E54 = "Yes", "Yes", "  "))</f>
        <v>Yes</v>
      </c>
      <c r="G54" s="29">
        <v>0</v>
      </c>
      <c r="H54" s="29">
        <v>188</v>
      </c>
      <c r="I54" s="29">
        <v>200</v>
      </c>
      <c r="J54" s="29">
        <v>248</v>
      </c>
      <c r="K54" s="29">
        <v>213</v>
      </c>
      <c r="L54" s="29">
        <v>146</v>
      </c>
      <c r="M54" s="30">
        <f t="shared" si="12"/>
        <v>995</v>
      </c>
      <c r="N54" s="30">
        <f t="shared" si="13"/>
        <v>5</v>
      </c>
      <c r="O54" s="30">
        <f t="shared" si="14"/>
        <v>199</v>
      </c>
    </row>
    <row r="55" spans="2:15" s="1" customFormat="1" ht="13.9" customHeight="1">
      <c r="B55" s="1" t="str">
        <f>Roster_Selection_Men!AB72&amp;" " &amp; "V "</f>
        <v xml:space="preserve">Cleary University V </v>
      </c>
      <c r="C55" s="1" t="str">
        <f>Roster_Selection_Men!AD72</f>
        <v>21-6393</v>
      </c>
      <c r="D55" s="1" t="str">
        <f>Roster_Selection_Men!AE72</f>
        <v>Justin Perdue</v>
      </c>
      <c r="E55" s="23" t="s">
        <v>2197</v>
      </c>
      <c r="F55" s="1" t="str">
        <f>IF(ISERROR(Baker_Scores_Men_Var!E55), " ", IF(Baker_Scores_Men_Var!E55 = "Yes", "Yes", "  "))</f>
        <v>Yes</v>
      </c>
      <c r="G55" s="29">
        <v>190</v>
      </c>
      <c r="H55" s="29">
        <v>172</v>
      </c>
      <c r="I55" s="29">
        <v>173</v>
      </c>
      <c r="J55" s="29">
        <v>159</v>
      </c>
      <c r="K55" s="29">
        <v>164</v>
      </c>
      <c r="L55" s="29">
        <v>0</v>
      </c>
      <c r="M55" s="30">
        <f t="shared" si="12"/>
        <v>858</v>
      </c>
      <c r="N55" s="30">
        <f t="shared" si="13"/>
        <v>5</v>
      </c>
      <c r="O55" s="30">
        <f t="shared" si="14"/>
        <v>171.6</v>
      </c>
    </row>
    <row r="56" spans="2:15" s="1" customFormat="1" ht="13.9" customHeight="1">
      <c r="B56" s="1" t="str">
        <f>Roster_Selection_Men!AB73&amp;" " &amp; "V "</f>
        <v xml:space="preserve">Cleary University V </v>
      </c>
      <c r="C56" s="1" t="str">
        <f>Roster_Selection_Men!AD73</f>
        <v>11-563845</v>
      </c>
      <c r="D56" s="1" t="str">
        <f>Roster_Selection_Men!AE73</f>
        <v>Matthew Radjewski</v>
      </c>
      <c r="E56" s="23" t="s">
        <v>2197</v>
      </c>
      <c r="F56" s="1" t="str">
        <f>IF(ISERROR(Baker_Scores_Men_Var!E56), " ", IF(Baker_Scores_Men_Var!E56 = "Yes", "Yes", "  "))</f>
        <v>Yes</v>
      </c>
      <c r="G56" s="29">
        <v>0</v>
      </c>
      <c r="H56" s="29">
        <v>0</v>
      </c>
      <c r="I56" s="29">
        <v>0</v>
      </c>
      <c r="J56" s="29">
        <v>208</v>
      </c>
      <c r="K56" s="29">
        <v>160</v>
      </c>
      <c r="L56" s="29">
        <v>0</v>
      </c>
      <c r="M56" s="30">
        <f t="shared" si="12"/>
        <v>368</v>
      </c>
      <c r="N56" s="30">
        <f t="shared" si="13"/>
        <v>2</v>
      </c>
      <c r="O56" s="30">
        <f t="shared" si="14"/>
        <v>184</v>
      </c>
    </row>
    <row r="57" spans="2:15" s="1" customFormat="1" ht="13.9" customHeight="1">
      <c r="B57" s="1" t="str">
        <f>Roster_Selection_Men!AB74&amp;" " &amp; "V "</f>
        <v xml:space="preserve">Cleary University V </v>
      </c>
      <c r="C57" s="1" t="str">
        <f>Roster_Selection_Men!AD74</f>
        <v>21-82502</v>
      </c>
      <c r="D57" s="1" t="str">
        <f>Roster_Selection_Men!AE74</f>
        <v>Trevor Cockerill</v>
      </c>
      <c r="E57" s="23" t="s">
        <v>2197</v>
      </c>
      <c r="F57" s="1" t="str">
        <f>IF(ISERROR(Baker_Scores_Men_Var!E57), " ", IF(Baker_Scores_Men_Var!E57 = "Yes", "Yes", "  "))</f>
        <v>Yes</v>
      </c>
      <c r="G57" s="29">
        <v>221</v>
      </c>
      <c r="H57" s="29">
        <v>157</v>
      </c>
      <c r="I57" s="29">
        <v>159</v>
      </c>
      <c r="J57" s="29">
        <v>0</v>
      </c>
      <c r="K57" s="29">
        <v>0</v>
      </c>
      <c r="L57" s="29">
        <v>0</v>
      </c>
      <c r="M57" s="30">
        <f t="shared" si="12"/>
        <v>537</v>
      </c>
      <c r="N57" s="30">
        <f t="shared" si="13"/>
        <v>3</v>
      </c>
      <c r="O57" s="30">
        <f t="shared" si="14"/>
        <v>179</v>
      </c>
    </row>
    <row r="58" spans="2:15" s="1" customFormat="1" ht="13.9" customHeight="1">
      <c r="B58" s="1" t="str">
        <f>Roster_Selection_Men!AB75&amp;" " &amp; "V "</f>
        <v xml:space="preserve">Cleary University V </v>
      </c>
      <c r="C58" s="1" t="str">
        <f>Roster_Selection_Men!AD75</f>
        <v>11-514921</v>
      </c>
      <c r="D58" s="1" t="str">
        <f>Roster_Selection_Men!AE75</f>
        <v>Zachary Delong</v>
      </c>
      <c r="E58" s="23" t="s">
        <v>2197</v>
      </c>
      <c r="F58" s="1" t="str">
        <f>IF(ISERROR(Baker_Scores_Men_Var!E58), " ", IF(Baker_Scores_Men_Var!E58 = "Yes", "Yes", "  "))</f>
        <v>Yes</v>
      </c>
      <c r="G58" s="29">
        <v>193</v>
      </c>
      <c r="H58" s="29">
        <v>180</v>
      </c>
      <c r="I58" s="29">
        <v>193</v>
      </c>
      <c r="J58" s="29">
        <v>171</v>
      </c>
      <c r="K58" s="29">
        <v>201</v>
      </c>
      <c r="L58" s="29">
        <v>149</v>
      </c>
      <c r="M58" s="30">
        <f t="shared" si="12"/>
        <v>1087</v>
      </c>
      <c r="N58" s="30">
        <f t="shared" si="13"/>
        <v>6</v>
      </c>
      <c r="O58" s="30">
        <f t="shared" si="14"/>
        <v>181.16666666666666</v>
      </c>
    </row>
    <row r="59" spans="2:15" s="1" customFormat="1" ht="13.9" customHeight="1">
      <c r="B59" s="1" t="s">
        <v>1740</v>
      </c>
      <c r="C59" s="28" t="s">
        <v>360</v>
      </c>
      <c r="D59" s="23" t="s">
        <v>360</v>
      </c>
      <c r="E59" s="23"/>
      <c r="F59" s="23"/>
      <c r="G59" s="29"/>
      <c r="H59" s="29"/>
      <c r="I59" s="29"/>
      <c r="J59" s="29"/>
      <c r="K59" s="29"/>
      <c r="L59" s="29"/>
      <c r="M59" s="30">
        <f t="shared" si="12"/>
        <v>0</v>
      </c>
      <c r="N59" s="30">
        <f t="shared" si="13"/>
        <v>0</v>
      </c>
      <c r="O59" s="30">
        <f t="shared" si="14"/>
        <v>0</v>
      </c>
    </row>
    <row r="60" spans="2:15" s="1" customFormat="1" ht="13.9" customHeight="1">
      <c r="B60" s="1" t="s">
        <v>1740</v>
      </c>
      <c r="C60" s="28" t="s">
        <v>360</v>
      </c>
      <c r="D60" s="23" t="s">
        <v>360</v>
      </c>
      <c r="E60" s="23"/>
      <c r="F60" s="23"/>
      <c r="G60" s="29"/>
      <c r="H60" s="29"/>
      <c r="I60" s="29"/>
      <c r="J60" s="29"/>
      <c r="K60" s="29"/>
      <c r="L60" s="29"/>
      <c r="M60" s="30">
        <f t="shared" si="12"/>
        <v>0</v>
      </c>
      <c r="N60" s="30">
        <f t="shared" si="13"/>
        <v>0</v>
      </c>
      <c r="O60" s="30">
        <f t="shared" si="14"/>
        <v>0</v>
      </c>
    </row>
    <row r="61" spans="2:15" s="1" customFormat="1" ht="13.9" customHeight="1">
      <c r="B61" s="1" t="s">
        <v>1740</v>
      </c>
      <c r="C61" s="28" t="s">
        <v>360</v>
      </c>
      <c r="D61" s="23" t="s">
        <v>360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</row>
    <row r="62" spans="2:15" s="1" customFormat="1" ht="13.9" customHeight="1">
      <c r="B62" s="33"/>
      <c r="G62" s="30">
        <f t="shared" ref="G62:N62" si="15">SUM(G51:G61)</f>
        <v>848</v>
      </c>
      <c r="H62" s="30">
        <f t="shared" si="15"/>
        <v>860</v>
      </c>
      <c r="I62" s="30">
        <f t="shared" si="15"/>
        <v>913</v>
      </c>
      <c r="J62" s="30">
        <f t="shared" si="15"/>
        <v>979</v>
      </c>
      <c r="K62" s="30">
        <f t="shared" si="15"/>
        <v>910</v>
      </c>
      <c r="L62" s="30">
        <f t="shared" si="15"/>
        <v>806</v>
      </c>
      <c r="M62" s="34">
        <f t="shared" si="15"/>
        <v>5316</v>
      </c>
      <c r="N62" s="34">
        <f t="shared" si="15"/>
        <v>30</v>
      </c>
    </row>
    <row r="63" spans="2:15" s="1" customFormat="1" ht="13.9" customHeight="1"/>
    <row r="64" spans="2:15" s="1" customFormat="1" ht="13.9" customHeight="1">
      <c r="B64" s="1" t="str">
        <f>Roster_Selection_Men!AB82&amp;" " &amp; "V "</f>
        <v xml:space="preserve">Concordia University V </v>
      </c>
      <c r="C64" s="1" t="str">
        <f>Roster_Selection_Men!AD82</f>
        <v>17-59570</v>
      </c>
      <c r="D64" s="1" t="str">
        <f>Roster_Selection_Men!AE82</f>
        <v>Alex Bumpus</v>
      </c>
      <c r="E64" s="23" t="s">
        <v>2197</v>
      </c>
      <c r="F64" s="1" t="str">
        <f>IF(ISERROR(Baker_Scores_Men_Var!E64), " ", IF(Baker_Scores_Men_Var!E64 = "Yes", "Yes", "  "))</f>
        <v>Yes</v>
      </c>
      <c r="G64" s="29">
        <v>197</v>
      </c>
      <c r="H64" s="29">
        <v>178</v>
      </c>
      <c r="I64" s="29">
        <v>223</v>
      </c>
      <c r="J64" s="29">
        <v>245</v>
      </c>
      <c r="K64" s="29">
        <v>158</v>
      </c>
      <c r="L64" s="29">
        <v>182</v>
      </c>
      <c r="M64" s="30">
        <f t="shared" ref="M64:M74" si="16">SUM(G64:L64)</f>
        <v>1183</v>
      </c>
      <c r="N64" s="30">
        <f t="shared" ref="N64:N74" si="17">COUNTIF(G64:L64, "&gt;0" )</f>
        <v>6</v>
      </c>
      <c r="O64" s="30">
        <f t="shared" ref="O64:O74" si="18">IF(N64=0,0,M64/N64)</f>
        <v>197.16666666666666</v>
      </c>
    </row>
    <row r="65" spans="2:15" s="1" customFormat="1" ht="13.9" customHeight="1">
      <c r="B65" s="1" t="str">
        <f>Roster_Selection_Men!AB83&amp;" " &amp; "V "</f>
        <v xml:space="preserve">Concordia University V </v>
      </c>
      <c r="C65" s="1" t="str">
        <f>Roster_Selection_Men!AD83</f>
        <v>8414-15971</v>
      </c>
      <c r="D65" s="1" t="str">
        <f>Roster_Selection_Men!AE83</f>
        <v>Conner Lackey</v>
      </c>
      <c r="E65" s="23" t="s">
        <v>2197</v>
      </c>
      <c r="F65" s="1" t="str">
        <f>IF(ISERROR(Baker_Scores_Men_Var!E65), " ", IF(Baker_Scores_Men_Var!E65 = "Yes", "Yes", "  "))</f>
        <v xml:space="preserve">  </v>
      </c>
      <c r="G65" s="29">
        <v>0</v>
      </c>
      <c r="H65" s="29">
        <v>0</v>
      </c>
      <c r="I65" s="29">
        <v>0</v>
      </c>
      <c r="J65" s="29">
        <v>0</v>
      </c>
      <c r="K65" s="29">
        <v>169</v>
      </c>
      <c r="L65" s="29">
        <v>0</v>
      </c>
      <c r="M65" s="30">
        <f t="shared" si="16"/>
        <v>169</v>
      </c>
      <c r="N65" s="30">
        <f t="shared" si="17"/>
        <v>1</v>
      </c>
      <c r="O65" s="30">
        <f t="shared" si="18"/>
        <v>169</v>
      </c>
    </row>
    <row r="66" spans="2:15" s="1" customFormat="1" ht="13.9" customHeight="1">
      <c r="B66" s="1" t="str">
        <f>Roster_Selection_Men!AB84&amp;" " &amp; "V "</f>
        <v xml:space="preserve">Concordia University V </v>
      </c>
      <c r="C66" s="1" t="str">
        <f>Roster_Selection_Men!AD84</f>
        <v>7914-20863</v>
      </c>
      <c r="D66" s="1" t="str">
        <f>Roster_Selection_Men!AE84</f>
        <v>Connor Rogus</v>
      </c>
      <c r="E66" s="23" t="s">
        <v>2197</v>
      </c>
      <c r="F66" s="1" t="str">
        <f>IF(ISERROR(Baker_Scores_Men_Var!E66), " ", IF(Baker_Scores_Men_Var!E66 = "Yes", "Yes", "  "))</f>
        <v>Yes</v>
      </c>
      <c r="G66" s="29">
        <v>189</v>
      </c>
      <c r="H66" s="29">
        <v>0</v>
      </c>
      <c r="I66" s="29">
        <v>0</v>
      </c>
      <c r="J66" s="29">
        <v>186</v>
      </c>
      <c r="K66" s="29">
        <v>0</v>
      </c>
      <c r="L66" s="29">
        <v>220</v>
      </c>
      <c r="M66" s="30">
        <f t="shared" si="16"/>
        <v>595</v>
      </c>
      <c r="N66" s="30">
        <f t="shared" si="17"/>
        <v>3</v>
      </c>
      <c r="O66" s="30">
        <f t="shared" si="18"/>
        <v>198.33333333333334</v>
      </c>
    </row>
    <row r="67" spans="2:15" s="1" customFormat="1" ht="13.9" customHeight="1">
      <c r="B67" s="1" t="str">
        <f>Roster_Selection_Men!AB85&amp;" " &amp; "V "</f>
        <v xml:space="preserve">Concordia University V </v>
      </c>
      <c r="C67" s="1" t="str">
        <f>Roster_Selection_Men!AD85</f>
        <v>11-512781</v>
      </c>
      <c r="D67" s="1" t="str">
        <f>Roster_Selection_Men!AE85</f>
        <v>David Schaberg</v>
      </c>
      <c r="E67" s="23" t="s">
        <v>2197</v>
      </c>
      <c r="F67" s="1" t="str">
        <f>IF(ISERROR(Baker_Scores_Men_Var!E67), " ", IF(Baker_Scores_Men_Var!E67 = "Yes", "Yes", "  "))</f>
        <v>Yes</v>
      </c>
      <c r="G67" s="29">
        <v>0</v>
      </c>
      <c r="H67" s="29">
        <v>173</v>
      </c>
      <c r="I67" s="29">
        <v>0</v>
      </c>
      <c r="J67" s="29">
        <v>0</v>
      </c>
      <c r="K67" s="29">
        <v>234</v>
      </c>
      <c r="L67" s="29">
        <v>268</v>
      </c>
      <c r="M67" s="30">
        <f t="shared" si="16"/>
        <v>675</v>
      </c>
      <c r="N67" s="30">
        <f t="shared" si="17"/>
        <v>3</v>
      </c>
      <c r="O67" s="30">
        <f t="shared" si="18"/>
        <v>225</v>
      </c>
    </row>
    <row r="68" spans="2:15" s="1" customFormat="1" ht="13.9" customHeight="1">
      <c r="B68" s="1" t="str">
        <f>Roster_Selection_Men!AB86&amp;" " &amp; "V "</f>
        <v xml:space="preserve">Concordia University V </v>
      </c>
      <c r="C68" s="1" t="str">
        <f>Roster_Selection_Men!AD86</f>
        <v>11-237769</v>
      </c>
      <c r="D68" s="1" t="str">
        <f>Roster_Selection_Men!AE86</f>
        <v>Dylan Jablonski</v>
      </c>
      <c r="E68" s="23" t="s">
        <v>2197</v>
      </c>
      <c r="F68" s="1" t="str">
        <f>IF(ISERROR(Baker_Scores_Men_Var!E68), " ", IF(Baker_Scores_Men_Var!E68 = "Yes", "Yes", "  "))</f>
        <v>Yes</v>
      </c>
      <c r="G68" s="29">
        <v>174</v>
      </c>
      <c r="H68" s="29">
        <v>0</v>
      </c>
      <c r="I68" s="29">
        <v>183</v>
      </c>
      <c r="J68" s="29">
        <v>195</v>
      </c>
      <c r="K68" s="29">
        <v>0</v>
      </c>
      <c r="L68" s="29">
        <v>203</v>
      </c>
      <c r="M68" s="30">
        <f t="shared" si="16"/>
        <v>755</v>
      </c>
      <c r="N68" s="30">
        <f t="shared" si="17"/>
        <v>4</v>
      </c>
      <c r="O68" s="30">
        <f t="shared" si="18"/>
        <v>188.75</v>
      </c>
    </row>
    <row r="69" spans="2:15" s="1" customFormat="1" ht="13.9" customHeight="1">
      <c r="B69" s="1" t="str">
        <f>Roster_Selection_Men!AB87&amp;" " &amp; "V "</f>
        <v xml:space="preserve">Concordia University V </v>
      </c>
      <c r="C69" s="1" t="str">
        <f>Roster_Selection_Men!AD87</f>
        <v>5986-57744</v>
      </c>
      <c r="D69" s="1" t="str">
        <f>Roster_Selection_Men!AE87</f>
        <v>Jeffrey Lizewski</v>
      </c>
      <c r="E69" s="23" t="s">
        <v>2197</v>
      </c>
      <c r="F69" s="1" t="str">
        <f>IF(ISERROR(Baker_Scores_Men_Var!E69), " ", IF(Baker_Scores_Men_Var!E69 = "Yes", "Yes", "  "))</f>
        <v>Yes</v>
      </c>
      <c r="G69" s="29">
        <v>215</v>
      </c>
      <c r="H69" s="29">
        <v>211</v>
      </c>
      <c r="I69" s="29">
        <v>238</v>
      </c>
      <c r="J69" s="29">
        <v>183</v>
      </c>
      <c r="K69" s="29">
        <v>258</v>
      </c>
      <c r="L69" s="29">
        <v>207</v>
      </c>
      <c r="M69" s="30">
        <f t="shared" si="16"/>
        <v>1312</v>
      </c>
      <c r="N69" s="30">
        <f t="shared" si="17"/>
        <v>6</v>
      </c>
      <c r="O69" s="30">
        <f t="shared" si="18"/>
        <v>218.66666666666666</v>
      </c>
    </row>
    <row r="70" spans="2:15" s="1" customFormat="1" ht="13.9" customHeight="1">
      <c r="B70" s="1" t="str">
        <f>Roster_Selection_Men!AB88&amp;" " &amp; "V "</f>
        <v xml:space="preserve">Concordia University V </v>
      </c>
      <c r="C70" s="1" t="str">
        <f>Roster_Selection_Men!AD88</f>
        <v>8649-30292</v>
      </c>
      <c r="D70" s="1" t="str">
        <f>Roster_Selection_Men!AE88</f>
        <v>Patrick Good</v>
      </c>
      <c r="E70" s="23" t="s">
        <v>2197</v>
      </c>
      <c r="F70" s="1" t="str">
        <f>IF(ISERROR(Baker_Scores_Men_Var!E70), " ", IF(Baker_Scores_Men_Var!E70 = "Yes", "Yes", "  "))</f>
        <v>Yes</v>
      </c>
      <c r="G70" s="29">
        <v>0</v>
      </c>
      <c r="H70" s="29">
        <v>244</v>
      </c>
      <c r="I70" s="29">
        <v>212</v>
      </c>
      <c r="J70" s="29">
        <v>198</v>
      </c>
      <c r="K70" s="29">
        <v>188</v>
      </c>
      <c r="L70" s="29">
        <v>0</v>
      </c>
      <c r="M70" s="30">
        <f t="shared" si="16"/>
        <v>842</v>
      </c>
      <c r="N70" s="30">
        <f t="shared" si="17"/>
        <v>4</v>
      </c>
      <c r="O70" s="30">
        <f t="shared" si="18"/>
        <v>210.5</v>
      </c>
    </row>
    <row r="71" spans="2:15" s="1" customFormat="1" ht="13.9" customHeight="1">
      <c r="B71" s="1" t="str">
        <f>Roster_Selection_Men!AB89&amp;" " &amp; "V "</f>
        <v xml:space="preserve">Concordia University V </v>
      </c>
      <c r="C71" s="1" t="str">
        <f>Roster_Selection_Men!AD89</f>
        <v>11-740997</v>
      </c>
      <c r="D71" s="1" t="str">
        <f>Roster_Selection_Men!AE89</f>
        <v>Spencer Mosher</v>
      </c>
      <c r="E71" s="23" t="s">
        <v>2197</v>
      </c>
      <c r="F71" s="1" t="str">
        <f>IF(ISERROR(Baker_Scores_Men_Var!E71), " ", IF(Baker_Scores_Men_Var!E71 = "Yes", "Yes", "  "))</f>
        <v xml:space="preserve">  </v>
      </c>
      <c r="G71" s="29">
        <v>244</v>
      </c>
      <c r="H71" s="29">
        <v>176</v>
      </c>
      <c r="I71" s="29">
        <v>174</v>
      </c>
      <c r="J71" s="29">
        <v>0</v>
      </c>
      <c r="K71" s="29">
        <v>0</v>
      </c>
      <c r="L71" s="29">
        <v>0</v>
      </c>
      <c r="M71" s="30">
        <f t="shared" si="16"/>
        <v>594</v>
      </c>
      <c r="N71" s="30">
        <f t="shared" si="17"/>
        <v>3</v>
      </c>
      <c r="O71" s="30">
        <f t="shared" si="18"/>
        <v>198</v>
      </c>
    </row>
    <row r="72" spans="2:15" s="1" customFormat="1" ht="13.9" customHeight="1">
      <c r="B72" s="1" t="s">
        <v>1741</v>
      </c>
      <c r="C72" s="28" t="s">
        <v>360</v>
      </c>
      <c r="D72" s="23" t="s">
        <v>360</v>
      </c>
      <c r="E72" s="23"/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</row>
    <row r="73" spans="2:15" s="1" customFormat="1" ht="13.9" customHeight="1">
      <c r="B73" s="1" t="s">
        <v>1741</v>
      </c>
      <c r="C73" s="28" t="s">
        <v>360</v>
      </c>
      <c r="D73" s="23" t="s">
        <v>360</v>
      </c>
      <c r="E73" s="23"/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</row>
    <row r="74" spans="2:15" s="1" customFormat="1" ht="13.9" customHeight="1">
      <c r="B74" s="1" t="s">
        <v>1741</v>
      </c>
      <c r="C74" s="28" t="s">
        <v>360</v>
      </c>
      <c r="D74" s="23" t="s">
        <v>360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</row>
    <row r="75" spans="2:15" s="1" customFormat="1" ht="13.9" customHeight="1">
      <c r="B75" s="33"/>
      <c r="G75" s="30">
        <f t="shared" ref="G75:N75" si="19">SUM(G64:G74)</f>
        <v>1019</v>
      </c>
      <c r="H75" s="30">
        <f t="shared" si="19"/>
        <v>982</v>
      </c>
      <c r="I75" s="30">
        <f t="shared" si="19"/>
        <v>1030</v>
      </c>
      <c r="J75" s="30">
        <f t="shared" si="19"/>
        <v>1007</v>
      </c>
      <c r="K75" s="30">
        <f t="shared" si="19"/>
        <v>1007</v>
      </c>
      <c r="L75" s="30">
        <f t="shared" si="19"/>
        <v>1080</v>
      </c>
      <c r="M75" s="34">
        <f t="shared" si="19"/>
        <v>6125</v>
      </c>
      <c r="N75" s="34">
        <f t="shared" si="19"/>
        <v>30</v>
      </c>
    </row>
    <row r="76" spans="2:15" s="1" customFormat="1" ht="13.9" customHeight="1"/>
    <row r="77" spans="2:15" s="1" customFormat="1" ht="13.9" customHeight="1">
      <c r="B77" s="1" t="str">
        <f>Roster_Selection_Men!AB103&amp;" " &amp; "V "</f>
        <v xml:space="preserve">Davenport University V </v>
      </c>
      <c r="C77" s="1" t="str">
        <f>Roster_Selection_Men!AD103</f>
        <v>20-4861</v>
      </c>
      <c r="D77" s="1" t="str">
        <f>Roster_Selection_Men!AE103</f>
        <v>Charlie Johnson</v>
      </c>
      <c r="E77" s="23" t="s">
        <v>2197</v>
      </c>
      <c r="F77" s="1" t="str">
        <f>IF(ISERROR(Baker_Scores_Men_Var!E77), " ", IF(Baker_Scores_Men_Var!E77 = "Yes", "Yes", "  "))</f>
        <v>Yes</v>
      </c>
      <c r="G77" s="29">
        <v>0</v>
      </c>
      <c r="H77" s="29">
        <v>0</v>
      </c>
      <c r="I77" s="29">
        <v>0</v>
      </c>
      <c r="J77" s="29">
        <v>0</v>
      </c>
      <c r="K77" s="29">
        <v>234</v>
      </c>
      <c r="L77" s="29">
        <v>204</v>
      </c>
      <c r="M77" s="30">
        <f t="shared" ref="M77:M87" si="20">SUM(G77:L77)</f>
        <v>438</v>
      </c>
      <c r="N77" s="30">
        <f t="shared" ref="N77:N87" si="21">COUNTIF(G77:L77, "&gt;0" )</f>
        <v>2</v>
      </c>
      <c r="O77" s="30">
        <f t="shared" ref="O77:O87" si="22">IF(N77=0,0,M77/N77)</f>
        <v>219</v>
      </c>
    </row>
    <row r="78" spans="2:15" s="1" customFormat="1" ht="13.9" customHeight="1">
      <c r="B78" s="1" t="str">
        <f>Roster_Selection_Men!AB104&amp;" " &amp; "V "</f>
        <v xml:space="preserve">Davenport University V </v>
      </c>
      <c r="C78" s="1" t="str">
        <f>Roster_Selection_Men!AD104</f>
        <v>11-421878</v>
      </c>
      <c r="D78" s="1" t="str">
        <f>Roster_Selection_Men!AE104</f>
        <v>Lucas Buck</v>
      </c>
      <c r="E78" s="23" t="s">
        <v>2197</v>
      </c>
      <c r="F78" s="1" t="str">
        <f>IF(ISERROR(Baker_Scores_Men_Var!E78), " ", IF(Baker_Scores_Men_Var!E78 = "Yes", "Yes", "  "))</f>
        <v>Yes</v>
      </c>
      <c r="G78" s="29">
        <v>149</v>
      </c>
      <c r="H78" s="29">
        <v>246</v>
      </c>
      <c r="I78" s="29">
        <v>228</v>
      </c>
      <c r="J78" s="29">
        <v>185</v>
      </c>
      <c r="K78" s="29">
        <v>194</v>
      </c>
      <c r="L78" s="29">
        <v>203</v>
      </c>
      <c r="M78" s="30">
        <f t="shared" si="20"/>
        <v>1205</v>
      </c>
      <c r="N78" s="30">
        <f t="shared" si="21"/>
        <v>6</v>
      </c>
      <c r="O78" s="30">
        <f t="shared" si="22"/>
        <v>200.83333333333334</v>
      </c>
    </row>
    <row r="79" spans="2:15" s="1" customFormat="1" ht="13.9" customHeight="1">
      <c r="B79" s="1" t="str">
        <f>Roster_Selection_Men!AB105&amp;" " &amp; "V "</f>
        <v xml:space="preserve">Davenport University V </v>
      </c>
      <c r="C79" s="1" t="str">
        <f>Roster_Selection_Men!AD105</f>
        <v>11-153842</v>
      </c>
      <c r="D79" s="1" t="str">
        <f>Roster_Selection_Men!AE105</f>
        <v>Michael Willshire</v>
      </c>
      <c r="E79" s="23" t="s">
        <v>2197</v>
      </c>
      <c r="F79" s="1" t="str">
        <f>IF(ISERROR(Baker_Scores_Men_Var!E79), " ", IF(Baker_Scores_Men_Var!E79 = "Yes", "Yes", "  "))</f>
        <v>Yes</v>
      </c>
      <c r="G79" s="29">
        <v>183</v>
      </c>
      <c r="H79" s="29">
        <v>200</v>
      </c>
      <c r="I79" s="29">
        <v>226</v>
      </c>
      <c r="J79" s="29">
        <v>162</v>
      </c>
      <c r="K79" s="29">
        <v>0</v>
      </c>
      <c r="L79" s="29">
        <v>0</v>
      </c>
      <c r="M79" s="30">
        <f t="shared" si="20"/>
        <v>771</v>
      </c>
      <c r="N79" s="30">
        <f t="shared" si="21"/>
        <v>4</v>
      </c>
      <c r="O79" s="30">
        <f t="shared" si="22"/>
        <v>192.75</v>
      </c>
    </row>
    <row r="80" spans="2:15" s="1" customFormat="1" ht="13.9" customHeight="1">
      <c r="B80" s="1" t="str">
        <f>Roster_Selection_Men!AB106&amp;" " &amp; "V "</f>
        <v xml:space="preserve">Davenport University V </v>
      </c>
      <c r="C80" s="1" t="str">
        <f>Roster_Selection_Men!AD106</f>
        <v>18-93342</v>
      </c>
      <c r="D80" s="1" t="str">
        <f>Roster_Selection_Men!AE106</f>
        <v>Nicholas Luther</v>
      </c>
      <c r="E80" s="23" t="s">
        <v>2197</v>
      </c>
      <c r="F80" s="1" t="str">
        <f>IF(ISERROR(Baker_Scores_Men_Var!E80), " ", IF(Baker_Scores_Men_Var!E80 = "Yes", "Yes", "  "))</f>
        <v>Yes</v>
      </c>
      <c r="G80" s="29">
        <v>267</v>
      </c>
      <c r="H80" s="29">
        <v>246</v>
      </c>
      <c r="I80" s="29">
        <v>202</v>
      </c>
      <c r="J80" s="29">
        <v>249</v>
      </c>
      <c r="K80" s="29">
        <v>233</v>
      </c>
      <c r="L80" s="29">
        <v>232</v>
      </c>
      <c r="M80" s="30">
        <f t="shared" si="20"/>
        <v>1429</v>
      </c>
      <c r="N80" s="30">
        <f t="shared" si="21"/>
        <v>6</v>
      </c>
      <c r="O80" s="30">
        <f t="shared" si="22"/>
        <v>238.16666666666666</v>
      </c>
    </row>
    <row r="81" spans="2:15" s="1" customFormat="1" ht="13.9" customHeight="1">
      <c r="B81" s="1" t="str">
        <f>Roster_Selection_Men!AB107&amp;" " &amp; "V "</f>
        <v xml:space="preserve">Davenport University V </v>
      </c>
      <c r="C81" s="1" t="str">
        <f>Roster_Selection_Men!AD107</f>
        <v>17-97634</v>
      </c>
      <c r="D81" s="1" t="str">
        <f>Roster_Selection_Men!AE107</f>
        <v>Ryan Oyama</v>
      </c>
      <c r="E81" s="23" t="s">
        <v>2197</v>
      </c>
      <c r="F81" s="1" t="str">
        <f>IF(ISERROR(Baker_Scores_Men_Var!E81), " ", IF(Baker_Scores_Men_Var!E81 = "Yes", "Yes", "  "))</f>
        <v>Yes</v>
      </c>
      <c r="G81" s="29">
        <v>0</v>
      </c>
      <c r="H81" s="29">
        <v>0</v>
      </c>
      <c r="I81" s="29">
        <v>0</v>
      </c>
      <c r="J81" s="29">
        <v>0</v>
      </c>
      <c r="K81" s="29">
        <v>245</v>
      </c>
      <c r="L81" s="29">
        <v>180</v>
      </c>
      <c r="M81" s="30">
        <f t="shared" si="20"/>
        <v>425</v>
      </c>
      <c r="N81" s="30">
        <f t="shared" si="21"/>
        <v>2</v>
      </c>
      <c r="O81" s="30">
        <f t="shared" si="22"/>
        <v>212.5</v>
      </c>
    </row>
    <row r="82" spans="2:15" s="1" customFormat="1" ht="13.9" customHeight="1">
      <c r="B82" s="1" t="str">
        <f>Roster_Selection_Men!AB108&amp;" " &amp; "V "</f>
        <v xml:space="preserve">Davenport University V </v>
      </c>
      <c r="C82" s="1" t="str">
        <f>Roster_Selection_Men!AD108</f>
        <v>7914-47719</v>
      </c>
      <c r="D82" s="1" t="str">
        <f>Roster_Selection_Men!AE108</f>
        <v>Samuel Woolworth</v>
      </c>
      <c r="E82" s="23" t="s">
        <v>2197</v>
      </c>
      <c r="F82" s="1" t="str">
        <f>IF(ISERROR(Baker_Scores_Men_Var!E82), " ", IF(Baker_Scores_Men_Var!E82 = "Yes", "Yes", "  "))</f>
        <v>Yes</v>
      </c>
      <c r="G82" s="29">
        <v>190</v>
      </c>
      <c r="H82" s="29">
        <v>233</v>
      </c>
      <c r="I82" s="29">
        <v>202</v>
      </c>
      <c r="J82" s="29">
        <v>209</v>
      </c>
      <c r="K82" s="29">
        <v>212</v>
      </c>
      <c r="L82" s="29">
        <v>255</v>
      </c>
      <c r="M82" s="30">
        <f t="shared" si="20"/>
        <v>1301</v>
      </c>
      <c r="N82" s="30">
        <f t="shared" si="21"/>
        <v>6</v>
      </c>
      <c r="O82" s="30">
        <f t="shared" si="22"/>
        <v>216.83333333333334</v>
      </c>
    </row>
    <row r="83" spans="2:15" s="1" customFormat="1" ht="13.9" customHeight="1">
      <c r="B83" s="1" t="str">
        <f>Roster_Selection_Men!AB109&amp;" " &amp; "V "</f>
        <v xml:space="preserve">Davenport University V </v>
      </c>
      <c r="C83" s="1" t="str">
        <f>Roster_Selection_Men!AD109</f>
        <v>17-56407</v>
      </c>
      <c r="D83" s="1" t="str">
        <f>Roster_Selection_Men!AE109</f>
        <v>Tyler Kelly</v>
      </c>
      <c r="E83" s="23" t="s">
        <v>2197</v>
      </c>
      <c r="F83" s="1" t="str">
        <f>IF(ISERROR(Baker_Scores_Men_Var!E83), " ", IF(Baker_Scores_Men_Var!E83 = "Yes", "Yes", "  "))</f>
        <v>Yes</v>
      </c>
      <c r="G83" s="29">
        <v>168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30">
        <f t="shared" si="20"/>
        <v>168</v>
      </c>
      <c r="N83" s="30">
        <f t="shared" si="21"/>
        <v>1</v>
      </c>
      <c r="O83" s="30">
        <f t="shared" si="22"/>
        <v>168</v>
      </c>
    </row>
    <row r="84" spans="2:15" s="1" customFormat="1" ht="13.9" customHeight="1">
      <c r="B84" s="1" t="str">
        <f>Roster_Selection_Men!AB110&amp;" " &amp; "V "</f>
        <v xml:space="preserve">Davenport University V </v>
      </c>
      <c r="C84" s="1" t="str">
        <f>Roster_Selection_Men!AD110</f>
        <v>7914-39850</v>
      </c>
      <c r="D84" s="1" t="str">
        <f>Roster_Selection_Men!AE110</f>
        <v>Tyler Miller</v>
      </c>
      <c r="E84" s="23" t="s">
        <v>2197</v>
      </c>
      <c r="F84" s="1" t="str">
        <f>IF(ISERROR(Baker_Scores_Men_Var!E84), " ", IF(Baker_Scores_Men_Var!E84 = "Yes", "Yes", "  "))</f>
        <v>Yes</v>
      </c>
      <c r="G84" s="29">
        <v>0</v>
      </c>
      <c r="H84" s="29">
        <v>298</v>
      </c>
      <c r="I84" s="29">
        <v>180</v>
      </c>
      <c r="J84" s="29">
        <v>171</v>
      </c>
      <c r="K84" s="29">
        <v>0</v>
      </c>
      <c r="L84" s="29">
        <v>0</v>
      </c>
      <c r="M84" s="30">
        <f t="shared" si="20"/>
        <v>649</v>
      </c>
      <c r="N84" s="30">
        <f t="shared" si="21"/>
        <v>3</v>
      </c>
      <c r="O84" s="30">
        <f t="shared" si="22"/>
        <v>216.33333333333334</v>
      </c>
    </row>
    <row r="85" spans="2:15" s="1" customFormat="1" ht="13.9" customHeight="1">
      <c r="B85" s="1" t="s">
        <v>1742</v>
      </c>
      <c r="C85" s="28" t="s">
        <v>360</v>
      </c>
      <c r="D85" s="23" t="s">
        <v>360</v>
      </c>
      <c r="E85" s="23"/>
      <c r="F85" s="23"/>
      <c r="G85" s="29"/>
      <c r="H85" s="29"/>
      <c r="I85" s="29"/>
      <c r="J85" s="29"/>
      <c r="K85" s="29"/>
      <c r="L85" s="29"/>
      <c r="M85" s="30">
        <f t="shared" si="20"/>
        <v>0</v>
      </c>
      <c r="N85" s="30">
        <f t="shared" si="21"/>
        <v>0</v>
      </c>
      <c r="O85" s="30">
        <f t="shared" si="22"/>
        <v>0</v>
      </c>
    </row>
    <row r="86" spans="2:15" s="1" customFormat="1" ht="13.9" customHeight="1">
      <c r="B86" s="1" t="s">
        <v>1742</v>
      </c>
      <c r="C86" s="28" t="s">
        <v>360</v>
      </c>
      <c r="D86" s="23" t="s">
        <v>360</v>
      </c>
      <c r="E86" s="23"/>
      <c r="F86" s="23"/>
      <c r="G86" s="29"/>
      <c r="H86" s="29"/>
      <c r="I86" s="29"/>
      <c r="J86" s="29"/>
      <c r="K86" s="29"/>
      <c r="L86" s="29"/>
      <c r="M86" s="30">
        <f t="shared" si="20"/>
        <v>0</v>
      </c>
      <c r="N86" s="30">
        <f t="shared" si="21"/>
        <v>0</v>
      </c>
      <c r="O86" s="30">
        <f t="shared" si="22"/>
        <v>0</v>
      </c>
    </row>
    <row r="87" spans="2:15" s="1" customFormat="1" ht="13.9" customHeight="1">
      <c r="B87" s="1" t="s">
        <v>1742</v>
      </c>
      <c r="C87" s="28" t="s">
        <v>360</v>
      </c>
      <c r="D87" s="23" t="s">
        <v>360</v>
      </c>
      <c r="E87" s="23"/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30">
        <f t="shared" si="22"/>
        <v>0</v>
      </c>
    </row>
    <row r="88" spans="2:15" s="1" customFormat="1" ht="13.9" customHeight="1">
      <c r="B88" s="33"/>
      <c r="G88" s="30">
        <f t="shared" ref="G88:N88" si="23">SUM(G77:G87)</f>
        <v>957</v>
      </c>
      <c r="H88" s="30">
        <f t="shared" si="23"/>
        <v>1223</v>
      </c>
      <c r="I88" s="30">
        <f t="shared" si="23"/>
        <v>1038</v>
      </c>
      <c r="J88" s="30">
        <f t="shared" si="23"/>
        <v>976</v>
      </c>
      <c r="K88" s="30">
        <f t="shared" si="23"/>
        <v>1118</v>
      </c>
      <c r="L88" s="30">
        <f t="shared" si="23"/>
        <v>1074</v>
      </c>
      <c r="M88" s="34">
        <f t="shared" si="23"/>
        <v>6386</v>
      </c>
      <c r="N88" s="34">
        <f t="shared" si="23"/>
        <v>30</v>
      </c>
    </row>
    <row r="89" spans="2:15" s="1" customFormat="1" ht="13.9" customHeight="1"/>
    <row r="90" spans="2:15" s="1" customFormat="1" ht="13.9" customHeight="1">
      <c r="B90" s="1" t="str">
        <f>Roster_Selection_Men!AB124&amp;" " &amp; "V "</f>
        <v xml:space="preserve">Grace College V </v>
      </c>
      <c r="C90" s="1" t="str">
        <f>Roster_Selection_Men!AD124</f>
        <v>19-42922</v>
      </c>
      <c r="D90" s="1" t="str">
        <f>Roster_Selection_Men!AE124</f>
        <v>Braydon Kunz</v>
      </c>
      <c r="E90" s="23" t="s">
        <v>2197</v>
      </c>
      <c r="F90" s="1" t="str">
        <f>IF(ISERROR(Baker_Scores_Men_Var!E90), " ", IF(Baker_Scores_Men_Var!E90 = "Yes", "Yes", "  "))</f>
        <v>Yes</v>
      </c>
      <c r="G90" s="29">
        <v>232</v>
      </c>
      <c r="H90" s="29">
        <v>149</v>
      </c>
      <c r="I90" s="29">
        <v>145</v>
      </c>
      <c r="J90" s="29">
        <v>0</v>
      </c>
      <c r="K90" s="29">
        <v>137</v>
      </c>
      <c r="L90" s="29">
        <v>0</v>
      </c>
      <c r="M90" s="30">
        <f t="shared" ref="M90:M100" si="24">SUM(G90:L90)</f>
        <v>663</v>
      </c>
      <c r="N90" s="30">
        <f t="shared" ref="N90:N100" si="25">COUNTIF(G90:L90, "&gt;0" )</f>
        <v>4</v>
      </c>
      <c r="O90" s="30">
        <f t="shared" ref="O90:O100" si="26">IF(N90=0,0,M90/N90)</f>
        <v>165.75</v>
      </c>
    </row>
    <row r="91" spans="2:15" s="1" customFormat="1" ht="13.9" customHeight="1">
      <c r="B91" s="1" t="str">
        <f>Roster_Selection_Men!AB125&amp;" " &amp; "V "</f>
        <v xml:space="preserve">Grace College V </v>
      </c>
      <c r="C91" s="1" t="str">
        <f>Roster_Selection_Men!AD125</f>
        <v>18-73674</v>
      </c>
      <c r="D91" s="1" t="str">
        <f>Roster_Selection_Men!AE125</f>
        <v>Cameron Hyser</v>
      </c>
      <c r="E91" s="23" t="s">
        <v>2197</v>
      </c>
      <c r="F91" s="1" t="str">
        <f>IF(ISERROR(Baker_Scores_Men_Var!E91), " ", IF(Baker_Scores_Men_Var!E91 = "Yes", "Yes", "  "))</f>
        <v>Yes</v>
      </c>
      <c r="G91" s="29">
        <v>163</v>
      </c>
      <c r="H91" s="29">
        <v>187</v>
      </c>
      <c r="I91" s="29">
        <v>244</v>
      </c>
      <c r="J91" s="29">
        <v>178</v>
      </c>
      <c r="K91" s="29">
        <v>226</v>
      </c>
      <c r="L91" s="29">
        <v>0</v>
      </c>
      <c r="M91" s="30">
        <f t="shared" si="24"/>
        <v>998</v>
      </c>
      <c r="N91" s="30">
        <f t="shared" si="25"/>
        <v>5</v>
      </c>
      <c r="O91" s="30">
        <f t="shared" si="26"/>
        <v>199.6</v>
      </c>
    </row>
    <row r="92" spans="2:15" s="1" customFormat="1" ht="13.9" customHeight="1">
      <c r="B92" s="1" t="str">
        <f>Roster_Selection_Men!AB126&amp;" " &amp; "V "</f>
        <v xml:space="preserve">Grace College V </v>
      </c>
      <c r="C92" s="1" t="str">
        <f>Roster_Selection_Men!AD126</f>
        <v>11-120648</v>
      </c>
      <c r="D92" s="1" t="str">
        <f>Roster_Selection_Men!AE126</f>
        <v>Corbin Payne</v>
      </c>
      <c r="E92" s="23" t="s">
        <v>2197</v>
      </c>
      <c r="F92" s="1" t="str">
        <f>IF(ISERROR(Baker_Scores_Men_Var!E92), " ", IF(Baker_Scores_Men_Var!E92 = "Yes", "Yes", "  "))</f>
        <v>Yes</v>
      </c>
      <c r="G92" s="29">
        <v>0</v>
      </c>
      <c r="H92" s="29">
        <v>0</v>
      </c>
      <c r="I92" s="29">
        <v>147</v>
      </c>
      <c r="J92" s="29">
        <v>0</v>
      </c>
      <c r="K92" s="29">
        <v>0</v>
      </c>
      <c r="L92" s="29">
        <v>162</v>
      </c>
      <c r="M92" s="30">
        <f t="shared" si="24"/>
        <v>309</v>
      </c>
      <c r="N92" s="30">
        <f t="shared" si="25"/>
        <v>2</v>
      </c>
      <c r="O92" s="30">
        <f t="shared" si="26"/>
        <v>154.5</v>
      </c>
    </row>
    <row r="93" spans="2:15" s="1" customFormat="1" ht="13.9" customHeight="1">
      <c r="B93" s="1" t="str">
        <f>Roster_Selection_Men!AB127&amp;" " &amp; "V "</f>
        <v xml:space="preserve">Grace College V </v>
      </c>
      <c r="C93" s="1" t="str">
        <f>Roster_Selection_Men!AD127</f>
        <v>22-1009</v>
      </c>
      <c r="D93" s="1" t="str">
        <f>Roster_Selection_Men!AE127</f>
        <v>Erik Haegeland</v>
      </c>
      <c r="E93" s="23" t="s">
        <v>2197</v>
      </c>
      <c r="F93" s="1" t="str">
        <f>IF(ISERROR(Baker_Scores_Men_Var!E93), " ", IF(Baker_Scores_Men_Var!E93 = "Yes", "Yes", "  "))</f>
        <v>Yes</v>
      </c>
      <c r="G93" s="29">
        <v>167</v>
      </c>
      <c r="H93" s="29">
        <v>237</v>
      </c>
      <c r="I93" s="29">
        <v>130</v>
      </c>
      <c r="J93" s="29">
        <v>188</v>
      </c>
      <c r="K93" s="29">
        <v>183</v>
      </c>
      <c r="L93" s="29">
        <v>198</v>
      </c>
      <c r="M93" s="30">
        <f t="shared" si="24"/>
        <v>1103</v>
      </c>
      <c r="N93" s="30">
        <f t="shared" si="25"/>
        <v>6</v>
      </c>
      <c r="O93" s="30">
        <f t="shared" si="26"/>
        <v>183.83333333333334</v>
      </c>
    </row>
    <row r="94" spans="2:15" s="1" customFormat="1" ht="13.9" customHeight="1">
      <c r="B94" s="1" t="str">
        <f>Roster_Selection_Men!AB128&amp;" " &amp; "V "</f>
        <v xml:space="preserve">Grace College V </v>
      </c>
      <c r="C94" s="1" t="str">
        <f>Roster_Selection_Men!AD128</f>
        <v>18-90068</v>
      </c>
      <c r="D94" s="1" t="str">
        <f>Roster_Selection_Men!AE128</f>
        <v>Joseph Larison</v>
      </c>
      <c r="E94" s="23" t="s">
        <v>2197</v>
      </c>
      <c r="F94" s="1" t="str">
        <f>IF(ISERROR(Baker_Scores_Men_Var!E94), " ", IF(Baker_Scores_Men_Var!E94 = "Yes", "Yes", "  "))</f>
        <v>Yes</v>
      </c>
      <c r="G94" s="29">
        <v>164</v>
      </c>
      <c r="H94" s="29">
        <v>174</v>
      </c>
      <c r="I94" s="29">
        <v>0</v>
      </c>
      <c r="J94" s="29">
        <v>125</v>
      </c>
      <c r="K94" s="29">
        <v>172</v>
      </c>
      <c r="L94" s="29">
        <v>184</v>
      </c>
      <c r="M94" s="30">
        <f t="shared" si="24"/>
        <v>819</v>
      </c>
      <c r="N94" s="30">
        <f t="shared" si="25"/>
        <v>5</v>
      </c>
      <c r="O94" s="30">
        <f t="shared" si="26"/>
        <v>163.80000000000001</v>
      </c>
    </row>
    <row r="95" spans="2:15" s="1" customFormat="1" ht="13.9" customHeight="1">
      <c r="B95" s="1" t="str">
        <f>Roster_Selection_Men!AB129&amp;" " &amp; "V "</f>
        <v xml:space="preserve">Grace College V </v>
      </c>
      <c r="C95" s="1" t="str">
        <f>Roster_Selection_Men!AD129</f>
        <v>7914-632</v>
      </c>
      <c r="D95" s="1" t="str">
        <f>Roster_Selection_Men!AE129</f>
        <v>Kenneth Kelly</v>
      </c>
      <c r="E95" s="23" t="s">
        <v>2197</v>
      </c>
      <c r="F95" s="1" t="str">
        <f>IF(ISERROR(Baker_Scores_Men_Var!E95), " ", IF(Baker_Scores_Men_Var!E95 = "Yes", "Yes", "  "))</f>
        <v>Yes</v>
      </c>
      <c r="G95" s="29">
        <v>0</v>
      </c>
      <c r="H95" s="29">
        <v>0</v>
      </c>
      <c r="I95" s="29">
        <v>0</v>
      </c>
      <c r="J95" s="29">
        <v>149</v>
      </c>
      <c r="K95" s="29">
        <v>0</v>
      </c>
      <c r="L95" s="29">
        <v>0</v>
      </c>
      <c r="M95" s="30">
        <f t="shared" si="24"/>
        <v>149</v>
      </c>
      <c r="N95" s="30">
        <f t="shared" si="25"/>
        <v>1</v>
      </c>
      <c r="O95" s="30">
        <f t="shared" si="26"/>
        <v>149</v>
      </c>
    </row>
    <row r="96" spans="2:15" s="1" customFormat="1" ht="13.9" customHeight="1">
      <c r="B96" s="1" t="str">
        <f>Roster_Selection_Men!AB130&amp;" " &amp; "V "</f>
        <v xml:space="preserve">Grace College V </v>
      </c>
      <c r="C96" s="1" t="str">
        <f>Roster_Selection_Men!AD130</f>
        <v>11-658075</v>
      </c>
      <c r="D96" s="1" t="str">
        <f>Roster_Selection_Men!AE130</f>
        <v>Michael Wright</v>
      </c>
      <c r="E96" s="23" t="s">
        <v>2197</v>
      </c>
      <c r="F96" s="1" t="str">
        <f>IF(ISERROR(Baker_Scores_Men_Var!E96), " ", IF(Baker_Scores_Men_Var!E96 = "Yes", "Yes", "  "))</f>
        <v>Yes</v>
      </c>
      <c r="G96" s="29">
        <v>0</v>
      </c>
      <c r="H96" s="29">
        <v>0</v>
      </c>
      <c r="I96" s="29">
        <v>176</v>
      </c>
      <c r="J96" s="29">
        <v>0</v>
      </c>
      <c r="K96" s="29">
        <v>0</v>
      </c>
      <c r="L96" s="29">
        <v>158</v>
      </c>
      <c r="M96" s="30">
        <f t="shared" si="24"/>
        <v>334</v>
      </c>
      <c r="N96" s="30">
        <f t="shared" si="25"/>
        <v>2</v>
      </c>
      <c r="O96" s="30">
        <f t="shared" si="26"/>
        <v>167</v>
      </c>
    </row>
    <row r="97" spans="2:15" s="1" customFormat="1" ht="13.9" customHeight="1">
      <c r="B97" s="1" t="str">
        <f>Roster_Selection_Men!AB131&amp;" " &amp; "V "</f>
        <v xml:space="preserve">Grace College V </v>
      </c>
      <c r="C97" s="1" t="str">
        <f>Roster_Selection_Men!AD131</f>
        <v>20-9915</v>
      </c>
      <c r="D97" s="1" t="str">
        <f>Roster_Selection_Men!AE131</f>
        <v>Thomas O'Neil</v>
      </c>
      <c r="E97" s="23" t="s">
        <v>2197</v>
      </c>
      <c r="F97" s="1" t="str">
        <f>IF(ISERROR(Baker_Scores_Men_Var!E97), " ", IF(Baker_Scores_Men_Var!E97 = "Yes", "Yes", "  "))</f>
        <v>Yes</v>
      </c>
      <c r="G97" s="29">
        <v>168</v>
      </c>
      <c r="H97" s="29">
        <v>128</v>
      </c>
      <c r="I97" s="29">
        <v>0</v>
      </c>
      <c r="J97" s="29">
        <v>198</v>
      </c>
      <c r="K97" s="29">
        <v>161</v>
      </c>
      <c r="L97" s="29">
        <v>179</v>
      </c>
      <c r="M97" s="30">
        <f t="shared" si="24"/>
        <v>834</v>
      </c>
      <c r="N97" s="30">
        <f t="shared" si="25"/>
        <v>5</v>
      </c>
      <c r="O97" s="30">
        <f t="shared" si="26"/>
        <v>166.8</v>
      </c>
    </row>
    <row r="98" spans="2:15" s="1" customFormat="1" ht="13.9" customHeight="1">
      <c r="B98" s="1" t="s">
        <v>1743</v>
      </c>
      <c r="C98" s="28" t="s">
        <v>360</v>
      </c>
      <c r="D98" s="23" t="s">
        <v>360</v>
      </c>
      <c r="E98" s="23"/>
      <c r="F98" s="23"/>
      <c r="G98" s="29"/>
      <c r="H98" s="29"/>
      <c r="I98" s="29"/>
      <c r="J98" s="29"/>
      <c r="K98" s="29"/>
      <c r="L98" s="29"/>
      <c r="M98" s="30">
        <f t="shared" si="24"/>
        <v>0</v>
      </c>
      <c r="N98" s="30">
        <f t="shared" si="25"/>
        <v>0</v>
      </c>
      <c r="O98" s="30">
        <f t="shared" si="26"/>
        <v>0</v>
      </c>
    </row>
    <row r="99" spans="2:15" s="1" customFormat="1" ht="13.9" customHeight="1">
      <c r="B99" s="1" t="s">
        <v>1743</v>
      </c>
      <c r="C99" s="28" t="s">
        <v>360</v>
      </c>
      <c r="D99" s="23" t="s">
        <v>360</v>
      </c>
      <c r="E99" s="23"/>
      <c r="F99" s="23"/>
      <c r="G99" s="29"/>
      <c r="H99" s="29"/>
      <c r="I99" s="29"/>
      <c r="J99" s="29"/>
      <c r="K99" s="29"/>
      <c r="L99" s="29"/>
      <c r="M99" s="30">
        <f t="shared" si="24"/>
        <v>0</v>
      </c>
      <c r="N99" s="30">
        <f t="shared" si="25"/>
        <v>0</v>
      </c>
      <c r="O99" s="30">
        <f t="shared" si="26"/>
        <v>0</v>
      </c>
    </row>
    <row r="100" spans="2:15" s="1" customFormat="1" ht="13.9" customHeight="1">
      <c r="B100" s="1" t="s">
        <v>1743</v>
      </c>
      <c r="C100" s="28" t="s">
        <v>360</v>
      </c>
      <c r="D100" s="23" t="s">
        <v>360</v>
      </c>
      <c r="E100" s="23"/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30">
        <f t="shared" si="26"/>
        <v>0</v>
      </c>
    </row>
    <row r="101" spans="2:15" s="1" customFormat="1" ht="13.9" customHeight="1">
      <c r="B101" s="33"/>
      <c r="G101" s="30">
        <f t="shared" ref="G101:N101" si="27">SUM(G90:G100)</f>
        <v>894</v>
      </c>
      <c r="H101" s="30">
        <f t="shared" si="27"/>
        <v>875</v>
      </c>
      <c r="I101" s="30">
        <f t="shared" si="27"/>
        <v>842</v>
      </c>
      <c r="J101" s="30">
        <f t="shared" si="27"/>
        <v>838</v>
      </c>
      <c r="K101" s="30">
        <f t="shared" si="27"/>
        <v>879</v>
      </c>
      <c r="L101" s="30">
        <f t="shared" si="27"/>
        <v>881</v>
      </c>
      <c r="M101" s="34">
        <f t="shared" si="27"/>
        <v>5209</v>
      </c>
      <c r="N101" s="34">
        <f t="shared" si="27"/>
        <v>30</v>
      </c>
    </row>
    <row r="102" spans="2:15" s="1" customFormat="1" ht="13.9" customHeight="1"/>
    <row r="103" spans="2:15" s="1" customFormat="1" ht="13.9" customHeight="1">
      <c r="B103" s="1" t="str">
        <f>Roster_Selection_Men!AB134&amp;" " &amp; "V "</f>
        <v xml:space="preserve">Illinois State University V </v>
      </c>
      <c r="C103" s="1" t="str">
        <f>Roster_Selection_Men!AD134</f>
        <v>11-446230</v>
      </c>
      <c r="D103" s="1" t="str">
        <f>Roster_Selection_Men!AE134</f>
        <v>Jacob Lanza</v>
      </c>
      <c r="E103" s="23" t="s">
        <v>2197</v>
      </c>
      <c r="F103" s="1" t="str">
        <f>IF(ISERROR(Baker_Scores_Men_Var!E103), " ", IF(Baker_Scores_Men_Var!E103 = "Yes", "Yes", "  "))</f>
        <v>Yes</v>
      </c>
      <c r="G103" s="29">
        <v>166</v>
      </c>
      <c r="H103" s="29">
        <v>182</v>
      </c>
      <c r="I103" s="29">
        <v>148</v>
      </c>
      <c r="J103" s="29">
        <v>203</v>
      </c>
      <c r="K103" s="29">
        <v>198</v>
      </c>
      <c r="L103" s="29">
        <v>203</v>
      </c>
      <c r="M103" s="30">
        <f t="shared" ref="M103:M113" si="28">SUM(G103:L103)</f>
        <v>1100</v>
      </c>
      <c r="N103" s="30">
        <f t="shared" ref="N103:N113" si="29">COUNTIF(G103:L103, "&gt;0" )</f>
        <v>6</v>
      </c>
      <c r="O103" s="30">
        <f t="shared" ref="O103:O113" si="30">IF(N103=0,0,M103/N103)</f>
        <v>183.33333333333334</v>
      </c>
    </row>
    <row r="104" spans="2:15" s="1" customFormat="1" ht="13.9" customHeight="1">
      <c r="B104" s="1" t="str">
        <f>Roster_Selection_Men!AB135&amp;" " &amp; "V "</f>
        <v xml:space="preserve">Illinois State University V </v>
      </c>
      <c r="C104" s="1" t="str">
        <f>Roster_Selection_Men!AD135</f>
        <v>23-6360</v>
      </c>
      <c r="D104" s="1" t="str">
        <f>Roster_Selection_Men!AE135</f>
        <v>Joseph Macias</v>
      </c>
      <c r="E104" s="23" t="s">
        <v>2197</v>
      </c>
      <c r="F104" s="1" t="str">
        <f>IF(ISERROR(Baker_Scores_Men_Var!E104), " ", IF(Baker_Scores_Men_Var!E104 = "Yes", "Yes", "  "))</f>
        <v>Yes</v>
      </c>
      <c r="G104" s="29">
        <v>96</v>
      </c>
      <c r="H104" s="29">
        <v>124</v>
      </c>
      <c r="I104" s="29">
        <v>100</v>
      </c>
      <c r="J104" s="29">
        <v>121</v>
      </c>
      <c r="K104" s="29">
        <v>187</v>
      </c>
      <c r="L104" s="29">
        <v>0</v>
      </c>
      <c r="M104" s="30">
        <f t="shared" si="28"/>
        <v>628</v>
      </c>
      <c r="N104" s="30">
        <f t="shared" si="29"/>
        <v>5</v>
      </c>
      <c r="O104" s="30">
        <f t="shared" si="30"/>
        <v>125.6</v>
      </c>
    </row>
    <row r="105" spans="2:15" s="1" customFormat="1" ht="13.9" customHeight="1">
      <c r="B105" s="1" t="str">
        <f>Roster_Selection_Men!AB136&amp;" " &amp; "V "</f>
        <v xml:space="preserve">Illinois State University V </v>
      </c>
      <c r="C105" s="1" t="str">
        <f>Roster_Selection_Men!AD136</f>
        <v>9639-20055</v>
      </c>
      <c r="D105" s="1" t="str">
        <f>Roster_Selection_Men!AE136</f>
        <v>Kent Buffington</v>
      </c>
      <c r="E105" s="23" t="s">
        <v>2197</v>
      </c>
      <c r="F105" s="1" t="str">
        <f>IF(ISERROR(Baker_Scores_Men_Var!E105), " ", IF(Baker_Scores_Men_Var!E105 = "Yes", "Yes", "  "))</f>
        <v>Yes</v>
      </c>
      <c r="G105" s="29">
        <v>136</v>
      </c>
      <c r="H105" s="29">
        <v>203</v>
      </c>
      <c r="I105" s="29">
        <v>147</v>
      </c>
      <c r="J105" s="29">
        <v>0</v>
      </c>
      <c r="K105" s="29">
        <v>0</v>
      </c>
      <c r="L105" s="29">
        <v>163</v>
      </c>
      <c r="M105" s="30">
        <f t="shared" si="28"/>
        <v>649</v>
      </c>
      <c r="N105" s="30">
        <f t="shared" si="29"/>
        <v>4</v>
      </c>
      <c r="O105" s="30">
        <f t="shared" si="30"/>
        <v>162.25</v>
      </c>
    </row>
    <row r="106" spans="2:15" s="1" customFormat="1" ht="13.9" customHeight="1">
      <c r="B106" s="1" t="str">
        <f>Roster_Selection_Men!AB137&amp;" " &amp; "V "</f>
        <v xml:space="preserve">Illinois State University V </v>
      </c>
      <c r="C106" s="1" t="str">
        <f>Roster_Selection_Men!AD137</f>
        <v>22-11062</v>
      </c>
      <c r="D106" s="1" t="str">
        <f>Roster_Selection_Men!AE137</f>
        <v>Mark Parker</v>
      </c>
      <c r="E106" s="23" t="s">
        <v>2197</v>
      </c>
      <c r="F106" s="1" t="str">
        <f>IF(ISERROR(Baker_Scores_Men_Var!E106), " ", IF(Baker_Scores_Men_Var!E106 = "Yes", "Yes", "  "))</f>
        <v>Yes</v>
      </c>
      <c r="G106" s="29">
        <v>182</v>
      </c>
      <c r="H106" s="29">
        <v>134</v>
      </c>
      <c r="I106" s="29">
        <v>200</v>
      </c>
      <c r="J106" s="29">
        <v>198</v>
      </c>
      <c r="K106" s="29">
        <v>179</v>
      </c>
      <c r="L106" s="29">
        <v>201</v>
      </c>
      <c r="M106" s="30">
        <f t="shared" si="28"/>
        <v>1094</v>
      </c>
      <c r="N106" s="30">
        <f t="shared" si="29"/>
        <v>6</v>
      </c>
      <c r="O106" s="30">
        <f t="shared" si="30"/>
        <v>182.33333333333334</v>
      </c>
    </row>
    <row r="107" spans="2:15" s="1" customFormat="1" ht="13.9" customHeight="1">
      <c r="B107" s="1" t="str">
        <f>Roster_Selection_Men!AB138&amp;" " &amp; "V "</f>
        <v xml:space="preserve">Illinois State University V </v>
      </c>
      <c r="C107" s="1" t="str">
        <f>Roster_Selection_Men!AD138</f>
        <v>11-423976</v>
      </c>
      <c r="D107" s="1" t="str">
        <f>Roster_Selection_Men!AE138</f>
        <v>Terill Dorsey</v>
      </c>
      <c r="E107" s="23" t="s">
        <v>2197</v>
      </c>
      <c r="F107" s="1" t="str">
        <f>IF(ISERROR(Baker_Scores_Men_Var!E107), " ", IF(Baker_Scores_Men_Var!E107 = "Yes", "Yes", "  "))</f>
        <v>Yes</v>
      </c>
      <c r="G107" s="29">
        <v>133</v>
      </c>
      <c r="H107" s="29">
        <v>156</v>
      </c>
      <c r="I107" s="29">
        <v>149</v>
      </c>
      <c r="J107" s="29">
        <v>157</v>
      </c>
      <c r="K107" s="29">
        <v>180</v>
      </c>
      <c r="L107" s="29">
        <v>178</v>
      </c>
      <c r="M107" s="30">
        <f t="shared" si="28"/>
        <v>953</v>
      </c>
      <c r="N107" s="30">
        <f t="shared" si="29"/>
        <v>6</v>
      </c>
      <c r="O107" s="30">
        <f t="shared" si="30"/>
        <v>158.83333333333334</v>
      </c>
    </row>
    <row r="108" spans="2:15" s="1" customFormat="1" ht="13.9" customHeight="1">
      <c r="B108" s="1" t="str">
        <f>Roster_Selection_Men!AB139&amp;" " &amp; "V "</f>
        <v xml:space="preserve">Illinois State University V </v>
      </c>
      <c r="C108" s="1" t="str">
        <f>Roster_Selection_Men!AD139</f>
        <v>23-6396</v>
      </c>
      <c r="D108" s="1" t="str">
        <f>Roster_Selection_Men!AE139</f>
        <v>Zachary Davis</v>
      </c>
      <c r="E108" s="23" t="s">
        <v>2197</v>
      </c>
      <c r="F108" s="1" t="str">
        <f>IF(ISERROR(Baker_Scores_Men_Var!E108), " ", IF(Baker_Scores_Men_Var!E108 = "Yes", "Yes", "  "))</f>
        <v>Yes</v>
      </c>
      <c r="G108" s="29">
        <v>0</v>
      </c>
      <c r="H108" s="29">
        <v>0</v>
      </c>
      <c r="I108" s="29">
        <v>0</v>
      </c>
      <c r="J108" s="29">
        <v>175</v>
      </c>
      <c r="K108" s="29">
        <v>114</v>
      </c>
      <c r="L108" s="29">
        <v>127</v>
      </c>
      <c r="M108" s="30">
        <f t="shared" si="28"/>
        <v>416</v>
      </c>
      <c r="N108" s="30">
        <f t="shared" si="29"/>
        <v>3</v>
      </c>
      <c r="O108" s="30">
        <f t="shared" si="30"/>
        <v>138.66666666666666</v>
      </c>
    </row>
    <row r="109" spans="2:15" s="1" customFormat="1" ht="13.9" customHeight="1">
      <c r="B109" s="1" t="str">
        <f>Roster_Selection_Men!AB140&amp;" " &amp; "V "</f>
        <v xml:space="preserve"> V </v>
      </c>
      <c r="C109" s="1" t="str">
        <f>Roster_Selection_Men!AD140</f>
        <v/>
      </c>
      <c r="D109" s="1" t="str">
        <f>Roster_Selection_Men!AE140</f>
        <v/>
      </c>
      <c r="E109" s="23"/>
      <c r="F109" s="1" t="str">
        <f>IF(ISERROR(Baker_Scores_Men_Var!E109), " ", IF(Baker_Scores_Men_Var!E109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30">
        <f t="shared" si="28"/>
        <v>0</v>
      </c>
      <c r="N109" s="30">
        <f t="shared" si="29"/>
        <v>0</v>
      </c>
      <c r="O109" s="30">
        <f t="shared" si="30"/>
        <v>0</v>
      </c>
    </row>
    <row r="110" spans="2:15" s="1" customFormat="1" ht="13.9" customHeight="1">
      <c r="B110" s="1" t="str">
        <f>Roster_Selection_Men!AB141&amp;" " &amp; "V "</f>
        <v xml:space="preserve"> V </v>
      </c>
      <c r="C110" s="1" t="str">
        <f>Roster_Selection_Men!AD141</f>
        <v/>
      </c>
      <c r="D110" s="1" t="str">
        <f>Roster_Selection_Men!AE141</f>
        <v/>
      </c>
      <c r="E110" s="23"/>
      <c r="F110" s="1" t="str">
        <f>IF(ISERROR(Baker_Scores_Men_Var!E110), " ", IF(Baker_Scores_Men_Var!E110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30">
        <f t="shared" si="28"/>
        <v>0</v>
      </c>
      <c r="N110" s="30">
        <f t="shared" si="29"/>
        <v>0</v>
      </c>
      <c r="O110" s="30">
        <f t="shared" si="30"/>
        <v>0</v>
      </c>
    </row>
    <row r="111" spans="2:15" s="1" customFormat="1" ht="13.9" customHeight="1">
      <c r="B111" s="1" t="s">
        <v>1744</v>
      </c>
      <c r="C111" s="28" t="s">
        <v>360</v>
      </c>
      <c r="D111" s="23" t="s">
        <v>360</v>
      </c>
      <c r="E111" s="23"/>
      <c r="F111" s="23"/>
      <c r="G111" s="29"/>
      <c r="H111" s="29"/>
      <c r="I111" s="29"/>
      <c r="J111" s="29"/>
      <c r="K111" s="29"/>
      <c r="L111" s="29"/>
      <c r="M111" s="30">
        <f t="shared" si="28"/>
        <v>0</v>
      </c>
      <c r="N111" s="30">
        <f t="shared" si="29"/>
        <v>0</v>
      </c>
      <c r="O111" s="30">
        <f t="shared" si="30"/>
        <v>0</v>
      </c>
    </row>
    <row r="112" spans="2:15" s="1" customFormat="1" ht="13.9" customHeight="1">
      <c r="B112" s="1" t="s">
        <v>1744</v>
      </c>
      <c r="C112" s="28" t="s">
        <v>360</v>
      </c>
      <c r="D112" s="23" t="s">
        <v>360</v>
      </c>
      <c r="E112" s="23"/>
      <c r="F112" s="23"/>
      <c r="G112" s="29"/>
      <c r="H112" s="29"/>
      <c r="I112" s="29"/>
      <c r="J112" s="29"/>
      <c r="K112" s="29"/>
      <c r="L112" s="29"/>
      <c r="M112" s="30">
        <f t="shared" si="28"/>
        <v>0</v>
      </c>
      <c r="N112" s="30">
        <f t="shared" si="29"/>
        <v>0</v>
      </c>
      <c r="O112" s="30">
        <f t="shared" si="30"/>
        <v>0</v>
      </c>
    </row>
    <row r="113" spans="2:15" s="1" customFormat="1" ht="13.9" customHeight="1">
      <c r="B113" s="1" t="s">
        <v>1744</v>
      </c>
      <c r="C113" s="28" t="s">
        <v>360</v>
      </c>
      <c r="D113" s="23" t="s">
        <v>360</v>
      </c>
      <c r="E113" s="23"/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30">
        <f t="shared" si="30"/>
        <v>0</v>
      </c>
    </row>
    <row r="114" spans="2:15" s="1" customFormat="1" ht="13.9" customHeight="1">
      <c r="B114" s="33"/>
      <c r="G114" s="30">
        <f t="shared" ref="G114:N114" si="31">SUM(G103:G113)</f>
        <v>713</v>
      </c>
      <c r="H114" s="30">
        <f t="shared" si="31"/>
        <v>799</v>
      </c>
      <c r="I114" s="30">
        <f t="shared" si="31"/>
        <v>744</v>
      </c>
      <c r="J114" s="30">
        <f t="shared" si="31"/>
        <v>854</v>
      </c>
      <c r="K114" s="30">
        <f t="shared" si="31"/>
        <v>858</v>
      </c>
      <c r="L114" s="30">
        <f t="shared" si="31"/>
        <v>872</v>
      </c>
      <c r="M114" s="34">
        <f t="shared" si="31"/>
        <v>4840</v>
      </c>
      <c r="N114" s="34">
        <f t="shared" si="31"/>
        <v>30</v>
      </c>
    </row>
    <row r="115" spans="2:15" s="1" customFormat="1" ht="13.9" customHeight="1"/>
    <row r="116" spans="2:15" s="1" customFormat="1" ht="13.9" customHeight="1">
      <c r="B116" s="1" t="str">
        <f>Roster_Selection_Men!AB148&amp;" " &amp; "V "</f>
        <v xml:space="preserve">Indiana Institute Of Technology V </v>
      </c>
      <c r="C116" s="1" t="str">
        <f>Roster_Selection_Men!AD148</f>
        <v>8766-17343</v>
      </c>
      <c r="D116" s="1" t="str">
        <f>Roster_Selection_Men!AE148</f>
        <v>Alexander Horton</v>
      </c>
      <c r="E116" s="23" t="s">
        <v>2197</v>
      </c>
      <c r="F116" s="1" t="str">
        <f>IF(ISERROR(Baker_Scores_Men_Var!E116), " ", IF(Baker_Scores_Men_Var!E116 = "Yes", "Yes", "  "))</f>
        <v>Yes</v>
      </c>
      <c r="G116" s="29">
        <v>0</v>
      </c>
      <c r="H116" s="29">
        <v>0</v>
      </c>
      <c r="I116" s="29">
        <v>224</v>
      </c>
      <c r="J116" s="29">
        <v>225</v>
      </c>
      <c r="K116" s="29">
        <v>214</v>
      </c>
      <c r="L116" s="29">
        <v>215</v>
      </c>
      <c r="M116" s="30">
        <f t="shared" ref="M116:M126" si="32">SUM(G116:L116)</f>
        <v>878</v>
      </c>
      <c r="N116" s="30">
        <f t="shared" ref="N116:N126" si="33">COUNTIF(G116:L116, "&gt;0" )</f>
        <v>4</v>
      </c>
      <c r="O116" s="30">
        <f t="shared" ref="O116:O126" si="34">IF(N116=0,0,M116/N116)</f>
        <v>219.5</v>
      </c>
    </row>
    <row r="117" spans="2:15" s="1" customFormat="1" ht="13.9" customHeight="1">
      <c r="B117" s="1" t="str">
        <f>Roster_Selection_Men!AB149&amp;" " &amp; "V "</f>
        <v xml:space="preserve">Indiana Institute Of Technology V </v>
      </c>
      <c r="C117" s="1" t="str">
        <f>Roster_Selection_Men!AD149</f>
        <v>11-528368</v>
      </c>
      <c r="D117" s="1" t="str">
        <f>Roster_Selection_Men!AE149</f>
        <v>Brandon Haney</v>
      </c>
      <c r="E117" s="23" t="s">
        <v>2197</v>
      </c>
      <c r="F117" s="1" t="str">
        <f>IF(ISERROR(Baker_Scores_Men_Var!E117), " ", IF(Baker_Scores_Men_Var!E117 = "Yes", "Yes", "  "))</f>
        <v>Yes</v>
      </c>
      <c r="G117" s="29">
        <v>238</v>
      </c>
      <c r="H117" s="29">
        <v>228</v>
      </c>
      <c r="I117" s="29">
        <v>277</v>
      </c>
      <c r="J117" s="29">
        <v>192</v>
      </c>
      <c r="K117" s="29">
        <v>204</v>
      </c>
      <c r="L117" s="29">
        <v>177</v>
      </c>
      <c r="M117" s="30">
        <f t="shared" si="32"/>
        <v>1316</v>
      </c>
      <c r="N117" s="30">
        <f t="shared" si="33"/>
        <v>6</v>
      </c>
      <c r="O117" s="30">
        <f t="shared" si="34"/>
        <v>219.33333333333334</v>
      </c>
    </row>
    <row r="118" spans="2:15" s="1" customFormat="1" ht="13.9" customHeight="1">
      <c r="B118" s="1" t="str">
        <f>Roster_Selection_Men!AB150&amp;" " &amp; "V "</f>
        <v xml:space="preserve">Indiana Institute Of Technology V </v>
      </c>
      <c r="C118" s="1" t="str">
        <f>Roster_Selection_Men!AD150</f>
        <v>11-73178</v>
      </c>
      <c r="D118" s="1" t="str">
        <f>Roster_Selection_Men!AE150</f>
        <v>Brent Shroyer</v>
      </c>
      <c r="E118" s="23" t="s">
        <v>2197</v>
      </c>
      <c r="F118" s="1" t="str">
        <f>IF(ISERROR(Baker_Scores_Men_Var!E118), " ", IF(Baker_Scores_Men_Var!E118 = "Yes", "Yes", "  "))</f>
        <v>Yes</v>
      </c>
      <c r="G118" s="29">
        <v>235</v>
      </c>
      <c r="H118" s="29">
        <v>186</v>
      </c>
      <c r="I118" s="29">
        <v>0</v>
      </c>
      <c r="J118" s="29">
        <v>0</v>
      </c>
      <c r="K118" s="29">
        <v>147</v>
      </c>
      <c r="L118" s="29">
        <v>0</v>
      </c>
      <c r="M118" s="30">
        <f t="shared" si="32"/>
        <v>568</v>
      </c>
      <c r="N118" s="30">
        <f t="shared" si="33"/>
        <v>3</v>
      </c>
      <c r="O118" s="30">
        <f t="shared" si="34"/>
        <v>189.33333333333334</v>
      </c>
    </row>
    <row r="119" spans="2:15" s="1" customFormat="1" ht="13.9" customHeight="1">
      <c r="B119" s="1" t="str">
        <f>Roster_Selection_Men!AB151&amp;" " &amp; "V "</f>
        <v xml:space="preserve">Indiana Institute Of Technology V </v>
      </c>
      <c r="C119" s="1" t="str">
        <f>Roster_Selection_Men!AD151</f>
        <v>7914-34818</v>
      </c>
      <c r="D119" s="1" t="str">
        <f>Roster_Selection_Men!AE151</f>
        <v>Chayton Bass</v>
      </c>
      <c r="E119" s="23" t="s">
        <v>2197</v>
      </c>
      <c r="F119" s="1" t="str">
        <f>IF(ISERROR(Baker_Scores_Men_Var!E119), " ", IF(Baker_Scores_Men_Var!E119 = "Yes", "Yes", "  "))</f>
        <v>Yes</v>
      </c>
      <c r="G119" s="29">
        <v>0</v>
      </c>
      <c r="H119" s="29">
        <v>0</v>
      </c>
      <c r="I119" s="29">
        <v>213</v>
      </c>
      <c r="J119" s="29">
        <v>153</v>
      </c>
      <c r="K119" s="29">
        <v>0</v>
      </c>
      <c r="L119" s="29">
        <v>0</v>
      </c>
      <c r="M119" s="30">
        <f t="shared" si="32"/>
        <v>366</v>
      </c>
      <c r="N119" s="30">
        <f t="shared" si="33"/>
        <v>2</v>
      </c>
      <c r="O119" s="30">
        <f t="shared" si="34"/>
        <v>183</v>
      </c>
    </row>
    <row r="120" spans="2:15" s="1" customFormat="1" ht="13.9" customHeight="1">
      <c r="B120" s="1" t="str">
        <f>Roster_Selection_Men!AB152&amp;" " &amp; "V "</f>
        <v xml:space="preserve">Indiana Institute Of Technology V </v>
      </c>
      <c r="C120" s="1" t="str">
        <f>Roster_Selection_Men!AD152</f>
        <v>7919-191</v>
      </c>
      <c r="D120" s="1" t="str">
        <f>Roster_Selection_Men!AE152</f>
        <v>Jayden Combs</v>
      </c>
      <c r="E120" s="23" t="s">
        <v>2197</v>
      </c>
      <c r="F120" s="1" t="str">
        <f>IF(ISERROR(Baker_Scores_Men_Var!E120), " ", IF(Baker_Scores_Men_Var!E120 = "Yes", "Yes", "  "))</f>
        <v>Yes</v>
      </c>
      <c r="G120" s="29">
        <v>222</v>
      </c>
      <c r="H120" s="29">
        <v>168</v>
      </c>
      <c r="I120" s="29">
        <v>0</v>
      </c>
      <c r="J120" s="29">
        <v>0</v>
      </c>
      <c r="K120" s="29">
        <v>183</v>
      </c>
      <c r="L120" s="29">
        <v>216</v>
      </c>
      <c r="M120" s="30">
        <f t="shared" si="32"/>
        <v>789</v>
      </c>
      <c r="N120" s="30">
        <f t="shared" si="33"/>
        <v>4</v>
      </c>
      <c r="O120" s="30">
        <f t="shared" si="34"/>
        <v>197.25</v>
      </c>
    </row>
    <row r="121" spans="2:15" s="1" customFormat="1" ht="13.9" customHeight="1">
      <c r="B121" s="1" t="str">
        <f>Roster_Selection_Men!AB153&amp;" " &amp; "V "</f>
        <v xml:space="preserve">Indiana Institute Of Technology V </v>
      </c>
      <c r="C121" s="1" t="str">
        <f>Roster_Selection_Men!AD153</f>
        <v>11-456297</v>
      </c>
      <c r="D121" s="1" t="str">
        <f>Roster_Selection_Men!AE153</f>
        <v>Parker Laubach</v>
      </c>
      <c r="E121" s="23" t="s">
        <v>2197</v>
      </c>
      <c r="F121" s="1" t="str">
        <f>IF(ISERROR(Baker_Scores_Men_Var!E121), " ", IF(Baker_Scores_Men_Var!E121 = "Yes", "Yes", "  "))</f>
        <v>Yes</v>
      </c>
      <c r="G121" s="29">
        <v>218</v>
      </c>
      <c r="H121" s="29">
        <v>203</v>
      </c>
      <c r="I121" s="29">
        <v>192</v>
      </c>
      <c r="J121" s="29">
        <v>169</v>
      </c>
      <c r="K121" s="29">
        <v>0</v>
      </c>
      <c r="L121" s="29">
        <v>185</v>
      </c>
      <c r="M121" s="30">
        <f t="shared" si="32"/>
        <v>967</v>
      </c>
      <c r="N121" s="30">
        <f t="shared" si="33"/>
        <v>5</v>
      </c>
      <c r="O121" s="30">
        <f t="shared" si="34"/>
        <v>193.4</v>
      </c>
    </row>
    <row r="122" spans="2:15" s="1" customFormat="1" ht="13.9" customHeight="1">
      <c r="B122" s="1" t="str">
        <f>Roster_Selection_Men!AB154&amp;" " &amp; "V "</f>
        <v xml:space="preserve">Indiana Institute Of Technology V </v>
      </c>
      <c r="C122" s="1" t="str">
        <f>Roster_Selection_Men!AD154</f>
        <v>11-136310</v>
      </c>
      <c r="D122" s="1" t="str">
        <f>Roster_Selection_Men!AE154</f>
        <v>Race Lowder</v>
      </c>
      <c r="E122" s="23" t="s">
        <v>2197</v>
      </c>
      <c r="F122" s="1" t="str">
        <f>IF(ISERROR(Baker_Scores_Men_Var!E122), " ", IF(Baker_Scores_Men_Var!E122 = "Yes", "Yes", "  "))</f>
        <v>Yes</v>
      </c>
      <c r="G122" s="29">
        <v>0</v>
      </c>
      <c r="H122" s="29">
        <v>0</v>
      </c>
      <c r="I122" s="29">
        <v>173</v>
      </c>
      <c r="J122" s="29">
        <v>0</v>
      </c>
      <c r="K122" s="29">
        <v>0</v>
      </c>
      <c r="L122" s="29">
        <v>0</v>
      </c>
      <c r="M122" s="30">
        <f t="shared" si="32"/>
        <v>173</v>
      </c>
      <c r="N122" s="30">
        <f t="shared" si="33"/>
        <v>1</v>
      </c>
      <c r="O122" s="30">
        <f t="shared" si="34"/>
        <v>173</v>
      </c>
    </row>
    <row r="123" spans="2:15" s="1" customFormat="1" ht="13.9" customHeight="1">
      <c r="B123" s="1" t="str">
        <f>Roster_Selection_Men!AB155&amp;" " &amp; "V "</f>
        <v xml:space="preserve">Indiana Institute Of Technology V </v>
      </c>
      <c r="C123" s="1" t="str">
        <f>Roster_Selection_Men!AD155</f>
        <v>11-763514</v>
      </c>
      <c r="D123" s="1" t="str">
        <f>Roster_Selection_Men!AE155</f>
        <v>Ralph Carbone</v>
      </c>
      <c r="E123" s="23" t="s">
        <v>2197</v>
      </c>
      <c r="F123" s="1" t="str">
        <f>IF(ISERROR(Baker_Scores_Men_Var!E123), " ", IF(Baker_Scores_Men_Var!E123 = "Yes", "Yes", "  "))</f>
        <v>Yes</v>
      </c>
      <c r="G123" s="29">
        <v>242</v>
      </c>
      <c r="H123" s="29">
        <v>170</v>
      </c>
      <c r="I123" s="29">
        <v>0</v>
      </c>
      <c r="J123" s="29">
        <v>235</v>
      </c>
      <c r="K123" s="29">
        <v>193</v>
      </c>
      <c r="L123" s="29">
        <v>203</v>
      </c>
      <c r="M123" s="30">
        <f t="shared" si="32"/>
        <v>1043</v>
      </c>
      <c r="N123" s="30">
        <f t="shared" si="33"/>
        <v>5</v>
      </c>
      <c r="O123" s="30">
        <f t="shared" si="34"/>
        <v>208.6</v>
      </c>
    </row>
    <row r="124" spans="2:15" s="1" customFormat="1" ht="13.9" customHeight="1">
      <c r="B124" s="1" t="s">
        <v>1745</v>
      </c>
      <c r="C124" s="28" t="s">
        <v>360</v>
      </c>
      <c r="D124" s="23" t="s">
        <v>360</v>
      </c>
      <c r="E124" s="23"/>
      <c r="F124" s="23"/>
      <c r="G124" s="29"/>
      <c r="H124" s="29"/>
      <c r="I124" s="29"/>
      <c r="J124" s="29"/>
      <c r="K124" s="29"/>
      <c r="L124" s="29"/>
      <c r="M124" s="30">
        <f t="shared" si="32"/>
        <v>0</v>
      </c>
      <c r="N124" s="30">
        <f t="shared" si="33"/>
        <v>0</v>
      </c>
      <c r="O124" s="30">
        <f t="shared" si="34"/>
        <v>0</v>
      </c>
    </row>
    <row r="125" spans="2:15" s="1" customFormat="1" ht="13.9" customHeight="1">
      <c r="B125" s="1" t="s">
        <v>1745</v>
      </c>
      <c r="C125" s="28" t="s">
        <v>360</v>
      </c>
      <c r="D125" s="23" t="s">
        <v>360</v>
      </c>
      <c r="E125" s="23"/>
      <c r="F125" s="23"/>
      <c r="G125" s="29"/>
      <c r="H125" s="29"/>
      <c r="I125" s="29"/>
      <c r="J125" s="29"/>
      <c r="K125" s="29"/>
      <c r="L125" s="29"/>
      <c r="M125" s="30">
        <f t="shared" si="32"/>
        <v>0</v>
      </c>
      <c r="N125" s="30">
        <f t="shared" si="33"/>
        <v>0</v>
      </c>
      <c r="O125" s="30">
        <f t="shared" si="34"/>
        <v>0</v>
      </c>
    </row>
    <row r="126" spans="2:15" s="1" customFormat="1" ht="13.9" customHeight="1">
      <c r="B126" s="1" t="s">
        <v>1745</v>
      </c>
      <c r="C126" s="28" t="s">
        <v>360</v>
      </c>
      <c r="D126" s="23" t="s">
        <v>360</v>
      </c>
      <c r="E126" s="23"/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30">
        <f t="shared" si="34"/>
        <v>0</v>
      </c>
    </row>
    <row r="127" spans="2:15" s="1" customFormat="1" ht="13.9" customHeight="1">
      <c r="B127" s="33"/>
      <c r="G127" s="30">
        <f t="shared" ref="G127:N127" si="35">SUM(G116:G126)</f>
        <v>1155</v>
      </c>
      <c r="H127" s="30">
        <f t="shared" si="35"/>
        <v>955</v>
      </c>
      <c r="I127" s="30">
        <f t="shared" si="35"/>
        <v>1079</v>
      </c>
      <c r="J127" s="30">
        <f t="shared" si="35"/>
        <v>974</v>
      </c>
      <c r="K127" s="30">
        <f t="shared" si="35"/>
        <v>941</v>
      </c>
      <c r="L127" s="30">
        <f t="shared" si="35"/>
        <v>996</v>
      </c>
      <c r="M127" s="34">
        <f t="shared" si="35"/>
        <v>6100</v>
      </c>
      <c r="N127" s="34">
        <f t="shared" si="35"/>
        <v>30</v>
      </c>
    </row>
    <row r="128" spans="2:15" s="1" customFormat="1" ht="13.9" customHeight="1"/>
    <row r="129" spans="2:15" s="1" customFormat="1" ht="13.9" customHeight="1">
      <c r="B129" s="1" t="str">
        <f>Roster_Selection_Men!AB172&amp;" " &amp; "V "</f>
        <v xml:space="preserve">Indianapolis ,University Of V </v>
      </c>
      <c r="C129" s="1" t="str">
        <f>Roster_Selection_Men!AD172</f>
        <v>11-734775</v>
      </c>
      <c r="D129" s="1" t="str">
        <f>Roster_Selection_Men!AE172</f>
        <v>Christopher Hammer</v>
      </c>
      <c r="E129" s="23" t="s">
        <v>2196</v>
      </c>
      <c r="F129" s="1" t="str">
        <f>IF(ISERROR(Baker_Scores_Men_Var!E129), " ", IF(Baker_Scores_Men_Var!E129 = "Yes", "Yes", "  "))</f>
        <v>Yes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30">
        <f t="shared" ref="M129:M139" si="36">SUM(G129:L129)</f>
        <v>0</v>
      </c>
      <c r="N129" s="30">
        <f t="shared" ref="N129:N139" si="37">COUNTIF(G129:L129, "&gt;0" )</f>
        <v>0</v>
      </c>
      <c r="O129" s="30">
        <f t="shared" ref="O129:O139" si="38">IF(N129=0,0,M129/N129)</f>
        <v>0</v>
      </c>
    </row>
    <row r="130" spans="2:15" s="1" customFormat="1" ht="13.9" customHeight="1">
      <c r="B130" s="1" t="str">
        <f>Roster_Selection_Men!AB173&amp;" " &amp; "V "</f>
        <v xml:space="preserve">Indianapolis ,University Of V </v>
      </c>
      <c r="C130" s="1" t="str">
        <f>Roster_Selection_Men!AD173</f>
        <v>11-620269</v>
      </c>
      <c r="D130" s="1" t="str">
        <f>Roster_Selection_Men!AE173</f>
        <v>Jonathan Murrell</v>
      </c>
      <c r="E130" s="23" t="s">
        <v>2197</v>
      </c>
      <c r="F130" s="1" t="str">
        <f>IF(ISERROR(Baker_Scores_Men_Var!E130), " ", IF(Baker_Scores_Men_Var!E130 = "Yes", "Yes", "  "))</f>
        <v>Yes</v>
      </c>
      <c r="G130" s="29">
        <v>181</v>
      </c>
      <c r="H130" s="29">
        <v>182</v>
      </c>
      <c r="I130" s="29">
        <v>204</v>
      </c>
      <c r="J130" s="29">
        <v>179</v>
      </c>
      <c r="K130" s="29">
        <v>165</v>
      </c>
      <c r="L130" s="29">
        <v>0</v>
      </c>
      <c r="M130" s="30">
        <f t="shared" si="36"/>
        <v>911</v>
      </c>
      <c r="N130" s="30">
        <f t="shared" si="37"/>
        <v>5</v>
      </c>
      <c r="O130" s="30">
        <f t="shared" si="38"/>
        <v>182.2</v>
      </c>
    </row>
    <row r="131" spans="2:15" s="1" customFormat="1" ht="13.9" customHeight="1">
      <c r="B131" s="1" t="str">
        <f>Roster_Selection_Men!AB174&amp;" " &amp; "V "</f>
        <v xml:space="preserve">Indianapolis ,University Of V </v>
      </c>
      <c r="C131" s="1" t="str">
        <f>Roster_Selection_Men!AD174</f>
        <v>21-48802</v>
      </c>
      <c r="D131" s="1" t="str">
        <f>Roster_Selection_Men!AE174</f>
        <v>Noah Cottongim</v>
      </c>
      <c r="E131" s="23" t="s">
        <v>2197</v>
      </c>
      <c r="F131" s="1" t="str">
        <f>IF(ISERROR(Baker_Scores_Men_Var!E131), " ", IF(Baker_Scores_Men_Var!E131 = "Yes", "Yes", "  "))</f>
        <v>Yes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143</v>
      </c>
      <c r="M131" s="30">
        <f t="shared" si="36"/>
        <v>143</v>
      </c>
      <c r="N131" s="30">
        <f t="shared" si="37"/>
        <v>1</v>
      </c>
      <c r="O131" s="30">
        <f t="shared" si="38"/>
        <v>143</v>
      </c>
    </row>
    <row r="132" spans="2:15" s="1" customFormat="1" ht="13.9" customHeight="1">
      <c r="B132" s="1" t="str">
        <f>Roster_Selection_Men!AB175&amp;" " &amp; "V "</f>
        <v xml:space="preserve">Indianapolis ,University Of V </v>
      </c>
      <c r="C132" s="1" t="str">
        <f>Roster_Selection_Men!AD175</f>
        <v>19-68998</v>
      </c>
      <c r="D132" s="1" t="str">
        <f>Roster_Selection_Men!AE175</f>
        <v>Vincent Parise</v>
      </c>
      <c r="E132" s="23" t="s">
        <v>2197</v>
      </c>
      <c r="F132" s="1" t="str">
        <f>IF(ISERROR(Baker_Scores_Men_Var!E132), " ", IF(Baker_Scores_Men_Var!E132 = "Yes", "Yes", "  "))</f>
        <v>Yes</v>
      </c>
      <c r="G132" s="29">
        <v>192</v>
      </c>
      <c r="H132" s="29">
        <v>161</v>
      </c>
      <c r="I132" s="29">
        <v>212</v>
      </c>
      <c r="J132" s="29">
        <v>190</v>
      </c>
      <c r="K132" s="29">
        <v>217</v>
      </c>
      <c r="L132" s="29">
        <v>220</v>
      </c>
      <c r="M132" s="30">
        <f t="shared" si="36"/>
        <v>1192</v>
      </c>
      <c r="N132" s="30">
        <f t="shared" si="37"/>
        <v>6</v>
      </c>
      <c r="O132" s="30">
        <f t="shared" si="38"/>
        <v>198.66666666666666</v>
      </c>
    </row>
    <row r="133" spans="2:15" s="1" customFormat="1" ht="13.9" customHeight="1">
      <c r="B133" s="1" t="str">
        <f>Roster_Selection_Men!AB176&amp;" " &amp; "V "</f>
        <v xml:space="preserve">Indianapolis ,University Of V </v>
      </c>
      <c r="C133" s="1" t="str">
        <f>Roster_Selection_Men!AD176</f>
        <v>22-29863</v>
      </c>
      <c r="D133" s="1" t="str">
        <f>Roster_Selection_Men!AE176</f>
        <v>Wesley Hawk</v>
      </c>
      <c r="E133" s="23" t="s">
        <v>2197</v>
      </c>
      <c r="F133" s="1" t="str">
        <f>IF(ISERROR(Baker_Scores_Men_Var!E133), " ", IF(Baker_Scores_Men_Var!E133 = "Yes", "Yes", "  "))</f>
        <v>Yes</v>
      </c>
      <c r="G133" s="29">
        <v>150</v>
      </c>
      <c r="H133" s="29">
        <v>202</v>
      </c>
      <c r="I133" s="29">
        <v>191</v>
      </c>
      <c r="J133" s="29">
        <v>156</v>
      </c>
      <c r="K133" s="29">
        <v>243</v>
      </c>
      <c r="L133" s="29">
        <v>226</v>
      </c>
      <c r="M133" s="30">
        <f t="shared" si="36"/>
        <v>1168</v>
      </c>
      <c r="N133" s="30">
        <f t="shared" si="37"/>
        <v>6</v>
      </c>
      <c r="O133" s="30">
        <f t="shared" si="38"/>
        <v>194.66666666666666</v>
      </c>
    </row>
    <row r="134" spans="2:15" s="1" customFormat="1" ht="13.9" customHeight="1">
      <c r="B134" s="1" t="str">
        <f>Roster_Selection_Men!AB177&amp;" " &amp; "V "</f>
        <v xml:space="preserve">Indianapolis ,University Of V </v>
      </c>
      <c r="C134" s="1" t="str">
        <f>Roster_Selection_Men!AD177</f>
        <v>11-754989</v>
      </c>
      <c r="D134" s="1" t="str">
        <f>Roster_Selection_Men!AE177</f>
        <v>William Likens</v>
      </c>
      <c r="E134" s="23" t="s">
        <v>2197</v>
      </c>
      <c r="F134" s="1" t="str">
        <f>IF(ISERROR(Baker_Scores_Men_Var!E134), " ", IF(Baker_Scores_Men_Var!E134 = "Yes", "Yes", "  "))</f>
        <v>Yes</v>
      </c>
      <c r="G134" s="29">
        <v>185</v>
      </c>
      <c r="H134" s="29">
        <v>189</v>
      </c>
      <c r="I134" s="29">
        <v>185</v>
      </c>
      <c r="J134" s="29">
        <v>200</v>
      </c>
      <c r="K134" s="29">
        <v>162</v>
      </c>
      <c r="L134" s="29">
        <v>117</v>
      </c>
      <c r="M134" s="30">
        <f t="shared" si="36"/>
        <v>1038</v>
      </c>
      <c r="N134" s="30">
        <f t="shared" si="37"/>
        <v>6</v>
      </c>
      <c r="O134" s="30">
        <f t="shared" si="38"/>
        <v>173</v>
      </c>
    </row>
    <row r="135" spans="2:15" s="1" customFormat="1" ht="13.9" customHeight="1">
      <c r="B135" s="1" t="str">
        <f>Roster_Selection_Men!AB178&amp;" " &amp; "V "</f>
        <v xml:space="preserve">Indianapolis ,University Of V </v>
      </c>
      <c r="C135" s="1" t="str">
        <f>Roster_Selection_Men!AD178</f>
        <v>19-72428</v>
      </c>
      <c r="D135" s="1" t="str">
        <f>Roster_Selection_Men!AE178</f>
        <v>Zander Parise</v>
      </c>
      <c r="E135" s="23" t="s">
        <v>2197</v>
      </c>
      <c r="F135" s="1" t="str">
        <f>IF(ISERROR(Baker_Scores_Men_Var!E135), " ", IF(Baker_Scores_Men_Var!E135 = "Yes", "Yes", "  "))</f>
        <v>Yes</v>
      </c>
      <c r="G135" s="29">
        <v>246</v>
      </c>
      <c r="H135" s="29">
        <v>198</v>
      </c>
      <c r="I135" s="29">
        <v>182</v>
      </c>
      <c r="J135" s="29">
        <v>192</v>
      </c>
      <c r="K135" s="29">
        <v>212</v>
      </c>
      <c r="L135" s="29">
        <v>249</v>
      </c>
      <c r="M135" s="30">
        <f t="shared" si="36"/>
        <v>1279</v>
      </c>
      <c r="N135" s="30">
        <f t="shared" si="37"/>
        <v>6</v>
      </c>
      <c r="O135" s="30">
        <f t="shared" si="38"/>
        <v>213.16666666666666</v>
      </c>
    </row>
    <row r="136" spans="2:15" s="1" customFormat="1" ht="13.9" customHeight="1">
      <c r="B136" s="1" t="str">
        <f>Roster_Selection_Men!AB179&amp;" " &amp; "V "</f>
        <v xml:space="preserve"> V </v>
      </c>
      <c r="C136" s="1" t="str">
        <f>Roster_Selection_Men!AD179</f>
        <v/>
      </c>
      <c r="D136" s="1" t="str">
        <f>Roster_Selection_Men!AE179</f>
        <v/>
      </c>
      <c r="E136" s="23"/>
      <c r="F136" s="1" t="str">
        <f>IF(ISERROR(Baker_Scores_Men_Var!E136), " ", IF(Baker_Scores_Men_Var!E136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30">
        <f t="shared" si="36"/>
        <v>0</v>
      </c>
      <c r="N136" s="30">
        <f t="shared" si="37"/>
        <v>0</v>
      </c>
      <c r="O136" s="30">
        <f t="shared" si="38"/>
        <v>0</v>
      </c>
    </row>
    <row r="137" spans="2:15" s="1" customFormat="1" ht="13.9" customHeight="1">
      <c r="B137" s="1" t="s">
        <v>1746</v>
      </c>
      <c r="C137" s="28" t="s">
        <v>360</v>
      </c>
      <c r="D137" s="23" t="s">
        <v>360</v>
      </c>
      <c r="E137" s="23"/>
      <c r="F137" s="23"/>
      <c r="G137" s="29"/>
      <c r="H137" s="29"/>
      <c r="I137" s="29"/>
      <c r="J137" s="29"/>
      <c r="K137" s="29"/>
      <c r="L137" s="29"/>
      <c r="M137" s="30">
        <f t="shared" si="36"/>
        <v>0</v>
      </c>
      <c r="N137" s="30">
        <f t="shared" si="37"/>
        <v>0</v>
      </c>
      <c r="O137" s="30">
        <f t="shared" si="38"/>
        <v>0</v>
      </c>
    </row>
    <row r="138" spans="2:15" s="1" customFormat="1" ht="13.9" customHeight="1">
      <c r="B138" s="1" t="s">
        <v>1746</v>
      </c>
      <c r="C138" s="28" t="s">
        <v>360</v>
      </c>
      <c r="D138" s="23" t="s">
        <v>360</v>
      </c>
      <c r="E138" s="23"/>
      <c r="F138" s="23"/>
      <c r="G138" s="29"/>
      <c r="H138" s="29"/>
      <c r="I138" s="29"/>
      <c r="J138" s="29"/>
      <c r="K138" s="29"/>
      <c r="L138" s="29"/>
      <c r="M138" s="30">
        <f t="shared" si="36"/>
        <v>0</v>
      </c>
      <c r="N138" s="30">
        <f t="shared" si="37"/>
        <v>0</v>
      </c>
      <c r="O138" s="30">
        <f t="shared" si="38"/>
        <v>0</v>
      </c>
    </row>
    <row r="139" spans="2:15" s="1" customFormat="1" ht="13.9" customHeight="1">
      <c r="B139" s="1" t="s">
        <v>1746</v>
      </c>
      <c r="C139" s="28" t="s">
        <v>360</v>
      </c>
      <c r="D139" s="23" t="s">
        <v>360</v>
      </c>
      <c r="E139" s="23"/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30">
        <f t="shared" si="38"/>
        <v>0</v>
      </c>
    </row>
    <row r="140" spans="2:15" s="1" customFormat="1" ht="13.9" customHeight="1">
      <c r="B140" s="33"/>
      <c r="G140" s="30">
        <f t="shared" ref="G140:N140" si="39">SUM(G129:G139)</f>
        <v>954</v>
      </c>
      <c r="H140" s="30">
        <f t="shared" si="39"/>
        <v>932</v>
      </c>
      <c r="I140" s="30">
        <f t="shared" si="39"/>
        <v>974</v>
      </c>
      <c r="J140" s="30">
        <f t="shared" si="39"/>
        <v>917</v>
      </c>
      <c r="K140" s="30">
        <f t="shared" si="39"/>
        <v>999</v>
      </c>
      <c r="L140" s="30">
        <f t="shared" si="39"/>
        <v>955</v>
      </c>
      <c r="M140" s="34">
        <f t="shared" si="39"/>
        <v>5731</v>
      </c>
      <c r="N140" s="34">
        <f t="shared" si="39"/>
        <v>30</v>
      </c>
    </row>
    <row r="141" spans="2:15" s="1" customFormat="1" ht="13.9" customHeight="1"/>
    <row r="142" spans="2:15" s="1" customFormat="1" ht="13.9" customHeight="1">
      <c r="B142" s="1" t="str">
        <f>Roster_Selection_Men!AB180&amp;" " &amp; "V "</f>
        <v xml:space="preserve">Joliet Junior College V </v>
      </c>
      <c r="C142" s="1" t="str">
        <f>Roster_Selection_Men!AD180</f>
        <v>11-433197</v>
      </c>
      <c r="D142" s="1" t="str">
        <f>Roster_Selection_Men!AE180</f>
        <v>Guy Carbonaro</v>
      </c>
      <c r="E142" s="23" t="s">
        <v>2197</v>
      </c>
      <c r="F142" s="1" t="str">
        <f>IF(ISERROR(Baker_Scores_Men_Var!E142), " ", IF(Baker_Scores_Men_Var!E142 = "Yes", "Yes", "  "))</f>
        <v>Yes</v>
      </c>
      <c r="G142" s="29">
        <v>186</v>
      </c>
      <c r="H142" s="29">
        <v>200</v>
      </c>
      <c r="I142" s="29">
        <v>213</v>
      </c>
      <c r="J142" s="29">
        <v>208</v>
      </c>
      <c r="K142" s="29">
        <v>171</v>
      </c>
      <c r="L142" s="29">
        <v>158</v>
      </c>
      <c r="M142" s="30">
        <f t="shared" ref="M142:M152" si="40">SUM(G142:L142)</f>
        <v>1136</v>
      </c>
      <c r="N142" s="30">
        <f t="shared" ref="N142:N152" si="41">COUNTIF(G142:L142, "&gt;0" )</f>
        <v>6</v>
      </c>
      <c r="O142" s="30">
        <f t="shared" ref="O142:O152" si="42">IF(N142=0,0,M142/N142)</f>
        <v>189.33333333333334</v>
      </c>
    </row>
    <row r="143" spans="2:15" s="1" customFormat="1" ht="13.9" customHeight="1">
      <c r="B143" s="1" t="str">
        <f>Roster_Selection_Men!AB181&amp;" " &amp; "V "</f>
        <v xml:space="preserve">Joliet Junior College V </v>
      </c>
      <c r="C143" s="1" t="str">
        <f>Roster_Selection_Men!AD181</f>
        <v>7823-272762</v>
      </c>
      <c r="D143" s="1" t="str">
        <f>Roster_Selection_Men!AE181</f>
        <v>Jacob Scholes</v>
      </c>
      <c r="E143" s="23" t="s">
        <v>2197</v>
      </c>
      <c r="F143" s="1" t="str">
        <f>IF(ISERROR(Baker_Scores_Men_Var!E143), " ", IF(Baker_Scores_Men_Var!E143 = "Yes", "Yes", "  "))</f>
        <v>Yes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30">
        <f t="shared" si="40"/>
        <v>0</v>
      </c>
      <c r="N143" s="30">
        <f t="shared" si="41"/>
        <v>0</v>
      </c>
      <c r="O143" s="30">
        <f t="shared" si="42"/>
        <v>0</v>
      </c>
    </row>
    <row r="144" spans="2:15" s="1" customFormat="1" ht="13.9" customHeight="1">
      <c r="B144" s="1" t="str">
        <f>Roster_Selection_Men!AB182&amp;" " &amp; "V "</f>
        <v xml:space="preserve">Joliet Junior College V </v>
      </c>
      <c r="C144" s="1" t="str">
        <f>Roster_Selection_Men!AD182</f>
        <v>16-59002</v>
      </c>
      <c r="D144" s="1" t="str">
        <f>Roster_Selection_Men!AE182</f>
        <v>Joe Wesel</v>
      </c>
      <c r="E144" s="23" t="s">
        <v>2197</v>
      </c>
      <c r="F144" s="1" t="str">
        <f>IF(ISERROR(Baker_Scores_Men_Var!E144), " ", IF(Baker_Scores_Men_Var!E144 = "Yes", "Yes", "  "))</f>
        <v>Yes</v>
      </c>
      <c r="G144" s="29">
        <v>146</v>
      </c>
      <c r="H144" s="29">
        <v>173</v>
      </c>
      <c r="I144" s="29">
        <v>165</v>
      </c>
      <c r="J144" s="29">
        <v>212</v>
      </c>
      <c r="K144" s="29">
        <v>196</v>
      </c>
      <c r="L144" s="29">
        <v>181</v>
      </c>
      <c r="M144" s="30">
        <f t="shared" si="40"/>
        <v>1073</v>
      </c>
      <c r="N144" s="30">
        <f t="shared" si="41"/>
        <v>6</v>
      </c>
      <c r="O144" s="30">
        <f t="shared" si="42"/>
        <v>178.83333333333334</v>
      </c>
    </row>
    <row r="145" spans="2:15" s="1" customFormat="1" ht="13.9" customHeight="1">
      <c r="B145" s="1" t="str">
        <f>Roster_Selection_Men!AB183&amp;" " &amp; "V "</f>
        <v xml:space="preserve">Joliet Junior College V </v>
      </c>
      <c r="C145" s="1" t="str">
        <f>Roster_Selection_Men!AD183</f>
        <v>5730-28954</v>
      </c>
      <c r="D145" s="1" t="str">
        <f>Roster_Selection_Men!AE183</f>
        <v>Khari Barnes</v>
      </c>
      <c r="E145" s="23" t="s">
        <v>2197</v>
      </c>
      <c r="F145" s="1" t="str">
        <f>IF(ISERROR(Baker_Scores_Men_Var!E145), " ", IF(Baker_Scores_Men_Var!E145 = "Yes", "Yes", "  "))</f>
        <v>Yes</v>
      </c>
      <c r="G145" s="29">
        <v>115</v>
      </c>
      <c r="H145" s="29">
        <v>211</v>
      </c>
      <c r="I145" s="29">
        <v>156</v>
      </c>
      <c r="J145" s="29">
        <v>220</v>
      </c>
      <c r="K145" s="29">
        <v>188</v>
      </c>
      <c r="L145" s="29">
        <v>215</v>
      </c>
      <c r="M145" s="30">
        <f t="shared" si="40"/>
        <v>1105</v>
      </c>
      <c r="N145" s="30">
        <f t="shared" si="41"/>
        <v>6</v>
      </c>
      <c r="O145" s="30">
        <f t="shared" si="42"/>
        <v>184.16666666666666</v>
      </c>
    </row>
    <row r="146" spans="2:15" s="1" customFormat="1" ht="13.9" customHeight="1">
      <c r="B146" s="1" t="str">
        <f>Roster_Selection_Men!AB184&amp;" " &amp; "V "</f>
        <v xml:space="preserve">Joliet Junior College V </v>
      </c>
      <c r="C146" s="1" t="str">
        <f>Roster_Selection_Men!AD184</f>
        <v>18-78134</v>
      </c>
      <c r="D146" s="1" t="str">
        <f>Roster_Selection_Men!AE184</f>
        <v>Matthew Lee</v>
      </c>
      <c r="E146" s="23" t="s">
        <v>2196</v>
      </c>
      <c r="F146" s="1" t="str">
        <f>IF(ISERROR(Baker_Scores_Men_Var!E146), " ", IF(Baker_Scores_Men_Var!E146 = "Yes", "Yes", "  "))</f>
        <v>Yes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30">
        <f t="shared" si="40"/>
        <v>0</v>
      </c>
      <c r="N146" s="30">
        <f t="shared" si="41"/>
        <v>0</v>
      </c>
      <c r="O146" s="30">
        <f t="shared" si="42"/>
        <v>0</v>
      </c>
    </row>
    <row r="147" spans="2:15" s="1" customFormat="1" ht="13.9" customHeight="1">
      <c r="B147" s="1" t="str">
        <f>Roster_Selection_Men!AB185&amp;" " &amp; "V "</f>
        <v xml:space="preserve">Joliet Junior College V </v>
      </c>
      <c r="C147" s="1" t="str">
        <f>Roster_Selection_Men!AD185</f>
        <v>20-11185</v>
      </c>
      <c r="D147" s="1" t="str">
        <f>Roster_Selection_Men!AE185</f>
        <v>Nicholas Allocco</v>
      </c>
      <c r="E147" s="23" t="s">
        <v>2197</v>
      </c>
      <c r="F147" s="1" t="str">
        <f>IF(ISERROR(Baker_Scores_Men_Var!E147), " ", IF(Baker_Scores_Men_Var!E147 = "Yes", "Yes", "  "))</f>
        <v>Yes</v>
      </c>
      <c r="G147" s="29">
        <v>0</v>
      </c>
      <c r="H147" s="29">
        <v>0</v>
      </c>
      <c r="I147" s="29">
        <v>0</v>
      </c>
      <c r="J147" s="29">
        <v>0</v>
      </c>
      <c r="K147" s="29">
        <v>194</v>
      </c>
      <c r="L147" s="29">
        <v>0</v>
      </c>
      <c r="M147" s="30">
        <f t="shared" si="40"/>
        <v>194</v>
      </c>
      <c r="N147" s="30">
        <f t="shared" si="41"/>
        <v>1</v>
      </c>
      <c r="O147" s="30">
        <f t="shared" si="42"/>
        <v>194</v>
      </c>
    </row>
    <row r="148" spans="2:15" s="1" customFormat="1" ht="13.9" customHeight="1">
      <c r="B148" s="1" t="str">
        <f>Roster_Selection_Men!AB186&amp;" " &amp; "V "</f>
        <v xml:space="preserve">Joliet Junior College V </v>
      </c>
      <c r="C148" s="1" t="str">
        <f>Roster_Selection_Men!AD186</f>
        <v>19-47649</v>
      </c>
      <c r="D148" s="1" t="str">
        <f>Roster_Selection_Men!AE186</f>
        <v>Tristan Kurth</v>
      </c>
      <c r="E148" s="23" t="s">
        <v>2197</v>
      </c>
      <c r="F148" s="1" t="str">
        <f>IF(ISERROR(Baker_Scores_Men_Var!E148), " ", IF(Baker_Scores_Men_Var!E148 = "Yes", "Yes", "  "))</f>
        <v>Yes</v>
      </c>
      <c r="G148" s="29">
        <v>266</v>
      </c>
      <c r="H148" s="29">
        <v>193</v>
      </c>
      <c r="I148" s="29">
        <v>165</v>
      </c>
      <c r="J148" s="29">
        <v>194</v>
      </c>
      <c r="K148" s="29">
        <v>198</v>
      </c>
      <c r="L148" s="29">
        <v>194</v>
      </c>
      <c r="M148" s="30">
        <f t="shared" si="40"/>
        <v>1210</v>
      </c>
      <c r="N148" s="30">
        <f t="shared" si="41"/>
        <v>6</v>
      </c>
      <c r="O148" s="30">
        <f t="shared" si="42"/>
        <v>201.66666666666666</v>
      </c>
    </row>
    <row r="149" spans="2:15" s="1" customFormat="1" ht="13.9" customHeight="1">
      <c r="B149" s="1" t="str">
        <f>Roster_Selection_Men!AB187&amp;" " &amp; "V "</f>
        <v xml:space="preserve">Joliet Junior College V </v>
      </c>
      <c r="C149" s="1" t="str">
        <f>Roster_Selection_Men!AD187</f>
        <v>11-413075</v>
      </c>
      <c r="D149" s="1" t="str">
        <f>Roster_Selection_Men!AE187</f>
        <v>Tyler Richter</v>
      </c>
      <c r="E149" s="23" t="s">
        <v>2197</v>
      </c>
      <c r="F149" s="1" t="str">
        <f>IF(ISERROR(Baker_Scores_Men_Var!E149), " ", IF(Baker_Scores_Men_Var!E149 = "Yes", "Yes", "  "))</f>
        <v>Yes</v>
      </c>
      <c r="G149" s="29">
        <v>127</v>
      </c>
      <c r="H149" s="29">
        <v>161</v>
      </c>
      <c r="I149" s="29">
        <v>190</v>
      </c>
      <c r="J149" s="29">
        <v>195</v>
      </c>
      <c r="K149" s="29">
        <v>0</v>
      </c>
      <c r="L149" s="29">
        <v>155</v>
      </c>
      <c r="M149" s="30">
        <f t="shared" si="40"/>
        <v>828</v>
      </c>
      <c r="N149" s="30">
        <f t="shared" si="41"/>
        <v>5</v>
      </c>
      <c r="O149" s="30">
        <f t="shared" si="42"/>
        <v>165.6</v>
      </c>
    </row>
    <row r="150" spans="2:15" s="1" customFormat="1" ht="13.9" customHeight="1">
      <c r="B150" s="1" t="s">
        <v>1747</v>
      </c>
      <c r="C150" s="28" t="s">
        <v>360</v>
      </c>
      <c r="D150" s="23" t="s">
        <v>360</v>
      </c>
      <c r="E150" s="23"/>
      <c r="F150" s="23"/>
      <c r="G150" s="29"/>
      <c r="H150" s="29"/>
      <c r="I150" s="29"/>
      <c r="J150" s="29"/>
      <c r="K150" s="29"/>
      <c r="L150" s="29"/>
      <c r="M150" s="30">
        <f t="shared" si="40"/>
        <v>0</v>
      </c>
      <c r="N150" s="30">
        <f t="shared" si="41"/>
        <v>0</v>
      </c>
      <c r="O150" s="30">
        <f t="shared" si="42"/>
        <v>0</v>
      </c>
    </row>
    <row r="151" spans="2:15" s="1" customFormat="1" ht="13.9" customHeight="1">
      <c r="B151" s="1" t="s">
        <v>1747</v>
      </c>
      <c r="C151" s="28" t="s">
        <v>360</v>
      </c>
      <c r="D151" s="23" t="s">
        <v>360</v>
      </c>
      <c r="E151" s="23"/>
      <c r="F151" s="23"/>
      <c r="G151" s="29"/>
      <c r="H151" s="29"/>
      <c r="I151" s="29"/>
      <c r="J151" s="29"/>
      <c r="K151" s="29"/>
      <c r="L151" s="29"/>
      <c r="M151" s="30">
        <f t="shared" si="40"/>
        <v>0</v>
      </c>
      <c r="N151" s="30">
        <f t="shared" si="41"/>
        <v>0</v>
      </c>
      <c r="O151" s="30">
        <f t="shared" si="42"/>
        <v>0</v>
      </c>
    </row>
    <row r="152" spans="2:15" s="1" customFormat="1" ht="13.9" customHeight="1">
      <c r="B152" s="1" t="s">
        <v>1747</v>
      </c>
      <c r="C152" s="28" t="s">
        <v>360</v>
      </c>
      <c r="D152" s="23" t="s">
        <v>360</v>
      </c>
      <c r="E152" s="23"/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30">
        <f t="shared" si="42"/>
        <v>0</v>
      </c>
    </row>
    <row r="153" spans="2:15" s="1" customFormat="1" ht="13.9" customHeight="1">
      <c r="B153" s="33"/>
      <c r="G153" s="30">
        <f t="shared" ref="G153:N153" si="43">SUM(G142:G152)</f>
        <v>840</v>
      </c>
      <c r="H153" s="30">
        <f t="shared" si="43"/>
        <v>938</v>
      </c>
      <c r="I153" s="30">
        <f t="shared" si="43"/>
        <v>889</v>
      </c>
      <c r="J153" s="30">
        <f t="shared" si="43"/>
        <v>1029</v>
      </c>
      <c r="K153" s="30">
        <f t="shared" si="43"/>
        <v>947</v>
      </c>
      <c r="L153" s="30">
        <f t="shared" si="43"/>
        <v>903</v>
      </c>
      <c r="M153" s="34">
        <f t="shared" si="43"/>
        <v>5546</v>
      </c>
      <c r="N153" s="34">
        <f t="shared" si="43"/>
        <v>30</v>
      </c>
    </row>
    <row r="154" spans="2:15" s="1" customFormat="1" ht="13.9" customHeight="1"/>
    <row r="155" spans="2:15" s="1" customFormat="1" ht="13.9" customHeight="1">
      <c r="B155" s="1" t="str">
        <f>Roster_Selection_Men!AB190&amp;" " &amp; "V "</f>
        <v xml:space="preserve">Judson University V </v>
      </c>
      <c r="C155" s="1" t="str">
        <f>Roster_Selection_Men!AD190</f>
        <v>11-433448</v>
      </c>
      <c r="D155" s="1" t="str">
        <f>Roster_Selection_Men!AE190</f>
        <v>Anthony Gutierrez</v>
      </c>
      <c r="E155" s="23" t="s">
        <v>2197</v>
      </c>
      <c r="F155" s="1" t="str">
        <f>IF(ISERROR(Baker_Scores_Men_Var!E155), " ", IF(Baker_Scores_Men_Var!E155 = "Yes", "Yes", "  "))</f>
        <v xml:space="preserve">  </v>
      </c>
      <c r="G155" s="29">
        <v>0</v>
      </c>
      <c r="H155" s="29">
        <v>0</v>
      </c>
      <c r="I155" s="29">
        <v>0</v>
      </c>
      <c r="J155" s="29">
        <v>176</v>
      </c>
      <c r="K155" s="29">
        <v>211</v>
      </c>
      <c r="L155" s="29">
        <v>152</v>
      </c>
      <c r="M155" s="30">
        <f t="shared" ref="M155:M165" si="44">SUM(G155:L155)</f>
        <v>539</v>
      </c>
      <c r="N155" s="30">
        <f t="shared" ref="N155:N165" si="45">COUNTIF(G155:L155, "&gt;0" )</f>
        <v>3</v>
      </c>
      <c r="O155" s="30">
        <f t="shared" ref="O155:O165" si="46">IF(N155=0,0,M155/N155)</f>
        <v>179.66666666666666</v>
      </c>
    </row>
    <row r="156" spans="2:15" s="1" customFormat="1" ht="13.9" customHeight="1">
      <c r="B156" s="1" t="str">
        <f>Roster_Selection_Men!AB191&amp;" " &amp; "V "</f>
        <v xml:space="preserve">Judson University V </v>
      </c>
      <c r="C156" s="1" t="str">
        <f>Roster_Selection_Men!AD191</f>
        <v>7914-31287</v>
      </c>
      <c r="D156" s="1" t="str">
        <f>Roster_Selection_Men!AE191</f>
        <v>Caleb Parent</v>
      </c>
      <c r="E156" s="23" t="s">
        <v>2196</v>
      </c>
      <c r="F156" s="1" t="str">
        <f>IF(ISERROR(Baker_Scores_Men_Var!E156), " ", IF(Baker_Scores_Men_Var!E156 = "Yes", "Yes", "  "))</f>
        <v xml:space="preserve">  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30">
        <f t="shared" si="44"/>
        <v>0</v>
      </c>
      <c r="N156" s="30">
        <f t="shared" si="45"/>
        <v>0</v>
      </c>
      <c r="O156" s="30">
        <f t="shared" si="46"/>
        <v>0</v>
      </c>
    </row>
    <row r="157" spans="2:15" s="1" customFormat="1" ht="13.9" customHeight="1">
      <c r="B157" s="1" t="str">
        <f>Roster_Selection_Men!AB192&amp;" " &amp; "V "</f>
        <v xml:space="preserve">Judson University V </v>
      </c>
      <c r="C157" s="1" t="str">
        <f>Roster_Selection_Men!AD192</f>
        <v>11-275352</v>
      </c>
      <c r="D157" s="1" t="str">
        <f>Roster_Selection_Men!AE192</f>
        <v>Eric Roberts</v>
      </c>
      <c r="E157" s="23" t="s">
        <v>2197</v>
      </c>
      <c r="F157" s="1" t="str">
        <f>IF(ISERROR(Baker_Scores_Men_Var!E157), " ", IF(Baker_Scores_Men_Var!E157 = "Yes", "Yes", "  "))</f>
        <v>Yes</v>
      </c>
      <c r="G157" s="29">
        <v>238</v>
      </c>
      <c r="H157" s="29">
        <v>245</v>
      </c>
      <c r="I157" s="29">
        <v>183</v>
      </c>
      <c r="J157" s="29">
        <v>232</v>
      </c>
      <c r="K157" s="29">
        <v>236</v>
      </c>
      <c r="L157" s="29">
        <v>224</v>
      </c>
      <c r="M157" s="30">
        <f t="shared" si="44"/>
        <v>1358</v>
      </c>
      <c r="N157" s="30">
        <f t="shared" si="45"/>
        <v>6</v>
      </c>
      <c r="O157" s="30">
        <f t="shared" si="46"/>
        <v>226.33333333333334</v>
      </c>
    </row>
    <row r="158" spans="2:15" s="1" customFormat="1" ht="13.9" customHeight="1">
      <c r="B158" s="1" t="str">
        <f>Roster_Selection_Men!AB193&amp;" " &amp; "V "</f>
        <v xml:space="preserve">Judson University V </v>
      </c>
      <c r="C158" s="1" t="str">
        <f>Roster_Selection_Men!AD193</f>
        <v>11-402529</v>
      </c>
      <c r="D158" s="1" t="str">
        <f>Roster_Selection_Men!AE193</f>
        <v>Griffin Roake</v>
      </c>
      <c r="E158" s="23" t="s">
        <v>2197</v>
      </c>
      <c r="F158" s="1" t="str">
        <f>IF(ISERROR(Baker_Scores_Men_Var!E158), " ", IF(Baker_Scores_Men_Var!E158 = "Yes", "Yes", "  "))</f>
        <v xml:space="preserve">  </v>
      </c>
      <c r="G158" s="29">
        <v>0</v>
      </c>
      <c r="H158" s="29">
        <v>225</v>
      </c>
      <c r="I158" s="29">
        <v>188</v>
      </c>
      <c r="J158" s="29">
        <v>231</v>
      </c>
      <c r="K158" s="29">
        <v>181</v>
      </c>
      <c r="L158" s="29">
        <v>198</v>
      </c>
      <c r="M158" s="30">
        <f t="shared" si="44"/>
        <v>1023</v>
      </c>
      <c r="N158" s="30">
        <f t="shared" si="45"/>
        <v>5</v>
      </c>
      <c r="O158" s="30">
        <f t="shared" si="46"/>
        <v>204.6</v>
      </c>
    </row>
    <row r="159" spans="2:15" s="1" customFormat="1" ht="13.9" customHeight="1">
      <c r="B159" s="1" t="str">
        <f>Roster_Selection_Men!AB194&amp;" " &amp; "V "</f>
        <v xml:space="preserve">Judson University V </v>
      </c>
      <c r="C159" s="1" t="str">
        <f>Roster_Selection_Men!AD194</f>
        <v>11-661643</v>
      </c>
      <c r="D159" s="1" t="str">
        <f>Roster_Selection_Men!AE194</f>
        <v>James Kontos</v>
      </c>
      <c r="E159" s="23" t="s">
        <v>2197</v>
      </c>
      <c r="F159" s="1" t="str">
        <f>IF(ISERROR(Baker_Scores_Men_Var!E159), " ", IF(Baker_Scores_Men_Var!E159 = "Yes", "Yes", "  "))</f>
        <v>Yes</v>
      </c>
      <c r="G159" s="29">
        <v>172</v>
      </c>
      <c r="H159" s="29">
        <v>0</v>
      </c>
      <c r="I159" s="29">
        <v>0</v>
      </c>
      <c r="J159" s="29">
        <v>180</v>
      </c>
      <c r="K159" s="29">
        <v>219</v>
      </c>
      <c r="L159" s="29">
        <v>170</v>
      </c>
      <c r="M159" s="30">
        <f t="shared" si="44"/>
        <v>741</v>
      </c>
      <c r="N159" s="30">
        <f t="shared" si="45"/>
        <v>4</v>
      </c>
      <c r="O159" s="30">
        <f t="shared" si="46"/>
        <v>185.25</v>
      </c>
    </row>
    <row r="160" spans="2:15" s="1" customFormat="1" ht="13.9" customHeight="1">
      <c r="B160" s="1" t="str">
        <f>Roster_Selection_Men!AB195&amp;" " &amp; "V "</f>
        <v xml:space="preserve">Judson University V </v>
      </c>
      <c r="C160" s="1" t="str">
        <f>Roster_Selection_Men!AD195</f>
        <v>11-33116</v>
      </c>
      <c r="D160" s="1" t="str">
        <f>Roster_Selection_Men!AE195</f>
        <v>Phillip Heuser</v>
      </c>
      <c r="E160" s="23" t="s">
        <v>2197</v>
      </c>
      <c r="F160" s="1" t="str">
        <f>IF(ISERROR(Baker_Scores_Men_Var!E160), " ", IF(Baker_Scores_Men_Var!E160 = "Yes", "Yes", "  "))</f>
        <v>Yes</v>
      </c>
      <c r="G160" s="29">
        <v>217</v>
      </c>
      <c r="H160" s="29">
        <v>158</v>
      </c>
      <c r="I160" s="29">
        <v>172</v>
      </c>
      <c r="J160" s="29">
        <v>0</v>
      </c>
      <c r="K160" s="29">
        <v>0</v>
      </c>
      <c r="L160" s="29">
        <v>0</v>
      </c>
      <c r="M160" s="30">
        <f t="shared" si="44"/>
        <v>547</v>
      </c>
      <c r="N160" s="30">
        <f t="shared" si="45"/>
        <v>3</v>
      </c>
      <c r="O160" s="30">
        <f t="shared" si="46"/>
        <v>182.33333333333334</v>
      </c>
    </row>
    <row r="161" spans="2:15" s="1" customFormat="1" ht="13.9" customHeight="1">
      <c r="B161" s="1" t="str">
        <f>Roster_Selection_Men!AB196&amp;" " &amp; "V "</f>
        <v xml:space="preserve">Judson University V </v>
      </c>
      <c r="C161" s="1" t="str">
        <f>Roster_Selection_Men!AD196</f>
        <v>11-29650</v>
      </c>
      <c r="D161" s="1" t="str">
        <f>Roster_Selection_Men!AE196</f>
        <v>Sebastian Beth</v>
      </c>
      <c r="E161" s="23" t="s">
        <v>2197</v>
      </c>
      <c r="F161" s="1" t="str">
        <f>IF(ISERROR(Baker_Scores_Men_Var!E161), " ", IF(Baker_Scores_Men_Var!E161 = "Yes", "Yes", "  "))</f>
        <v>Yes</v>
      </c>
      <c r="G161" s="29">
        <v>189</v>
      </c>
      <c r="H161" s="29">
        <v>171</v>
      </c>
      <c r="I161" s="29">
        <v>180</v>
      </c>
      <c r="J161" s="29">
        <v>0</v>
      </c>
      <c r="K161" s="29">
        <v>0</v>
      </c>
      <c r="L161" s="29">
        <v>0</v>
      </c>
      <c r="M161" s="30">
        <f t="shared" si="44"/>
        <v>540</v>
      </c>
      <c r="N161" s="30">
        <f t="shared" si="45"/>
        <v>3</v>
      </c>
      <c r="O161" s="30">
        <f t="shared" si="46"/>
        <v>180</v>
      </c>
    </row>
    <row r="162" spans="2:15" s="1" customFormat="1" ht="13.9" customHeight="1">
      <c r="B162" s="1" t="str">
        <f>Roster_Selection_Men!AB197&amp;" " &amp; "V "</f>
        <v xml:space="preserve">Judson University V </v>
      </c>
      <c r="C162" s="1" t="str">
        <f>Roster_Selection_Men!AD197</f>
        <v>11-120704</v>
      </c>
      <c r="D162" s="1" t="str">
        <f>Roster_Selection_Men!AE197</f>
        <v>Tommy Antonson</v>
      </c>
      <c r="E162" s="23" t="s">
        <v>2197</v>
      </c>
      <c r="F162" s="1" t="str">
        <f>IF(ISERROR(Baker_Scores_Men_Var!E162), " ", IF(Baker_Scores_Men_Var!E162 = "Yes", "Yes", "  "))</f>
        <v>Yes</v>
      </c>
      <c r="G162" s="29">
        <v>203</v>
      </c>
      <c r="H162" s="29">
        <v>161</v>
      </c>
      <c r="I162" s="29">
        <v>205</v>
      </c>
      <c r="J162" s="29">
        <v>198</v>
      </c>
      <c r="K162" s="29">
        <v>179</v>
      </c>
      <c r="L162" s="29">
        <v>181</v>
      </c>
      <c r="M162" s="30">
        <f t="shared" si="44"/>
        <v>1127</v>
      </c>
      <c r="N162" s="30">
        <f t="shared" si="45"/>
        <v>6</v>
      </c>
      <c r="O162" s="30">
        <f t="shared" si="46"/>
        <v>187.83333333333334</v>
      </c>
    </row>
    <row r="163" spans="2:15" s="1" customFormat="1" ht="13.9" customHeight="1">
      <c r="B163" s="1" t="s">
        <v>1748</v>
      </c>
      <c r="C163" s="28" t="s">
        <v>360</v>
      </c>
      <c r="D163" s="23" t="s">
        <v>360</v>
      </c>
      <c r="E163" s="23"/>
      <c r="F163" s="23"/>
      <c r="G163" s="29"/>
      <c r="H163" s="29"/>
      <c r="I163" s="29"/>
      <c r="J163" s="29"/>
      <c r="K163" s="29"/>
      <c r="L163" s="29"/>
      <c r="M163" s="30">
        <f t="shared" si="44"/>
        <v>0</v>
      </c>
      <c r="N163" s="30">
        <f t="shared" si="45"/>
        <v>0</v>
      </c>
      <c r="O163" s="30">
        <f t="shared" si="46"/>
        <v>0</v>
      </c>
    </row>
    <row r="164" spans="2:15" s="1" customFormat="1" ht="13.9" customHeight="1">
      <c r="B164" s="1" t="s">
        <v>1748</v>
      </c>
      <c r="C164" s="28" t="s">
        <v>360</v>
      </c>
      <c r="D164" s="23" t="s">
        <v>360</v>
      </c>
      <c r="E164" s="23"/>
      <c r="F164" s="23"/>
      <c r="G164" s="29"/>
      <c r="H164" s="29"/>
      <c r="I164" s="29"/>
      <c r="J164" s="29"/>
      <c r="K164" s="29"/>
      <c r="L164" s="29"/>
      <c r="M164" s="30">
        <f t="shared" si="44"/>
        <v>0</v>
      </c>
      <c r="N164" s="30">
        <f t="shared" si="45"/>
        <v>0</v>
      </c>
      <c r="O164" s="30">
        <f t="shared" si="46"/>
        <v>0</v>
      </c>
    </row>
    <row r="165" spans="2:15" s="1" customFormat="1" ht="13.9" customHeight="1">
      <c r="B165" s="1" t="s">
        <v>1748</v>
      </c>
      <c r="C165" s="28" t="s">
        <v>360</v>
      </c>
      <c r="D165" s="23" t="s">
        <v>360</v>
      </c>
      <c r="E165" s="23"/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30">
        <f t="shared" si="46"/>
        <v>0</v>
      </c>
    </row>
    <row r="166" spans="2:15" s="1" customFormat="1" ht="13.9" customHeight="1">
      <c r="B166" s="33"/>
      <c r="G166" s="30">
        <f t="shared" ref="G166:N166" si="47">SUM(G155:G165)</f>
        <v>1019</v>
      </c>
      <c r="H166" s="30">
        <f t="shared" si="47"/>
        <v>960</v>
      </c>
      <c r="I166" s="30">
        <f t="shared" si="47"/>
        <v>928</v>
      </c>
      <c r="J166" s="30">
        <f t="shared" si="47"/>
        <v>1017</v>
      </c>
      <c r="K166" s="30">
        <f t="shared" si="47"/>
        <v>1026</v>
      </c>
      <c r="L166" s="30">
        <f t="shared" si="47"/>
        <v>925</v>
      </c>
      <c r="M166" s="34">
        <f t="shared" si="47"/>
        <v>5875</v>
      </c>
      <c r="N166" s="34">
        <f t="shared" si="47"/>
        <v>30</v>
      </c>
    </row>
    <row r="167" spans="2:15" s="1" customFormat="1" ht="13.9" customHeight="1"/>
    <row r="168" spans="2:15" s="1" customFormat="1" ht="13.9" customHeight="1">
      <c r="B168" s="1" t="str">
        <f>Roster_Selection_Men!AB207&amp;" " &amp; "V "</f>
        <v xml:space="preserve">Lewis University V </v>
      </c>
      <c r="C168" s="1" t="str">
        <f>Roster_Selection_Men!AD207</f>
        <v>21-70079</v>
      </c>
      <c r="D168" s="1" t="str">
        <f>Roster_Selection_Men!AE207</f>
        <v>Devin Polcyn</v>
      </c>
      <c r="E168" s="23" t="s">
        <v>2197</v>
      </c>
      <c r="F168" s="1" t="str">
        <f>IF(ISERROR(Baker_Scores_Men_Var!E168), " ", IF(Baker_Scores_Men_Var!E168 = "Yes", "Yes", "  "))</f>
        <v>Yes</v>
      </c>
      <c r="G168" s="29">
        <v>174</v>
      </c>
      <c r="H168" s="29">
        <v>128</v>
      </c>
      <c r="I168" s="29">
        <v>149</v>
      </c>
      <c r="J168" s="29">
        <v>157</v>
      </c>
      <c r="K168" s="29">
        <v>166</v>
      </c>
      <c r="L168" s="29">
        <v>169</v>
      </c>
      <c r="M168" s="30">
        <f t="shared" ref="M168:M178" si="48">SUM(G168:L168)</f>
        <v>943</v>
      </c>
      <c r="N168" s="30">
        <f t="shared" ref="N168:N178" si="49">COUNTIF(G168:L168, "&gt;0" )</f>
        <v>6</v>
      </c>
      <c r="O168" s="30">
        <f t="shared" ref="O168:O178" si="50">IF(N168=0,0,M168/N168)</f>
        <v>157.16666666666666</v>
      </c>
    </row>
    <row r="169" spans="2:15" s="1" customFormat="1" ht="13.9" customHeight="1">
      <c r="B169" s="1" t="str">
        <f>Roster_Selection_Men!AB208&amp;" " &amp; "V "</f>
        <v xml:space="preserve">Lewis University V </v>
      </c>
      <c r="C169" s="1" t="str">
        <f>Roster_Selection_Men!AD208</f>
        <v>19-65553</v>
      </c>
      <c r="D169" s="1" t="str">
        <f>Roster_Selection_Men!AE208</f>
        <v>Evan Irons</v>
      </c>
      <c r="E169" s="23" t="s">
        <v>2197</v>
      </c>
      <c r="F169" s="1" t="str">
        <f>IF(ISERROR(Baker_Scores_Men_Var!E169), " ", IF(Baker_Scores_Men_Var!E169 = "Yes", "Yes", "  "))</f>
        <v>Yes</v>
      </c>
      <c r="G169" s="29">
        <v>146</v>
      </c>
      <c r="H169" s="29">
        <v>141</v>
      </c>
      <c r="I169" s="29">
        <v>170</v>
      </c>
      <c r="J169" s="29">
        <v>179</v>
      </c>
      <c r="K169" s="29">
        <v>126</v>
      </c>
      <c r="L169" s="29">
        <v>191</v>
      </c>
      <c r="M169" s="30">
        <f t="shared" si="48"/>
        <v>953</v>
      </c>
      <c r="N169" s="30">
        <f t="shared" si="49"/>
        <v>6</v>
      </c>
      <c r="O169" s="30">
        <f t="shared" si="50"/>
        <v>158.83333333333334</v>
      </c>
    </row>
    <row r="170" spans="2:15" s="1" customFormat="1" ht="13.9" customHeight="1">
      <c r="B170" s="1" t="str">
        <f>Roster_Selection_Men!AB209&amp;" " &amp; "V "</f>
        <v xml:space="preserve">Lewis University V </v>
      </c>
      <c r="C170" s="1" t="str">
        <f>Roster_Selection_Men!AD209</f>
        <v>18-14236</v>
      </c>
      <c r="D170" s="1" t="str">
        <f>Roster_Selection_Men!AE209</f>
        <v>Jacob Ostrowski</v>
      </c>
      <c r="E170" s="23" t="s">
        <v>2197</v>
      </c>
      <c r="F170" s="1" t="str">
        <f>IF(ISERROR(Baker_Scores_Men_Var!E170), " ", IF(Baker_Scores_Men_Var!E170 = "Yes", "Yes", "  "))</f>
        <v>Yes</v>
      </c>
      <c r="G170" s="29">
        <v>126</v>
      </c>
      <c r="H170" s="29">
        <v>161</v>
      </c>
      <c r="I170" s="29">
        <v>163</v>
      </c>
      <c r="J170" s="29">
        <v>186</v>
      </c>
      <c r="K170" s="29">
        <v>236</v>
      </c>
      <c r="L170" s="29">
        <v>183</v>
      </c>
      <c r="M170" s="30">
        <f t="shared" si="48"/>
        <v>1055</v>
      </c>
      <c r="N170" s="30">
        <f t="shared" si="49"/>
        <v>6</v>
      </c>
      <c r="O170" s="30">
        <f t="shared" si="50"/>
        <v>175.83333333333334</v>
      </c>
    </row>
    <row r="171" spans="2:15" s="1" customFormat="1" ht="13.9" customHeight="1">
      <c r="B171" s="1" t="str">
        <f>Roster_Selection_Men!AB210&amp;" " &amp; "V "</f>
        <v xml:space="preserve">Lewis University V </v>
      </c>
      <c r="C171" s="1" t="str">
        <f>Roster_Selection_Men!AD210</f>
        <v>23-4444</v>
      </c>
      <c r="D171" s="1" t="str">
        <f>Roster_Selection_Men!AE210</f>
        <v>Jacob Redwinski</v>
      </c>
      <c r="E171" s="23" t="s">
        <v>2197</v>
      </c>
      <c r="F171" s="1" t="str">
        <f>IF(ISERROR(Baker_Scores_Men_Var!E171), " ", IF(Baker_Scores_Men_Var!E171 = "Yes", "Yes", "  "))</f>
        <v>Yes</v>
      </c>
      <c r="G171" s="29">
        <v>158</v>
      </c>
      <c r="H171" s="29">
        <v>177</v>
      </c>
      <c r="I171" s="29">
        <v>137</v>
      </c>
      <c r="J171" s="29">
        <v>172</v>
      </c>
      <c r="K171" s="29">
        <v>205</v>
      </c>
      <c r="L171" s="29">
        <v>159</v>
      </c>
      <c r="M171" s="30">
        <f t="shared" si="48"/>
        <v>1008</v>
      </c>
      <c r="N171" s="30">
        <f t="shared" si="49"/>
        <v>6</v>
      </c>
      <c r="O171" s="30">
        <f t="shared" si="50"/>
        <v>168</v>
      </c>
    </row>
    <row r="172" spans="2:15" s="1" customFormat="1" ht="13.9" customHeight="1">
      <c r="B172" s="1" t="str">
        <f>Roster_Selection_Men!AB211&amp;" " &amp; "V "</f>
        <v xml:space="preserve">Lewis University V </v>
      </c>
      <c r="C172" s="1" t="str">
        <f>Roster_Selection_Men!AD211</f>
        <v>11-509423</v>
      </c>
      <c r="D172" s="1" t="str">
        <f>Roster_Selection_Men!AE211</f>
        <v>Luke Thormeyer</v>
      </c>
      <c r="E172" s="23" t="s">
        <v>2197</v>
      </c>
      <c r="F172" s="1" t="str">
        <f>IF(ISERROR(Baker_Scores_Men_Var!E172), " ", IF(Baker_Scores_Men_Var!E172 = "Yes", "Yes", "  "))</f>
        <v>Yes</v>
      </c>
      <c r="G172" s="29">
        <v>194</v>
      </c>
      <c r="H172" s="29">
        <v>215</v>
      </c>
      <c r="I172" s="29">
        <v>192</v>
      </c>
      <c r="J172" s="29">
        <v>218</v>
      </c>
      <c r="K172" s="29">
        <v>163</v>
      </c>
      <c r="L172" s="29">
        <v>222</v>
      </c>
      <c r="M172" s="30">
        <f t="shared" si="48"/>
        <v>1204</v>
      </c>
      <c r="N172" s="30">
        <f t="shared" si="49"/>
        <v>6</v>
      </c>
      <c r="O172" s="30">
        <f t="shared" si="50"/>
        <v>200.66666666666666</v>
      </c>
    </row>
    <row r="173" spans="2:15" s="1" customFormat="1" ht="13.9" customHeight="1">
      <c r="B173" s="1" t="str">
        <f>Roster_Selection_Men!AB212&amp;" " &amp; "V "</f>
        <v xml:space="preserve"> V </v>
      </c>
      <c r="C173" s="1" t="str">
        <f>Roster_Selection_Men!AD212</f>
        <v/>
      </c>
      <c r="D173" s="1" t="str">
        <f>Roster_Selection_Men!AE212</f>
        <v/>
      </c>
      <c r="E173" s="23"/>
      <c r="F173" s="1" t="str">
        <f>IF(ISERROR(Baker_Scores_Men_Var!E173), " ", IF(Baker_Scores_Men_Var!E173 = "Yes", "Yes", "  "))</f>
        <v xml:space="preserve">  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30">
        <f t="shared" si="48"/>
        <v>0</v>
      </c>
      <c r="N173" s="30">
        <f t="shared" si="49"/>
        <v>0</v>
      </c>
      <c r="O173" s="30">
        <f t="shared" si="50"/>
        <v>0</v>
      </c>
    </row>
    <row r="174" spans="2:15" s="1" customFormat="1" ht="13.9" customHeight="1">
      <c r="B174" s="1" t="str">
        <f>Roster_Selection_Men!AB213&amp;" " &amp; "V "</f>
        <v xml:space="preserve"> V </v>
      </c>
      <c r="C174" s="1" t="str">
        <f>Roster_Selection_Men!AD213</f>
        <v/>
      </c>
      <c r="D174" s="1" t="str">
        <f>Roster_Selection_Men!AE213</f>
        <v/>
      </c>
      <c r="E174" s="23"/>
      <c r="F174" s="1" t="str">
        <f>IF(ISERROR(Baker_Scores_Men_Var!E174), " ", IF(Baker_Scores_Men_Var!E174 = "Yes", "Yes", "  "))</f>
        <v xml:space="preserve">  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30">
        <f t="shared" si="48"/>
        <v>0</v>
      </c>
      <c r="N174" s="30">
        <f t="shared" si="49"/>
        <v>0</v>
      </c>
      <c r="O174" s="30">
        <f t="shared" si="50"/>
        <v>0</v>
      </c>
    </row>
    <row r="175" spans="2:15" s="1" customFormat="1" ht="13.9" customHeight="1">
      <c r="B175" s="1" t="str">
        <f>Roster_Selection_Men!AB214&amp;" " &amp; "V "</f>
        <v xml:space="preserve"> V </v>
      </c>
      <c r="C175" s="1" t="str">
        <f>Roster_Selection_Men!AD214</f>
        <v/>
      </c>
      <c r="D175" s="1" t="str">
        <f>Roster_Selection_Men!AE214</f>
        <v/>
      </c>
      <c r="E175" s="23"/>
      <c r="F175" s="1" t="str">
        <f>IF(ISERROR(Baker_Scores_Men_Var!E175), " ", IF(Baker_Scores_Men_Var!E175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30">
        <f t="shared" si="48"/>
        <v>0</v>
      </c>
      <c r="N175" s="30">
        <f t="shared" si="49"/>
        <v>0</v>
      </c>
      <c r="O175" s="30">
        <f t="shared" si="50"/>
        <v>0</v>
      </c>
    </row>
    <row r="176" spans="2:15" s="1" customFormat="1" ht="13.9" customHeight="1">
      <c r="B176" s="1" t="s">
        <v>1749</v>
      </c>
      <c r="C176" s="28" t="s">
        <v>360</v>
      </c>
      <c r="D176" s="23" t="s">
        <v>360</v>
      </c>
      <c r="E176" s="23"/>
      <c r="F176" s="23"/>
      <c r="G176" s="29"/>
      <c r="H176" s="29"/>
      <c r="I176" s="29"/>
      <c r="J176" s="29"/>
      <c r="K176" s="29"/>
      <c r="L176" s="29"/>
      <c r="M176" s="30">
        <f t="shared" si="48"/>
        <v>0</v>
      </c>
      <c r="N176" s="30">
        <f t="shared" si="49"/>
        <v>0</v>
      </c>
      <c r="O176" s="30">
        <f t="shared" si="50"/>
        <v>0</v>
      </c>
    </row>
    <row r="177" spans="2:15" s="1" customFormat="1" ht="13.9" customHeight="1">
      <c r="B177" s="1" t="s">
        <v>1749</v>
      </c>
      <c r="C177" s="28" t="s">
        <v>360</v>
      </c>
      <c r="D177" s="23" t="s">
        <v>360</v>
      </c>
      <c r="E177" s="23"/>
      <c r="F177" s="23"/>
      <c r="G177" s="29"/>
      <c r="H177" s="29"/>
      <c r="I177" s="29"/>
      <c r="J177" s="29"/>
      <c r="K177" s="29"/>
      <c r="L177" s="29"/>
      <c r="M177" s="30">
        <f t="shared" si="48"/>
        <v>0</v>
      </c>
      <c r="N177" s="30">
        <f t="shared" si="49"/>
        <v>0</v>
      </c>
      <c r="O177" s="30">
        <f t="shared" si="50"/>
        <v>0</v>
      </c>
    </row>
    <row r="178" spans="2:15" s="1" customFormat="1" ht="13.9" customHeight="1">
      <c r="B178" s="1" t="s">
        <v>1749</v>
      </c>
      <c r="C178" s="28" t="s">
        <v>360</v>
      </c>
      <c r="D178" s="23" t="s">
        <v>360</v>
      </c>
      <c r="E178" s="23"/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30">
        <f t="shared" si="50"/>
        <v>0</v>
      </c>
    </row>
    <row r="179" spans="2:15" s="1" customFormat="1" ht="13.9" customHeight="1">
      <c r="B179" s="33"/>
      <c r="G179" s="30">
        <f t="shared" ref="G179:N179" si="51">SUM(G168:G178)</f>
        <v>798</v>
      </c>
      <c r="H179" s="30">
        <f t="shared" si="51"/>
        <v>822</v>
      </c>
      <c r="I179" s="30">
        <f t="shared" si="51"/>
        <v>811</v>
      </c>
      <c r="J179" s="30">
        <f t="shared" si="51"/>
        <v>912</v>
      </c>
      <c r="K179" s="30">
        <f t="shared" si="51"/>
        <v>896</v>
      </c>
      <c r="L179" s="30">
        <f t="shared" si="51"/>
        <v>924</v>
      </c>
      <c r="M179" s="34">
        <f t="shared" si="51"/>
        <v>5163</v>
      </c>
      <c r="N179" s="34">
        <f t="shared" si="51"/>
        <v>30</v>
      </c>
    </row>
    <row r="180" spans="2:15" s="1" customFormat="1" ht="13.9" customHeight="1"/>
    <row r="181" spans="2:15" s="1" customFormat="1" ht="13.9" customHeight="1">
      <c r="B181" s="1" t="str">
        <f>Roster_Selection_Men!AB215&amp;" " &amp; "V "</f>
        <v xml:space="preserve">Marian University (IN) V </v>
      </c>
      <c r="C181" s="1" t="str">
        <f>Roster_Selection_Men!AD215</f>
        <v>16-21698</v>
      </c>
      <c r="D181" s="1" t="str">
        <f>Roster_Selection_Men!AE215</f>
        <v>Adarius Reese</v>
      </c>
      <c r="E181" s="23" t="s">
        <v>2196</v>
      </c>
      <c r="F181" s="1" t="str">
        <f>IF(ISERROR(Baker_Scores_Men_Var!E181), " ", IF(Baker_Scores_Men_Var!E181 = "Yes", "Yes", "  "))</f>
        <v>Yes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208</v>
      </c>
      <c r="M181" s="30">
        <f t="shared" ref="M181:M191" si="52">SUM(G181:L181)</f>
        <v>208</v>
      </c>
      <c r="N181" s="30">
        <f t="shared" ref="N181:N191" si="53">COUNTIF(G181:L181, "&gt;0" )</f>
        <v>1</v>
      </c>
      <c r="O181" s="30">
        <f t="shared" ref="O181:O191" si="54">IF(N181=0,0,M181/N181)</f>
        <v>208</v>
      </c>
    </row>
    <row r="182" spans="2:15" s="1" customFormat="1" ht="13.9" customHeight="1">
      <c r="B182" s="1" t="str">
        <f>Roster_Selection_Men!AB216&amp;" " &amp; "V "</f>
        <v xml:space="preserve">Marian University (IN) V </v>
      </c>
      <c r="C182" s="1" t="str">
        <f>Roster_Selection_Men!AD216</f>
        <v>8950-2679</v>
      </c>
      <c r="D182" s="1" t="str">
        <f>Roster_Selection_Men!AE216</f>
        <v>Alex Wiles</v>
      </c>
      <c r="E182" s="23" t="s">
        <v>2197</v>
      </c>
      <c r="F182" s="1" t="str">
        <f>IF(ISERROR(Baker_Scores_Men_Var!E182), " ", IF(Baker_Scores_Men_Var!E182 = "Yes", "Yes", "  "))</f>
        <v>Yes</v>
      </c>
      <c r="G182" s="29">
        <v>216</v>
      </c>
      <c r="H182" s="29">
        <v>202</v>
      </c>
      <c r="I182" s="29">
        <v>207</v>
      </c>
      <c r="J182" s="29">
        <v>194</v>
      </c>
      <c r="K182" s="29">
        <v>184</v>
      </c>
      <c r="L182" s="29">
        <v>0</v>
      </c>
      <c r="M182" s="30">
        <f t="shared" si="52"/>
        <v>1003</v>
      </c>
      <c r="N182" s="30">
        <f t="shared" si="53"/>
        <v>5</v>
      </c>
      <c r="O182" s="30">
        <f t="shared" si="54"/>
        <v>200.6</v>
      </c>
    </row>
    <row r="183" spans="2:15" s="1" customFormat="1" ht="13.9" customHeight="1">
      <c r="B183" s="1" t="str">
        <f>Roster_Selection_Men!AB217&amp;" " &amp; "V "</f>
        <v xml:space="preserve">Marian University (IN) V </v>
      </c>
      <c r="C183" s="1" t="str">
        <f>Roster_Selection_Men!AD217</f>
        <v>5734-1175</v>
      </c>
      <c r="D183" s="1" t="str">
        <f>Roster_Selection_Men!AE217</f>
        <v>Chad Burgess</v>
      </c>
      <c r="E183" s="23" t="s">
        <v>2197</v>
      </c>
      <c r="F183" s="1" t="str">
        <f>IF(ISERROR(Baker_Scores_Men_Var!E183), " ", IF(Baker_Scores_Men_Var!E183 = "Yes", "Yes", "  "))</f>
        <v>Yes</v>
      </c>
      <c r="G183" s="29">
        <v>0</v>
      </c>
      <c r="H183" s="29">
        <v>0</v>
      </c>
      <c r="I183" s="29">
        <v>0</v>
      </c>
      <c r="J183" s="29">
        <v>0</v>
      </c>
      <c r="K183" s="29">
        <v>192</v>
      </c>
      <c r="L183" s="29">
        <v>269</v>
      </c>
      <c r="M183" s="30">
        <f t="shared" si="52"/>
        <v>461</v>
      </c>
      <c r="N183" s="30">
        <f t="shared" si="53"/>
        <v>2</v>
      </c>
      <c r="O183" s="30">
        <f t="shared" si="54"/>
        <v>230.5</v>
      </c>
    </row>
    <row r="184" spans="2:15" s="1" customFormat="1" ht="13.9" customHeight="1">
      <c r="B184" s="1" t="str">
        <f>Roster_Selection_Men!AB218&amp;" " &amp; "V "</f>
        <v xml:space="preserve">Marian University (IN) V </v>
      </c>
      <c r="C184" s="1" t="str">
        <f>Roster_Selection_Men!AD218</f>
        <v>15-137095</v>
      </c>
      <c r="D184" s="1" t="str">
        <f>Roster_Selection_Men!AE218</f>
        <v>Dylan Mollo</v>
      </c>
      <c r="E184" s="23" t="s">
        <v>2197</v>
      </c>
      <c r="F184" s="1" t="str">
        <f>IF(ISERROR(Baker_Scores_Men_Var!E184), " ", IF(Baker_Scores_Men_Var!E184 = "Yes", "Yes", "  "))</f>
        <v>Yes</v>
      </c>
      <c r="G184" s="29">
        <v>177</v>
      </c>
      <c r="H184" s="29">
        <v>168</v>
      </c>
      <c r="I184" s="29">
        <v>222</v>
      </c>
      <c r="J184" s="29">
        <v>225</v>
      </c>
      <c r="K184" s="29">
        <v>180</v>
      </c>
      <c r="L184" s="29">
        <v>189</v>
      </c>
      <c r="M184" s="30">
        <f t="shared" si="52"/>
        <v>1161</v>
      </c>
      <c r="N184" s="30">
        <f t="shared" si="53"/>
        <v>6</v>
      </c>
      <c r="O184" s="30">
        <f t="shared" si="54"/>
        <v>193.5</v>
      </c>
    </row>
    <row r="185" spans="2:15" s="1" customFormat="1" ht="13.9" customHeight="1">
      <c r="B185" s="1" t="str">
        <f>Roster_Selection_Men!AB219&amp;" " &amp; "V "</f>
        <v xml:space="preserve">Marian University (IN) V </v>
      </c>
      <c r="C185" s="1" t="str">
        <f>Roster_Selection_Men!AD219</f>
        <v>11-104791</v>
      </c>
      <c r="D185" s="1" t="str">
        <f>Roster_Selection_Men!AE219</f>
        <v>Kyle Toyias</v>
      </c>
      <c r="E185" s="23" t="s">
        <v>2197</v>
      </c>
      <c r="F185" s="1" t="str">
        <f>IF(ISERROR(Baker_Scores_Men_Var!E185), " ", IF(Baker_Scores_Men_Var!E185 = "Yes", "Yes", "  "))</f>
        <v>Yes</v>
      </c>
      <c r="G185" s="29">
        <v>205</v>
      </c>
      <c r="H185" s="29">
        <v>161</v>
      </c>
      <c r="I185" s="29">
        <v>193</v>
      </c>
      <c r="J185" s="29">
        <v>139</v>
      </c>
      <c r="K185" s="29">
        <v>0</v>
      </c>
      <c r="L185" s="29">
        <v>0</v>
      </c>
      <c r="M185" s="30">
        <f t="shared" si="52"/>
        <v>698</v>
      </c>
      <c r="N185" s="30">
        <f t="shared" si="53"/>
        <v>4</v>
      </c>
      <c r="O185" s="30">
        <f t="shared" si="54"/>
        <v>174.5</v>
      </c>
    </row>
    <row r="186" spans="2:15" s="1" customFormat="1" ht="13.9" customHeight="1">
      <c r="B186" s="1" t="str">
        <f>Roster_Selection_Men!AB220&amp;" " &amp; "V "</f>
        <v xml:space="preserve">Marian University (IN) V </v>
      </c>
      <c r="C186" s="1" t="str">
        <f>Roster_Selection_Men!AD220</f>
        <v>8810-4135</v>
      </c>
      <c r="D186" s="1" t="str">
        <f>Roster_Selection_Men!AE220</f>
        <v>Nickolas Archacki</v>
      </c>
      <c r="E186" s="23" t="s">
        <v>2197</v>
      </c>
      <c r="F186" s="1" t="str">
        <f>IF(ISERROR(Baker_Scores_Men_Var!E186), " ", IF(Baker_Scores_Men_Var!E186 = "Yes", "Yes", "  "))</f>
        <v>Yes</v>
      </c>
      <c r="G186" s="29">
        <v>168</v>
      </c>
      <c r="H186" s="29">
        <v>242</v>
      </c>
      <c r="I186" s="29">
        <v>214</v>
      </c>
      <c r="J186" s="29">
        <v>197</v>
      </c>
      <c r="K186" s="29">
        <v>198</v>
      </c>
      <c r="L186" s="29">
        <v>163</v>
      </c>
      <c r="M186" s="30">
        <f t="shared" si="52"/>
        <v>1182</v>
      </c>
      <c r="N186" s="30">
        <f t="shared" si="53"/>
        <v>6</v>
      </c>
      <c r="O186" s="30">
        <f t="shared" si="54"/>
        <v>197</v>
      </c>
    </row>
    <row r="187" spans="2:15" s="1" customFormat="1" ht="13.9" customHeight="1">
      <c r="B187" s="1" t="str">
        <f>Roster_Selection_Men!AB221&amp;" " &amp; "V "</f>
        <v xml:space="preserve">Marian University (IN) V </v>
      </c>
      <c r="C187" s="1" t="str">
        <f>Roster_Selection_Men!AD221</f>
        <v>11-480524</v>
      </c>
      <c r="D187" s="1" t="str">
        <f>Roster_Selection_Men!AE221</f>
        <v>Nolan Blessing</v>
      </c>
      <c r="E187" s="23" t="s">
        <v>2197</v>
      </c>
      <c r="F187" s="1" t="str">
        <f>IF(ISERROR(Baker_Scores_Men_Var!E187), " ", IF(Baker_Scores_Men_Var!E187 = "Yes", "Yes", "  "))</f>
        <v>Yes</v>
      </c>
      <c r="G187" s="29">
        <v>210</v>
      </c>
      <c r="H187" s="29">
        <v>209</v>
      </c>
      <c r="I187" s="29">
        <v>225</v>
      </c>
      <c r="J187" s="29">
        <v>162</v>
      </c>
      <c r="K187" s="29">
        <v>198</v>
      </c>
      <c r="L187" s="29">
        <v>218</v>
      </c>
      <c r="M187" s="30">
        <f t="shared" si="52"/>
        <v>1222</v>
      </c>
      <c r="N187" s="30">
        <f t="shared" si="53"/>
        <v>6</v>
      </c>
      <c r="O187" s="30">
        <f t="shared" si="54"/>
        <v>203.66666666666666</v>
      </c>
    </row>
    <row r="188" spans="2:15" s="1" customFormat="1" ht="13.9" customHeight="1">
      <c r="B188" s="1" t="str">
        <f>Roster_Selection_Men!AB222&amp;" " &amp; "V "</f>
        <v xml:space="preserve"> V </v>
      </c>
      <c r="C188" s="1" t="str">
        <f>Roster_Selection_Men!AD222</f>
        <v/>
      </c>
      <c r="D188" s="1" t="str">
        <f>Roster_Selection_Men!AE222</f>
        <v/>
      </c>
      <c r="E188" s="23"/>
      <c r="F188" s="1" t="str">
        <f>IF(ISERROR(Baker_Scores_Men_Var!E188), " ", IF(Baker_Scores_Men_Var!E188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30">
        <f t="shared" si="52"/>
        <v>0</v>
      </c>
      <c r="N188" s="30">
        <f t="shared" si="53"/>
        <v>0</v>
      </c>
      <c r="O188" s="30">
        <f t="shared" si="54"/>
        <v>0</v>
      </c>
    </row>
    <row r="189" spans="2:15" s="1" customFormat="1" ht="13.9" customHeight="1">
      <c r="B189" s="1" t="s">
        <v>1750</v>
      </c>
      <c r="C189" s="28" t="s">
        <v>360</v>
      </c>
      <c r="D189" s="23" t="s">
        <v>360</v>
      </c>
      <c r="E189" s="23"/>
      <c r="F189" s="23"/>
      <c r="G189" s="29"/>
      <c r="H189" s="29"/>
      <c r="I189" s="29"/>
      <c r="J189" s="29"/>
      <c r="K189" s="29"/>
      <c r="L189" s="29"/>
      <c r="M189" s="30">
        <f t="shared" si="52"/>
        <v>0</v>
      </c>
      <c r="N189" s="30">
        <f t="shared" si="53"/>
        <v>0</v>
      </c>
      <c r="O189" s="30">
        <f t="shared" si="54"/>
        <v>0</v>
      </c>
    </row>
    <row r="190" spans="2:15" s="1" customFormat="1" ht="13.9" customHeight="1">
      <c r="B190" s="1" t="s">
        <v>1750</v>
      </c>
      <c r="C190" s="28" t="s">
        <v>360</v>
      </c>
      <c r="D190" s="23" t="s">
        <v>360</v>
      </c>
      <c r="E190" s="23"/>
      <c r="F190" s="23"/>
      <c r="G190" s="29"/>
      <c r="H190" s="29"/>
      <c r="I190" s="29"/>
      <c r="J190" s="29"/>
      <c r="K190" s="29"/>
      <c r="L190" s="29"/>
      <c r="M190" s="30">
        <f t="shared" si="52"/>
        <v>0</v>
      </c>
      <c r="N190" s="30">
        <f t="shared" si="53"/>
        <v>0</v>
      </c>
      <c r="O190" s="30">
        <f t="shared" si="54"/>
        <v>0</v>
      </c>
    </row>
    <row r="191" spans="2:15" s="1" customFormat="1" ht="13.9" customHeight="1">
      <c r="B191" s="1" t="s">
        <v>1750</v>
      </c>
      <c r="C191" s="28" t="s">
        <v>360</v>
      </c>
      <c r="D191" s="23" t="s">
        <v>360</v>
      </c>
      <c r="E191" s="23"/>
      <c r="F191" s="23"/>
      <c r="G191" s="31"/>
      <c r="H191" s="31"/>
      <c r="I191" s="31"/>
      <c r="J191" s="31"/>
      <c r="K191" s="31"/>
      <c r="L191" s="31"/>
      <c r="M191" s="32">
        <f t="shared" si="52"/>
        <v>0</v>
      </c>
      <c r="N191" s="32">
        <f t="shared" si="53"/>
        <v>0</v>
      </c>
      <c r="O191" s="30">
        <f t="shared" si="54"/>
        <v>0</v>
      </c>
    </row>
    <row r="192" spans="2:15" s="1" customFormat="1" ht="13.9" customHeight="1">
      <c r="B192" s="33"/>
      <c r="G192" s="30">
        <f t="shared" ref="G192:N192" si="55">SUM(G181:G191)</f>
        <v>976</v>
      </c>
      <c r="H192" s="30">
        <f t="shared" si="55"/>
        <v>982</v>
      </c>
      <c r="I192" s="30">
        <f t="shared" si="55"/>
        <v>1061</v>
      </c>
      <c r="J192" s="30">
        <f t="shared" si="55"/>
        <v>917</v>
      </c>
      <c r="K192" s="30">
        <f t="shared" si="55"/>
        <v>952</v>
      </c>
      <c r="L192" s="30">
        <f t="shared" si="55"/>
        <v>1047</v>
      </c>
      <c r="M192" s="34">
        <f t="shared" si="55"/>
        <v>5935</v>
      </c>
      <c r="N192" s="34">
        <f t="shared" si="55"/>
        <v>30</v>
      </c>
    </row>
    <row r="193" spans="2:15" s="1" customFormat="1" ht="13.9" customHeight="1"/>
    <row r="194" spans="2:15" s="1" customFormat="1" ht="13.9" customHeight="1">
      <c r="B194" s="1" t="str">
        <f>Roster_Selection_Men!AB236&amp;" " &amp; "V "</f>
        <v xml:space="preserve">McKendree University V </v>
      </c>
      <c r="C194" s="1" t="str">
        <f>Roster_Selection_Men!AD236</f>
        <v>16-70098</v>
      </c>
      <c r="D194" s="1" t="str">
        <f>Roster_Selection_Men!AE236</f>
        <v>Brendan Carney</v>
      </c>
      <c r="E194" s="23" t="s">
        <v>2197</v>
      </c>
      <c r="F194" s="1" t="str">
        <f>IF(ISERROR(Baker_Scores_Men_Var!E194), " ", IF(Baker_Scores_Men_Var!E194 = "Yes", "Yes", "  "))</f>
        <v xml:space="preserve">  </v>
      </c>
      <c r="G194" s="29">
        <v>0</v>
      </c>
      <c r="H194" s="29">
        <v>0</v>
      </c>
      <c r="I194" s="29">
        <v>0</v>
      </c>
      <c r="J194" s="29">
        <v>160</v>
      </c>
      <c r="K194" s="29">
        <v>0</v>
      </c>
      <c r="L194" s="29">
        <v>0</v>
      </c>
      <c r="M194" s="30">
        <f t="shared" ref="M194:M204" si="56">SUM(G194:L194)</f>
        <v>160</v>
      </c>
      <c r="N194" s="30">
        <f t="shared" ref="N194:N204" si="57">COUNTIF(G194:L194, "&gt;0" )</f>
        <v>1</v>
      </c>
      <c r="O194" s="30">
        <f t="shared" ref="O194:O204" si="58">IF(N194=0,0,M194/N194)</f>
        <v>160</v>
      </c>
    </row>
    <row r="195" spans="2:15" s="1" customFormat="1" ht="13.9" customHeight="1">
      <c r="B195" s="1" t="str">
        <f>Roster_Selection_Men!AB237&amp;" " &amp; "V "</f>
        <v xml:space="preserve">McKendree University V </v>
      </c>
      <c r="C195" s="1" t="str">
        <f>Roster_Selection_Men!AD237</f>
        <v>11-302034</v>
      </c>
      <c r="D195" s="1" t="str">
        <f>Roster_Selection_Men!AE237</f>
        <v>Connor Brink</v>
      </c>
      <c r="E195" s="23" t="s">
        <v>2197</v>
      </c>
      <c r="F195" s="1" t="str">
        <f>IF(ISERROR(Baker_Scores_Men_Var!E195), " ", IF(Baker_Scores_Men_Var!E195 = "Yes", "Yes", "  "))</f>
        <v>Yes</v>
      </c>
      <c r="G195" s="29">
        <v>276</v>
      </c>
      <c r="H195" s="29">
        <v>234</v>
      </c>
      <c r="I195" s="29">
        <v>247</v>
      </c>
      <c r="J195" s="29">
        <v>175</v>
      </c>
      <c r="K195" s="29">
        <v>171</v>
      </c>
      <c r="L195" s="29">
        <v>227</v>
      </c>
      <c r="M195" s="30">
        <f t="shared" si="56"/>
        <v>1330</v>
      </c>
      <c r="N195" s="30">
        <f t="shared" si="57"/>
        <v>6</v>
      </c>
      <c r="O195" s="30">
        <f t="shared" si="58"/>
        <v>221.66666666666666</v>
      </c>
    </row>
    <row r="196" spans="2:15" s="1" customFormat="1" ht="13.9" customHeight="1">
      <c r="B196" s="1" t="str">
        <f>Roster_Selection_Men!AB238&amp;" " &amp; "V "</f>
        <v xml:space="preserve">McKendree University V </v>
      </c>
      <c r="C196" s="1" t="str">
        <f>Roster_Selection_Men!AD238</f>
        <v>8985-4623</v>
      </c>
      <c r="D196" s="1" t="str">
        <f>Roster_Selection_Men!AE238</f>
        <v>Darren Zombro</v>
      </c>
      <c r="E196" s="23" t="s">
        <v>2197</v>
      </c>
      <c r="F196" s="1" t="str">
        <f>IF(ISERROR(Baker_Scores_Men_Var!E196), " ", IF(Baker_Scores_Men_Var!E196 = "Yes", "Yes", "  "))</f>
        <v>Yes</v>
      </c>
      <c r="G196" s="29">
        <v>201</v>
      </c>
      <c r="H196" s="29">
        <v>208</v>
      </c>
      <c r="I196" s="29">
        <v>220</v>
      </c>
      <c r="J196" s="29">
        <v>269</v>
      </c>
      <c r="K196" s="29">
        <v>269</v>
      </c>
      <c r="L196" s="29">
        <v>203</v>
      </c>
      <c r="M196" s="30">
        <f t="shared" si="56"/>
        <v>1370</v>
      </c>
      <c r="N196" s="30">
        <f t="shared" si="57"/>
        <v>6</v>
      </c>
      <c r="O196" s="30">
        <f t="shared" si="58"/>
        <v>228.33333333333334</v>
      </c>
    </row>
    <row r="197" spans="2:15" s="1" customFormat="1" ht="13.9" customHeight="1">
      <c r="B197" s="1" t="str">
        <f>Roster_Selection_Men!AB239&amp;" " &amp; "V "</f>
        <v xml:space="preserve">McKendree University V </v>
      </c>
      <c r="C197" s="1" t="str">
        <f>Roster_Selection_Men!AD239</f>
        <v>11-756258</v>
      </c>
      <c r="D197" s="1" t="str">
        <f>Roster_Selection_Men!AE239</f>
        <v>Donovan Vincent</v>
      </c>
      <c r="E197" s="23" t="s">
        <v>2197</v>
      </c>
      <c r="F197" s="1" t="str">
        <f>IF(ISERROR(Baker_Scores_Men_Var!E197), " ", IF(Baker_Scores_Men_Var!E197 = "Yes", "Yes", "  "))</f>
        <v>Yes</v>
      </c>
      <c r="G197" s="29">
        <v>0</v>
      </c>
      <c r="H197" s="29">
        <v>0</v>
      </c>
      <c r="I197" s="29">
        <v>159</v>
      </c>
      <c r="J197" s="29">
        <v>0</v>
      </c>
      <c r="K197" s="29">
        <v>0</v>
      </c>
      <c r="L197" s="29">
        <v>0</v>
      </c>
      <c r="M197" s="30">
        <f t="shared" si="56"/>
        <v>159</v>
      </c>
      <c r="N197" s="30">
        <f t="shared" si="57"/>
        <v>1</v>
      </c>
      <c r="O197" s="30">
        <f t="shared" si="58"/>
        <v>159</v>
      </c>
    </row>
    <row r="198" spans="2:15" s="1" customFormat="1" ht="13.9" customHeight="1">
      <c r="B198" s="1" t="str">
        <f>Roster_Selection_Men!AB240&amp;" " &amp; "V "</f>
        <v xml:space="preserve">McKendree University V </v>
      </c>
      <c r="C198" s="1" t="str">
        <f>Roster_Selection_Men!AD240</f>
        <v>8812-32498</v>
      </c>
      <c r="D198" s="1" t="str">
        <f>Roster_Selection_Men!AE240</f>
        <v>Garrett Lee</v>
      </c>
      <c r="E198" s="23" t="s">
        <v>2197</v>
      </c>
      <c r="F198" s="1" t="str">
        <f>IF(ISERROR(Baker_Scores_Men_Var!E198), " ", IF(Baker_Scores_Men_Var!E198 = "Yes", "Yes", "  "))</f>
        <v>Yes</v>
      </c>
      <c r="G198" s="29">
        <v>191</v>
      </c>
      <c r="H198" s="29">
        <v>0</v>
      </c>
      <c r="I198" s="29">
        <v>0</v>
      </c>
      <c r="J198" s="29">
        <v>0</v>
      </c>
      <c r="K198" s="29">
        <v>0</v>
      </c>
      <c r="L198" s="29">
        <v>0</v>
      </c>
      <c r="M198" s="30">
        <f t="shared" si="56"/>
        <v>191</v>
      </c>
      <c r="N198" s="30">
        <f t="shared" si="57"/>
        <v>1</v>
      </c>
      <c r="O198" s="30">
        <f t="shared" si="58"/>
        <v>191</v>
      </c>
    </row>
    <row r="199" spans="2:15" s="1" customFormat="1" ht="13.9" customHeight="1">
      <c r="B199" s="1" t="str">
        <f>Roster_Selection_Men!AB241&amp;" " &amp; "V "</f>
        <v xml:space="preserve">McKendree University V </v>
      </c>
      <c r="C199" s="1" t="str">
        <f>Roster_Selection_Men!AD241</f>
        <v>8569-8309</v>
      </c>
      <c r="D199" s="1" t="str">
        <f>Roster_Selection_Men!AE241</f>
        <v>Jeremy Kinealy</v>
      </c>
      <c r="E199" s="23" t="s">
        <v>2197</v>
      </c>
      <c r="F199" s="1" t="str">
        <f>IF(ISERROR(Baker_Scores_Men_Var!E199), " ", IF(Baker_Scores_Men_Var!E199 = "Yes", "Yes", "  "))</f>
        <v>Yes</v>
      </c>
      <c r="G199" s="29">
        <v>0</v>
      </c>
      <c r="H199" s="29">
        <v>220</v>
      </c>
      <c r="I199" s="29">
        <v>195</v>
      </c>
      <c r="J199" s="29">
        <v>204</v>
      </c>
      <c r="K199" s="29">
        <v>204</v>
      </c>
      <c r="L199" s="29">
        <v>216</v>
      </c>
      <c r="M199" s="30">
        <f t="shared" si="56"/>
        <v>1039</v>
      </c>
      <c r="N199" s="30">
        <f t="shared" si="57"/>
        <v>5</v>
      </c>
      <c r="O199" s="30">
        <f t="shared" si="58"/>
        <v>207.8</v>
      </c>
    </row>
    <row r="200" spans="2:15" s="1" customFormat="1" ht="13.9" customHeight="1">
      <c r="B200" s="1" t="str">
        <f>Roster_Selection_Men!AB242&amp;" " &amp; "V "</f>
        <v xml:space="preserve">McKendree University V </v>
      </c>
      <c r="C200" s="1" t="str">
        <f>Roster_Selection_Men!AD242</f>
        <v>8985-5026</v>
      </c>
      <c r="D200" s="1" t="str">
        <f>Roster_Selection_Men!AE242</f>
        <v>Kolby Bennett</v>
      </c>
      <c r="E200" s="23" t="s">
        <v>2197</v>
      </c>
      <c r="F200" s="1" t="str">
        <f>IF(ISERROR(Baker_Scores_Men_Var!E200), " ", IF(Baker_Scores_Men_Var!E200 = "Yes", "Yes", "  "))</f>
        <v>Yes</v>
      </c>
      <c r="G200" s="29">
        <v>211</v>
      </c>
      <c r="H200" s="29">
        <v>189</v>
      </c>
      <c r="I200" s="29">
        <v>0</v>
      </c>
      <c r="J200" s="29">
        <v>0</v>
      </c>
      <c r="K200" s="29">
        <v>233</v>
      </c>
      <c r="L200" s="29">
        <v>168</v>
      </c>
      <c r="M200" s="30">
        <f t="shared" si="56"/>
        <v>801</v>
      </c>
      <c r="N200" s="30">
        <f t="shared" si="57"/>
        <v>4</v>
      </c>
      <c r="O200" s="30">
        <f t="shared" si="58"/>
        <v>200.25</v>
      </c>
    </row>
    <row r="201" spans="2:15" s="1" customFormat="1" ht="13.9" customHeight="1">
      <c r="B201" s="1" t="str">
        <f>Roster_Selection_Men!AB243&amp;" " &amp; "V "</f>
        <v xml:space="preserve">McKendree University V </v>
      </c>
      <c r="C201" s="1" t="str">
        <f>Roster_Selection_Men!AD243</f>
        <v>7914-337</v>
      </c>
      <c r="D201" s="1" t="str">
        <f>Roster_Selection_Men!AE243</f>
        <v>Nicholas Blagojevic</v>
      </c>
      <c r="E201" s="23" t="s">
        <v>2197</v>
      </c>
      <c r="F201" s="1" t="str">
        <f>IF(ISERROR(Baker_Scores_Men_Var!E201), " ", IF(Baker_Scores_Men_Var!E201 = "Yes", "Yes", "  "))</f>
        <v>Yes</v>
      </c>
      <c r="G201" s="29">
        <v>212</v>
      </c>
      <c r="H201" s="29">
        <v>221</v>
      </c>
      <c r="I201" s="29">
        <v>201</v>
      </c>
      <c r="J201" s="29">
        <v>225</v>
      </c>
      <c r="K201" s="29">
        <v>218</v>
      </c>
      <c r="L201" s="29">
        <v>216</v>
      </c>
      <c r="M201" s="30">
        <f t="shared" si="56"/>
        <v>1293</v>
      </c>
      <c r="N201" s="30">
        <f t="shared" si="57"/>
        <v>6</v>
      </c>
      <c r="O201" s="30">
        <f t="shared" si="58"/>
        <v>215.5</v>
      </c>
    </row>
    <row r="202" spans="2:15" s="1" customFormat="1" ht="13.9" customHeight="1">
      <c r="B202" s="1" t="s">
        <v>1751</v>
      </c>
      <c r="C202" s="28" t="s">
        <v>360</v>
      </c>
      <c r="D202" s="23" t="s">
        <v>360</v>
      </c>
      <c r="E202" s="23"/>
      <c r="F202" s="23"/>
      <c r="G202" s="29"/>
      <c r="H202" s="29"/>
      <c r="I202" s="29"/>
      <c r="J202" s="29"/>
      <c r="K202" s="29"/>
      <c r="L202" s="29"/>
      <c r="M202" s="30">
        <f t="shared" si="56"/>
        <v>0</v>
      </c>
      <c r="N202" s="30">
        <f t="shared" si="57"/>
        <v>0</v>
      </c>
      <c r="O202" s="30">
        <f t="shared" si="58"/>
        <v>0</v>
      </c>
    </row>
    <row r="203" spans="2:15" s="1" customFormat="1" ht="13.9" customHeight="1">
      <c r="B203" s="1" t="s">
        <v>1751</v>
      </c>
      <c r="C203" s="28" t="s">
        <v>360</v>
      </c>
      <c r="D203" s="23" t="s">
        <v>360</v>
      </c>
      <c r="E203" s="23"/>
      <c r="F203" s="23"/>
      <c r="G203" s="29"/>
      <c r="H203" s="29"/>
      <c r="I203" s="29"/>
      <c r="J203" s="29"/>
      <c r="K203" s="29"/>
      <c r="L203" s="29"/>
      <c r="M203" s="30">
        <f t="shared" si="56"/>
        <v>0</v>
      </c>
      <c r="N203" s="30">
        <f t="shared" si="57"/>
        <v>0</v>
      </c>
      <c r="O203" s="30">
        <f t="shared" si="58"/>
        <v>0</v>
      </c>
    </row>
    <row r="204" spans="2:15" s="1" customFormat="1" ht="13.9" customHeight="1">
      <c r="B204" s="1" t="s">
        <v>1751</v>
      </c>
      <c r="C204" s="28" t="s">
        <v>360</v>
      </c>
      <c r="D204" s="23" t="s">
        <v>360</v>
      </c>
      <c r="E204" s="23"/>
      <c r="F204" s="23"/>
      <c r="G204" s="31"/>
      <c r="H204" s="31"/>
      <c r="I204" s="31"/>
      <c r="J204" s="31"/>
      <c r="K204" s="31"/>
      <c r="L204" s="31"/>
      <c r="M204" s="32">
        <f t="shared" si="56"/>
        <v>0</v>
      </c>
      <c r="N204" s="32">
        <f t="shared" si="57"/>
        <v>0</v>
      </c>
      <c r="O204" s="30">
        <f t="shared" si="58"/>
        <v>0</v>
      </c>
    </row>
    <row r="205" spans="2:15" s="1" customFormat="1" ht="13.9" customHeight="1">
      <c r="B205" s="33"/>
      <c r="G205" s="30">
        <f t="shared" ref="G205:N205" si="59">SUM(G194:G204)</f>
        <v>1091</v>
      </c>
      <c r="H205" s="30">
        <f t="shared" si="59"/>
        <v>1072</v>
      </c>
      <c r="I205" s="30">
        <f t="shared" si="59"/>
        <v>1022</v>
      </c>
      <c r="J205" s="30">
        <f t="shared" si="59"/>
        <v>1033</v>
      </c>
      <c r="K205" s="30">
        <f t="shared" si="59"/>
        <v>1095</v>
      </c>
      <c r="L205" s="30">
        <f t="shared" si="59"/>
        <v>1030</v>
      </c>
      <c r="M205" s="34">
        <f t="shared" si="59"/>
        <v>6343</v>
      </c>
      <c r="N205" s="34">
        <f t="shared" si="59"/>
        <v>30</v>
      </c>
    </row>
    <row r="206" spans="2:15" s="1" customFormat="1" ht="13.9" customHeight="1"/>
    <row r="207" spans="2:15" s="1" customFormat="1" ht="13.9" customHeight="1">
      <c r="B207" s="1" t="str">
        <f>Roster_Selection_Men!AB259&amp;" " &amp; "V "</f>
        <v xml:space="preserve">Midway University V </v>
      </c>
      <c r="C207" s="1" t="str">
        <f>Roster_Selection_Men!AD259</f>
        <v>21-4217</v>
      </c>
      <c r="D207" s="1" t="str">
        <f>Roster_Selection_Men!AE259</f>
        <v>Caleb Kornosky</v>
      </c>
      <c r="E207" s="23" t="s">
        <v>2197</v>
      </c>
      <c r="F207" s="1" t="str">
        <f>IF(ISERROR(Baker_Scores_Men_Var!E207), " ", IF(Baker_Scores_Men_Var!E207 = "Yes", "Yes", "  "))</f>
        <v>Yes</v>
      </c>
      <c r="G207" s="29">
        <v>197</v>
      </c>
      <c r="H207" s="29">
        <v>195</v>
      </c>
      <c r="I207" s="29">
        <v>220</v>
      </c>
      <c r="J207" s="29">
        <v>175</v>
      </c>
      <c r="K207" s="29">
        <v>0</v>
      </c>
      <c r="L207" s="29">
        <v>0</v>
      </c>
      <c r="M207" s="30">
        <f t="shared" ref="M207:M217" si="60">SUM(G207:L207)</f>
        <v>787</v>
      </c>
      <c r="N207" s="30">
        <f t="shared" ref="N207:N217" si="61">COUNTIF(G207:L207, "&gt;0" )</f>
        <v>4</v>
      </c>
      <c r="O207" s="30">
        <f t="shared" ref="O207:O217" si="62">IF(N207=0,0,M207/N207)</f>
        <v>196.75</v>
      </c>
    </row>
    <row r="208" spans="2:15" s="1" customFormat="1" ht="13.9" customHeight="1">
      <c r="B208" s="1" t="str">
        <f>Roster_Selection_Men!AB260&amp;" " &amp; "V "</f>
        <v xml:space="preserve">Midway University V </v>
      </c>
      <c r="C208" s="1" t="str">
        <f>Roster_Selection_Men!AD260</f>
        <v>15-174075</v>
      </c>
      <c r="D208" s="1" t="str">
        <f>Roster_Selection_Men!AE260</f>
        <v>Caleb Marshall</v>
      </c>
      <c r="E208" s="23" t="s">
        <v>2197</v>
      </c>
      <c r="F208" s="1" t="str">
        <f>IF(ISERROR(Baker_Scores_Men_Var!E208), " ", IF(Baker_Scores_Men_Var!E208 = "Yes", "Yes", "  "))</f>
        <v>Yes</v>
      </c>
      <c r="G208" s="29">
        <v>244</v>
      </c>
      <c r="H208" s="29">
        <v>193</v>
      </c>
      <c r="I208" s="29">
        <v>220</v>
      </c>
      <c r="J208" s="29">
        <v>188</v>
      </c>
      <c r="K208" s="29">
        <v>179</v>
      </c>
      <c r="L208" s="29">
        <v>0</v>
      </c>
      <c r="M208" s="30">
        <f t="shared" si="60"/>
        <v>1024</v>
      </c>
      <c r="N208" s="30">
        <f t="shared" si="61"/>
        <v>5</v>
      </c>
      <c r="O208" s="30">
        <f t="shared" si="62"/>
        <v>204.8</v>
      </c>
    </row>
    <row r="209" spans="2:15" s="1" customFormat="1" ht="13.9" customHeight="1">
      <c r="B209" s="1" t="str">
        <f>Roster_Selection_Men!AB261&amp;" " &amp; "V "</f>
        <v xml:space="preserve">Midway University V </v>
      </c>
      <c r="C209" s="1" t="str">
        <f>Roster_Selection_Men!AD261</f>
        <v>11-585106</v>
      </c>
      <c r="D209" s="1" t="str">
        <f>Roster_Selection_Men!AE261</f>
        <v>Charlie Smith</v>
      </c>
      <c r="E209" s="23" t="s">
        <v>2197</v>
      </c>
      <c r="F209" s="1" t="str">
        <f>IF(ISERROR(Baker_Scores_Men_Var!E209), " ", IF(Baker_Scores_Men_Var!E209 = "Yes", "Yes", "  "))</f>
        <v>Yes</v>
      </c>
      <c r="G209" s="29">
        <v>180</v>
      </c>
      <c r="H209" s="29">
        <v>223</v>
      </c>
      <c r="I209" s="29">
        <v>224</v>
      </c>
      <c r="J209" s="29">
        <v>202</v>
      </c>
      <c r="K209" s="29">
        <v>225</v>
      </c>
      <c r="L209" s="29">
        <v>226</v>
      </c>
      <c r="M209" s="30">
        <f t="shared" si="60"/>
        <v>1280</v>
      </c>
      <c r="N209" s="30">
        <f t="shared" si="61"/>
        <v>6</v>
      </c>
      <c r="O209" s="30">
        <f t="shared" si="62"/>
        <v>213.33333333333334</v>
      </c>
    </row>
    <row r="210" spans="2:15" s="1" customFormat="1" ht="13.9" customHeight="1">
      <c r="B210" s="1" t="str">
        <f>Roster_Selection_Men!AB262&amp;" " &amp; "V "</f>
        <v xml:space="preserve">Midway University V </v>
      </c>
      <c r="C210" s="1" t="str">
        <f>Roster_Selection_Men!AD262</f>
        <v>11-601145</v>
      </c>
      <c r="D210" s="1" t="str">
        <f>Roster_Selection_Men!AE262</f>
        <v>Jackson Ryan</v>
      </c>
      <c r="E210" s="23" t="s">
        <v>2197</v>
      </c>
      <c r="F210" s="1" t="str">
        <f>IF(ISERROR(Baker_Scores_Men_Var!E210), " ", IF(Baker_Scores_Men_Var!E210 = "Yes", "Yes", "  "))</f>
        <v>Yes</v>
      </c>
      <c r="G210" s="29">
        <v>0</v>
      </c>
      <c r="H210" s="29">
        <v>0</v>
      </c>
      <c r="I210" s="29">
        <v>0</v>
      </c>
      <c r="J210" s="29">
        <v>0</v>
      </c>
      <c r="K210" s="29">
        <v>197</v>
      </c>
      <c r="L210" s="29">
        <v>201</v>
      </c>
      <c r="M210" s="30">
        <f t="shared" si="60"/>
        <v>398</v>
      </c>
      <c r="N210" s="30">
        <f t="shared" si="61"/>
        <v>2</v>
      </c>
      <c r="O210" s="30">
        <f t="shared" si="62"/>
        <v>199</v>
      </c>
    </row>
    <row r="211" spans="2:15" s="1" customFormat="1" ht="13.9" customHeight="1">
      <c r="B211" s="1" t="str">
        <f>Roster_Selection_Men!AB263&amp;" " &amp; "V "</f>
        <v xml:space="preserve">Midway University V </v>
      </c>
      <c r="C211" s="1" t="str">
        <f>Roster_Selection_Men!AD263</f>
        <v>15-96052</v>
      </c>
      <c r="D211" s="1" t="str">
        <f>Roster_Selection_Men!AE263</f>
        <v>Logan Tincher</v>
      </c>
      <c r="E211" s="23" t="s">
        <v>2197</v>
      </c>
      <c r="F211" s="1" t="str">
        <f>IF(ISERROR(Baker_Scores_Men_Var!E211), " ", IF(Baker_Scores_Men_Var!E211 = "Yes", "Yes", "  "))</f>
        <v>Yes</v>
      </c>
      <c r="G211" s="29">
        <v>245</v>
      </c>
      <c r="H211" s="29">
        <v>255</v>
      </c>
      <c r="I211" s="29">
        <v>206</v>
      </c>
      <c r="J211" s="29">
        <v>200</v>
      </c>
      <c r="K211" s="29">
        <v>188</v>
      </c>
      <c r="L211" s="29">
        <v>210</v>
      </c>
      <c r="M211" s="30">
        <f t="shared" si="60"/>
        <v>1304</v>
      </c>
      <c r="N211" s="30">
        <f t="shared" si="61"/>
        <v>6</v>
      </c>
      <c r="O211" s="30">
        <f t="shared" si="62"/>
        <v>217.33333333333334</v>
      </c>
    </row>
    <row r="212" spans="2:15" s="1" customFormat="1" ht="13.9" customHeight="1">
      <c r="B212" s="1" t="str">
        <f>Roster_Selection_Men!AB264&amp;" " &amp; "V "</f>
        <v xml:space="preserve">Midway University V </v>
      </c>
      <c r="C212" s="1" t="str">
        <f>Roster_Selection_Men!AD264</f>
        <v>101-302</v>
      </c>
      <c r="D212" s="1" t="str">
        <f>Roster_Selection_Men!AE264</f>
        <v>Raymond Atkins</v>
      </c>
      <c r="E212" s="23" t="s">
        <v>2197</v>
      </c>
      <c r="F212" s="1" t="str">
        <f>IF(ISERROR(Baker_Scores_Men_Var!E212), " ", IF(Baker_Scores_Men_Var!E212 = "Yes", "Yes", "  "))</f>
        <v>Yes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204</v>
      </c>
      <c r="M212" s="30">
        <f t="shared" si="60"/>
        <v>204</v>
      </c>
      <c r="N212" s="30">
        <f t="shared" si="61"/>
        <v>1</v>
      </c>
      <c r="O212" s="30">
        <f t="shared" si="62"/>
        <v>204</v>
      </c>
    </row>
    <row r="213" spans="2:15" s="1" customFormat="1" ht="13.9" customHeight="1">
      <c r="B213" s="1" t="str">
        <f>Roster_Selection_Men!AB265&amp;" " &amp; "V "</f>
        <v xml:space="preserve">Midway University V </v>
      </c>
      <c r="C213" s="1" t="str">
        <f>Roster_Selection_Men!AD265</f>
        <v>11-304847</v>
      </c>
      <c r="D213" s="1" t="str">
        <f>Roster_Selection_Men!AE265</f>
        <v>Troy Lund</v>
      </c>
      <c r="E213" s="23" t="s">
        <v>2197</v>
      </c>
      <c r="F213" s="1" t="str">
        <f>IF(ISERROR(Baker_Scores_Men_Var!E213), " ", IF(Baker_Scores_Men_Var!E213 = "Yes", "Yes", "  "))</f>
        <v>Yes</v>
      </c>
      <c r="G213" s="29">
        <v>200</v>
      </c>
      <c r="H213" s="29">
        <v>185</v>
      </c>
      <c r="I213" s="29">
        <v>197</v>
      </c>
      <c r="J213" s="29">
        <v>177</v>
      </c>
      <c r="K213" s="29">
        <v>0</v>
      </c>
      <c r="L213" s="29">
        <v>0</v>
      </c>
      <c r="M213" s="30">
        <f t="shared" si="60"/>
        <v>759</v>
      </c>
      <c r="N213" s="30">
        <f t="shared" si="61"/>
        <v>4</v>
      </c>
      <c r="O213" s="30">
        <f t="shared" si="62"/>
        <v>189.75</v>
      </c>
    </row>
    <row r="214" spans="2:15" s="1" customFormat="1" ht="13.9" customHeight="1">
      <c r="B214" s="1" t="str">
        <f>Roster_Selection_Men!AB266&amp;" " &amp; "V "</f>
        <v xml:space="preserve">Midway University V </v>
      </c>
      <c r="C214" s="1" t="str">
        <f>Roster_Selection_Men!AD266</f>
        <v>19-80564</v>
      </c>
      <c r="D214" s="1" t="str">
        <f>Roster_Selection_Men!AE266</f>
        <v>Zach Dickerson</v>
      </c>
      <c r="E214" s="23" t="s">
        <v>2197</v>
      </c>
      <c r="F214" s="1" t="str">
        <f>IF(ISERROR(Baker_Scores_Men_Var!E214), " ", IF(Baker_Scores_Men_Var!E214 = "Yes", "Yes", "  "))</f>
        <v xml:space="preserve">  </v>
      </c>
      <c r="G214" s="29">
        <v>0</v>
      </c>
      <c r="H214" s="29">
        <v>0</v>
      </c>
      <c r="I214" s="29">
        <v>0</v>
      </c>
      <c r="J214" s="29">
        <v>0</v>
      </c>
      <c r="K214" s="29">
        <v>237</v>
      </c>
      <c r="L214" s="29">
        <v>200</v>
      </c>
      <c r="M214" s="30">
        <f t="shared" si="60"/>
        <v>437</v>
      </c>
      <c r="N214" s="30">
        <f t="shared" si="61"/>
        <v>2</v>
      </c>
      <c r="O214" s="30">
        <f t="shared" si="62"/>
        <v>218.5</v>
      </c>
    </row>
    <row r="215" spans="2:15" s="1" customFormat="1" ht="13.9" customHeight="1">
      <c r="B215" s="1" t="s">
        <v>1752</v>
      </c>
      <c r="C215" s="28" t="s">
        <v>360</v>
      </c>
      <c r="D215" s="23" t="s">
        <v>360</v>
      </c>
      <c r="E215" s="23"/>
      <c r="F215" s="23"/>
      <c r="G215" s="29"/>
      <c r="H215" s="29"/>
      <c r="I215" s="29"/>
      <c r="J215" s="29"/>
      <c r="K215" s="29"/>
      <c r="L215" s="29"/>
      <c r="M215" s="30">
        <f t="shared" si="60"/>
        <v>0</v>
      </c>
      <c r="N215" s="30">
        <f t="shared" si="61"/>
        <v>0</v>
      </c>
      <c r="O215" s="30">
        <f t="shared" si="62"/>
        <v>0</v>
      </c>
    </row>
    <row r="216" spans="2:15" s="1" customFormat="1" ht="13.9" customHeight="1">
      <c r="B216" s="1" t="s">
        <v>1752</v>
      </c>
      <c r="C216" s="28" t="s">
        <v>360</v>
      </c>
      <c r="D216" s="23" t="s">
        <v>360</v>
      </c>
      <c r="E216" s="23"/>
      <c r="F216" s="23"/>
      <c r="G216" s="29"/>
      <c r="H216" s="29"/>
      <c r="I216" s="29"/>
      <c r="J216" s="29"/>
      <c r="K216" s="29"/>
      <c r="L216" s="29"/>
      <c r="M216" s="30">
        <f t="shared" si="60"/>
        <v>0</v>
      </c>
      <c r="N216" s="30">
        <f t="shared" si="61"/>
        <v>0</v>
      </c>
      <c r="O216" s="30">
        <f t="shared" si="62"/>
        <v>0</v>
      </c>
    </row>
    <row r="217" spans="2:15" s="1" customFormat="1" ht="13.9" customHeight="1">
      <c r="B217" s="1" t="s">
        <v>1752</v>
      </c>
      <c r="C217" s="28" t="s">
        <v>360</v>
      </c>
      <c r="D217" s="23" t="s">
        <v>360</v>
      </c>
      <c r="E217" s="23"/>
      <c r="F217" s="23"/>
      <c r="G217" s="31"/>
      <c r="H217" s="31"/>
      <c r="I217" s="31"/>
      <c r="J217" s="31"/>
      <c r="K217" s="31"/>
      <c r="L217" s="31"/>
      <c r="M217" s="32">
        <f t="shared" si="60"/>
        <v>0</v>
      </c>
      <c r="N217" s="32">
        <f t="shared" si="61"/>
        <v>0</v>
      </c>
      <c r="O217" s="30">
        <f t="shared" si="62"/>
        <v>0</v>
      </c>
    </row>
    <row r="218" spans="2:15" s="1" customFormat="1" ht="13.9" customHeight="1">
      <c r="B218" s="33"/>
      <c r="G218" s="30">
        <f t="shared" ref="G218:N218" si="63">SUM(G207:G217)</f>
        <v>1066</v>
      </c>
      <c r="H218" s="30">
        <f t="shared" si="63"/>
        <v>1051</v>
      </c>
      <c r="I218" s="30">
        <f t="shared" si="63"/>
        <v>1067</v>
      </c>
      <c r="J218" s="30">
        <f t="shared" si="63"/>
        <v>942</v>
      </c>
      <c r="K218" s="30">
        <f t="shared" si="63"/>
        <v>1026</v>
      </c>
      <c r="L218" s="30">
        <f t="shared" si="63"/>
        <v>1041</v>
      </c>
      <c r="M218" s="34">
        <f t="shared" si="63"/>
        <v>6193</v>
      </c>
      <c r="N218" s="34">
        <f t="shared" si="63"/>
        <v>30</v>
      </c>
    </row>
    <row r="219" spans="2:15" s="1" customFormat="1" ht="13.9" customHeight="1"/>
    <row r="220" spans="2:15" s="1" customFormat="1" ht="13.9" customHeight="1">
      <c r="B220" s="1" t="str">
        <f>Roster_Selection_Men!AB281&amp;" " &amp; "V "</f>
        <v xml:space="preserve">Notre Dame College V </v>
      </c>
      <c r="C220" s="1" t="str">
        <f>Roster_Selection_Men!AD281</f>
        <v>18-42246</v>
      </c>
      <c r="D220" s="1" t="str">
        <f>Roster_Selection_Men!AE281</f>
        <v>Aiden Compton</v>
      </c>
      <c r="E220" s="23" t="s">
        <v>2197</v>
      </c>
      <c r="F220" s="1" t="str">
        <f>IF(ISERROR(Baker_Scores_Men_Var!E220), " ", IF(Baker_Scores_Men_Var!E220 = "Yes", "Yes", "  "))</f>
        <v>Yes</v>
      </c>
      <c r="G220" s="29">
        <v>144</v>
      </c>
      <c r="H220" s="29">
        <v>0</v>
      </c>
      <c r="I220" s="29">
        <v>0</v>
      </c>
      <c r="J220" s="29">
        <v>0</v>
      </c>
      <c r="K220" s="29">
        <v>172</v>
      </c>
      <c r="L220" s="29">
        <v>149</v>
      </c>
      <c r="M220" s="30">
        <f t="shared" ref="M220:M230" si="64">SUM(G220:L220)</f>
        <v>465</v>
      </c>
      <c r="N220" s="30">
        <f t="shared" ref="N220:N230" si="65">COUNTIF(G220:L220, "&gt;0" )</f>
        <v>3</v>
      </c>
      <c r="O220" s="30">
        <f t="shared" ref="O220:O230" si="66">IF(N220=0,0,M220/N220)</f>
        <v>155</v>
      </c>
    </row>
    <row r="221" spans="2:15" s="1" customFormat="1" ht="13.9" customHeight="1">
      <c r="B221" s="1" t="str">
        <f>Roster_Selection_Men!AB282&amp;" " &amp; "V "</f>
        <v xml:space="preserve">Notre Dame College V </v>
      </c>
      <c r="C221" s="1" t="str">
        <f>Roster_Selection_Men!AD282</f>
        <v>11-676249</v>
      </c>
      <c r="D221" s="1" t="str">
        <f>Roster_Selection_Men!AE282</f>
        <v>Alex Etheredge</v>
      </c>
      <c r="E221" s="23" t="s">
        <v>2197</v>
      </c>
      <c r="F221" s="1" t="str">
        <f>IF(ISERROR(Baker_Scores_Men_Var!E221), " ", IF(Baker_Scores_Men_Var!E221 = "Yes", "Yes", "  "))</f>
        <v>Yes</v>
      </c>
      <c r="G221" s="29">
        <v>0</v>
      </c>
      <c r="H221" s="29">
        <v>243</v>
      </c>
      <c r="I221" s="29">
        <v>204</v>
      </c>
      <c r="J221" s="29">
        <v>218</v>
      </c>
      <c r="K221" s="29">
        <v>170</v>
      </c>
      <c r="L221" s="29">
        <v>165</v>
      </c>
      <c r="M221" s="30">
        <f t="shared" si="64"/>
        <v>1000</v>
      </c>
      <c r="N221" s="30">
        <f t="shared" si="65"/>
        <v>5</v>
      </c>
      <c r="O221" s="30">
        <f t="shared" si="66"/>
        <v>200</v>
      </c>
    </row>
    <row r="222" spans="2:15" s="1" customFormat="1" ht="13.9" customHeight="1">
      <c r="B222" s="1" t="str">
        <f>Roster_Selection_Men!AB283&amp;" " &amp; "V "</f>
        <v xml:space="preserve">Notre Dame College V </v>
      </c>
      <c r="C222" s="1" t="str">
        <f>Roster_Selection_Men!AD283</f>
        <v>11-408777</v>
      </c>
      <c r="D222" s="1" t="str">
        <f>Roster_Selection_Men!AE283</f>
        <v>Anthony Shields</v>
      </c>
      <c r="E222" s="23" t="s">
        <v>2196</v>
      </c>
      <c r="F222" s="1" t="str">
        <f>IF(ISERROR(Baker_Scores_Men_Var!E222), " ", IF(Baker_Scores_Men_Var!E222 = "Yes", "Yes", "  "))</f>
        <v>Yes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30">
        <f t="shared" si="64"/>
        <v>0</v>
      </c>
      <c r="N222" s="30">
        <f t="shared" si="65"/>
        <v>0</v>
      </c>
      <c r="O222" s="30">
        <f t="shared" si="66"/>
        <v>0</v>
      </c>
    </row>
    <row r="223" spans="2:15" s="1" customFormat="1" ht="13.9" customHeight="1">
      <c r="B223" s="1" t="str">
        <f>Roster_Selection_Men!AB284&amp;" " &amp; "V "</f>
        <v xml:space="preserve">Notre Dame College V </v>
      </c>
      <c r="C223" s="1" t="str">
        <f>Roster_Selection_Men!AD284</f>
        <v>7914-13485</v>
      </c>
      <c r="D223" s="1" t="str">
        <f>Roster_Selection_Men!AE284</f>
        <v>Connor Gallagher</v>
      </c>
      <c r="E223" s="23" t="s">
        <v>2197</v>
      </c>
      <c r="F223" s="1" t="str">
        <f>IF(ISERROR(Baker_Scores_Men_Var!E223), " ", IF(Baker_Scores_Men_Var!E223 = "Yes", "Yes", "  "))</f>
        <v>Yes</v>
      </c>
      <c r="G223" s="29">
        <v>190</v>
      </c>
      <c r="H223" s="29">
        <v>199</v>
      </c>
      <c r="I223" s="29">
        <v>205</v>
      </c>
      <c r="J223" s="29">
        <v>182</v>
      </c>
      <c r="K223" s="29">
        <v>212</v>
      </c>
      <c r="L223" s="29">
        <v>193</v>
      </c>
      <c r="M223" s="30">
        <f t="shared" si="64"/>
        <v>1181</v>
      </c>
      <c r="N223" s="30">
        <f t="shared" si="65"/>
        <v>6</v>
      </c>
      <c r="O223" s="30">
        <f t="shared" si="66"/>
        <v>196.83333333333334</v>
      </c>
    </row>
    <row r="224" spans="2:15" s="1" customFormat="1" ht="13.9" customHeight="1">
      <c r="B224" s="1" t="str">
        <f>Roster_Selection_Men!AB285&amp;" " &amp; "V "</f>
        <v xml:space="preserve">Notre Dame College V </v>
      </c>
      <c r="C224" s="1" t="str">
        <f>Roster_Selection_Men!AD285</f>
        <v>11-571807</v>
      </c>
      <c r="D224" s="1" t="str">
        <f>Roster_Selection_Men!AE285</f>
        <v>Hunter Brackman</v>
      </c>
      <c r="E224" s="23" t="s">
        <v>2197</v>
      </c>
      <c r="F224" s="1" t="str">
        <f>IF(ISERROR(Baker_Scores_Men_Var!E224), " ", IF(Baker_Scores_Men_Var!E224 = "Yes", "Yes", "  "))</f>
        <v>Yes</v>
      </c>
      <c r="G224" s="29">
        <v>170</v>
      </c>
      <c r="H224" s="29">
        <v>167</v>
      </c>
      <c r="I224" s="29">
        <v>206</v>
      </c>
      <c r="J224" s="29">
        <v>171</v>
      </c>
      <c r="K224" s="29">
        <v>0</v>
      </c>
      <c r="L224" s="29">
        <v>0</v>
      </c>
      <c r="M224" s="30">
        <f t="shared" si="64"/>
        <v>714</v>
      </c>
      <c r="N224" s="30">
        <f t="shared" si="65"/>
        <v>4</v>
      </c>
      <c r="O224" s="30">
        <f t="shared" si="66"/>
        <v>178.5</v>
      </c>
    </row>
    <row r="225" spans="2:15" s="1" customFormat="1" ht="13.9" customHeight="1">
      <c r="B225" s="1" t="str">
        <f>Roster_Selection_Men!AB286&amp;" " &amp; "V "</f>
        <v xml:space="preserve">Notre Dame College V </v>
      </c>
      <c r="C225" s="1" t="str">
        <f>Roster_Selection_Men!AD286</f>
        <v>20-23556</v>
      </c>
      <c r="D225" s="1" t="str">
        <f>Roster_Selection_Men!AE286</f>
        <v>Josh Dohm</v>
      </c>
      <c r="E225" s="23" t="s">
        <v>2197</v>
      </c>
      <c r="F225" s="1" t="str">
        <f>IF(ISERROR(Baker_Scores_Men_Var!E225), " ", IF(Baker_Scores_Men_Var!E225 = "Yes", "Yes", "  "))</f>
        <v>Yes</v>
      </c>
      <c r="G225" s="29">
        <v>162</v>
      </c>
      <c r="H225" s="29">
        <v>209</v>
      </c>
      <c r="I225" s="29">
        <v>198</v>
      </c>
      <c r="J225" s="29">
        <v>234</v>
      </c>
      <c r="K225" s="29">
        <v>169</v>
      </c>
      <c r="L225" s="29">
        <v>187</v>
      </c>
      <c r="M225" s="30">
        <f t="shared" si="64"/>
        <v>1159</v>
      </c>
      <c r="N225" s="30">
        <f t="shared" si="65"/>
        <v>6</v>
      </c>
      <c r="O225" s="30">
        <f t="shared" si="66"/>
        <v>193.16666666666666</v>
      </c>
    </row>
    <row r="226" spans="2:15" s="1" customFormat="1" ht="13.9" customHeight="1">
      <c r="B226" s="1" t="str">
        <f>Roster_Selection_Men!AB287&amp;" " &amp; "V "</f>
        <v xml:space="preserve">Notre Dame College V </v>
      </c>
      <c r="C226" s="1" t="str">
        <f>Roster_Selection_Men!AD287</f>
        <v>11-637942</v>
      </c>
      <c r="D226" s="1" t="str">
        <f>Roster_Selection_Men!AE287</f>
        <v>Michael Wiese</v>
      </c>
      <c r="E226" s="23" t="s">
        <v>2197</v>
      </c>
      <c r="F226" s="1" t="str">
        <f>IF(ISERROR(Baker_Scores_Men_Var!E226), " ", IF(Baker_Scores_Men_Var!E226 = "Yes", "Yes", "  "))</f>
        <v>Yes</v>
      </c>
      <c r="G226" s="29">
        <v>159</v>
      </c>
      <c r="H226" s="29">
        <v>253</v>
      </c>
      <c r="I226" s="29">
        <v>170</v>
      </c>
      <c r="J226" s="29">
        <v>192</v>
      </c>
      <c r="K226" s="29">
        <v>198</v>
      </c>
      <c r="L226" s="29">
        <v>174</v>
      </c>
      <c r="M226" s="30">
        <f t="shared" si="64"/>
        <v>1146</v>
      </c>
      <c r="N226" s="30">
        <f t="shared" si="65"/>
        <v>6</v>
      </c>
      <c r="O226" s="30">
        <f t="shared" si="66"/>
        <v>191</v>
      </c>
    </row>
    <row r="227" spans="2:15" s="1" customFormat="1" ht="13.9" customHeight="1">
      <c r="B227" s="1" t="str">
        <f>Roster_Selection_Men!AB288&amp;" " &amp; "V "</f>
        <v xml:space="preserve"> V </v>
      </c>
      <c r="C227" s="1" t="str">
        <f>Roster_Selection_Men!AD288</f>
        <v/>
      </c>
      <c r="D227" s="1" t="str">
        <f>Roster_Selection_Men!AE288</f>
        <v/>
      </c>
      <c r="E227" s="23"/>
      <c r="F227" s="1" t="str">
        <f>IF(ISERROR(Baker_Scores_Men_Var!E227), " ", IF(Baker_Scores_Men_Var!E227 = "Yes", "Yes", "  "))</f>
        <v xml:space="preserve">  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30">
        <f t="shared" si="64"/>
        <v>0</v>
      </c>
      <c r="N227" s="30">
        <f t="shared" si="65"/>
        <v>0</v>
      </c>
      <c r="O227" s="30">
        <f t="shared" si="66"/>
        <v>0</v>
      </c>
    </row>
    <row r="228" spans="2:15" s="1" customFormat="1" ht="13.9" customHeight="1">
      <c r="B228" s="1" t="s">
        <v>1753</v>
      </c>
      <c r="C228" s="28" t="s">
        <v>360</v>
      </c>
      <c r="D228" s="23" t="s">
        <v>360</v>
      </c>
      <c r="E228" s="23"/>
      <c r="F228" s="23"/>
      <c r="G228" s="29"/>
      <c r="H228" s="29"/>
      <c r="I228" s="29"/>
      <c r="J228" s="29"/>
      <c r="K228" s="29"/>
      <c r="L228" s="29"/>
      <c r="M228" s="30">
        <f t="shared" si="64"/>
        <v>0</v>
      </c>
      <c r="N228" s="30">
        <f t="shared" si="65"/>
        <v>0</v>
      </c>
      <c r="O228" s="30">
        <f t="shared" si="66"/>
        <v>0</v>
      </c>
    </row>
    <row r="229" spans="2:15" s="1" customFormat="1" ht="13.9" customHeight="1">
      <c r="B229" s="1" t="s">
        <v>1753</v>
      </c>
      <c r="C229" s="28" t="s">
        <v>360</v>
      </c>
      <c r="D229" s="23" t="s">
        <v>360</v>
      </c>
      <c r="E229" s="23"/>
      <c r="F229" s="23"/>
      <c r="G229" s="29"/>
      <c r="H229" s="29"/>
      <c r="I229" s="29"/>
      <c r="J229" s="29"/>
      <c r="K229" s="29"/>
      <c r="L229" s="29"/>
      <c r="M229" s="30">
        <f t="shared" si="64"/>
        <v>0</v>
      </c>
      <c r="N229" s="30">
        <f t="shared" si="65"/>
        <v>0</v>
      </c>
      <c r="O229" s="30">
        <f t="shared" si="66"/>
        <v>0</v>
      </c>
    </row>
    <row r="230" spans="2:15" s="1" customFormat="1" ht="13.9" customHeight="1">
      <c r="B230" s="1" t="s">
        <v>1753</v>
      </c>
      <c r="C230" s="28" t="s">
        <v>360</v>
      </c>
      <c r="D230" s="23" t="s">
        <v>360</v>
      </c>
      <c r="E230" s="23"/>
      <c r="F230" s="23"/>
      <c r="G230" s="31"/>
      <c r="H230" s="31"/>
      <c r="I230" s="31"/>
      <c r="J230" s="31"/>
      <c r="K230" s="31"/>
      <c r="L230" s="31"/>
      <c r="M230" s="32">
        <f t="shared" si="64"/>
        <v>0</v>
      </c>
      <c r="N230" s="32">
        <f t="shared" si="65"/>
        <v>0</v>
      </c>
      <c r="O230" s="30">
        <f t="shared" si="66"/>
        <v>0</v>
      </c>
    </row>
    <row r="231" spans="2:15" s="1" customFormat="1" ht="13.9" customHeight="1">
      <c r="B231" s="33"/>
      <c r="G231" s="30">
        <f t="shared" ref="G231:N231" si="67">SUM(G220:G230)</f>
        <v>825</v>
      </c>
      <c r="H231" s="30">
        <f t="shared" si="67"/>
        <v>1071</v>
      </c>
      <c r="I231" s="30">
        <f t="shared" si="67"/>
        <v>983</v>
      </c>
      <c r="J231" s="30">
        <f t="shared" si="67"/>
        <v>997</v>
      </c>
      <c r="K231" s="30">
        <f t="shared" si="67"/>
        <v>921</v>
      </c>
      <c r="L231" s="30">
        <f t="shared" si="67"/>
        <v>868</v>
      </c>
      <c r="M231" s="34">
        <f t="shared" si="67"/>
        <v>5665</v>
      </c>
      <c r="N231" s="34">
        <f t="shared" si="67"/>
        <v>30</v>
      </c>
    </row>
    <row r="232" spans="2:15" s="1" customFormat="1" ht="13.9" customHeight="1"/>
    <row r="233" spans="2:15" s="1" customFormat="1" ht="13.9" customHeight="1">
      <c r="B233" s="1" t="str">
        <f>Roster_Selection_Men!AB291&amp;" " &amp; "V "</f>
        <v xml:space="preserve">Purdue University V </v>
      </c>
      <c r="C233" s="1" t="str">
        <f>Roster_Selection_Men!AD291</f>
        <v>20-3835</v>
      </c>
      <c r="D233" s="1" t="str">
        <f>Roster_Selection_Men!AE291</f>
        <v>Brayden LaGuire</v>
      </c>
      <c r="E233" s="23" t="s">
        <v>2197</v>
      </c>
      <c r="F233" s="1" t="str">
        <f>IF(ISERROR(Baker_Scores_Men_Var!E233), " ", IF(Baker_Scores_Men_Var!E233 = "Yes", "Yes", "  "))</f>
        <v>Yes</v>
      </c>
      <c r="G233" s="29">
        <v>201</v>
      </c>
      <c r="H233" s="29">
        <v>209</v>
      </c>
      <c r="I233" s="29">
        <v>176</v>
      </c>
      <c r="J233" s="29">
        <v>0</v>
      </c>
      <c r="K233" s="29">
        <v>0</v>
      </c>
      <c r="L233" s="29">
        <v>147</v>
      </c>
      <c r="M233" s="30">
        <f t="shared" ref="M233:M243" si="68">SUM(G233:L233)</f>
        <v>733</v>
      </c>
      <c r="N233" s="30">
        <f t="shared" ref="N233:N243" si="69">COUNTIF(G233:L233, "&gt;0" )</f>
        <v>4</v>
      </c>
      <c r="O233" s="30">
        <f t="shared" ref="O233:O243" si="70">IF(N233=0,0,M233/N233)</f>
        <v>183.25</v>
      </c>
    </row>
    <row r="234" spans="2:15" s="1" customFormat="1" ht="13.9" customHeight="1">
      <c r="B234" s="1" t="str">
        <f>Roster_Selection_Men!AB292&amp;" " &amp; "V "</f>
        <v xml:space="preserve">Purdue University V </v>
      </c>
      <c r="C234" s="1" t="str">
        <f>Roster_Selection_Men!AD292</f>
        <v>16-94050</v>
      </c>
      <c r="D234" s="1" t="str">
        <f>Roster_Selection_Men!AE292</f>
        <v>Connor Miyake</v>
      </c>
      <c r="E234" s="23" t="s">
        <v>2197</v>
      </c>
      <c r="F234" s="1" t="str">
        <f>IF(ISERROR(Baker_Scores_Men_Var!E234), " ", IF(Baker_Scores_Men_Var!E234 = "Yes", "Yes", "  "))</f>
        <v>Yes</v>
      </c>
      <c r="G234" s="29">
        <v>213</v>
      </c>
      <c r="H234" s="29">
        <v>237</v>
      </c>
      <c r="I234" s="29">
        <v>185</v>
      </c>
      <c r="J234" s="29">
        <v>0</v>
      </c>
      <c r="K234" s="29">
        <v>0</v>
      </c>
      <c r="L234" s="29">
        <v>0</v>
      </c>
      <c r="M234" s="30">
        <f t="shared" si="68"/>
        <v>635</v>
      </c>
      <c r="N234" s="30">
        <f t="shared" si="69"/>
        <v>3</v>
      </c>
      <c r="O234" s="30">
        <f t="shared" si="70"/>
        <v>211.66666666666666</v>
      </c>
    </row>
    <row r="235" spans="2:15" s="1" customFormat="1" ht="13.9" customHeight="1">
      <c r="B235" s="1" t="str">
        <f>Roster_Selection_Men!AB293&amp;" " &amp; "V "</f>
        <v xml:space="preserve">Purdue University V </v>
      </c>
      <c r="C235" s="1" t="str">
        <f>Roster_Selection_Men!AD293</f>
        <v>11-752049</v>
      </c>
      <c r="D235" s="1" t="str">
        <f>Roster_Selection_Men!AE293</f>
        <v>Corbin Snow</v>
      </c>
      <c r="E235" s="23" t="s">
        <v>2197</v>
      </c>
      <c r="F235" s="1" t="str">
        <f>IF(ISERROR(Baker_Scores_Men_Var!E235), " ", IF(Baker_Scores_Men_Var!E235 = "Yes", "Yes", "  "))</f>
        <v>Yes</v>
      </c>
      <c r="G235" s="29">
        <v>181</v>
      </c>
      <c r="H235" s="29">
        <v>213</v>
      </c>
      <c r="I235" s="29">
        <v>202</v>
      </c>
      <c r="J235" s="29">
        <v>192</v>
      </c>
      <c r="K235" s="29">
        <v>146</v>
      </c>
      <c r="L235" s="29">
        <v>0</v>
      </c>
      <c r="M235" s="30">
        <f t="shared" si="68"/>
        <v>934</v>
      </c>
      <c r="N235" s="30">
        <f t="shared" si="69"/>
        <v>5</v>
      </c>
      <c r="O235" s="30">
        <f t="shared" si="70"/>
        <v>186.8</v>
      </c>
    </row>
    <row r="236" spans="2:15" s="1" customFormat="1" ht="13.9" customHeight="1">
      <c r="B236" s="1" t="str">
        <f>Roster_Selection_Men!AB294&amp;" " &amp; "V "</f>
        <v xml:space="preserve">Purdue University V </v>
      </c>
      <c r="C236" s="1" t="str">
        <f>Roster_Selection_Men!AD294</f>
        <v>7914-29030</v>
      </c>
      <c r="D236" s="1" t="str">
        <f>Roster_Selection_Men!AE294</f>
        <v>Dale Klika</v>
      </c>
      <c r="E236" s="23" t="s">
        <v>2197</v>
      </c>
      <c r="F236" s="1" t="str">
        <f>IF(ISERROR(Baker_Scores_Men_Var!E236), " ", IF(Baker_Scores_Men_Var!E236 = "Yes", "Yes", "  "))</f>
        <v>Yes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  <c r="L236" s="29">
        <v>160</v>
      </c>
      <c r="M236" s="30">
        <f t="shared" si="68"/>
        <v>160</v>
      </c>
      <c r="N236" s="30">
        <f t="shared" si="69"/>
        <v>1</v>
      </c>
      <c r="O236" s="30">
        <f t="shared" si="70"/>
        <v>160</v>
      </c>
    </row>
    <row r="237" spans="2:15" s="1" customFormat="1" ht="13.9" customHeight="1">
      <c r="B237" s="1" t="str">
        <f>Roster_Selection_Men!AB295&amp;" " &amp; "V "</f>
        <v xml:space="preserve">Purdue University V </v>
      </c>
      <c r="C237" s="1" t="str">
        <f>Roster_Selection_Men!AD295</f>
        <v>7914-50414</v>
      </c>
      <c r="D237" s="1" t="str">
        <f>Roster_Selection_Men!AE295</f>
        <v>Evan Drevalas</v>
      </c>
      <c r="E237" s="23" t="s">
        <v>2197</v>
      </c>
      <c r="F237" s="1" t="str">
        <f>IF(ISERROR(Baker_Scores_Men_Var!E237), " ", IF(Baker_Scores_Men_Var!E237 = "Yes", "Yes", "  "))</f>
        <v>Yes</v>
      </c>
      <c r="G237" s="29">
        <v>0</v>
      </c>
      <c r="H237" s="29">
        <v>0</v>
      </c>
      <c r="I237" s="29">
        <v>0</v>
      </c>
      <c r="J237" s="29">
        <v>280</v>
      </c>
      <c r="K237" s="29">
        <v>178</v>
      </c>
      <c r="L237" s="29">
        <v>215</v>
      </c>
      <c r="M237" s="30">
        <f t="shared" si="68"/>
        <v>673</v>
      </c>
      <c r="N237" s="30">
        <f t="shared" si="69"/>
        <v>3</v>
      </c>
      <c r="O237" s="30">
        <f t="shared" si="70"/>
        <v>224.33333333333334</v>
      </c>
    </row>
    <row r="238" spans="2:15" s="1" customFormat="1" ht="13.9" customHeight="1">
      <c r="B238" s="1" t="str">
        <f>Roster_Selection_Men!AB296&amp;" " &amp; "V "</f>
        <v xml:space="preserve">Purdue University V </v>
      </c>
      <c r="C238" s="1" t="str">
        <f>Roster_Selection_Men!AD296</f>
        <v>16-171759</v>
      </c>
      <c r="D238" s="1" t="str">
        <f>Roster_Selection_Men!AE296</f>
        <v>Gabe Castro</v>
      </c>
      <c r="E238" s="23" t="s">
        <v>2197</v>
      </c>
      <c r="F238" s="1" t="str">
        <f>IF(ISERROR(Baker_Scores_Men_Var!E238), " ", IF(Baker_Scores_Men_Var!E238 = "Yes", "Yes", "  "))</f>
        <v>Yes</v>
      </c>
      <c r="G238" s="29">
        <v>0</v>
      </c>
      <c r="H238" s="29">
        <v>0</v>
      </c>
      <c r="I238" s="29">
        <v>0</v>
      </c>
      <c r="J238" s="29">
        <v>225</v>
      </c>
      <c r="K238" s="29">
        <v>237</v>
      </c>
      <c r="L238" s="29">
        <v>0</v>
      </c>
      <c r="M238" s="30">
        <f t="shared" si="68"/>
        <v>462</v>
      </c>
      <c r="N238" s="30">
        <f t="shared" si="69"/>
        <v>2</v>
      </c>
      <c r="O238" s="30">
        <f t="shared" si="70"/>
        <v>231</v>
      </c>
    </row>
    <row r="239" spans="2:15" s="1" customFormat="1" ht="13.9" customHeight="1">
      <c r="B239" s="1" t="str">
        <f>Roster_Selection_Men!AB297&amp;" " &amp; "V "</f>
        <v xml:space="preserve">Purdue University V </v>
      </c>
      <c r="C239" s="1" t="str">
        <f>Roster_Selection_Men!AD297</f>
        <v>8293-58383</v>
      </c>
      <c r="D239" s="1" t="str">
        <f>Roster_Selection_Men!AE297</f>
        <v>Lucas Francis</v>
      </c>
      <c r="E239" s="23" t="s">
        <v>2197</v>
      </c>
      <c r="F239" s="1" t="str">
        <f>IF(ISERROR(Baker_Scores_Men_Var!E239), " ", IF(Baker_Scores_Men_Var!E239 = "Yes", "Yes", "  "))</f>
        <v>Yes</v>
      </c>
      <c r="G239" s="29">
        <v>177</v>
      </c>
      <c r="H239" s="29">
        <v>238</v>
      </c>
      <c r="I239" s="29">
        <v>279</v>
      </c>
      <c r="J239" s="29">
        <v>243</v>
      </c>
      <c r="K239" s="29">
        <v>258</v>
      </c>
      <c r="L239" s="29">
        <v>232</v>
      </c>
      <c r="M239" s="30">
        <f t="shared" si="68"/>
        <v>1427</v>
      </c>
      <c r="N239" s="30">
        <f t="shared" si="69"/>
        <v>6</v>
      </c>
      <c r="O239" s="30">
        <f t="shared" si="70"/>
        <v>237.83333333333334</v>
      </c>
    </row>
    <row r="240" spans="2:15" s="1" customFormat="1" ht="13.9" customHeight="1">
      <c r="B240" s="1" t="str">
        <f>Roster_Selection_Men!AB298&amp;" " &amp; "V "</f>
        <v xml:space="preserve">Purdue University V </v>
      </c>
      <c r="C240" s="1" t="str">
        <f>Roster_Selection_Men!AD298</f>
        <v>11-349791</v>
      </c>
      <c r="D240" s="1" t="str">
        <f>Roster_Selection_Men!AE298</f>
        <v>Ryan Burton</v>
      </c>
      <c r="E240" s="23" t="s">
        <v>2197</v>
      </c>
      <c r="F240" s="1" t="str">
        <f>IF(ISERROR(Baker_Scores_Men_Var!E240), " ", IF(Baker_Scores_Men_Var!E240 = "Yes", "Yes", "  "))</f>
        <v>Yes</v>
      </c>
      <c r="G240" s="29">
        <v>238</v>
      </c>
      <c r="H240" s="29">
        <v>279</v>
      </c>
      <c r="I240" s="29">
        <v>268</v>
      </c>
      <c r="J240" s="29">
        <v>247</v>
      </c>
      <c r="K240" s="29">
        <v>245</v>
      </c>
      <c r="L240" s="29">
        <v>234</v>
      </c>
      <c r="M240" s="30">
        <f t="shared" si="68"/>
        <v>1511</v>
      </c>
      <c r="N240" s="30">
        <f t="shared" si="69"/>
        <v>6</v>
      </c>
      <c r="O240" s="30">
        <f t="shared" si="70"/>
        <v>251.83333333333334</v>
      </c>
    </row>
    <row r="241" spans="2:15" s="1" customFormat="1" ht="13.9" customHeight="1">
      <c r="B241" s="1" t="s">
        <v>1754</v>
      </c>
      <c r="C241" s="28" t="s">
        <v>360</v>
      </c>
      <c r="D241" s="23" t="s">
        <v>360</v>
      </c>
      <c r="E241" s="23"/>
      <c r="F241" s="23"/>
      <c r="G241" s="29"/>
      <c r="H241" s="29"/>
      <c r="I241" s="29"/>
      <c r="J241" s="29"/>
      <c r="K241" s="29"/>
      <c r="L241" s="29"/>
      <c r="M241" s="30">
        <f t="shared" si="68"/>
        <v>0</v>
      </c>
      <c r="N241" s="30">
        <f t="shared" si="69"/>
        <v>0</v>
      </c>
      <c r="O241" s="30">
        <f t="shared" si="70"/>
        <v>0</v>
      </c>
    </row>
    <row r="242" spans="2:15" s="1" customFormat="1" ht="13.9" customHeight="1">
      <c r="B242" s="1" t="s">
        <v>1754</v>
      </c>
      <c r="C242" s="28" t="s">
        <v>360</v>
      </c>
      <c r="D242" s="23" t="s">
        <v>360</v>
      </c>
      <c r="E242" s="23"/>
      <c r="F242" s="23"/>
      <c r="G242" s="29"/>
      <c r="H242" s="29"/>
      <c r="I242" s="29"/>
      <c r="J242" s="29"/>
      <c r="K242" s="29"/>
      <c r="L242" s="29"/>
      <c r="M242" s="30">
        <f t="shared" si="68"/>
        <v>0</v>
      </c>
      <c r="N242" s="30">
        <f t="shared" si="69"/>
        <v>0</v>
      </c>
      <c r="O242" s="30">
        <f t="shared" si="70"/>
        <v>0</v>
      </c>
    </row>
    <row r="243" spans="2:15" s="1" customFormat="1" ht="13.9" customHeight="1">
      <c r="B243" s="1" t="s">
        <v>1754</v>
      </c>
      <c r="C243" s="28" t="s">
        <v>360</v>
      </c>
      <c r="D243" s="23" t="s">
        <v>360</v>
      </c>
      <c r="E243" s="23"/>
      <c r="F243" s="23"/>
      <c r="G243" s="31"/>
      <c r="H243" s="31"/>
      <c r="I243" s="31"/>
      <c r="J243" s="31"/>
      <c r="K243" s="31"/>
      <c r="L243" s="31"/>
      <c r="M243" s="32">
        <f t="shared" si="68"/>
        <v>0</v>
      </c>
      <c r="N243" s="32">
        <f t="shared" si="69"/>
        <v>0</v>
      </c>
      <c r="O243" s="30">
        <f t="shared" si="70"/>
        <v>0</v>
      </c>
    </row>
    <row r="244" spans="2:15" s="1" customFormat="1" ht="13.9" customHeight="1">
      <c r="B244" s="33"/>
      <c r="G244" s="30">
        <f t="shared" ref="G244:N244" si="71">SUM(G233:G243)</f>
        <v>1010</v>
      </c>
      <c r="H244" s="30">
        <f t="shared" si="71"/>
        <v>1176</v>
      </c>
      <c r="I244" s="30">
        <f t="shared" si="71"/>
        <v>1110</v>
      </c>
      <c r="J244" s="30">
        <f t="shared" si="71"/>
        <v>1187</v>
      </c>
      <c r="K244" s="30">
        <f t="shared" si="71"/>
        <v>1064</v>
      </c>
      <c r="L244" s="30">
        <f t="shared" si="71"/>
        <v>988</v>
      </c>
      <c r="M244" s="34">
        <f t="shared" si="71"/>
        <v>6535</v>
      </c>
      <c r="N244" s="34">
        <f t="shared" si="71"/>
        <v>30</v>
      </c>
    </row>
    <row r="245" spans="2:15" s="1" customFormat="1" ht="13.9" customHeight="1"/>
    <row r="246" spans="2:15" s="1" customFormat="1" ht="13.9" customHeight="1">
      <c r="B246" s="1" t="str">
        <f>Roster_Selection_Men!AB314&amp;" " &amp; "V "</f>
        <v xml:space="preserve">Rochester University V </v>
      </c>
      <c r="C246" s="1" t="str">
        <f>Roster_Selection_Men!AD314</f>
        <v>19-84013</v>
      </c>
      <c r="D246" s="1" t="str">
        <f>Roster_Selection_Men!AE314</f>
        <v>Alexander Miller</v>
      </c>
      <c r="E246" s="23" t="s">
        <v>2197</v>
      </c>
      <c r="F246" s="1" t="str">
        <f>IF(ISERROR(Baker_Scores_Men_Var!E246), " ", IF(Baker_Scores_Men_Var!E246 = "Yes", "Yes", "  "))</f>
        <v>Yes</v>
      </c>
      <c r="G246" s="29">
        <v>171</v>
      </c>
      <c r="H246" s="29">
        <v>0</v>
      </c>
      <c r="I246" s="29">
        <v>0</v>
      </c>
      <c r="J246" s="29">
        <v>238</v>
      </c>
      <c r="K246" s="29">
        <v>156</v>
      </c>
      <c r="L246" s="29">
        <v>212</v>
      </c>
      <c r="M246" s="30">
        <f t="shared" ref="M246:M256" si="72">SUM(G246:L246)</f>
        <v>777</v>
      </c>
      <c r="N246" s="30">
        <f t="shared" ref="N246:N256" si="73">COUNTIF(G246:L246, "&gt;0" )</f>
        <v>4</v>
      </c>
      <c r="O246" s="30">
        <f t="shared" ref="O246:O256" si="74">IF(N246=0,0,M246/N246)</f>
        <v>194.25</v>
      </c>
    </row>
    <row r="247" spans="2:15" s="1" customFormat="1" ht="13.9" customHeight="1">
      <c r="B247" s="1" t="str">
        <f>Roster_Selection_Men!AB315&amp;" " &amp; "V "</f>
        <v xml:space="preserve">Rochester University V </v>
      </c>
      <c r="C247" s="1" t="str">
        <f>Roster_Selection_Men!AD315</f>
        <v>19-50137</v>
      </c>
      <c r="D247" s="1" t="str">
        <f>Roster_Selection_Men!AE315</f>
        <v>Brandon Rinke</v>
      </c>
      <c r="E247" s="23" t="s">
        <v>2197</v>
      </c>
      <c r="F247" s="1" t="str">
        <f>IF(ISERROR(Baker_Scores_Men_Var!E247), " ", IF(Baker_Scores_Men_Var!E247 = "Yes", "Yes", "  "))</f>
        <v>Yes</v>
      </c>
      <c r="G247" s="29">
        <v>179</v>
      </c>
      <c r="H247" s="29">
        <v>0</v>
      </c>
      <c r="I247" s="29">
        <v>0</v>
      </c>
      <c r="J247" s="29">
        <v>0</v>
      </c>
      <c r="K247" s="29">
        <v>166</v>
      </c>
      <c r="L247" s="29">
        <v>235</v>
      </c>
      <c r="M247" s="30">
        <f t="shared" si="72"/>
        <v>580</v>
      </c>
      <c r="N247" s="30">
        <f t="shared" si="73"/>
        <v>3</v>
      </c>
      <c r="O247" s="30">
        <f t="shared" si="74"/>
        <v>193.33333333333334</v>
      </c>
    </row>
    <row r="248" spans="2:15" s="1" customFormat="1" ht="13.9" customHeight="1">
      <c r="B248" s="1" t="str">
        <f>Roster_Selection_Men!AB316&amp;" " &amp; "V "</f>
        <v xml:space="preserve">Rochester University V </v>
      </c>
      <c r="C248" s="1" t="str">
        <f>Roster_Selection_Men!AD316</f>
        <v>11-493030</v>
      </c>
      <c r="D248" s="1" t="str">
        <f>Roster_Selection_Men!AE316</f>
        <v>Brian Shimabukuro</v>
      </c>
      <c r="E248" s="23" t="s">
        <v>2197</v>
      </c>
      <c r="F248" s="1" t="str">
        <f>IF(ISERROR(Baker_Scores_Men_Var!E248), " ", IF(Baker_Scores_Men_Var!E248 = "Yes", "Yes", "  "))</f>
        <v>Yes</v>
      </c>
      <c r="G248" s="29">
        <v>0</v>
      </c>
      <c r="H248" s="29">
        <v>193</v>
      </c>
      <c r="I248" s="29">
        <v>156</v>
      </c>
      <c r="J248" s="29">
        <v>0</v>
      </c>
      <c r="K248" s="29">
        <v>0</v>
      </c>
      <c r="L248" s="29">
        <v>0</v>
      </c>
      <c r="M248" s="30">
        <f t="shared" si="72"/>
        <v>349</v>
      </c>
      <c r="N248" s="30">
        <f t="shared" si="73"/>
        <v>2</v>
      </c>
      <c r="O248" s="30">
        <f t="shared" si="74"/>
        <v>174.5</v>
      </c>
    </row>
    <row r="249" spans="2:15" s="1" customFormat="1" ht="13.9" customHeight="1">
      <c r="B249" s="1" t="str">
        <f>Roster_Selection_Men!AB317&amp;" " &amp; "V "</f>
        <v xml:space="preserve">Rochester University V </v>
      </c>
      <c r="C249" s="1" t="str">
        <f>Roster_Selection_Men!AD317</f>
        <v>11-258416</v>
      </c>
      <c r="D249" s="1" t="str">
        <f>Roster_Selection_Men!AE317</f>
        <v>Dominic Wilson</v>
      </c>
      <c r="E249" s="23" t="s">
        <v>2197</v>
      </c>
      <c r="F249" s="1" t="str">
        <f>IF(ISERROR(Baker_Scores_Men_Var!E249), " ", IF(Baker_Scores_Men_Var!E249 = "Yes", "Yes", "  "))</f>
        <v xml:space="preserve">  </v>
      </c>
      <c r="G249" s="29">
        <v>0</v>
      </c>
      <c r="H249" s="29">
        <v>193</v>
      </c>
      <c r="I249" s="29">
        <v>0</v>
      </c>
      <c r="J249" s="29">
        <v>138</v>
      </c>
      <c r="K249" s="29">
        <v>0</v>
      </c>
      <c r="L249" s="29">
        <v>0</v>
      </c>
      <c r="M249" s="30">
        <f t="shared" si="72"/>
        <v>331</v>
      </c>
      <c r="N249" s="30">
        <f t="shared" si="73"/>
        <v>2</v>
      </c>
      <c r="O249" s="30">
        <f t="shared" si="74"/>
        <v>165.5</v>
      </c>
    </row>
    <row r="250" spans="2:15" s="1" customFormat="1" ht="13.9" customHeight="1">
      <c r="B250" s="1" t="str">
        <f>Roster_Selection_Men!AB318&amp;" " &amp; "V "</f>
        <v xml:space="preserve">Rochester University V </v>
      </c>
      <c r="C250" s="1" t="str">
        <f>Roster_Selection_Men!AD318</f>
        <v>21-3224</v>
      </c>
      <c r="D250" s="1" t="str">
        <f>Roster_Selection_Men!AE318</f>
        <v>Jake Thompson</v>
      </c>
      <c r="E250" s="23" t="s">
        <v>2197</v>
      </c>
      <c r="F250" s="1" t="str">
        <f>IF(ISERROR(Baker_Scores_Men_Var!E250), " ", IF(Baker_Scores_Men_Var!E250 = "Yes", "Yes", "  "))</f>
        <v>Yes</v>
      </c>
      <c r="G250" s="29">
        <v>264</v>
      </c>
      <c r="H250" s="29">
        <v>258</v>
      </c>
      <c r="I250" s="29">
        <v>171</v>
      </c>
      <c r="J250" s="29">
        <v>213</v>
      </c>
      <c r="K250" s="29">
        <v>201</v>
      </c>
      <c r="L250" s="29">
        <v>182</v>
      </c>
      <c r="M250" s="30">
        <f t="shared" si="72"/>
        <v>1289</v>
      </c>
      <c r="N250" s="30">
        <f t="shared" si="73"/>
        <v>6</v>
      </c>
      <c r="O250" s="30">
        <f t="shared" si="74"/>
        <v>214.83333333333334</v>
      </c>
    </row>
    <row r="251" spans="2:15" s="1" customFormat="1" ht="13.9" customHeight="1">
      <c r="B251" s="1" t="str">
        <f>Roster_Selection_Men!AB319&amp;" " &amp; "V "</f>
        <v xml:space="preserve">Rochester University V </v>
      </c>
      <c r="C251" s="1" t="str">
        <f>Roster_Selection_Men!AD319</f>
        <v>11-268258</v>
      </c>
      <c r="D251" s="1" t="str">
        <f>Roster_Selection_Men!AE319</f>
        <v>Justin Powell</v>
      </c>
      <c r="E251" s="23" t="s">
        <v>2197</v>
      </c>
      <c r="F251" s="1" t="str">
        <f>IF(ISERROR(Baker_Scores_Men_Var!E251), " ", IF(Baker_Scores_Men_Var!E251 = "Yes", "Yes", "  "))</f>
        <v>Yes</v>
      </c>
      <c r="G251" s="29">
        <v>0</v>
      </c>
      <c r="H251" s="29">
        <v>0</v>
      </c>
      <c r="I251" s="29">
        <v>169</v>
      </c>
      <c r="J251" s="29">
        <v>0</v>
      </c>
      <c r="K251" s="29">
        <v>219</v>
      </c>
      <c r="L251" s="29">
        <v>189</v>
      </c>
      <c r="M251" s="30">
        <f t="shared" si="72"/>
        <v>577</v>
      </c>
      <c r="N251" s="30">
        <f t="shared" si="73"/>
        <v>3</v>
      </c>
      <c r="O251" s="30">
        <f t="shared" si="74"/>
        <v>192.33333333333334</v>
      </c>
    </row>
    <row r="252" spans="2:15" s="1" customFormat="1" ht="13.9" customHeight="1">
      <c r="B252" s="1" t="str">
        <f>Roster_Selection_Men!AB320&amp;" " &amp; "V "</f>
        <v xml:space="preserve">Rochester University V </v>
      </c>
      <c r="C252" s="1" t="str">
        <f>Roster_Selection_Men!AD320</f>
        <v>7914-25519</v>
      </c>
      <c r="D252" s="1" t="str">
        <f>Roster_Selection_Men!AE320</f>
        <v>Mitchell Martin</v>
      </c>
      <c r="E252" s="23" t="s">
        <v>2197</v>
      </c>
      <c r="F252" s="1" t="str">
        <f>IF(ISERROR(Baker_Scores_Men_Var!E252), " ", IF(Baker_Scores_Men_Var!E252 = "Yes", "Yes", "  "))</f>
        <v>Yes</v>
      </c>
      <c r="G252" s="29">
        <v>224</v>
      </c>
      <c r="H252" s="29">
        <v>208</v>
      </c>
      <c r="I252" s="29">
        <v>226</v>
      </c>
      <c r="J252" s="29">
        <v>153</v>
      </c>
      <c r="K252" s="29">
        <v>0</v>
      </c>
      <c r="L252" s="29">
        <v>0</v>
      </c>
      <c r="M252" s="30">
        <f t="shared" si="72"/>
        <v>811</v>
      </c>
      <c r="N252" s="30">
        <f t="shared" si="73"/>
        <v>4</v>
      </c>
      <c r="O252" s="30">
        <f t="shared" si="74"/>
        <v>202.75</v>
      </c>
    </row>
    <row r="253" spans="2:15" s="1" customFormat="1" ht="13.9" customHeight="1">
      <c r="B253" s="1" t="str">
        <f>Roster_Selection_Men!AB321&amp;" " &amp; "V "</f>
        <v xml:space="preserve">Rochester University V </v>
      </c>
      <c r="C253" s="1" t="str">
        <f>Roster_Selection_Men!AD321</f>
        <v>5617-4080</v>
      </c>
      <c r="D253" s="1" t="str">
        <f>Roster_Selection_Men!AE321</f>
        <v>Tylan Kim-Arellano</v>
      </c>
      <c r="E253" s="23" t="s">
        <v>2197</v>
      </c>
      <c r="F253" s="1" t="str">
        <f>IF(ISERROR(Baker_Scores_Men_Var!E253), " ", IF(Baker_Scores_Men_Var!E253 = "Yes", "Yes", "  "))</f>
        <v>Yes</v>
      </c>
      <c r="G253" s="29">
        <v>177</v>
      </c>
      <c r="H253" s="29">
        <v>191</v>
      </c>
      <c r="I253" s="29">
        <v>258</v>
      </c>
      <c r="J253" s="29">
        <v>155</v>
      </c>
      <c r="K253" s="29">
        <v>174</v>
      </c>
      <c r="L253" s="29">
        <v>170</v>
      </c>
      <c r="M253" s="30">
        <f t="shared" si="72"/>
        <v>1125</v>
      </c>
      <c r="N253" s="30">
        <f t="shared" si="73"/>
        <v>6</v>
      </c>
      <c r="O253" s="30">
        <f t="shared" si="74"/>
        <v>187.5</v>
      </c>
    </row>
    <row r="254" spans="2:15" s="1" customFormat="1" ht="13.9" customHeight="1">
      <c r="B254" s="1" t="s">
        <v>1755</v>
      </c>
      <c r="C254" s="28" t="s">
        <v>360</v>
      </c>
      <c r="D254" s="23" t="s">
        <v>360</v>
      </c>
      <c r="E254" s="23"/>
      <c r="F254" s="23"/>
      <c r="G254" s="29"/>
      <c r="H254" s="29"/>
      <c r="I254" s="29"/>
      <c r="J254" s="29"/>
      <c r="K254" s="29"/>
      <c r="L254" s="29"/>
      <c r="M254" s="30">
        <f t="shared" si="72"/>
        <v>0</v>
      </c>
      <c r="N254" s="30">
        <f t="shared" si="73"/>
        <v>0</v>
      </c>
      <c r="O254" s="30">
        <f t="shared" si="74"/>
        <v>0</v>
      </c>
    </row>
    <row r="255" spans="2:15" s="1" customFormat="1" ht="13.9" customHeight="1">
      <c r="B255" s="1" t="s">
        <v>1755</v>
      </c>
      <c r="C255" s="28" t="s">
        <v>360</v>
      </c>
      <c r="D255" s="23" t="s">
        <v>360</v>
      </c>
      <c r="E255" s="23"/>
      <c r="F255" s="23"/>
      <c r="G255" s="29"/>
      <c r="H255" s="29"/>
      <c r="I255" s="29"/>
      <c r="J255" s="29"/>
      <c r="K255" s="29"/>
      <c r="L255" s="29"/>
      <c r="M255" s="30">
        <f t="shared" si="72"/>
        <v>0</v>
      </c>
      <c r="N255" s="30">
        <f t="shared" si="73"/>
        <v>0</v>
      </c>
      <c r="O255" s="30">
        <f t="shared" si="74"/>
        <v>0</v>
      </c>
    </row>
    <row r="256" spans="2:15" s="1" customFormat="1" ht="13.9" customHeight="1">
      <c r="B256" s="1" t="s">
        <v>1755</v>
      </c>
      <c r="C256" s="28" t="s">
        <v>360</v>
      </c>
      <c r="D256" s="23" t="s">
        <v>360</v>
      </c>
      <c r="E256" s="23"/>
      <c r="F256" s="23"/>
      <c r="G256" s="31"/>
      <c r="H256" s="31"/>
      <c r="I256" s="31"/>
      <c r="J256" s="31"/>
      <c r="K256" s="31"/>
      <c r="L256" s="31"/>
      <c r="M256" s="32">
        <f t="shared" si="72"/>
        <v>0</v>
      </c>
      <c r="N256" s="32">
        <f t="shared" si="73"/>
        <v>0</v>
      </c>
      <c r="O256" s="30">
        <f t="shared" si="74"/>
        <v>0</v>
      </c>
    </row>
    <row r="257" spans="2:15" s="1" customFormat="1" ht="13.9" customHeight="1">
      <c r="B257" s="33"/>
      <c r="G257" s="30">
        <f t="shared" ref="G257:N257" si="75">SUM(G246:G256)</f>
        <v>1015</v>
      </c>
      <c r="H257" s="30">
        <f t="shared" si="75"/>
        <v>1043</v>
      </c>
      <c r="I257" s="30">
        <f t="shared" si="75"/>
        <v>980</v>
      </c>
      <c r="J257" s="30">
        <f t="shared" si="75"/>
        <v>897</v>
      </c>
      <c r="K257" s="30">
        <f t="shared" si="75"/>
        <v>916</v>
      </c>
      <c r="L257" s="30">
        <f t="shared" si="75"/>
        <v>988</v>
      </c>
      <c r="M257" s="34">
        <f t="shared" si="75"/>
        <v>5839</v>
      </c>
      <c r="N257" s="34">
        <f t="shared" si="75"/>
        <v>30</v>
      </c>
    </row>
    <row r="258" spans="2:15" s="1" customFormat="1" ht="13.9" customHeight="1"/>
    <row r="259" spans="2:15" s="1" customFormat="1" ht="13.9" customHeight="1">
      <c r="B259" s="1" t="str">
        <f>Roster_Selection_Men!AB332&amp;" " &amp; "V "</f>
        <v xml:space="preserve">Roosevelt University V </v>
      </c>
      <c r="C259" s="1" t="str">
        <f>Roster_Selection_Men!AD332</f>
        <v>11-446228</v>
      </c>
      <c r="D259" s="1" t="str">
        <f>Roster_Selection_Men!AE332</f>
        <v>Anthony Andrade</v>
      </c>
      <c r="E259" s="23" t="s">
        <v>2197</v>
      </c>
      <c r="F259" s="1" t="str">
        <f>IF(ISERROR(Baker_Scores_Men_Var!E259), " ", IF(Baker_Scores_Men_Var!E259 = "Yes", "Yes", "  "))</f>
        <v>Yes</v>
      </c>
      <c r="G259" s="29">
        <v>231</v>
      </c>
      <c r="H259" s="29">
        <v>196</v>
      </c>
      <c r="I259" s="29">
        <v>195</v>
      </c>
      <c r="J259" s="29">
        <v>182</v>
      </c>
      <c r="K259" s="29">
        <v>184</v>
      </c>
      <c r="L259" s="29">
        <v>193</v>
      </c>
      <c r="M259" s="30">
        <f t="shared" ref="M259:M269" si="76">SUM(G259:L259)</f>
        <v>1181</v>
      </c>
      <c r="N259" s="30">
        <f t="shared" ref="N259:N269" si="77">COUNTIF(G259:L259, "&gt;0" )</f>
        <v>6</v>
      </c>
      <c r="O259" s="30">
        <f t="shared" ref="O259:O269" si="78">IF(N259=0,0,M259/N259)</f>
        <v>196.83333333333334</v>
      </c>
    </row>
    <row r="260" spans="2:15" s="1" customFormat="1" ht="13.9" customHeight="1">
      <c r="B260" s="1" t="str">
        <f>Roster_Selection_Men!AB333&amp;" " &amp; "V "</f>
        <v xml:space="preserve">Roosevelt University V </v>
      </c>
      <c r="C260" s="1" t="str">
        <f>Roster_Selection_Men!AD333</f>
        <v>15-198655</v>
      </c>
      <c r="D260" s="1" t="str">
        <f>Roster_Selection_Men!AE333</f>
        <v>Aracely Martinez</v>
      </c>
      <c r="E260" s="23" t="s">
        <v>2196</v>
      </c>
      <c r="F260" s="1" t="str">
        <f>IF(ISERROR(Baker_Scores_Men_Var!E260), " ", IF(Baker_Scores_Men_Var!E260 = "Yes", "Yes", "  "))</f>
        <v>Yes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30">
        <f t="shared" si="76"/>
        <v>0</v>
      </c>
      <c r="N260" s="30">
        <f t="shared" si="77"/>
        <v>0</v>
      </c>
      <c r="O260" s="30">
        <f t="shared" si="78"/>
        <v>0</v>
      </c>
    </row>
    <row r="261" spans="2:15" s="1" customFormat="1" ht="13.9" customHeight="1">
      <c r="B261" s="1" t="str">
        <f>Roster_Selection_Men!AB334&amp;" " &amp; "V "</f>
        <v xml:space="preserve">Roosevelt University V </v>
      </c>
      <c r="C261" s="1" t="str">
        <f>Roster_Selection_Men!AD334</f>
        <v>18-25010</v>
      </c>
      <c r="D261" s="1" t="str">
        <f>Roster_Selection_Men!AE334</f>
        <v>Jesse Castillo</v>
      </c>
      <c r="E261" s="23" t="s">
        <v>2197</v>
      </c>
      <c r="F261" s="1" t="str">
        <f>IF(ISERROR(Baker_Scores_Men_Var!E261), " ", IF(Baker_Scores_Men_Var!E261 = "Yes", "Yes", "  "))</f>
        <v>Yes</v>
      </c>
      <c r="G261" s="29">
        <v>201</v>
      </c>
      <c r="H261" s="29">
        <v>240</v>
      </c>
      <c r="I261" s="29">
        <v>235</v>
      </c>
      <c r="J261" s="29">
        <v>265</v>
      </c>
      <c r="K261" s="29">
        <v>177</v>
      </c>
      <c r="L261" s="29">
        <v>152</v>
      </c>
      <c r="M261" s="30">
        <f t="shared" si="76"/>
        <v>1270</v>
      </c>
      <c r="N261" s="30">
        <f t="shared" si="77"/>
        <v>6</v>
      </c>
      <c r="O261" s="30">
        <f t="shared" si="78"/>
        <v>211.66666666666666</v>
      </c>
    </row>
    <row r="262" spans="2:15" s="1" customFormat="1" ht="13.9" customHeight="1">
      <c r="B262" s="1" t="str">
        <f>Roster_Selection_Men!AB335&amp;" " &amp; "V "</f>
        <v xml:space="preserve">Roosevelt University V </v>
      </c>
      <c r="C262" s="1" t="str">
        <f>Roster_Selection_Men!AD335</f>
        <v>11-63991</v>
      </c>
      <c r="D262" s="1" t="str">
        <f>Roster_Selection_Men!AE335</f>
        <v>Kaitlynn Martin</v>
      </c>
      <c r="E262" s="23" t="s">
        <v>2197</v>
      </c>
      <c r="F262" s="1" t="str">
        <f>IF(ISERROR(Baker_Scores_Men_Var!E262), " ", IF(Baker_Scores_Men_Var!E262 = "Yes", "Yes", "  "))</f>
        <v>Yes</v>
      </c>
      <c r="G262" s="29">
        <v>181</v>
      </c>
      <c r="H262" s="29">
        <v>151</v>
      </c>
      <c r="I262" s="29">
        <v>0</v>
      </c>
      <c r="J262" s="29">
        <v>0</v>
      </c>
      <c r="K262" s="29">
        <v>0</v>
      </c>
      <c r="L262" s="29">
        <v>0</v>
      </c>
      <c r="M262" s="30">
        <f t="shared" si="76"/>
        <v>332</v>
      </c>
      <c r="N262" s="30">
        <f t="shared" si="77"/>
        <v>2</v>
      </c>
      <c r="O262" s="30">
        <f t="shared" si="78"/>
        <v>166</v>
      </c>
    </row>
    <row r="263" spans="2:15" s="1" customFormat="1" ht="13.9" customHeight="1">
      <c r="B263" s="1" t="str">
        <f>Roster_Selection_Men!AB336&amp;" " &amp; "V "</f>
        <v xml:space="preserve">Roosevelt University V </v>
      </c>
      <c r="C263" s="1" t="str">
        <f>Roster_Selection_Men!AD336</f>
        <v>5666-2172</v>
      </c>
      <c r="D263" s="1" t="str">
        <f>Roster_Selection_Men!AE336</f>
        <v>Kendrick Wilson</v>
      </c>
      <c r="E263" s="23" t="s">
        <v>2197</v>
      </c>
      <c r="F263" s="1" t="str">
        <f>IF(ISERROR(Baker_Scores_Men_Var!E263), " ", IF(Baker_Scores_Men_Var!E263 = "Yes", "Yes", "  "))</f>
        <v>Yes</v>
      </c>
      <c r="G263" s="29">
        <v>181</v>
      </c>
      <c r="H263" s="29">
        <v>221</v>
      </c>
      <c r="I263" s="29">
        <v>224</v>
      </c>
      <c r="J263" s="29">
        <v>192</v>
      </c>
      <c r="K263" s="29">
        <v>191</v>
      </c>
      <c r="L263" s="29">
        <v>204</v>
      </c>
      <c r="M263" s="30">
        <f t="shared" si="76"/>
        <v>1213</v>
      </c>
      <c r="N263" s="30">
        <f t="shared" si="77"/>
        <v>6</v>
      </c>
      <c r="O263" s="30">
        <f t="shared" si="78"/>
        <v>202.16666666666666</v>
      </c>
    </row>
    <row r="264" spans="2:15" s="1" customFormat="1" ht="13.9" customHeight="1">
      <c r="B264" s="1" t="str">
        <f>Roster_Selection_Men!AB337&amp;" " &amp; "V "</f>
        <v xml:space="preserve">Roosevelt University V </v>
      </c>
      <c r="C264" s="1" t="str">
        <f>Roster_Selection_Men!AD337</f>
        <v>11-297619</v>
      </c>
      <c r="D264" s="1" t="str">
        <f>Roster_Selection_Men!AE337</f>
        <v>Pj Waul</v>
      </c>
      <c r="E264" s="23" t="s">
        <v>2197</v>
      </c>
      <c r="F264" s="1" t="str">
        <f>IF(ISERROR(Baker_Scores_Men_Var!E264), " ", IF(Baker_Scores_Men_Var!E264 = "Yes", "Yes", "  "))</f>
        <v>Yes</v>
      </c>
      <c r="G264" s="29">
        <v>0</v>
      </c>
      <c r="H264" s="29">
        <v>0</v>
      </c>
      <c r="I264" s="29">
        <v>163</v>
      </c>
      <c r="J264" s="29">
        <v>185</v>
      </c>
      <c r="K264" s="29">
        <v>173</v>
      </c>
      <c r="L264" s="29">
        <v>163</v>
      </c>
      <c r="M264" s="30">
        <f t="shared" si="76"/>
        <v>684</v>
      </c>
      <c r="N264" s="30">
        <f t="shared" si="77"/>
        <v>4</v>
      </c>
      <c r="O264" s="30">
        <f t="shared" si="78"/>
        <v>171</v>
      </c>
    </row>
    <row r="265" spans="2:15" s="1" customFormat="1" ht="13.9" customHeight="1">
      <c r="B265" s="1" t="str">
        <f>Roster_Selection_Men!AB338&amp;" " &amp; "V "</f>
        <v xml:space="preserve">Roosevelt University V </v>
      </c>
      <c r="C265" s="1" t="str">
        <f>Roster_Selection_Men!AD338</f>
        <v>11-154464</v>
      </c>
      <c r="D265" s="1" t="str">
        <f>Roster_Selection_Men!AE338</f>
        <v>Troy Welker</v>
      </c>
      <c r="E265" s="23" t="s">
        <v>2197</v>
      </c>
      <c r="F265" s="1" t="str">
        <f>IF(ISERROR(Baker_Scores_Men_Var!E265), " ", IF(Baker_Scores_Men_Var!E265 = "Yes", "Yes", "  "))</f>
        <v>Yes</v>
      </c>
      <c r="G265" s="29">
        <v>222</v>
      </c>
      <c r="H265" s="29">
        <v>180</v>
      </c>
      <c r="I265" s="29">
        <v>190</v>
      </c>
      <c r="J265" s="29">
        <v>189</v>
      </c>
      <c r="K265" s="29">
        <v>257</v>
      </c>
      <c r="L265" s="29">
        <v>163</v>
      </c>
      <c r="M265" s="30">
        <f t="shared" si="76"/>
        <v>1201</v>
      </c>
      <c r="N265" s="30">
        <f t="shared" si="77"/>
        <v>6</v>
      </c>
      <c r="O265" s="30">
        <f t="shared" si="78"/>
        <v>200.16666666666666</v>
      </c>
    </row>
    <row r="266" spans="2:15" s="1" customFormat="1" ht="13.9" customHeight="1">
      <c r="B266" s="1" t="str">
        <f>Roster_Selection_Men!AB339&amp;" " &amp; "V "</f>
        <v xml:space="preserve"> V </v>
      </c>
      <c r="C266" s="1" t="str">
        <f>Roster_Selection_Men!AD339</f>
        <v/>
      </c>
      <c r="D266" s="1" t="str">
        <f>Roster_Selection_Men!AE339</f>
        <v/>
      </c>
      <c r="E266" s="23"/>
      <c r="F266" s="1" t="str">
        <f>IF(ISERROR(Baker_Scores_Men_Var!E266), " ", IF(Baker_Scores_Men_Var!E266 = "Yes", "Yes", "  "))</f>
        <v xml:space="preserve">  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30">
        <f t="shared" si="76"/>
        <v>0</v>
      </c>
      <c r="N266" s="30">
        <f t="shared" si="77"/>
        <v>0</v>
      </c>
      <c r="O266" s="30">
        <f t="shared" si="78"/>
        <v>0</v>
      </c>
    </row>
    <row r="267" spans="2:15" s="1" customFormat="1" ht="13.9" customHeight="1">
      <c r="B267" s="1" t="s">
        <v>1756</v>
      </c>
      <c r="C267" s="28" t="s">
        <v>360</v>
      </c>
      <c r="D267" s="23" t="s">
        <v>360</v>
      </c>
      <c r="E267" s="23"/>
      <c r="F267" s="23"/>
      <c r="G267" s="29"/>
      <c r="H267" s="29"/>
      <c r="I267" s="29"/>
      <c r="J267" s="29"/>
      <c r="K267" s="29"/>
      <c r="L267" s="29"/>
      <c r="M267" s="30">
        <f t="shared" si="76"/>
        <v>0</v>
      </c>
      <c r="N267" s="30">
        <f t="shared" si="77"/>
        <v>0</v>
      </c>
      <c r="O267" s="30">
        <f t="shared" si="78"/>
        <v>0</v>
      </c>
    </row>
    <row r="268" spans="2:15" s="1" customFormat="1" ht="13.9" customHeight="1">
      <c r="B268" s="1" t="s">
        <v>1756</v>
      </c>
      <c r="C268" s="28" t="s">
        <v>360</v>
      </c>
      <c r="D268" s="23" t="s">
        <v>360</v>
      </c>
      <c r="E268" s="23"/>
      <c r="F268" s="23"/>
      <c r="G268" s="29"/>
      <c r="H268" s="29"/>
      <c r="I268" s="29"/>
      <c r="J268" s="29"/>
      <c r="K268" s="29"/>
      <c r="L268" s="29"/>
      <c r="M268" s="30">
        <f t="shared" si="76"/>
        <v>0</v>
      </c>
      <c r="N268" s="30">
        <f t="shared" si="77"/>
        <v>0</v>
      </c>
      <c r="O268" s="30">
        <f t="shared" si="78"/>
        <v>0</v>
      </c>
    </row>
    <row r="269" spans="2:15" s="1" customFormat="1" ht="13.9" customHeight="1">
      <c r="B269" s="1" t="s">
        <v>1756</v>
      </c>
      <c r="C269" s="28" t="s">
        <v>360</v>
      </c>
      <c r="D269" s="23" t="s">
        <v>360</v>
      </c>
      <c r="E269" s="23"/>
      <c r="F269" s="23"/>
      <c r="G269" s="31"/>
      <c r="H269" s="31"/>
      <c r="I269" s="31"/>
      <c r="J269" s="31"/>
      <c r="K269" s="31"/>
      <c r="L269" s="31"/>
      <c r="M269" s="32">
        <f t="shared" si="76"/>
        <v>0</v>
      </c>
      <c r="N269" s="32">
        <f t="shared" si="77"/>
        <v>0</v>
      </c>
      <c r="O269" s="30">
        <f t="shared" si="78"/>
        <v>0</v>
      </c>
    </row>
    <row r="270" spans="2:15" s="1" customFormat="1" ht="13.9" customHeight="1">
      <c r="B270" s="33"/>
      <c r="G270" s="30">
        <f t="shared" ref="G270:N270" si="79">SUM(G259:G269)</f>
        <v>1016</v>
      </c>
      <c r="H270" s="30">
        <f t="shared" si="79"/>
        <v>988</v>
      </c>
      <c r="I270" s="30">
        <f t="shared" si="79"/>
        <v>1007</v>
      </c>
      <c r="J270" s="30">
        <f t="shared" si="79"/>
        <v>1013</v>
      </c>
      <c r="K270" s="30">
        <f t="shared" si="79"/>
        <v>982</v>
      </c>
      <c r="L270" s="30">
        <f t="shared" si="79"/>
        <v>875</v>
      </c>
      <c r="M270" s="34">
        <f t="shared" si="79"/>
        <v>5881</v>
      </c>
      <c r="N270" s="34">
        <f t="shared" si="79"/>
        <v>30</v>
      </c>
    </row>
    <row r="271" spans="2:15" s="1" customFormat="1" ht="13.9" customHeight="1"/>
    <row r="272" spans="2:15" s="1" customFormat="1" ht="13.9" customHeight="1">
      <c r="B272" s="1" t="str">
        <f>Roster_Selection_Men!AB341&amp;" " &amp; "V "</f>
        <v xml:space="preserve">Saint Xavier University V </v>
      </c>
      <c r="C272" s="1" t="str">
        <f>Roster_Selection_Men!AD341</f>
        <v>11-313025</v>
      </c>
      <c r="D272" s="1" t="str">
        <f>Roster_Selection_Men!AE341</f>
        <v>Bobby Habetler</v>
      </c>
      <c r="E272" s="23" t="s">
        <v>2197</v>
      </c>
      <c r="F272" s="1" t="str">
        <f>IF(ISERROR(Baker_Scores_Men_Var!E272), " ", IF(Baker_Scores_Men_Var!E272 = "Yes", "Yes", "  "))</f>
        <v>Yes</v>
      </c>
      <c r="G272" s="29">
        <v>195</v>
      </c>
      <c r="H272" s="29">
        <v>186</v>
      </c>
      <c r="I272" s="29">
        <v>204</v>
      </c>
      <c r="J272" s="29">
        <v>217</v>
      </c>
      <c r="K272" s="29">
        <v>223</v>
      </c>
      <c r="L272" s="29">
        <v>246</v>
      </c>
      <c r="M272" s="30">
        <f t="shared" ref="M272:M282" si="80">SUM(G272:L272)</f>
        <v>1271</v>
      </c>
      <c r="N272" s="30">
        <f t="shared" ref="N272:N282" si="81">COUNTIF(G272:L272, "&gt;0" )</f>
        <v>6</v>
      </c>
      <c r="O272" s="30">
        <f t="shared" ref="O272:O282" si="82">IF(N272=0,0,M272/N272)</f>
        <v>211.83333333333334</v>
      </c>
    </row>
    <row r="273" spans="2:15" s="1" customFormat="1" ht="13.9" customHeight="1">
      <c r="B273" s="1" t="str">
        <f>Roster_Selection_Men!AB342&amp;" " &amp; "V "</f>
        <v xml:space="preserve">Saint Xavier University V </v>
      </c>
      <c r="C273" s="1" t="str">
        <f>Roster_Selection_Men!AD342</f>
        <v>18-11739</v>
      </c>
      <c r="D273" s="1" t="str">
        <f>Roster_Selection_Men!AE342</f>
        <v>Daniel Esguerra</v>
      </c>
      <c r="E273" s="23" t="s">
        <v>2196</v>
      </c>
      <c r="F273" s="1" t="str">
        <f>IF(ISERROR(Baker_Scores_Men_Var!E273), " ", IF(Baker_Scores_Men_Var!E273 = "Yes", "Yes", "  "))</f>
        <v>Yes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30">
        <f t="shared" si="80"/>
        <v>0</v>
      </c>
      <c r="N273" s="30">
        <f t="shared" si="81"/>
        <v>0</v>
      </c>
      <c r="O273" s="30">
        <f t="shared" si="82"/>
        <v>0</v>
      </c>
    </row>
    <row r="274" spans="2:15" s="1" customFormat="1" ht="13.9" customHeight="1">
      <c r="B274" s="1" t="str">
        <f>Roster_Selection_Men!AB343&amp;" " &amp; "V "</f>
        <v xml:space="preserve">Saint Xavier University V </v>
      </c>
      <c r="C274" s="1" t="str">
        <f>Roster_Selection_Men!AD343</f>
        <v>17-24896</v>
      </c>
      <c r="D274" s="1" t="str">
        <f>Roster_Selection_Men!AE343</f>
        <v>Edward Burgos</v>
      </c>
      <c r="E274" s="23" t="s">
        <v>2197</v>
      </c>
      <c r="F274" s="1" t="str">
        <f>IF(ISERROR(Baker_Scores_Men_Var!E274), " ", IF(Baker_Scores_Men_Var!E274 = "Yes", "Yes", "  "))</f>
        <v>Yes</v>
      </c>
      <c r="G274" s="29">
        <v>204</v>
      </c>
      <c r="H274" s="29">
        <v>223</v>
      </c>
      <c r="I274" s="29">
        <v>223</v>
      </c>
      <c r="J274" s="29">
        <v>236</v>
      </c>
      <c r="K274" s="29">
        <v>268</v>
      </c>
      <c r="L274" s="29">
        <v>211</v>
      </c>
      <c r="M274" s="30">
        <f t="shared" si="80"/>
        <v>1365</v>
      </c>
      <c r="N274" s="30">
        <f t="shared" si="81"/>
        <v>6</v>
      </c>
      <c r="O274" s="30">
        <f t="shared" si="82"/>
        <v>227.5</v>
      </c>
    </row>
    <row r="275" spans="2:15" s="1" customFormat="1" ht="13.9" customHeight="1">
      <c r="B275" s="1" t="str">
        <f>Roster_Selection_Men!AB344&amp;" " &amp; "V "</f>
        <v xml:space="preserve">Saint Xavier University V </v>
      </c>
      <c r="C275" s="1" t="str">
        <f>Roster_Selection_Men!AD344</f>
        <v>11-534832</v>
      </c>
      <c r="D275" s="1" t="str">
        <f>Roster_Selection_Men!AE344</f>
        <v>Jaren Orbeck</v>
      </c>
      <c r="E275" s="23" t="s">
        <v>2196</v>
      </c>
      <c r="F275" s="1" t="str">
        <f>IF(ISERROR(Baker_Scores_Men_Var!E275), " ", IF(Baker_Scores_Men_Var!E275 = "Yes", "Yes", "  "))</f>
        <v xml:space="preserve">  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  <c r="L275" s="29">
        <v>0</v>
      </c>
      <c r="M275" s="30">
        <f t="shared" si="80"/>
        <v>0</v>
      </c>
      <c r="N275" s="30">
        <f t="shared" si="81"/>
        <v>0</v>
      </c>
      <c r="O275" s="30">
        <f t="shared" si="82"/>
        <v>0</v>
      </c>
    </row>
    <row r="276" spans="2:15" s="1" customFormat="1" ht="13.9" customHeight="1">
      <c r="B276" s="1" t="str">
        <f>Roster_Selection_Men!AB345&amp;" " &amp; "V "</f>
        <v xml:space="preserve">Saint Xavier University V </v>
      </c>
      <c r="C276" s="1" t="str">
        <f>Roster_Selection_Men!AD345</f>
        <v>5548-4914</v>
      </c>
      <c r="D276" s="1" t="str">
        <f>Roster_Selection_Men!AE345</f>
        <v>Michael Harmon</v>
      </c>
      <c r="E276" s="23" t="s">
        <v>2197</v>
      </c>
      <c r="F276" s="1" t="str">
        <f>IF(ISERROR(Baker_Scores_Men_Var!E276), " ", IF(Baker_Scores_Men_Var!E276 = "Yes", "Yes", "  "))</f>
        <v>Yes</v>
      </c>
      <c r="G276" s="29">
        <v>206</v>
      </c>
      <c r="H276" s="29">
        <v>238</v>
      </c>
      <c r="I276" s="29">
        <v>267</v>
      </c>
      <c r="J276" s="29">
        <v>216</v>
      </c>
      <c r="K276" s="29">
        <v>258</v>
      </c>
      <c r="L276" s="29">
        <v>201</v>
      </c>
      <c r="M276" s="30">
        <f t="shared" si="80"/>
        <v>1386</v>
      </c>
      <c r="N276" s="30">
        <f t="shared" si="81"/>
        <v>6</v>
      </c>
      <c r="O276" s="30">
        <f t="shared" si="82"/>
        <v>231</v>
      </c>
    </row>
    <row r="277" spans="2:15" s="1" customFormat="1" ht="13.9" customHeight="1">
      <c r="B277" s="1" t="str">
        <f>Roster_Selection_Men!AB346&amp;" " &amp; "V "</f>
        <v xml:space="preserve">Saint Xavier University V </v>
      </c>
      <c r="C277" s="1" t="str">
        <f>Roster_Selection_Men!AD346</f>
        <v>11-572214</v>
      </c>
      <c r="D277" s="1" t="str">
        <f>Roster_Selection_Men!AE346</f>
        <v>Nicholas Sternes</v>
      </c>
      <c r="E277" s="23" t="s">
        <v>2197</v>
      </c>
      <c r="F277" s="1" t="str">
        <f>IF(ISERROR(Baker_Scores_Men_Var!E277), " ", IF(Baker_Scores_Men_Var!E277 = "Yes", "Yes", "  "))</f>
        <v>Yes</v>
      </c>
      <c r="G277" s="29">
        <v>248</v>
      </c>
      <c r="H277" s="29">
        <v>205</v>
      </c>
      <c r="I277" s="29">
        <v>157</v>
      </c>
      <c r="J277" s="29">
        <v>197</v>
      </c>
      <c r="K277" s="29">
        <v>173</v>
      </c>
      <c r="L277" s="29">
        <v>236</v>
      </c>
      <c r="M277" s="30">
        <f t="shared" si="80"/>
        <v>1216</v>
      </c>
      <c r="N277" s="30">
        <f t="shared" si="81"/>
        <v>6</v>
      </c>
      <c r="O277" s="30">
        <f t="shared" si="82"/>
        <v>202.66666666666666</v>
      </c>
    </row>
    <row r="278" spans="2:15" s="1" customFormat="1" ht="13.9" customHeight="1">
      <c r="B278" s="1" t="str">
        <f>Roster_Selection_Men!AB347&amp;" " &amp; "V "</f>
        <v xml:space="preserve">Saint Xavier University V </v>
      </c>
      <c r="C278" s="1" t="str">
        <f>Roster_Selection_Men!AD347</f>
        <v>15-3738</v>
      </c>
      <c r="D278" s="1" t="str">
        <f>Roster_Selection_Men!AE347</f>
        <v>Tim Novak</v>
      </c>
      <c r="E278" s="23" t="s">
        <v>2197</v>
      </c>
      <c r="F278" s="1" t="str">
        <f>IF(ISERROR(Baker_Scores_Men_Var!E278), " ", IF(Baker_Scores_Men_Var!E278 = "Yes", "Yes", "  "))</f>
        <v>Yes</v>
      </c>
      <c r="G278" s="29">
        <v>214</v>
      </c>
      <c r="H278" s="29">
        <v>171</v>
      </c>
      <c r="I278" s="29">
        <v>257</v>
      </c>
      <c r="J278" s="29">
        <v>190</v>
      </c>
      <c r="K278" s="29">
        <v>160</v>
      </c>
      <c r="L278" s="29">
        <v>0</v>
      </c>
      <c r="M278" s="30">
        <f t="shared" si="80"/>
        <v>992</v>
      </c>
      <c r="N278" s="30">
        <f t="shared" si="81"/>
        <v>5</v>
      </c>
      <c r="O278" s="30">
        <f t="shared" si="82"/>
        <v>198.4</v>
      </c>
    </row>
    <row r="279" spans="2:15" s="1" customFormat="1" ht="13.9" customHeight="1">
      <c r="B279" s="1" t="str">
        <f>Roster_Selection_Men!AB348&amp;" " &amp; "V "</f>
        <v xml:space="preserve">Saint Xavier University V </v>
      </c>
      <c r="C279" s="1" t="str">
        <f>Roster_Selection_Men!AD348</f>
        <v>20-39060</v>
      </c>
      <c r="D279" s="1" t="str">
        <f>Roster_Selection_Men!AE348</f>
        <v>Tyler Pedersen</v>
      </c>
      <c r="E279" s="23" t="s">
        <v>2197</v>
      </c>
      <c r="F279" s="1" t="str">
        <f>IF(ISERROR(Baker_Scores_Men_Var!E279), " ", IF(Baker_Scores_Men_Var!E279 = "Yes", "Yes", "  "))</f>
        <v xml:space="preserve">  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172</v>
      </c>
      <c r="M279" s="30">
        <f t="shared" si="80"/>
        <v>172</v>
      </c>
      <c r="N279" s="30">
        <f t="shared" si="81"/>
        <v>1</v>
      </c>
      <c r="O279" s="30">
        <f t="shared" si="82"/>
        <v>172</v>
      </c>
    </row>
    <row r="280" spans="2:15" s="1" customFormat="1" ht="13.9" customHeight="1">
      <c r="B280" s="1" t="s">
        <v>1757</v>
      </c>
      <c r="C280" s="28" t="s">
        <v>360</v>
      </c>
      <c r="D280" s="23" t="s">
        <v>360</v>
      </c>
      <c r="E280" s="23"/>
      <c r="F280" s="23"/>
      <c r="G280" s="29"/>
      <c r="H280" s="29"/>
      <c r="I280" s="29"/>
      <c r="J280" s="29"/>
      <c r="K280" s="29"/>
      <c r="L280" s="29"/>
      <c r="M280" s="30">
        <f t="shared" si="80"/>
        <v>0</v>
      </c>
      <c r="N280" s="30">
        <f t="shared" si="81"/>
        <v>0</v>
      </c>
      <c r="O280" s="30">
        <f t="shared" si="82"/>
        <v>0</v>
      </c>
    </row>
    <row r="281" spans="2:15" s="1" customFormat="1" ht="13.9" customHeight="1">
      <c r="B281" s="1" t="s">
        <v>1757</v>
      </c>
      <c r="C281" s="28" t="s">
        <v>360</v>
      </c>
      <c r="D281" s="23" t="s">
        <v>360</v>
      </c>
      <c r="E281" s="23"/>
      <c r="F281" s="23"/>
      <c r="G281" s="29"/>
      <c r="H281" s="29"/>
      <c r="I281" s="29"/>
      <c r="J281" s="29"/>
      <c r="K281" s="29"/>
      <c r="L281" s="29"/>
      <c r="M281" s="30">
        <f t="shared" si="80"/>
        <v>0</v>
      </c>
      <c r="N281" s="30">
        <f t="shared" si="81"/>
        <v>0</v>
      </c>
      <c r="O281" s="30">
        <f t="shared" si="82"/>
        <v>0</v>
      </c>
    </row>
    <row r="282" spans="2:15" s="1" customFormat="1" ht="13.9" customHeight="1">
      <c r="B282" s="1" t="s">
        <v>1757</v>
      </c>
      <c r="C282" s="28" t="s">
        <v>360</v>
      </c>
      <c r="D282" s="23" t="s">
        <v>360</v>
      </c>
      <c r="E282" s="23"/>
      <c r="F282" s="23"/>
      <c r="G282" s="31"/>
      <c r="H282" s="31"/>
      <c r="I282" s="31"/>
      <c r="J282" s="31"/>
      <c r="K282" s="31"/>
      <c r="L282" s="31"/>
      <c r="M282" s="32">
        <f t="shared" si="80"/>
        <v>0</v>
      </c>
      <c r="N282" s="32">
        <f t="shared" si="81"/>
        <v>0</v>
      </c>
      <c r="O282" s="30">
        <f t="shared" si="82"/>
        <v>0</v>
      </c>
    </row>
    <row r="283" spans="2:15" s="1" customFormat="1" ht="13.9" customHeight="1">
      <c r="B283" s="33"/>
      <c r="G283" s="30">
        <f t="shared" ref="G283:N283" si="83">SUM(G272:G282)</f>
        <v>1067</v>
      </c>
      <c r="H283" s="30">
        <f t="shared" si="83"/>
        <v>1023</v>
      </c>
      <c r="I283" s="30">
        <f t="shared" si="83"/>
        <v>1108</v>
      </c>
      <c r="J283" s="30">
        <f t="shared" si="83"/>
        <v>1056</v>
      </c>
      <c r="K283" s="30">
        <f t="shared" si="83"/>
        <v>1082</v>
      </c>
      <c r="L283" s="30">
        <f t="shared" si="83"/>
        <v>1066</v>
      </c>
      <c r="M283" s="34">
        <f t="shared" si="83"/>
        <v>6402</v>
      </c>
      <c r="N283" s="34">
        <f t="shared" si="83"/>
        <v>30</v>
      </c>
    </row>
    <row r="284" spans="2:15" s="1" customFormat="1" ht="13.9" customHeight="1"/>
    <row r="285" spans="2:15" s="1" customFormat="1" ht="13.9" customHeight="1">
      <c r="B285" s="1" t="str">
        <f>Roster_Selection_Men!AB364&amp;" " &amp; "V "</f>
        <v xml:space="preserve">Southeastern Illinois College V </v>
      </c>
      <c r="C285" s="1" t="str">
        <f>Roster_Selection_Men!AD364</f>
        <v>11-183794</v>
      </c>
      <c r="D285" s="1" t="str">
        <f>Roster_Selection_Men!AE364</f>
        <v>Conner Bennett</v>
      </c>
      <c r="E285" s="23" t="s">
        <v>2197</v>
      </c>
      <c r="F285" s="1" t="str">
        <f>IF(ISERROR(Baker_Scores_Men_Var!E285), " ", IF(Baker_Scores_Men_Var!E285 = "Yes", "Yes", "  "))</f>
        <v>Yes</v>
      </c>
      <c r="G285" s="29">
        <v>211</v>
      </c>
      <c r="H285" s="29">
        <v>168</v>
      </c>
      <c r="I285" s="29">
        <v>202</v>
      </c>
      <c r="J285" s="29">
        <v>207</v>
      </c>
      <c r="K285" s="29">
        <v>234</v>
      </c>
      <c r="L285" s="29">
        <v>241</v>
      </c>
      <c r="M285" s="30">
        <f t="shared" ref="M285:M295" si="84">SUM(G285:L285)</f>
        <v>1263</v>
      </c>
      <c r="N285" s="30">
        <f t="shared" ref="N285:N295" si="85">COUNTIF(G285:L285, "&gt;0" )</f>
        <v>6</v>
      </c>
      <c r="O285" s="30">
        <f t="shared" ref="O285:O295" si="86">IF(N285=0,0,M285/N285)</f>
        <v>210.5</v>
      </c>
    </row>
    <row r="286" spans="2:15" s="1" customFormat="1" ht="13.9" customHeight="1">
      <c r="B286" s="1" t="str">
        <f>Roster_Selection_Men!AB365&amp;" " &amp; "V "</f>
        <v xml:space="preserve">Southeastern Illinois College V </v>
      </c>
      <c r="C286" s="1" t="str">
        <f>Roster_Selection_Men!AD365</f>
        <v>18-39879</v>
      </c>
      <c r="D286" s="1" t="str">
        <f>Roster_Selection_Men!AE365</f>
        <v>Connor McCague</v>
      </c>
      <c r="E286" s="23" t="s">
        <v>2197</v>
      </c>
      <c r="F286" s="1" t="str">
        <f>IF(ISERROR(Baker_Scores_Men_Var!E286), " ", IF(Baker_Scores_Men_Var!E286 = "Yes", "Yes", "  "))</f>
        <v>Yes</v>
      </c>
      <c r="G286" s="29">
        <v>247</v>
      </c>
      <c r="H286" s="29">
        <v>158</v>
      </c>
      <c r="I286" s="29">
        <v>152</v>
      </c>
      <c r="J286" s="29">
        <v>0</v>
      </c>
      <c r="K286" s="29">
        <v>0</v>
      </c>
      <c r="L286" s="29">
        <v>0</v>
      </c>
      <c r="M286" s="30">
        <f t="shared" si="84"/>
        <v>557</v>
      </c>
      <c r="N286" s="30">
        <f t="shared" si="85"/>
        <v>3</v>
      </c>
      <c r="O286" s="30">
        <f t="shared" si="86"/>
        <v>185.66666666666666</v>
      </c>
    </row>
    <row r="287" spans="2:15" s="1" customFormat="1" ht="13.9" customHeight="1">
      <c r="B287" s="1" t="str">
        <f>Roster_Selection_Men!AB366&amp;" " &amp; "V "</f>
        <v xml:space="preserve">Southeastern Illinois College V </v>
      </c>
      <c r="C287" s="1" t="str">
        <f>Roster_Selection_Men!AD366</f>
        <v>16-144529</v>
      </c>
      <c r="D287" s="1" t="str">
        <f>Roster_Selection_Men!AE366</f>
        <v>Daden Moore</v>
      </c>
      <c r="E287" s="23" t="s">
        <v>2197</v>
      </c>
      <c r="F287" s="1" t="str">
        <f>IF(ISERROR(Baker_Scores_Men_Var!E287), " ", IF(Baker_Scores_Men_Var!E287 = "Yes", "Yes", "  "))</f>
        <v>Yes</v>
      </c>
      <c r="G287" s="29">
        <v>0</v>
      </c>
      <c r="H287" s="29">
        <v>0</v>
      </c>
      <c r="I287" s="29">
        <v>156</v>
      </c>
      <c r="J287" s="29">
        <v>0</v>
      </c>
      <c r="K287" s="29">
        <v>0</v>
      </c>
      <c r="L287" s="29">
        <v>177</v>
      </c>
      <c r="M287" s="30">
        <f t="shared" si="84"/>
        <v>333</v>
      </c>
      <c r="N287" s="30">
        <f t="shared" si="85"/>
        <v>2</v>
      </c>
      <c r="O287" s="30">
        <f t="shared" si="86"/>
        <v>166.5</v>
      </c>
    </row>
    <row r="288" spans="2:15" s="1" customFormat="1" ht="13.9" customHeight="1">
      <c r="B288" s="1" t="str">
        <f>Roster_Selection_Men!AB367&amp;" " &amp; "V "</f>
        <v xml:space="preserve">Southeastern Illinois College V </v>
      </c>
      <c r="C288" s="1" t="str">
        <f>Roster_Selection_Men!AD367</f>
        <v>22-93633</v>
      </c>
      <c r="D288" s="1" t="str">
        <f>Roster_Selection_Men!AE367</f>
        <v>Eli Fromm</v>
      </c>
      <c r="E288" s="23" t="s">
        <v>2197</v>
      </c>
      <c r="F288" s="1" t="str">
        <f>IF(ISERROR(Baker_Scores_Men_Var!E288), " ", IF(Baker_Scores_Men_Var!E288 = "Yes", "Yes", "  "))</f>
        <v>Yes</v>
      </c>
      <c r="G288" s="29">
        <v>180</v>
      </c>
      <c r="H288" s="29">
        <v>144</v>
      </c>
      <c r="I288" s="29">
        <v>0</v>
      </c>
      <c r="J288" s="29">
        <v>210</v>
      </c>
      <c r="K288" s="29">
        <v>171</v>
      </c>
      <c r="L288" s="29">
        <v>181</v>
      </c>
      <c r="M288" s="30">
        <f t="shared" si="84"/>
        <v>886</v>
      </c>
      <c r="N288" s="30">
        <f t="shared" si="85"/>
        <v>5</v>
      </c>
      <c r="O288" s="30">
        <f t="shared" si="86"/>
        <v>177.2</v>
      </c>
    </row>
    <row r="289" spans="2:15" s="1" customFormat="1" ht="13.9" customHeight="1">
      <c r="B289" s="1" t="str">
        <f>Roster_Selection_Men!AB368&amp;" " &amp; "V "</f>
        <v xml:space="preserve">Southeastern Illinois College V </v>
      </c>
      <c r="C289" s="1" t="str">
        <f>Roster_Selection_Men!AD368</f>
        <v>21-82790</v>
      </c>
      <c r="D289" s="1" t="str">
        <f>Roster_Selection_Men!AE368</f>
        <v>Jase Stewart</v>
      </c>
      <c r="E289" s="23" t="s">
        <v>2197</v>
      </c>
      <c r="F289" s="1" t="str">
        <f>IF(ISERROR(Baker_Scores_Men_Var!E289), " ", IF(Baker_Scores_Men_Var!E289 = "Yes", "Yes", "  "))</f>
        <v>Yes</v>
      </c>
      <c r="G289" s="29">
        <v>0</v>
      </c>
      <c r="H289" s="29">
        <v>0</v>
      </c>
      <c r="I289" s="29">
        <v>0</v>
      </c>
      <c r="J289" s="29">
        <v>166</v>
      </c>
      <c r="K289" s="29">
        <v>165</v>
      </c>
      <c r="L289" s="29">
        <v>0</v>
      </c>
      <c r="M289" s="30">
        <f t="shared" si="84"/>
        <v>331</v>
      </c>
      <c r="N289" s="30">
        <f t="shared" si="85"/>
        <v>2</v>
      </c>
      <c r="O289" s="30">
        <f t="shared" si="86"/>
        <v>165.5</v>
      </c>
    </row>
    <row r="290" spans="2:15" s="1" customFormat="1" ht="13.9" customHeight="1">
      <c r="B290" s="1" t="str">
        <f>Roster_Selection_Men!AB369&amp;" " &amp; "V "</f>
        <v xml:space="preserve">Southeastern Illinois College V </v>
      </c>
      <c r="C290" s="1" t="str">
        <f>Roster_Selection_Men!AD369</f>
        <v>11-184002</v>
      </c>
      <c r="D290" s="1" t="str">
        <f>Roster_Selection_Men!AE369</f>
        <v>Jayden Vorhes</v>
      </c>
      <c r="E290" s="23" t="s">
        <v>2197</v>
      </c>
      <c r="F290" s="1" t="str">
        <f>IF(ISERROR(Baker_Scores_Men_Var!E290), " ", IF(Baker_Scores_Men_Var!E290 = "Yes", "Yes", "  "))</f>
        <v>Yes</v>
      </c>
      <c r="G290" s="29">
        <v>229</v>
      </c>
      <c r="H290" s="29">
        <v>176</v>
      </c>
      <c r="I290" s="29">
        <v>191</v>
      </c>
      <c r="J290" s="29">
        <v>170</v>
      </c>
      <c r="K290" s="29">
        <v>216</v>
      </c>
      <c r="L290" s="29">
        <v>166</v>
      </c>
      <c r="M290" s="30">
        <f t="shared" si="84"/>
        <v>1148</v>
      </c>
      <c r="N290" s="30">
        <f t="shared" si="85"/>
        <v>6</v>
      </c>
      <c r="O290" s="30">
        <f t="shared" si="86"/>
        <v>191.33333333333334</v>
      </c>
    </row>
    <row r="291" spans="2:15" s="1" customFormat="1" ht="13.9" customHeight="1">
      <c r="B291" s="1" t="str">
        <f>Roster_Selection_Men!AB370&amp;" " &amp; "V "</f>
        <v xml:space="preserve">Southeastern Illinois College V </v>
      </c>
      <c r="C291" s="1" t="str">
        <f>Roster_Selection_Men!AD370</f>
        <v>17-107102</v>
      </c>
      <c r="D291" s="1" t="str">
        <f>Roster_Selection_Men!AE370</f>
        <v>Lake Ward</v>
      </c>
      <c r="E291" s="23" t="s">
        <v>2197</v>
      </c>
      <c r="F291" s="1" t="str">
        <f>IF(ISERROR(Baker_Scores_Men_Var!E291), " ", IF(Baker_Scores_Men_Var!E291 = "Yes", "Yes", "  "))</f>
        <v>Yes</v>
      </c>
      <c r="G291" s="29">
        <v>147</v>
      </c>
      <c r="H291" s="29">
        <v>0</v>
      </c>
      <c r="I291" s="29">
        <v>195</v>
      </c>
      <c r="J291" s="29">
        <v>192</v>
      </c>
      <c r="K291" s="29">
        <v>171</v>
      </c>
      <c r="L291" s="29">
        <v>0</v>
      </c>
      <c r="M291" s="30">
        <f t="shared" si="84"/>
        <v>705</v>
      </c>
      <c r="N291" s="30">
        <f t="shared" si="85"/>
        <v>4</v>
      </c>
      <c r="O291" s="30">
        <f t="shared" si="86"/>
        <v>176.25</v>
      </c>
    </row>
    <row r="292" spans="2:15" s="1" customFormat="1" ht="13.9" customHeight="1">
      <c r="B292" s="1" t="str">
        <f>Roster_Selection_Men!AB371&amp;" " &amp; "V "</f>
        <v xml:space="preserve">Southeastern Illinois College V </v>
      </c>
      <c r="C292" s="1" t="str">
        <f>Roster_Selection_Men!AD371</f>
        <v>22-66522</v>
      </c>
      <c r="D292" s="1" t="str">
        <f>Roster_Selection_Men!AE371</f>
        <v>Matthew Watson</v>
      </c>
      <c r="E292" s="23" t="s">
        <v>2197</v>
      </c>
      <c r="F292" s="1" t="str">
        <f>IF(ISERROR(Baker_Scores_Men_Var!E292), " ", IF(Baker_Scores_Men_Var!E292 = "Yes", "Yes", "  "))</f>
        <v>Yes</v>
      </c>
      <c r="G292" s="29">
        <v>0</v>
      </c>
      <c r="H292" s="29">
        <v>156</v>
      </c>
      <c r="I292" s="29">
        <v>0</v>
      </c>
      <c r="J292" s="29">
        <v>0</v>
      </c>
      <c r="K292" s="29">
        <v>0</v>
      </c>
      <c r="L292" s="29">
        <v>214</v>
      </c>
      <c r="M292" s="30">
        <f t="shared" si="84"/>
        <v>370</v>
      </c>
      <c r="N292" s="30">
        <f t="shared" si="85"/>
        <v>2</v>
      </c>
      <c r="O292" s="30">
        <f t="shared" si="86"/>
        <v>185</v>
      </c>
    </row>
    <row r="293" spans="2:15" s="1" customFormat="1" ht="13.9" customHeight="1">
      <c r="B293" s="1" t="s">
        <v>1758</v>
      </c>
      <c r="C293" s="28" t="s">
        <v>360</v>
      </c>
      <c r="D293" s="23" t="s">
        <v>360</v>
      </c>
      <c r="E293" s="23"/>
      <c r="F293" s="23"/>
      <c r="G293" s="29"/>
      <c r="H293" s="29"/>
      <c r="I293" s="29"/>
      <c r="J293" s="29"/>
      <c r="K293" s="29"/>
      <c r="L293" s="29"/>
      <c r="M293" s="30">
        <f t="shared" si="84"/>
        <v>0</v>
      </c>
      <c r="N293" s="30">
        <f t="shared" si="85"/>
        <v>0</v>
      </c>
      <c r="O293" s="30">
        <f t="shared" si="86"/>
        <v>0</v>
      </c>
    </row>
    <row r="294" spans="2:15" s="1" customFormat="1" ht="13.9" customHeight="1">
      <c r="B294" s="1" t="s">
        <v>1758</v>
      </c>
      <c r="C294" s="28" t="s">
        <v>360</v>
      </c>
      <c r="D294" s="23" t="s">
        <v>360</v>
      </c>
      <c r="E294" s="23"/>
      <c r="F294" s="23"/>
      <c r="G294" s="29"/>
      <c r="H294" s="29"/>
      <c r="I294" s="29"/>
      <c r="J294" s="29"/>
      <c r="K294" s="29"/>
      <c r="L294" s="29"/>
      <c r="M294" s="30">
        <f t="shared" si="84"/>
        <v>0</v>
      </c>
      <c r="N294" s="30">
        <f t="shared" si="85"/>
        <v>0</v>
      </c>
      <c r="O294" s="30">
        <f t="shared" si="86"/>
        <v>0</v>
      </c>
    </row>
    <row r="295" spans="2:15" s="1" customFormat="1" ht="13.9" customHeight="1">
      <c r="B295" s="1" t="s">
        <v>1758</v>
      </c>
      <c r="C295" s="28" t="s">
        <v>360</v>
      </c>
      <c r="D295" s="23" t="s">
        <v>360</v>
      </c>
      <c r="E295" s="23"/>
      <c r="F295" s="23"/>
      <c r="G295" s="31"/>
      <c r="H295" s="31"/>
      <c r="I295" s="31"/>
      <c r="J295" s="31"/>
      <c r="K295" s="31"/>
      <c r="L295" s="31"/>
      <c r="M295" s="32">
        <f t="shared" si="84"/>
        <v>0</v>
      </c>
      <c r="N295" s="32">
        <f t="shared" si="85"/>
        <v>0</v>
      </c>
      <c r="O295" s="30">
        <f t="shared" si="86"/>
        <v>0</v>
      </c>
    </row>
    <row r="296" spans="2:15" s="1" customFormat="1" ht="13.9" customHeight="1">
      <c r="B296" s="33"/>
      <c r="G296" s="30">
        <f t="shared" ref="G296:N296" si="87">SUM(G285:G295)</f>
        <v>1014</v>
      </c>
      <c r="H296" s="30">
        <f t="shared" si="87"/>
        <v>802</v>
      </c>
      <c r="I296" s="30">
        <f t="shared" si="87"/>
        <v>896</v>
      </c>
      <c r="J296" s="30">
        <f t="shared" si="87"/>
        <v>945</v>
      </c>
      <c r="K296" s="30">
        <f t="shared" si="87"/>
        <v>957</v>
      </c>
      <c r="L296" s="30">
        <f t="shared" si="87"/>
        <v>979</v>
      </c>
      <c r="M296" s="34">
        <f t="shared" si="87"/>
        <v>5593</v>
      </c>
      <c r="N296" s="34">
        <f t="shared" si="87"/>
        <v>30</v>
      </c>
    </row>
    <row r="297" spans="2:15" s="1" customFormat="1" ht="13.9" customHeight="1"/>
    <row r="298" spans="2:15" s="1" customFormat="1" ht="13.9" customHeight="1">
      <c r="B298" s="1" t="str">
        <f>Roster_Selection_Men!AB372&amp;" " &amp; "V "</f>
        <v xml:space="preserve">St. Francis (IL) ,University Of V </v>
      </c>
      <c r="C298" s="1" t="str">
        <f>Roster_Selection_Men!AD372</f>
        <v>11-544965</v>
      </c>
      <c r="D298" s="1" t="str">
        <f>Roster_Selection_Men!AE372</f>
        <v>Anthony Lizzio</v>
      </c>
      <c r="E298" s="23" t="s">
        <v>2197</v>
      </c>
      <c r="F298" s="1" t="str">
        <f>IF(ISERROR(Baker_Scores_Men_Var!E298), " ", IF(Baker_Scores_Men_Var!E298 = "Yes", "Yes", "  "))</f>
        <v>Yes</v>
      </c>
      <c r="G298" s="29">
        <v>0</v>
      </c>
      <c r="H298" s="29">
        <v>212</v>
      </c>
      <c r="I298" s="29">
        <v>220</v>
      </c>
      <c r="J298" s="29">
        <v>190</v>
      </c>
      <c r="K298" s="29">
        <v>234</v>
      </c>
      <c r="L298" s="29">
        <v>193</v>
      </c>
      <c r="M298" s="30">
        <f t="shared" ref="M298:M308" si="88">SUM(G298:L298)</f>
        <v>1049</v>
      </c>
      <c r="N298" s="30">
        <f t="shared" ref="N298:N308" si="89">COUNTIF(G298:L298, "&gt;0" )</f>
        <v>5</v>
      </c>
      <c r="O298" s="30">
        <f t="shared" ref="O298:O308" si="90">IF(N298=0,0,M298/N298)</f>
        <v>209.8</v>
      </c>
    </row>
    <row r="299" spans="2:15" s="1" customFormat="1" ht="13.9" customHeight="1">
      <c r="B299" s="1" t="str">
        <f>Roster_Selection_Men!AB373&amp;" " &amp; "V "</f>
        <v xml:space="preserve">St. Francis (IL) ,University Of V </v>
      </c>
      <c r="C299" s="1" t="str">
        <f>Roster_Selection_Men!AD373</f>
        <v>9229-56948</v>
      </c>
      <c r="D299" s="1" t="str">
        <f>Roster_Selection_Men!AE373</f>
        <v>Ardani Rodas</v>
      </c>
      <c r="E299" s="23" t="s">
        <v>2197</v>
      </c>
      <c r="F299" s="1" t="str">
        <f>IF(ISERROR(Baker_Scores_Men_Var!E299), " ", IF(Baker_Scores_Men_Var!E299 = "Yes", "Yes", "  "))</f>
        <v>Yes</v>
      </c>
      <c r="G299" s="29">
        <v>234</v>
      </c>
      <c r="H299" s="29">
        <v>213</v>
      </c>
      <c r="I299" s="29">
        <v>236</v>
      </c>
      <c r="J299" s="29">
        <v>178</v>
      </c>
      <c r="K299" s="29">
        <v>213</v>
      </c>
      <c r="L299" s="29">
        <v>213</v>
      </c>
      <c r="M299" s="30">
        <f t="shared" si="88"/>
        <v>1287</v>
      </c>
      <c r="N299" s="30">
        <f t="shared" si="89"/>
        <v>6</v>
      </c>
      <c r="O299" s="30">
        <f t="shared" si="90"/>
        <v>214.5</v>
      </c>
    </row>
    <row r="300" spans="2:15" s="1" customFormat="1" ht="13.9" customHeight="1">
      <c r="B300" s="1" t="str">
        <f>Roster_Selection_Men!AB374&amp;" " &amp; "V "</f>
        <v xml:space="preserve">St. Francis (IL) ,University Of V </v>
      </c>
      <c r="C300" s="1" t="str">
        <f>Roster_Selection_Men!AD374</f>
        <v>11-433310</v>
      </c>
      <c r="D300" s="1" t="str">
        <f>Roster_Selection_Men!AE374</f>
        <v>Braden Kidd</v>
      </c>
      <c r="E300" s="23" t="s">
        <v>2197</v>
      </c>
      <c r="F300" s="1" t="str">
        <f>IF(ISERROR(Baker_Scores_Men_Var!E300), " ", IF(Baker_Scores_Men_Var!E300 = "Yes", "Yes", "  "))</f>
        <v>Yes</v>
      </c>
      <c r="G300" s="29">
        <v>224</v>
      </c>
      <c r="H300" s="29">
        <v>165</v>
      </c>
      <c r="I300" s="29">
        <v>0</v>
      </c>
      <c r="J300" s="29">
        <v>0</v>
      </c>
      <c r="K300" s="29">
        <v>0</v>
      </c>
      <c r="L300" s="29">
        <v>0</v>
      </c>
      <c r="M300" s="30">
        <f t="shared" si="88"/>
        <v>389</v>
      </c>
      <c r="N300" s="30">
        <f t="shared" si="89"/>
        <v>2</v>
      </c>
      <c r="O300" s="30">
        <f t="shared" si="90"/>
        <v>194.5</v>
      </c>
    </row>
    <row r="301" spans="2:15" s="1" customFormat="1" ht="13.9" customHeight="1">
      <c r="B301" s="1" t="str">
        <f>Roster_Selection_Men!AB375&amp;" " &amp; "V "</f>
        <v xml:space="preserve">St. Francis (IL) ,University Of V </v>
      </c>
      <c r="C301" s="1" t="str">
        <f>Roster_Selection_Men!AD375</f>
        <v>7914-9422</v>
      </c>
      <c r="D301" s="1" t="str">
        <f>Roster_Selection_Men!AE375</f>
        <v>Brandon Williamson</v>
      </c>
      <c r="E301" s="23" t="s">
        <v>2197</v>
      </c>
      <c r="F301" s="1" t="str">
        <f>IF(ISERROR(Baker_Scores_Men_Var!E301), " ", IF(Baker_Scores_Men_Var!E301 = "Yes", "Yes", "  "))</f>
        <v>Yes</v>
      </c>
      <c r="G301" s="29">
        <v>155</v>
      </c>
      <c r="H301" s="29">
        <v>0</v>
      </c>
      <c r="I301" s="29">
        <v>179</v>
      </c>
      <c r="J301" s="29">
        <v>0</v>
      </c>
      <c r="K301" s="29">
        <v>0</v>
      </c>
      <c r="L301" s="29">
        <v>0</v>
      </c>
      <c r="M301" s="30">
        <f t="shared" si="88"/>
        <v>334</v>
      </c>
      <c r="N301" s="30">
        <f t="shared" si="89"/>
        <v>2</v>
      </c>
      <c r="O301" s="30">
        <f t="shared" si="90"/>
        <v>167</v>
      </c>
    </row>
    <row r="302" spans="2:15" s="1" customFormat="1" ht="13.9" customHeight="1">
      <c r="B302" s="1" t="str">
        <f>Roster_Selection_Men!AB376&amp;" " &amp; "V "</f>
        <v xml:space="preserve">St. Francis (IL) ,University Of V </v>
      </c>
      <c r="C302" s="1" t="str">
        <f>Roster_Selection_Men!AD376</f>
        <v>7914-10638</v>
      </c>
      <c r="D302" s="1" t="str">
        <f>Roster_Selection_Men!AE376</f>
        <v>Chris Bald</v>
      </c>
      <c r="E302" s="23" t="s">
        <v>2196</v>
      </c>
      <c r="F302" s="1" t="str">
        <f>IF(ISERROR(Baker_Scores_Men_Var!E302), " ", IF(Baker_Scores_Men_Var!E302 = "Yes", "Yes", "  "))</f>
        <v xml:space="preserve">  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30">
        <f t="shared" si="88"/>
        <v>0</v>
      </c>
      <c r="N302" s="30">
        <f t="shared" si="89"/>
        <v>0</v>
      </c>
      <c r="O302" s="30">
        <f t="shared" si="90"/>
        <v>0</v>
      </c>
    </row>
    <row r="303" spans="2:15" s="1" customFormat="1" ht="13.9" customHeight="1">
      <c r="B303" s="1" t="str">
        <f>Roster_Selection_Men!AB377&amp;" " &amp; "V "</f>
        <v xml:space="preserve">St. Francis (IL) ,University Of V </v>
      </c>
      <c r="C303" s="1" t="str">
        <f>Roster_Selection_Men!AD377</f>
        <v>11-697068</v>
      </c>
      <c r="D303" s="1" t="str">
        <f>Roster_Selection_Men!AE377</f>
        <v>Christian Randle-Moore</v>
      </c>
      <c r="E303" s="23" t="s">
        <v>2197</v>
      </c>
      <c r="F303" s="1" t="str">
        <f>IF(ISERROR(Baker_Scores_Men_Var!E303), " ", IF(Baker_Scores_Men_Var!E303 = "Yes", "Yes", "  "))</f>
        <v>Yes</v>
      </c>
      <c r="G303" s="29">
        <v>0</v>
      </c>
      <c r="H303" s="29">
        <v>0</v>
      </c>
      <c r="I303" s="29">
        <v>0</v>
      </c>
      <c r="J303" s="29">
        <v>212</v>
      </c>
      <c r="K303" s="29">
        <v>188</v>
      </c>
      <c r="L303" s="29">
        <v>213</v>
      </c>
      <c r="M303" s="30">
        <f t="shared" si="88"/>
        <v>613</v>
      </c>
      <c r="N303" s="30">
        <f t="shared" si="89"/>
        <v>3</v>
      </c>
      <c r="O303" s="30">
        <f t="shared" si="90"/>
        <v>204.33333333333334</v>
      </c>
    </row>
    <row r="304" spans="2:15" s="1" customFormat="1" ht="13.9" customHeight="1">
      <c r="B304" s="1" t="str">
        <f>Roster_Selection_Men!AB378&amp;" " &amp; "V "</f>
        <v xml:space="preserve">St. Francis (IL) ,University Of V </v>
      </c>
      <c r="C304" s="1" t="str">
        <f>Roster_Selection_Men!AD378</f>
        <v>20-53104</v>
      </c>
      <c r="D304" s="1" t="str">
        <f>Roster_Selection_Men!AE378</f>
        <v>Jalen Pfaff</v>
      </c>
      <c r="E304" s="23" t="s">
        <v>2197</v>
      </c>
      <c r="F304" s="1" t="str">
        <f>IF(ISERROR(Baker_Scores_Men_Var!E304), " ", IF(Baker_Scores_Men_Var!E304 = "Yes", "Yes", "  "))</f>
        <v>Yes</v>
      </c>
      <c r="G304" s="29">
        <v>243</v>
      </c>
      <c r="H304" s="29">
        <v>245</v>
      </c>
      <c r="I304" s="29">
        <v>204</v>
      </c>
      <c r="J304" s="29">
        <v>180</v>
      </c>
      <c r="K304" s="29">
        <v>159</v>
      </c>
      <c r="L304" s="29">
        <v>202</v>
      </c>
      <c r="M304" s="30">
        <f t="shared" si="88"/>
        <v>1233</v>
      </c>
      <c r="N304" s="30">
        <f t="shared" si="89"/>
        <v>6</v>
      </c>
      <c r="O304" s="30">
        <f t="shared" si="90"/>
        <v>205.5</v>
      </c>
    </row>
    <row r="305" spans="2:15" s="1" customFormat="1" ht="13.9" customHeight="1">
      <c r="B305" s="1" t="str">
        <f>Roster_Selection_Men!AB379&amp;" " &amp; "V "</f>
        <v xml:space="preserve">St. Francis (IL) ,University Of V </v>
      </c>
      <c r="C305" s="1" t="str">
        <f>Roster_Selection_Men!AD379</f>
        <v>17-11333</v>
      </c>
      <c r="D305" s="1" t="str">
        <f>Roster_Selection_Men!AE379</f>
        <v>Matt Devorsky</v>
      </c>
      <c r="E305" s="23" t="s">
        <v>2197</v>
      </c>
      <c r="F305" s="1" t="str">
        <f>IF(ISERROR(Baker_Scores_Men_Var!E305), " ", IF(Baker_Scores_Men_Var!E305 = "Yes", "Yes", "  "))</f>
        <v>Yes</v>
      </c>
      <c r="G305" s="29">
        <v>235</v>
      </c>
      <c r="H305" s="29">
        <v>233</v>
      </c>
      <c r="I305" s="29">
        <v>169</v>
      </c>
      <c r="J305" s="29">
        <v>236</v>
      </c>
      <c r="K305" s="29">
        <v>254</v>
      </c>
      <c r="L305" s="29">
        <v>178</v>
      </c>
      <c r="M305" s="30">
        <f t="shared" si="88"/>
        <v>1305</v>
      </c>
      <c r="N305" s="30">
        <f t="shared" si="89"/>
        <v>6</v>
      </c>
      <c r="O305" s="30">
        <f t="shared" si="90"/>
        <v>217.5</v>
      </c>
    </row>
    <row r="306" spans="2:15" s="1" customFormat="1" ht="13.9" customHeight="1">
      <c r="B306" s="1" t="s">
        <v>1759</v>
      </c>
      <c r="C306" s="28" t="s">
        <v>360</v>
      </c>
      <c r="D306" s="23" t="s">
        <v>360</v>
      </c>
      <c r="E306" s="23"/>
      <c r="F306" s="23"/>
      <c r="G306" s="29"/>
      <c r="H306" s="29"/>
      <c r="I306" s="29"/>
      <c r="J306" s="29"/>
      <c r="K306" s="29"/>
      <c r="L306" s="29"/>
      <c r="M306" s="30">
        <f t="shared" si="88"/>
        <v>0</v>
      </c>
      <c r="N306" s="30">
        <f t="shared" si="89"/>
        <v>0</v>
      </c>
      <c r="O306" s="30">
        <f t="shared" si="90"/>
        <v>0</v>
      </c>
    </row>
    <row r="307" spans="2:15" s="1" customFormat="1" ht="13.9" customHeight="1">
      <c r="B307" s="1" t="s">
        <v>1759</v>
      </c>
      <c r="C307" s="28" t="s">
        <v>360</v>
      </c>
      <c r="D307" s="23" t="s">
        <v>360</v>
      </c>
      <c r="E307" s="23"/>
      <c r="F307" s="23"/>
      <c r="G307" s="29"/>
      <c r="H307" s="29"/>
      <c r="I307" s="29"/>
      <c r="J307" s="29"/>
      <c r="K307" s="29"/>
      <c r="L307" s="29"/>
      <c r="M307" s="30">
        <f t="shared" si="88"/>
        <v>0</v>
      </c>
      <c r="N307" s="30">
        <f t="shared" si="89"/>
        <v>0</v>
      </c>
      <c r="O307" s="30">
        <f t="shared" si="90"/>
        <v>0</v>
      </c>
    </row>
    <row r="308" spans="2:15" s="1" customFormat="1" ht="13.9" customHeight="1">
      <c r="B308" s="1" t="s">
        <v>1759</v>
      </c>
      <c r="C308" s="28" t="s">
        <v>360</v>
      </c>
      <c r="D308" s="23" t="s">
        <v>360</v>
      </c>
      <c r="E308" s="23"/>
      <c r="F308" s="23"/>
      <c r="G308" s="31"/>
      <c r="H308" s="31"/>
      <c r="I308" s="31"/>
      <c r="J308" s="31"/>
      <c r="K308" s="31"/>
      <c r="L308" s="31"/>
      <c r="M308" s="32">
        <f t="shared" si="88"/>
        <v>0</v>
      </c>
      <c r="N308" s="32">
        <f t="shared" si="89"/>
        <v>0</v>
      </c>
      <c r="O308" s="30">
        <f t="shared" si="90"/>
        <v>0</v>
      </c>
    </row>
    <row r="309" spans="2:15" s="1" customFormat="1" ht="13.9" customHeight="1">
      <c r="B309" s="33"/>
      <c r="G309" s="30">
        <f t="shared" ref="G309:N309" si="91">SUM(G298:G308)</f>
        <v>1091</v>
      </c>
      <c r="H309" s="30">
        <f t="shared" si="91"/>
        <v>1068</v>
      </c>
      <c r="I309" s="30">
        <f t="shared" si="91"/>
        <v>1008</v>
      </c>
      <c r="J309" s="30">
        <f t="shared" si="91"/>
        <v>996</v>
      </c>
      <c r="K309" s="30">
        <f t="shared" si="91"/>
        <v>1048</v>
      </c>
      <c r="L309" s="30">
        <f t="shared" si="91"/>
        <v>999</v>
      </c>
      <c r="M309" s="34">
        <f t="shared" si="91"/>
        <v>6210</v>
      </c>
      <c r="N309" s="34">
        <f t="shared" si="91"/>
        <v>30</v>
      </c>
    </row>
    <row r="310" spans="2:15" s="1" customFormat="1" ht="13.9" customHeight="1"/>
    <row r="311" spans="2:15" s="1" customFormat="1" ht="13.9" customHeight="1">
      <c r="B311" s="1" t="str">
        <f>Roster_Selection_Men!AB397&amp;" " &amp; "V "</f>
        <v xml:space="preserve">Tennessee Wesleyan University V </v>
      </c>
      <c r="C311" s="1" t="str">
        <f>Roster_Selection_Men!AD397</f>
        <v>11-241906</v>
      </c>
      <c r="D311" s="1" t="str">
        <f>Roster_Selection_Men!AE397</f>
        <v>Adam Driver</v>
      </c>
      <c r="E311" s="23" t="s">
        <v>2197</v>
      </c>
      <c r="F311" s="1" t="str">
        <f>IF(ISERROR(Baker_Scores_Men_Var!E311), " ", IF(Baker_Scores_Men_Var!E311 = "Yes", "Yes", "  "))</f>
        <v>Yes</v>
      </c>
      <c r="G311" s="29">
        <v>201</v>
      </c>
      <c r="H311" s="29">
        <v>192</v>
      </c>
      <c r="I311" s="29">
        <v>217</v>
      </c>
      <c r="J311" s="29">
        <v>208</v>
      </c>
      <c r="K311" s="29">
        <v>189</v>
      </c>
      <c r="L311" s="29">
        <v>228</v>
      </c>
      <c r="M311" s="30">
        <f t="shared" ref="M311:M321" si="92">SUM(G311:L311)</f>
        <v>1235</v>
      </c>
      <c r="N311" s="30">
        <f t="shared" ref="N311:N321" si="93">COUNTIF(G311:L311, "&gt;0" )</f>
        <v>6</v>
      </c>
      <c r="O311" s="30">
        <f t="shared" ref="O311:O321" si="94">IF(N311=0,0,M311/N311)</f>
        <v>205.83333333333334</v>
      </c>
    </row>
    <row r="312" spans="2:15" s="1" customFormat="1" ht="13.9" customHeight="1">
      <c r="B312" s="1" t="str">
        <f>Roster_Selection_Men!AB398&amp;" " &amp; "V "</f>
        <v xml:space="preserve">Tennessee Wesleyan University V </v>
      </c>
      <c r="C312" s="1" t="str">
        <f>Roster_Selection_Men!AD398</f>
        <v>8138-9941</v>
      </c>
      <c r="D312" s="1" t="str">
        <f>Roster_Selection_Men!AE398</f>
        <v>C J Williams</v>
      </c>
      <c r="E312" s="23" t="s">
        <v>2197</v>
      </c>
      <c r="F312" s="1" t="str">
        <f>IF(ISERROR(Baker_Scores_Men_Var!E312), " ", IF(Baker_Scores_Men_Var!E312 = "Yes", "Yes", "  "))</f>
        <v>Yes</v>
      </c>
      <c r="G312" s="29">
        <v>0</v>
      </c>
      <c r="H312" s="29">
        <v>210</v>
      </c>
      <c r="I312" s="29">
        <v>215</v>
      </c>
      <c r="J312" s="29">
        <v>233</v>
      </c>
      <c r="K312" s="29">
        <v>220</v>
      </c>
      <c r="L312" s="29">
        <v>188</v>
      </c>
      <c r="M312" s="30">
        <f t="shared" si="92"/>
        <v>1066</v>
      </c>
      <c r="N312" s="30">
        <f t="shared" si="93"/>
        <v>5</v>
      </c>
      <c r="O312" s="30">
        <f t="shared" si="94"/>
        <v>213.2</v>
      </c>
    </row>
    <row r="313" spans="2:15" s="1" customFormat="1" ht="13.9" customHeight="1">
      <c r="B313" s="1" t="str">
        <f>Roster_Selection_Men!AB399&amp;" " &amp; "V "</f>
        <v xml:space="preserve">Tennessee Wesleyan University V </v>
      </c>
      <c r="C313" s="1" t="str">
        <f>Roster_Selection_Men!AD399</f>
        <v>11-230862</v>
      </c>
      <c r="D313" s="1" t="str">
        <f>Roster_Selection_Men!AE399</f>
        <v>Devean Littlejohn</v>
      </c>
      <c r="E313" s="23" t="s">
        <v>2197</v>
      </c>
      <c r="F313" s="1" t="str">
        <f>IF(ISERROR(Baker_Scores_Men_Var!E313), " ", IF(Baker_Scores_Men_Var!E313 = "Yes", "Yes", "  "))</f>
        <v>Yes</v>
      </c>
      <c r="G313" s="29">
        <v>276</v>
      </c>
      <c r="H313" s="29">
        <v>278</v>
      </c>
      <c r="I313" s="29">
        <v>221</v>
      </c>
      <c r="J313" s="29">
        <v>211</v>
      </c>
      <c r="K313" s="29">
        <v>205</v>
      </c>
      <c r="L313" s="29">
        <v>222</v>
      </c>
      <c r="M313" s="30">
        <f t="shared" si="92"/>
        <v>1413</v>
      </c>
      <c r="N313" s="30">
        <f t="shared" si="93"/>
        <v>6</v>
      </c>
      <c r="O313" s="30">
        <f t="shared" si="94"/>
        <v>235.5</v>
      </c>
    </row>
    <row r="314" spans="2:15" s="1" customFormat="1" ht="13.9" customHeight="1">
      <c r="B314" s="1" t="str">
        <f>Roster_Selection_Men!AB400&amp;" " &amp; "V "</f>
        <v xml:space="preserve">Tennessee Wesleyan University V </v>
      </c>
      <c r="C314" s="1" t="str">
        <f>Roster_Selection_Men!AD400</f>
        <v>11-517766</v>
      </c>
      <c r="D314" s="1" t="str">
        <f>Roster_Selection_Men!AE400</f>
        <v>John Nunn</v>
      </c>
      <c r="E314" s="23" t="s">
        <v>2197</v>
      </c>
      <c r="F314" s="1" t="str">
        <f>IF(ISERROR(Baker_Scores_Men_Var!E314), " ", IF(Baker_Scores_Men_Var!E314 = "Yes", "Yes", "  "))</f>
        <v>Yes</v>
      </c>
      <c r="G314" s="29">
        <v>189</v>
      </c>
      <c r="H314" s="29">
        <v>224</v>
      </c>
      <c r="I314" s="29">
        <v>176</v>
      </c>
      <c r="J314" s="29">
        <v>0</v>
      </c>
      <c r="K314" s="29">
        <v>0</v>
      </c>
      <c r="L314" s="29">
        <v>0</v>
      </c>
      <c r="M314" s="30">
        <f t="shared" si="92"/>
        <v>589</v>
      </c>
      <c r="N314" s="30">
        <f t="shared" si="93"/>
        <v>3</v>
      </c>
      <c r="O314" s="30">
        <f t="shared" si="94"/>
        <v>196.33333333333334</v>
      </c>
    </row>
    <row r="315" spans="2:15" s="1" customFormat="1" ht="13.9" customHeight="1">
      <c r="B315" s="1" t="str">
        <f>Roster_Selection_Men!AB401&amp;" " &amp; "V "</f>
        <v xml:space="preserve">Tennessee Wesleyan University V </v>
      </c>
      <c r="C315" s="1" t="str">
        <f>Roster_Selection_Men!AD401</f>
        <v>11-241908</v>
      </c>
      <c r="D315" s="1" t="str">
        <f>Roster_Selection_Men!AE401</f>
        <v>Kory Driver</v>
      </c>
      <c r="E315" s="23" t="s">
        <v>2197</v>
      </c>
      <c r="F315" s="1" t="str">
        <f>IF(ISERROR(Baker_Scores_Men_Var!E315), " ", IF(Baker_Scores_Men_Var!E315 = "Yes", "Yes", "  "))</f>
        <v>Yes</v>
      </c>
      <c r="G315" s="29">
        <v>172</v>
      </c>
      <c r="H315" s="29">
        <v>0</v>
      </c>
      <c r="I315" s="29">
        <v>0</v>
      </c>
      <c r="J315" s="29">
        <v>247</v>
      </c>
      <c r="K315" s="29">
        <v>231</v>
      </c>
      <c r="L315" s="29">
        <v>206</v>
      </c>
      <c r="M315" s="30">
        <f t="shared" si="92"/>
        <v>856</v>
      </c>
      <c r="N315" s="30">
        <f t="shared" si="93"/>
        <v>4</v>
      </c>
      <c r="O315" s="30">
        <f t="shared" si="94"/>
        <v>214</v>
      </c>
    </row>
    <row r="316" spans="2:15" s="1" customFormat="1" ht="13.9" customHeight="1">
      <c r="B316" s="1" t="str">
        <f>Roster_Selection_Men!AB402&amp;" " &amp; "V "</f>
        <v xml:space="preserve">Tennessee Wesleyan University V </v>
      </c>
      <c r="C316" s="1" t="str">
        <f>Roster_Selection_Men!AD402</f>
        <v>7914-3412</v>
      </c>
      <c r="D316" s="1" t="str">
        <f>Roster_Selection_Men!AE402</f>
        <v>Oliver Lawson</v>
      </c>
      <c r="E316" s="23" t="s">
        <v>2197</v>
      </c>
      <c r="F316" s="1" t="str">
        <f>IF(ISERROR(Baker_Scores_Men_Var!E316), " ", IF(Baker_Scores_Men_Var!E316 = "Yes", "Yes", "  "))</f>
        <v>Yes</v>
      </c>
      <c r="G316" s="29">
        <v>165</v>
      </c>
      <c r="H316" s="29">
        <v>0</v>
      </c>
      <c r="I316" s="29">
        <v>0</v>
      </c>
      <c r="J316" s="29">
        <v>0</v>
      </c>
      <c r="K316" s="29">
        <v>0</v>
      </c>
      <c r="L316" s="29">
        <v>223</v>
      </c>
      <c r="M316" s="30">
        <f t="shared" si="92"/>
        <v>388</v>
      </c>
      <c r="N316" s="30">
        <f t="shared" si="93"/>
        <v>2</v>
      </c>
      <c r="O316" s="30">
        <f t="shared" si="94"/>
        <v>194</v>
      </c>
    </row>
    <row r="317" spans="2:15" s="1" customFormat="1" ht="13.9" customHeight="1">
      <c r="B317" s="1" t="str">
        <f>Roster_Selection_Men!AB403&amp;" " &amp; "V "</f>
        <v xml:space="preserve">Tennessee Wesleyan University V </v>
      </c>
      <c r="C317" s="1" t="str">
        <f>Roster_Selection_Men!AD403</f>
        <v>8663-24627</v>
      </c>
      <c r="D317" s="1" t="str">
        <f>Roster_Selection_Men!AE403</f>
        <v>Tyler Moore</v>
      </c>
      <c r="E317" s="23" t="s">
        <v>2197</v>
      </c>
      <c r="F317" s="1" t="str">
        <f>IF(ISERROR(Baker_Scores_Men_Var!E317), " ", IF(Baker_Scores_Men_Var!E317 = "Yes", "Yes", "  "))</f>
        <v>Yes</v>
      </c>
      <c r="G317" s="29">
        <v>0</v>
      </c>
      <c r="H317" s="29">
        <v>194</v>
      </c>
      <c r="I317" s="29">
        <v>227</v>
      </c>
      <c r="J317" s="29">
        <v>199</v>
      </c>
      <c r="K317" s="29">
        <v>173</v>
      </c>
      <c r="L317" s="29">
        <v>0</v>
      </c>
      <c r="M317" s="30">
        <f t="shared" si="92"/>
        <v>793</v>
      </c>
      <c r="N317" s="30">
        <f t="shared" si="93"/>
        <v>4</v>
      </c>
      <c r="O317" s="30">
        <f t="shared" si="94"/>
        <v>198.25</v>
      </c>
    </row>
    <row r="318" spans="2:15" s="1" customFormat="1" ht="13.9" customHeight="1">
      <c r="B318" s="1" t="str">
        <f>Roster_Selection_Men!AB404&amp;" " &amp; "V "</f>
        <v xml:space="preserve"> V </v>
      </c>
      <c r="C318" s="1" t="str">
        <f>Roster_Selection_Men!AD404</f>
        <v/>
      </c>
      <c r="D318" s="1" t="str">
        <f>Roster_Selection_Men!AE404</f>
        <v/>
      </c>
      <c r="E318" s="23"/>
      <c r="F318" s="1" t="str">
        <f>IF(ISERROR(Baker_Scores_Men_Var!E318), " ", IF(Baker_Scores_Men_Var!E318 = "Yes", "Yes", "  "))</f>
        <v xml:space="preserve">  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30">
        <f t="shared" si="92"/>
        <v>0</v>
      </c>
      <c r="N318" s="30">
        <f t="shared" si="93"/>
        <v>0</v>
      </c>
      <c r="O318" s="30">
        <f t="shared" si="94"/>
        <v>0</v>
      </c>
    </row>
    <row r="319" spans="2:15" s="1" customFormat="1" ht="13.9" customHeight="1">
      <c r="B319" s="1" t="s">
        <v>1760</v>
      </c>
      <c r="C319" s="28" t="s">
        <v>360</v>
      </c>
      <c r="D319" s="23" t="s">
        <v>360</v>
      </c>
      <c r="E319" s="23"/>
      <c r="F319" s="23"/>
      <c r="G319" s="29"/>
      <c r="H319" s="29"/>
      <c r="I319" s="29"/>
      <c r="J319" s="29"/>
      <c r="K319" s="29"/>
      <c r="L319" s="29"/>
      <c r="M319" s="30">
        <f t="shared" si="92"/>
        <v>0</v>
      </c>
      <c r="N319" s="30">
        <f t="shared" si="93"/>
        <v>0</v>
      </c>
      <c r="O319" s="30">
        <f t="shared" si="94"/>
        <v>0</v>
      </c>
    </row>
    <row r="320" spans="2:15" s="1" customFormat="1" ht="13.9" customHeight="1">
      <c r="B320" s="1" t="s">
        <v>1760</v>
      </c>
      <c r="C320" s="28" t="s">
        <v>360</v>
      </c>
      <c r="D320" s="23" t="s">
        <v>360</v>
      </c>
      <c r="E320" s="23"/>
      <c r="F320" s="23"/>
      <c r="G320" s="29"/>
      <c r="H320" s="29"/>
      <c r="I320" s="29"/>
      <c r="J320" s="29"/>
      <c r="K320" s="29"/>
      <c r="L320" s="29"/>
      <c r="M320" s="30">
        <f t="shared" si="92"/>
        <v>0</v>
      </c>
      <c r="N320" s="30">
        <f t="shared" si="93"/>
        <v>0</v>
      </c>
      <c r="O320" s="30">
        <f t="shared" si="94"/>
        <v>0</v>
      </c>
    </row>
    <row r="321" spans="2:15" s="1" customFormat="1" ht="13.9" customHeight="1">
      <c r="B321" s="1" t="s">
        <v>1760</v>
      </c>
      <c r="C321" s="28" t="s">
        <v>360</v>
      </c>
      <c r="D321" s="23" t="s">
        <v>360</v>
      </c>
      <c r="E321" s="23"/>
      <c r="F321" s="23"/>
      <c r="G321" s="31"/>
      <c r="H321" s="31"/>
      <c r="I321" s="31"/>
      <c r="J321" s="31"/>
      <c r="K321" s="31"/>
      <c r="L321" s="31"/>
      <c r="M321" s="32">
        <f t="shared" si="92"/>
        <v>0</v>
      </c>
      <c r="N321" s="32">
        <f t="shared" si="93"/>
        <v>0</v>
      </c>
      <c r="O321" s="30">
        <f t="shared" si="94"/>
        <v>0</v>
      </c>
    </row>
    <row r="322" spans="2:15" s="1" customFormat="1" ht="13.9" customHeight="1">
      <c r="B322" s="33"/>
      <c r="G322" s="30">
        <f t="shared" ref="G322:N322" si="95">SUM(G311:G321)</f>
        <v>1003</v>
      </c>
      <c r="H322" s="30">
        <f t="shared" si="95"/>
        <v>1098</v>
      </c>
      <c r="I322" s="30">
        <f t="shared" si="95"/>
        <v>1056</v>
      </c>
      <c r="J322" s="30">
        <f t="shared" si="95"/>
        <v>1098</v>
      </c>
      <c r="K322" s="30">
        <f t="shared" si="95"/>
        <v>1018</v>
      </c>
      <c r="L322" s="30">
        <f t="shared" si="95"/>
        <v>1067</v>
      </c>
      <c r="M322" s="34">
        <f t="shared" si="95"/>
        <v>6340</v>
      </c>
      <c r="N322" s="34">
        <f t="shared" si="95"/>
        <v>30</v>
      </c>
    </row>
    <row r="323" spans="2:15" s="1" customFormat="1" ht="13.9" customHeight="1"/>
    <row r="324" spans="2:15" s="1" customFormat="1" ht="13.9" customHeight="1">
      <c r="B324" s="1" t="str">
        <f>Roster_Selection_Men!AB411&amp;" " &amp; "V "</f>
        <v xml:space="preserve">Thomas More University V </v>
      </c>
      <c r="C324" s="1" t="str">
        <f>Roster_Selection_Men!AD411</f>
        <v>21-3763</v>
      </c>
      <c r="D324" s="1" t="str">
        <f>Roster_Selection_Men!AE411</f>
        <v>Carter Wahl</v>
      </c>
      <c r="E324" s="23" t="s">
        <v>2197</v>
      </c>
      <c r="F324" s="1" t="str">
        <f>IF(ISERROR(Baker_Scores_Men_Var!E324), " ", IF(Baker_Scores_Men_Var!E324 = "Yes", "Yes", "  "))</f>
        <v>Yes</v>
      </c>
      <c r="G324" s="29">
        <v>0</v>
      </c>
      <c r="H324" s="29">
        <v>0</v>
      </c>
      <c r="I324" s="29">
        <v>0</v>
      </c>
      <c r="J324" s="29">
        <v>154</v>
      </c>
      <c r="K324" s="29">
        <v>0</v>
      </c>
      <c r="L324" s="29">
        <v>0</v>
      </c>
      <c r="M324" s="30">
        <f t="shared" ref="M324:M334" si="96">SUM(G324:L324)</f>
        <v>154</v>
      </c>
      <c r="N324" s="30">
        <f t="shared" ref="N324:N334" si="97">COUNTIF(G324:L324, "&gt;0" )</f>
        <v>1</v>
      </c>
      <c r="O324" s="30">
        <f t="shared" ref="O324:O334" si="98">IF(N324=0,0,M324/N324)</f>
        <v>154</v>
      </c>
    </row>
    <row r="325" spans="2:15" s="1" customFormat="1" ht="13.9" customHeight="1">
      <c r="B325" s="1" t="str">
        <f>Roster_Selection_Men!AB412&amp;" " &amp; "V "</f>
        <v xml:space="preserve">Thomas More University V </v>
      </c>
      <c r="C325" s="1" t="str">
        <f>Roster_Selection_Men!AD412</f>
        <v>17-88966</v>
      </c>
      <c r="D325" s="1" t="str">
        <f>Roster_Selection_Men!AE412</f>
        <v>Cole Arsenault</v>
      </c>
      <c r="E325" s="23" t="s">
        <v>2197</v>
      </c>
      <c r="F325" s="1" t="str">
        <f>IF(ISERROR(Baker_Scores_Men_Var!E325), " ", IF(Baker_Scores_Men_Var!E325 = "Yes", "Yes", "  "))</f>
        <v>Yes</v>
      </c>
      <c r="G325" s="29">
        <v>210</v>
      </c>
      <c r="H325" s="29">
        <v>257</v>
      </c>
      <c r="I325" s="29">
        <v>256</v>
      </c>
      <c r="J325" s="29">
        <v>204</v>
      </c>
      <c r="K325" s="29">
        <v>161</v>
      </c>
      <c r="L325" s="29">
        <v>184</v>
      </c>
      <c r="M325" s="30">
        <f t="shared" si="96"/>
        <v>1272</v>
      </c>
      <c r="N325" s="30">
        <f t="shared" si="97"/>
        <v>6</v>
      </c>
      <c r="O325" s="30">
        <f t="shared" si="98"/>
        <v>212</v>
      </c>
    </row>
    <row r="326" spans="2:15" s="1" customFormat="1" ht="13.9" customHeight="1">
      <c r="B326" s="1" t="str">
        <f>Roster_Selection_Men!AB413&amp;" " &amp; "V "</f>
        <v xml:space="preserve">Thomas More University V </v>
      </c>
      <c r="C326" s="1" t="str">
        <f>Roster_Selection_Men!AD413</f>
        <v>19-86415</v>
      </c>
      <c r="D326" s="1" t="str">
        <f>Roster_Selection_Men!AE413</f>
        <v>Drake Scallon</v>
      </c>
      <c r="E326" s="23" t="s">
        <v>2197</v>
      </c>
      <c r="F326" s="1" t="str">
        <f>IF(ISERROR(Baker_Scores_Men_Var!E326), " ", IF(Baker_Scores_Men_Var!E326 = "Yes", "Yes", "  "))</f>
        <v>Yes</v>
      </c>
      <c r="G326" s="29">
        <v>201</v>
      </c>
      <c r="H326" s="29">
        <v>171</v>
      </c>
      <c r="I326" s="29">
        <v>169</v>
      </c>
      <c r="J326" s="29">
        <v>0</v>
      </c>
      <c r="K326" s="29">
        <v>212</v>
      </c>
      <c r="L326" s="29">
        <v>203</v>
      </c>
      <c r="M326" s="30">
        <f t="shared" si="96"/>
        <v>956</v>
      </c>
      <c r="N326" s="30">
        <f t="shared" si="97"/>
        <v>5</v>
      </c>
      <c r="O326" s="30">
        <f t="shared" si="98"/>
        <v>191.2</v>
      </c>
    </row>
    <row r="327" spans="2:15" s="1" customFormat="1" ht="13.9" customHeight="1">
      <c r="B327" s="1" t="str">
        <f>Roster_Selection_Men!AB414&amp;" " &amp; "V "</f>
        <v xml:space="preserve">Thomas More University V </v>
      </c>
      <c r="C327" s="1" t="str">
        <f>Roster_Selection_Men!AD414</f>
        <v>7914-54161</v>
      </c>
      <c r="D327" s="1" t="str">
        <f>Roster_Selection_Men!AE414</f>
        <v>Ethan Boyers</v>
      </c>
      <c r="E327" s="23" t="s">
        <v>2197</v>
      </c>
      <c r="F327" s="1" t="str">
        <f>IF(ISERROR(Baker_Scores_Men_Var!E327), " ", IF(Baker_Scores_Men_Var!E327 = "Yes", "Yes", "  "))</f>
        <v>Yes</v>
      </c>
      <c r="G327" s="29">
        <v>0</v>
      </c>
      <c r="H327" s="29">
        <v>0</v>
      </c>
      <c r="I327" s="29">
        <v>169</v>
      </c>
      <c r="J327" s="29">
        <v>0</v>
      </c>
      <c r="K327" s="29">
        <v>0</v>
      </c>
      <c r="L327" s="29">
        <v>178</v>
      </c>
      <c r="M327" s="30">
        <f t="shared" si="96"/>
        <v>347</v>
      </c>
      <c r="N327" s="30">
        <f t="shared" si="97"/>
        <v>2</v>
      </c>
      <c r="O327" s="30">
        <f t="shared" si="98"/>
        <v>173.5</v>
      </c>
    </row>
    <row r="328" spans="2:15" s="1" customFormat="1" ht="13.9" customHeight="1">
      <c r="B328" s="1" t="str">
        <f>Roster_Selection_Men!AB415&amp;" " &amp; "V "</f>
        <v xml:space="preserve">Thomas More University V </v>
      </c>
      <c r="C328" s="1" t="str">
        <f>Roster_Selection_Men!AD415</f>
        <v>16-163150</v>
      </c>
      <c r="D328" s="1" t="str">
        <f>Roster_Selection_Men!AE415</f>
        <v>Evan Williams</v>
      </c>
      <c r="E328" s="23" t="s">
        <v>2197</v>
      </c>
      <c r="F328" s="1" t="str">
        <f>IF(ISERROR(Baker_Scores_Men_Var!E328), " ", IF(Baker_Scores_Men_Var!E328 = "Yes", "Yes", "  "))</f>
        <v>Yes</v>
      </c>
      <c r="G328" s="29">
        <v>229</v>
      </c>
      <c r="H328" s="29">
        <v>230</v>
      </c>
      <c r="I328" s="29">
        <v>215</v>
      </c>
      <c r="J328" s="29">
        <v>211</v>
      </c>
      <c r="K328" s="29">
        <v>196</v>
      </c>
      <c r="L328" s="29">
        <v>237</v>
      </c>
      <c r="M328" s="30">
        <f t="shared" si="96"/>
        <v>1318</v>
      </c>
      <c r="N328" s="30">
        <f t="shared" si="97"/>
        <v>6</v>
      </c>
      <c r="O328" s="30">
        <f t="shared" si="98"/>
        <v>219.66666666666666</v>
      </c>
    </row>
    <row r="329" spans="2:15" s="1" customFormat="1" ht="13.9" customHeight="1">
      <c r="B329" s="1" t="str">
        <f>Roster_Selection_Men!AB416&amp;" " &amp; "V "</f>
        <v xml:space="preserve">Thomas More University V </v>
      </c>
      <c r="C329" s="1" t="str">
        <f>Roster_Selection_Men!AD416</f>
        <v>11-549647</v>
      </c>
      <c r="D329" s="1" t="str">
        <f>Roster_Selection_Men!AE416</f>
        <v>Jacob Popp</v>
      </c>
      <c r="E329" s="23" t="s">
        <v>2197</v>
      </c>
      <c r="F329" s="1" t="str">
        <f>IF(ISERROR(Baker_Scores_Men_Var!E329), " ", IF(Baker_Scores_Men_Var!E329 = "Yes", "Yes", "  "))</f>
        <v>Yes</v>
      </c>
      <c r="G329" s="29">
        <v>0</v>
      </c>
      <c r="H329" s="29">
        <v>0</v>
      </c>
      <c r="I329" s="29">
        <v>0</v>
      </c>
      <c r="J329" s="29">
        <v>168</v>
      </c>
      <c r="K329" s="29">
        <v>168</v>
      </c>
      <c r="L329" s="29">
        <v>0</v>
      </c>
      <c r="M329" s="30">
        <f t="shared" si="96"/>
        <v>336</v>
      </c>
      <c r="N329" s="30">
        <f t="shared" si="97"/>
        <v>2</v>
      </c>
      <c r="O329" s="30">
        <f t="shared" si="98"/>
        <v>168</v>
      </c>
    </row>
    <row r="330" spans="2:15" s="1" customFormat="1" ht="13.9" customHeight="1">
      <c r="B330" s="1" t="str">
        <f>Roster_Selection_Men!AB417&amp;" " &amp; "V "</f>
        <v xml:space="preserve">Thomas More University V </v>
      </c>
      <c r="C330" s="1" t="str">
        <f>Roster_Selection_Men!AD417</f>
        <v>18-35004</v>
      </c>
      <c r="D330" s="1" t="str">
        <f>Roster_Selection_Men!AE417</f>
        <v>Jacob Toelke</v>
      </c>
      <c r="E330" s="23" t="s">
        <v>2197</v>
      </c>
      <c r="F330" s="1" t="str">
        <f>IF(ISERROR(Baker_Scores_Men_Var!E330), " ", IF(Baker_Scores_Men_Var!E330 = "Yes", "Yes", "  "))</f>
        <v>Yes</v>
      </c>
      <c r="G330" s="29">
        <v>192</v>
      </c>
      <c r="H330" s="29">
        <v>280</v>
      </c>
      <c r="I330" s="29">
        <v>235</v>
      </c>
      <c r="J330" s="29">
        <v>167</v>
      </c>
      <c r="K330" s="29">
        <v>187</v>
      </c>
      <c r="L330" s="29">
        <v>171</v>
      </c>
      <c r="M330" s="30">
        <f t="shared" si="96"/>
        <v>1232</v>
      </c>
      <c r="N330" s="30">
        <f t="shared" si="97"/>
        <v>6</v>
      </c>
      <c r="O330" s="30">
        <f t="shared" si="98"/>
        <v>205.33333333333334</v>
      </c>
    </row>
    <row r="331" spans="2:15" s="1" customFormat="1" ht="13.9" customHeight="1">
      <c r="B331" s="1" t="str">
        <f>Roster_Selection_Men!AB418&amp;" " &amp; "V "</f>
        <v xml:space="preserve">Thomas More University V </v>
      </c>
      <c r="C331" s="1" t="str">
        <f>Roster_Selection_Men!AD418</f>
        <v>18-90002</v>
      </c>
      <c r="D331" s="1" t="str">
        <f>Roster_Selection_Men!AE418</f>
        <v>Zachary Beltz</v>
      </c>
      <c r="E331" s="23" t="s">
        <v>2197</v>
      </c>
      <c r="F331" s="1" t="str">
        <f>IF(ISERROR(Baker_Scores_Men_Var!E331), " ", IF(Baker_Scores_Men_Var!E331 = "Yes", "Yes", "  "))</f>
        <v>Yes</v>
      </c>
      <c r="G331" s="29">
        <v>158</v>
      </c>
      <c r="H331" s="29">
        <v>142</v>
      </c>
      <c r="I331" s="29">
        <v>0</v>
      </c>
      <c r="J331" s="29">
        <v>0</v>
      </c>
      <c r="K331" s="29">
        <v>0</v>
      </c>
      <c r="L331" s="29">
        <v>0</v>
      </c>
      <c r="M331" s="30">
        <f t="shared" si="96"/>
        <v>300</v>
      </c>
      <c r="N331" s="30">
        <f t="shared" si="97"/>
        <v>2</v>
      </c>
      <c r="O331" s="30">
        <f t="shared" si="98"/>
        <v>150</v>
      </c>
    </row>
    <row r="332" spans="2:15" s="1" customFormat="1" ht="13.9" customHeight="1">
      <c r="B332" s="1" t="s">
        <v>1761</v>
      </c>
      <c r="C332" s="28" t="s">
        <v>360</v>
      </c>
      <c r="D332" s="23" t="s">
        <v>360</v>
      </c>
      <c r="E332" s="23"/>
      <c r="F332" s="23"/>
      <c r="G332" s="29"/>
      <c r="H332" s="29"/>
      <c r="I332" s="29"/>
      <c r="J332" s="29"/>
      <c r="K332" s="29"/>
      <c r="L332" s="29"/>
      <c r="M332" s="30">
        <f t="shared" si="96"/>
        <v>0</v>
      </c>
      <c r="N332" s="30">
        <f t="shared" si="97"/>
        <v>0</v>
      </c>
      <c r="O332" s="30">
        <f t="shared" si="98"/>
        <v>0</v>
      </c>
    </row>
    <row r="333" spans="2:15" s="1" customFormat="1" ht="13.9" customHeight="1">
      <c r="B333" s="1" t="s">
        <v>1761</v>
      </c>
      <c r="C333" s="28" t="s">
        <v>360</v>
      </c>
      <c r="D333" s="23" t="s">
        <v>360</v>
      </c>
      <c r="E333" s="23"/>
      <c r="F333" s="23"/>
      <c r="G333" s="29"/>
      <c r="H333" s="29"/>
      <c r="I333" s="29"/>
      <c r="J333" s="29"/>
      <c r="K333" s="29"/>
      <c r="L333" s="29"/>
      <c r="M333" s="30">
        <f t="shared" si="96"/>
        <v>0</v>
      </c>
      <c r="N333" s="30">
        <f t="shared" si="97"/>
        <v>0</v>
      </c>
      <c r="O333" s="30">
        <f t="shared" si="98"/>
        <v>0</v>
      </c>
    </row>
    <row r="334" spans="2:15" s="1" customFormat="1" ht="13.9" customHeight="1">
      <c r="B334" s="1" t="s">
        <v>1761</v>
      </c>
      <c r="C334" s="28" t="s">
        <v>360</v>
      </c>
      <c r="D334" s="23" t="s">
        <v>360</v>
      </c>
      <c r="E334" s="23"/>
      <c r="F334" s="23"/>
      <c r="G334" s="31"/>
      <c r="H334" s="31"/>
      <c r="I334" s="31"/>
      <c r="J334" s="31"/>
      <c r="K334" s="31"/>
      <c r="L334" s="31"/>
      <c r="M334" s="32">
        <f t="shared" si="96"/>
        <v>0</v>
      </c>
      <c r="N334" s="32">
        <f t="shared" si="97"/>
        <v>0</v>
      </c>
      <c r="O334" s="30">
        <f t="shared" si="98"/>
        <v>0</v>
      </c>
    </row>
    <row r="335" spans="2:15" s="1" customFormat="1" ht="13.9" customHeight="1">
      <c r="B335" s="33"/>
      <c r="G335" s="30">
        <f t="shared" ref="G335:N335" si="99">SUM(G324:G334)</f>
        <v>990</v>
      </c>
      <c r="H335" s="30">
        <f t="shared" si="99"/>
        <v>1080</v>
      </c>
      <c r="I335" s="30">
        <f t="shared" si="99"/>
        <v>1044</v>
      </c>
      <c r="J335" s="30">
        <f t="shared" si="99"/>
        <v>904</v>
      </c>
      <c r="K335" s="30">
        <f t="shared" si="99"/>
        <v>924</v>
      </c>
      <c r="L335" s="30">
        <f t="shared" si="99"/>
        <v>973</v>
      </c>
      <c r="M335" s="34">
        <f t="shared" si="99"/>
        <v>5915</v>
      </c>
      <c r="N335" s="34">
        <f t="shared" si="99"/>
        <v>30</v>
      </c>
    </row>
    <row r="336" spans="2:15" s="1" customFormat="1" ht="13.9" customHeight="1"/>
    <row r="337" spans="2:15" s="1" customFormat="1" ht="13.9" customHeight="1">
      <c r="B337" s="1" t="str">
        <f>Roster_Selection_Men!AB429&amp;" " &amp; "V "</f>
        <v xml:space="preserve">Toledo ,University Of V </v>
      </c>
      <c r="C337" s="1" t="str">
        <f>Roster_Selection_Men!AD429</f>
        <v>8615-38607</v>
      </c>
      <c r="D337" s="1" t="str">
        <f>Roster_Selection_Men!AE429</f>
        <v>Daniel Fox</v>
      </c>
      <c r="E337" s="23" t="s">
        <v>2197</v>
      </c>
      <c r="F337" s="1" t="str">
        <f>IF(ISERROR(Baker_Scores_Men_Var!E337), " ", IF(Baker_Scores_Men_Var!E337 = "Yes", "Yes", "  "))</f>
        <v>Yes</v>
      </c>
      <c r="G337" s="29">
        <v>201</v>
      </c>
      <c r="H337" s="29">
        <v>169</v>
      </c>
      <c r="I337" s="29">
        <v>173</v>
      </c>
      <c r="J337" s="29">
        <v>176</v>
      </c>
      <c r="K337" s="29">
        <v>172</v>
      </c>
      <c r="L337" s="29">
        <v>190</v>
      </c>
      <c r="M337" s="30">
        <f t="shared" ref="M337:M347" si="100">SUM(G337:L337)</f>
        <v>1081</v>
      </c>
      <c r="N337" s="30">
        <f t="shared" ref="N337:N347" si="101">COUNTIF(G337:L337, "&gt;0" )</f>
        <v>6</v>
      </c>
      <c r="O337" s="30">
        <f t="shared" ref="O337:O347" si="102">IF(N337=0,0,M337/N337)</f>
        <v>180.16666666666666</v>
      </c>
    </row>
    <row r="338" spans="2:15" s="1" customFormat="1" ht="13.9" customHeight="1">
      <c r="B338" s="1" t="str">
        <f>Roster_Selection_Men!AB430&amp;" " &amp; "V "</f>
        <v xml:space="preserve">Toledo ,University Of V </v>
      </c>
      <c r="C338" s="1" t="str">
        <f>Roster_Selection_Men!AD430</f>
        <v>15-109256</v>
      </c>
      <c r="D338" s="1" t="str">
        <f>Roster_Selection_Men!AE430</f>
        <v>Jack Stough</v>
      </c>
      <c r="E338" s="23" t="s">
        <v>2197</v>
      </c>
      <c r="F338" s="1" t="str">
        <f>IF(ISERROR(Baker_Scores_Men_Var!E338), " ", IF(Baker_Scores_Men_Var!E338 = "Yes", "Yes", "  "))</f>
        <v>Yes</v>
      </c>
      <c r="G338" s="29">
        <v>190</v>
      </c>
      <c r="H338" s="29">
        <v>221</v>
      </c>
      <c r="I338" s="29">
        <v>207</v>
      </c>
      <c r="J338" s="29">
        <v>198</v>
      </c>
      <c r="K338" s="29">
        <v>162</v>
      </c>
      <c r="L338" s="29">
        <v>218</v>
      </c>
      <c r="M338" s="30">
        <f t="shared" si="100"/>
        <v>1196</v>
      </c>
      <c r="N338" s="30">
        <f t="shared" si="101"/>
        <v>6</v>
      </c>
      <c r="O338" s="30">
        <f t="shared" si="102"/>
        <v>199.33333333333334</v>
      </c>
    </row>
    <row r="339" spans="2:15" s="1" customFormat="1" ht="13.9" customHeight="1">
      <c r="B339" s="1" t="str">
        <f>Roster_Selection_Men!AB431&amp;" " &amp; "V "</f>
        <v xml:space="preserve">Toledo ,University Of V </v>
      </c>
      <c r="C339" s="1" t="str">
        <f>Roster_Selection_Men!AD431</f>
        <v>20-50303</v>
      </c>
      <c r="D339" s="1" t="str">
        <f>Roster_Selection_Men!AE431</f>
        <v>Joseph Dupont</v>
      </c>
      <c r="E339" s="23" t="s">
        <v>2197</v>
      </c>
      <c r="F339" s="1" t="str">
        <f>IF(ISERROR(Baker_Scores_Men_Var!E339), " ", IF(Baker_Scores_Men_Var!E339 = "Yes", "Yes", "  "))</f>
        <v>Yes</v>
      </c>
      <c r="G339" s="29">
        <v>242</v>
      </c>
      <c r="H339" s="29">
        <v>180</v>
      </c>
      <c r="I339" s="29">
        <v>180</v>
      </c>
      <c r="J339" s="29">
        <v>202</v>
      </c>
      <c r="K339" s="29">
        <v>218</v>
      </c>
      <c r="L339" s="29">
        <v>149</v>
      </c>
      <c r="M339" s="30">
        <f t="shared" si="100"/>
        <v>1171</v>
      </c>
      <c r="N339" s="30">
        <f t="shared" si="101"/>
        <v>6</v>
      </c>
      <c r="O339" s="30">
        <f t="shared" si="102"/>
        <v>195.16666666666666</v>
      </c>
    </row>
    <row r="340" spans="2:15" s="1" customFormat="1" ht="13.9" customHeight="1">
      <c r="B340" s="1" t="str">
        <f>Roster_Selection_Men!AB432&amp;" " &amp; "V "</f>
        <v xml:space="preserve">Toledo ,University Of V </v>
      </c>
      <c r="C340" s="1" t="str">
        <f>Roster_Selection_Men!AD432</f>
        <v>11-641956</v>
      </c>
      <c r="D340" s="1" t="str">
        <f>Roster_Selection_Men!AE432</f>
        <v>Matthew Henry</v>
      </c>
      <c r="E340" s="23" t="s">
        <v>2197</v>
      </c>
      <c r="F340" s="1" t="str">
        <f>IF(ISERROR(Baker_Scores_Men_Var!E340), " ", IF(Baker_Scores_Men_Var!E340 = "Yes", "Yes", "  "))</f>
        <v>Yes</v>
      </c>
      <c r="G340" s="29">
        <v>193</v>
      </c>
      <c r="H340" s="29">
        <v>204</v>
      </c>
      <c r="I340" s="29">
        <v>207</v>
      </c>
      <c r="J340" s="29">
        <v>228</v>
      </c>
      <c r="K340" s="29">
        <v>181</v>
      </c>
      <c r="L340" s="29">
        <v>194</v>
      </c>
      <c r="M340" s="30">
        <f t="shared" si="100"/>
        <v>1207</v>
      </c>
      <c r="N340" s="30">
        <f t="shared" si="101"/>
        <v>6</v>
      </c>
      <c r="O340" s="30">
        <f t="shared" si="102"/>
        <v>201.16666666666666</v>
      </c>
    </row>
    <row r="341" spans="2:15" s="1" customFormat="1" ht="13.9" customHeight="1">
      <c r="B341" s="1" t="str">
        <f>Roster_Selection_Men!AB433&amp;" " &amp; "V "</f>
        <v xml:space="preserve">Toledo ,University Of V </v>
      </c>
      <c r="C341" s="1" t="str">
        <f>Roster_Selection_Men!AD433</f>
        <v>11-432292</v>
      </c>
      <c r="D341" s="1" t="str">
        <f>Roster_Selection_Men!AE433</f>
        <v>Nathan Kelly</v>
      </c>
      <c r="E341" s="23" t="s">
        <v>2197</v>
      </c>
      <c r="F341" s="1" t="str">
        <f>IF(ISERROR(Baker_Scores_Men_Var!E341), " ", IF(Baker_Scores_Men_Var!E341 = "Yes", "Yes", "  "))</f>
        <v>Yes</v>
      </c>
      <c r="G341" s="29">
        <v>189</v>
      </c>
      <c r="H341" s="29">
        <v>202</v>
      </c>
      <c r="I341" s="29">
        <v>263</v>
      </c>
      <c r="J341" s="29">
        <v>217</v>
      </c>
      <c r="K341" s="29">
        <v>215</v>
      </c>
      <c r="L341" s="29">
        <v>175</v>
      </c>
      <c r="M341" s="30">
        <f t="shared" si="100"/>
        <v>1261</v>
      </c>
      <c r="N341" s="30">
        <f t="shared" si="101"/>
        <v>6</v>
      </c>
      <c r="O341" s="30">
        <f t="shared" si="102"/>
        <v>210.16666666666666</v>
      </c>
    </row>
    <row r="342" spans="2:15" s="1" customFormat="1" ht="13.9" customHeight="1">
      <c r="B342" s="1" t="str">
        <f>Roster_Selection_Men!AB434&amp;" " &amp; "V "</f>
        <v xml:space="preserve"> V </v>
      </c>
      <c r="C342" s="1" t="str">
        <f>Roster_Selection_Men!AD434</f>
        <v/>
      </c>
      <c r="D342" s="1" t="str">
        <f>Roster_Selection_Men!AE434</f>
        <v/>
      </c>
      <c r="E342" s="23"/>
      <c r="F342" s="1" t="str">
        <f>IF(ISERROR(Baker_Scores_Men_Var!E342), " ", IF(Baker_Scores_Men_Var!E342 = "Yes", "Yes", "  "))</f>
        <v xml:space="preserve">  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30">
        <f t="shared" si="100"/>
        <v>0</v>
      </c>
      <c r="N342" s="30">
        <f t="shared" si="101"/>
        <v>0</v>
      </c>
      <c r="O342" s="30">
        <f t="shared" si="102"/>
        <v>0</v>
      </c>
    </row>
    <row r="343" spans="2:15" s="1" customFormat="1" ht="13.9" customHeight="1">
      <c r="B343" s="1" t="str">
        <f>Roster_Selection_Men!AB435&amp;" " &amp; "V "</f>
        <v xml:space="preserve"> V </v>
      </c>
      <c r="C343" s="1" t="str">
        <f>Roster_Selection_Men!AD435</f>
        <v/>
      </c>
      <c r="D343" s="1" t="str">
        <f>Roster_Selection_Men!AE435</f>
        <v/>
      </c>
      <c r="E343" s="23"/>
      <c r="F343" s="1" t="str">
        <f>IF(ISERROR(Baker_Scores_Men_Var!E343), " ", IF(Baker_Scores_Men_Var!E343 = "Yes", "Yes", "  "))</f>
        <v xml:space="preserve">  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30">
        <f t="shared" si="100"/>
        <v>0</v>
      </c>
      <c r="N343" s="30">
        <f t="shared" si="101"/>
        <v>0</v>
      </c>
      <c r="O343" s="30">
        <f t="shared" si="102"/>
        <v>0</v>
      </c>
    </row>
    <row r="344" spans="2:15" s="1" customFormat="1" ht="13.9" customHeight="1">
      <c r="B344" s="1" t="str">
        <f>Roster_Selection_Men!AB436&amp;" " &amp; "V "</f>
        <v xml:space="preserve"> V </v>
      </c>
      <c r="C344" s="1" t="str">
        <f>Roster_Selection_Men!AD436</f>
        <v/>
      </c>
      <c r="D344" s="1" t="str">
        <f>Roster_Selection_Men!AE436</f>
        <v/>
      </c>
      <c r="E344" s="23"/>
      <c r="F344" s="1" t="str">
        <f>IF(ISERROR(Baker_Scores_Men_Var!E344), " ", IF(Baker_Scores_Men_Var!E344 = "Yes", "Yes", "  "))</f>
        <v xml:space="preserve">  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30">
        <f t="shared" si="100"/>
        <v>0</v>
      </c>
      <c r="N344" s="30">
        <f t="shared" si="101"/>
        <v>0</v>
      </c>
      <c r="O344" s="30">
        <f t="shared" si="102"/>
        <v>0</v>
      </c>
    </row>
    <row r="345" spans="2:15" s="1" customFormat="1" ht="13.9" customHeight="1">
      <c r="B345" s="1" t="s">
        <v>1762</v>
      </c>
      <c r="C345" s="28" t="s">
        <v>360</v>
      </c>
      <c r="D345" s="23" t="s">
        <v>360</v>
      </c>
      <c r="E345" s="23"/>
      <c r="F345" s="23"/>
      <c r="G345" s="29"/>
      <c r="H345" s="29"/>
      <c r="I345" s="29"/>
      <c r="J345" s="29"/>
      <c r="K345" s="29"/>
      <c r="L345" s="29"/>
      <c r="M345" s="30">
        <f t="shared" si="100"/>
        <v>0</v>
      </c>
      <c r="N345" s="30">
        <f t="shared" si="101"/>
        <v>0</v>
      </c>
      <c r="O345" s="30">
        <f t="shared" si="102"/>
        <v>0</v>
      </c>
    </row>
    <row r="346" spans="2:15" s="1" customFormat="1" ht="13.9" customHeight="1">
      <c r="B346" s="1" t="s">
        <v>1762</v>
      </c>
      <c r="C346" s="28" t="s">
        <v>360</v>
      </c>
      <c r="D346" s="23" t="s">
        <v>360</v>
      </c>
      <c r="E346" s="23"/>
      <c r="F346" s="23"/>
      <c r="G346" s="29"/>
      <c r="H346" s="29"/>
      <c r="I346" s="29"/>
      <c r="J346" s="29"/>
      <c r="K346" s="29"/>
      <c r="L346" s="29"/>
      <c r="M346" s="30">
        <f t="shared" si="100"/>
        <v>0</v>
      </c>
      <c r="N346" s="30">
        <f t="shared" si="101"/>
        <v>0</v>
      </c>
      <c r="O346" s="30">
        <f t="shared" si="102"/>
        <v>0</v>
      </c>
    </row>
    <row r="347" spans="2:15" s="1" customFormat="1" ht="13.9" customHeight="1">
      <c r="B347" s="1" t="s">
        <v>1762</v>
      </c>
      <c r="C347" s="28" t="s">
        <v>360</v>
      </c>
      <c r="D347" s="23" t="s">
        <v>360</v>
      </c>
      <c r="E347" s="23"/>
      <c r="F347" s="23"/>
      <c r="G347" s="31"/>
      <c r="H347" s="31"/>
      <c r="I347" s="31"/>
      <c r="J347" s="31"/>
      <c r="K347" s="31"/>
      <c r="L347" s="31"/>
      <c r="M347" s="32">
        <f t="shared" si="100"/>
        <v>0</v>
      </c>
      <c r="N347" s="32">
        <f t="shared" si="101"/>
        <v>0</v>
      </c>
      <c r="O347" s="30">
        <f t="shared" si="102"/>
        <v>0</v>
      </c>
    </row>
    <row r="348" spans="2:15" s="1" customFormat="1" ht="13.9" customHeight="1">
      <c r="B348" s="33"/>
      <c r="G348" s="30">
        <f t="shared" ref="G348:N348" si="103">SUM(G337:G347)</f>
        <v>1015</v>
      </c>
      <c r="H348" s="30">
        <f t="shared" si="103"/>
        <v>976</v>
      </c>
      <c r="I348" s="30">
        <f t="shared" si="103"/>
        <v>1030</v>
      </c>
      <c r="J348" s="30">
        <f t="shared" si="103"/>
        <v>1021</v>
      </c>
      <c r="K348" s="30">
        <f t="shared" si="103"/>
        <v>948</v>
      </c>
      <c r="L348" s="30">
        <f t="shared" si="103"/>
        <v>926</v>
      </c>
      <c r="M348" s="34">
        <f t="shared" si="103"/>
        <v>5916</v>
      </c>
      <c r="N348" s="34">
        <f t="shared" si="103"/>
        <v>30</v>
      </c>
    </row>
    <row r="349" spans="2:15" s="1" customFormat="1" ht="13.9" customHeight="1"/>
    <row r="350" spans="2:15" s="1" customFormat="1" ht="13.9" customHeight="1">
      <c r="B350" s="1" t="str">
        <f>Roster_Selection_Men!AB439&amp;" " &amp; "V "</f>
        <v xml:space="preserve">Trine University V </v>
      </c>
      <c r="C350" s="1" t="str">
        <f>Roster_Selection_Men!AD439</f>
        <v>20-15171</v>
      </c>
      <c r="D350" s="1" t="str">
        <f>Roster_Selection_Men!AE439</f>
        <v>Boston Briseno</v>
      </c>
      <c r="E350" s="23" t="s">
        <v>2197</v>
      </c>
      <c r="F350" s="1" t="str">
        <f>IF(ISERROR(Baker_Scores_Men_Var!E350), " ", IF(Baker_Scores_Men_Var!E350 = "Yes", "Yes", "  "))</f>
        <v>Yes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  <c r="L350" s="29">
        <v>192</v>
      </c>
      <c r="M350" s="30">
        <f t="shared" ref="M350:M360" si="104">SUM(G350:L350)</f>
        <v>192</v>
      </c>
      <c r="N350" s="30">
        <f t="shared" ref="N350:N360" si="105">COUNTIF(G350:L350, "&gt;0" )</f>
        <v>1</v>
      </c>
      <c r="O350" s="30">
        <f t="shared" ref="O350:O360" si="106">IF(N350=0,0,M350/N350)</f>
        <v>192</v>
      </c>
    </row>
    <row r="351" spans="2:15" s="1" customFormat="1" ht="13.9" customHeight="1">
      <c r="B351" s="1" t="str">
        <f>Roster_Selection_Men!AB440&amp;" " &amp; "V "</f>
        <v xml:space="preserve">Trine University V </v>
      </c>
      <c r="C351" s="1" t="str">
        <f>Roster_Selection_Men!AD440</f>
        <v>18-22591</v>
      </c>
      <c r="D351" s="1" t="str">
        <f>Roster_Selection_Men!AE440</f>
        <v>Brayden Didier</v>
      </c>
      <c r="E351" s="23" t="s">
        <v>2196</v>
      </c>
      <c r="F351" s="1" t="str">
        <f>IF(ISERROR(Baker_Scores_Men_Var!E351), " ", IF(Baker_Scores_Men_Var!E351 = "Yes", "Yes", "  "))</f>
        <v xml:space="preserve">  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30">
        <f t="shared" si="104"/>
        <v>0</v>
      </c>
      <c r="N351" s="30">
        <f t="shared" si="105"/>
        <v>0</v>
      </c>
      <c r="O351" s="30">
        <f t="shared" si="106"/>
        <v>0</v>
      </c>
    </row>
    <row r="352" spans="2:15" s="1" customFormat="1" ht="13.9" customHeight="1">
      <c r="B352" s="1" t="str">
        <f>Roster_Selection_Men!AB441&amp;" " &amp; "V "</f>
        <v xml:space="preserve">Trine University V </v>
      </c>
      <c r="C352" s="1" t="str">
        <f>Roster_Selection_Men!AD441</f>
        <v>17-44989</v>
      </c>
      <c r="D352" s="1" t="str">
        <f>Roster_Selection_Men!AE441</f>
        <v>Bryce Ooley</v>
      </c>
      <c r="E352" s="23" t="s">
        <v>2197</v>
      </c>
      <c r="F352" s="1" t="str">
        <f>IF(ISERROR(Baker_Scores_Men_Var!E352), " ", IF(Baker_Scores_Men_Var!E352 = "Yes", "Yes", "  "))</f>
        <v>Yes</v>
      </c>
      <c r="G352" s="29">
        <v>152</v>
      </c>
      <c r="H352" s="29">
        <v>174</v>
      </c>
      <c r="I352" s="29">
        <v>199</v>
      </c>
      <c r="J352" s="29">
        <v>177</v>
      </c>
      <c r="K352" s="29">
        <v>181</v>
      </c>
      <c r="L352" s="29">
        <v>219</v>
      </c>
      <c r="M352" s="30">
        <f t="shared" si="104"/>
        <v>1102</v>
      </c>
      <c r="N352" s="30">
        <f t="shared" si="105"/>
        <v>6</v>
      </c>
      <c r="O352" s="30">
        <f t="shared" si="106"/>
        <v>183.66666666666666</v>
      </c>
    </row>
    <row r="353" spans="2:15" s="1" customFormat="1" ht="13.9" customHeight="1">
      <c r="B353" s="1" t="str">
        <f>Roster_Selection_Men!AB442&amp;" " &amp; "V "</f>
        <v xml:space="preserve">Trine University V </v>
      </c>
      <c r="C353" s="1" t="str">
        <f>Roster_Selection_Men!AD442</f>
        <v>8568-372989</v>
      </c>
      <c r="D353" s="1" t="str">
        <f>Roster_Selection_Men!AE442</f>
        <v>David Retan</v>
      </c>
      <c r="E353" s="23" t="s">
        <v>2197</v>
      </c>
      <c r="F353" s="1" t="str">
        <f>IF(ISERROR(Baker_Scores_Men_Var!E353), " ", IF(Baker_Scores_Men_Var!E353 = "Yes", "Yes", "  "))</f>
        <v>Yes</v>
      </c>
      <c r="G353" s="29">
        <v>183</v>
      </c>
      <c r="H353" s="29">
        <v>192</v>
      </c>
      <c r="I353" s="29">
        <v>177</v>
      </c>
      <c r="J353" s="29">
        <v>0</v>
      </c>
      <c r="K353" s="29">
        <v>0</v>
      </c>
      <c r="L353" s="29">
        <v>0</v>
      </c>
      <c r="M353" s="30">
        <f t="shared" si="104"/>
        <v>552</v>
      </c>
      <c r="N353" s="30">
        <f t="shared" si="105"/>
        <v>3</v>
      </c>
      <c r="O353" s="30">
        <f t="shared" si="106"/>
        <v>184</v>
      </c>
    </row>
    <row r="354" spans="2:15" s="1" customFormat="1" ht="13.9" customHeight="1">
      <c r="B354" s="1" t="str">
        <f>Roster_Selection_Men!AB443&amp;" " &amp; "V "</f>
        <v xml:space="preserve">Trine University V </v>
      </c>
      <c r="C354" s="1" t="str">
        <f>Roster_Selection_Men!AD443</f>
        <v>19-23075</v>
      </c>
      <c r="D354" s="1" t="str">
        <f>Roster_Selection_Men!AE443</f>
        <v>Hayden Hale</v>
      </c>
      <c r="E354" s="23" t="s">
        <v>2197</v>
      </c>
      <c r="F354" s="1" t="str">
        <f>IF(ISERROR(Baker_Scores_Men_Var!E354), " ", IF(Baker_Scores_Men_Var!E354 = "Yes", "Yes", "  "))</f>
        <v>Yes</v>
      </c>
      <c r="G354" s="29">
        <v>201</v>
      </c>
      <c r="H354" s="29">
        <v>209</v>
      </c>
      <c r="I354" s="29">
        <v>213</v>
      </c>
      <c r="J354" s="29">
        <v>190</v>
      </c>
      <c r="K354" s="29">
        <v>171</v>
      </c>
      <c r="L354" s="29">
        <v>200</v>
      </c>
      <c r="M354" s="30">
        <f t="shared" si="104"/>
        <v>1184</v>
      </c>
      <c r="N354" s="30">
        <f t="shared" si="105"/>
        <v>6</v>
      </c>
      <c r="O354" s="30">
        <f t="shared" si="106"/>
        <v>197.33333333333334</v>
      </c>
    </row>
    <row r="355" spans="2:15" s="1" customFormat="1" ht="13.9" customHeight="1">
      <c r="B355" s="1" t="str">
        <f>Roster_Selection_Men!AB444&amp;" " &amp; "V "</f>
        <v xml:space="preserve">Trine University V </v>
      </c>
      <c r="C355" s="1" t="str">
        <f>Roster_Selection_Men!AD444</f>
        <v>11-437055</v>
      </c>
      <c r="D355" s="1" t="str">
        <f>Roster_Selection_Men!AE444</f>
        <v>Jackson Clark</v>
      </c>
      <c r="E355" s="23" t="s">
        <v>2197</v>
      </c>
      <c r="F355" s="1" t="str">
        <f>IF(ISERROR(Baker_Scores_Men_Var!E355), " ", IF(Baker_Scores_Men_Var!E355 = "Yes", "Yes", "  "))</f>
        <v>Yes</v>
      </c>
      <c r="G355" s="29">
        <v>181</v>
      </c>
      <c r="H355" s="29">
        <v>206</v>
      </c>
      <c r="I355" s="29">
        <v>192</v>
      </c>
      <c r="J355" s="29">
        <v>248</v>
      </c>
      <c r="K355" s="29">
        <v>167</v>
      </c>
      <c r="L355" s="29">
        <v>230</v>
      </c>
      <c r="M355" s="30">
        <f t="shared" si="104"/>
        <v>1224</v>
      </c>
      <c r="N355" s="30">
        <f t="shared" si="105"/>
        <v>6</v>
      </c>
      <c r="O355" s="30">
        <f t="shared" si="106"/>
        <v>204</v>
      </c>
    </row>
    <row r="356" spans="2:15" s="1" customFormat="1" ht="13.9" customHeight="1">
      <c r="B356" s="1" t="str">
        <f>Roster_Selection_Men!AB445&amp;" " &amp; "V "</f>
        <v xml:space="preserve">Trine University V </v>
      </c>
      <c r="C356" s="1" t="str">
        <f>Roster_Selection_Men!AD445</f>
        <v>11-400824</v>
      </c>
      <c r="D356" s="1" t="str">
        <f>Roster_Selection_Men!AE445</f>
        <v>Justin Dresbach</v>
      </c>
      <c r="E356" s="23" t="s">
        <v>2197</v>
      </c>
      <c r="F356" s="1" t="str">
        <f>IF(ISERROR(Baker_Scores_Men_Var!E356), " ", IF(Baker_Scores_Men_Var!E356 = "Yes", "Yes", "  "))</f>
        <v>Yes</v>
      </c>
      <c r="G356" s="29">
        <v>0</v>
      </c>
      <c r="H356" s="29">
        <v>0</v>
      </c>
      <c r="I356" s="29">
        <v>0</v>
      </c>
      <c r="J356" s="29">
        <v>178</v>
      </c>
      <c r="K356" s="29">
        <v>255</v>
      </c>
      <c r="L356" s="29">
        <v>212</v>
      </c>
      <c r="M356" s="30">
        <f t="shared" si="104"/>
        <v>645</v>
      </c>
      <c r="N356" s="30">
        <f t="shared" si="105"/>
        <v>3</v>
      </c>
      <c r="O356" s="30">
        <f t="shared" si="106"/>
        <v>215</v>
      </c>
    </row>
    <row r="357" spans="2:15" s="1" customFormat="1" ht="13.9" customHeight="1">
      <c r="B357" s="1" t="str">
        <f>Roster_Selection_Men!AB446&amp;" " &amp; "V "</f>
        <v xml:space="preserve">Trine University V </v>
      </c>
      <c r="C357" s="1" t="str">
        <f>Roster_Selection_Men!AD446</f>
        <v>11-402783</v>
      </c>
      <c r="D357" s="1" t="str">
        <f>Roster_Selection_Men!AE446</f>
        <v>Zackary Sisk</v>
      </c>
      <c r="E357" s="23" t="s">
        <v>2197</v>
      </c>
      <c r="F357" s="1" t="str">
        <f>IF(ISERROR(Baker_Scores_Men_Var!E357), " ", IF(Baker_Scores_Men_Var!E357 = "Yes", "Yes", "  "))</f>
        <v>Yes</v>
      </c>
      <c r="G357" s="29">
        <v>226</v>
      </c>
      <c r="H357" s="29">
        <v>222</v>
      </c>
      <c r="I357" s="29">
        <v>199</v>
      </c>
      <c r="J357" s="29">
        <v>210</v>
      </c>
      <c r="K357" s="29">
        <v>146</v>
      </c>
      <c r="L357" s="29">
        <v>0</v>
      </c>
      <c r="M357" s="30">
        <f t="shared" si="104"/>
        <v>1003</v>
      </c>
      <c r="N357" s="30">
        <f t="shared" si="105"/>
        <v>5</v>
      </c>
      <c r="O357" s="30">
        <f t="shared" si="106"/>
        <v>200.6</v>
      </c>
    </row>
    <row r="358" spans="2:15" s="1" customFormat="1" ht="13.9" customHeight="1">
      <c r="B358" s="1" t="s">
        <v>1763</v>
      </c>
      <c r="C358" s="28" t="s">
        <v>360</v>
      </c>
      <c r="D358" s="23" t="s">
        <v>360</v>
      </c>
      <c r="E358" s="23"/>
      <c r="F358" s="23"/>
      <c r="G358" s="29"/>
      <c r="H358" s="29"/>
      <c r="I358" s="29"/>
      <c r="J358" s="29"/>
      <c r="K358" s="29"/>
      <c r="L358" s="29"/>
      <c r="M358" s="30">
        <f t="shared" si="104"/>
        <v>0</v>
      </c>
      <c r="N358" s="30">
        <f t="shared" si="105"/>
        <v>0</v>
      </c>
      <c r="O358" s="30">
        <f t="shared" si="106"/>
        <v>0</v>
      </c>
    </row>
    <row r="359" spans="2:15" s="1" customFormat="1" ht="13.9" customHeight="1">
      <c r="B359" s="1" t="s">
        <v>1763</v>
      </c>
      <c r="C359" s="28" t="s">
        <v>360</v>
      </c>
      <c r="D359" s="23" t="s">
        <v>360</v>
      </c>
      <c r="E359" s="23"/>
      <c r="F359" s="23"/>
      <c r="G359" s="29"/>
      <c r="H359" s="29"/>
      <c r="I359" s="29"/>
      <c r="J359" s="29"/>
      <c r="K359" s="29"/>
      <c r="L359" s="29"/>
      <c r="M359" s="30">
        <f t="shared" si="104"/>
        <v>0</v>
      </c>
      <c r="N359" s="30">
        <f t="shared" si="105"/>
        <v>0</v>
      </c>
      <c r="O359" s="30">
        <f t="shared" si="106"/>
        <v>0</v>
      </c>
    </row>
    <row r="360" spans="2:15" s="1" customFormat="1" ht="13.9" customHeight="1">
      <c r="B360" s="1" t="s">
        <v>1763</v>
      </c>
      <c r="C360" s="28" t="s">
        <v>360</v>
      </c>
      <c r="D360" s="23" t="s">
        <v>360</v>
      </c>
      <c r="E360" s="23"/>
      <c r="F360" s="23"/>
      <c r="G360" s="31"/>
      <c r="H360" s="31"/>
      <c r="I360" s="31"/>
      <c r="J360" s="31"/>
      <c r="K360" s="31"/>
      <c r="L360" s="31"/>
      <c r="M360" s="32">
        <f t="shared" si="104"/>
        <v>0</v>
      </c>
      <c r="N360" s="32">
        <f t="shared" si="105"/>
        <v>0</v>
      </c>
      <c r="O360" s="30">
        <f t="shared" si="106"/>
        <v>0</v>
      </c>
    </row>
    <row r="361" spans="2:15" s="1" customFormat="1" ht="13.9" customHeight="1">
      <c r="B361" s="33"/>
      <c r="G361" s="30">
        <f t="shared" ref="G361:N361" si="107">SUM(G350:G360)</f>
        <v>943</v>
      </c>
      <c r="H361" s="30">
        <f t="shared" si="107"/>
        <v>1003</v>
      </c>
      <c r="I361" s="30">
        <f t="shared" si="107"/>
        <v>980</v>
      </c>
      <c r="J361" s="30">
        <f t="shared" si="107"/>
        <v>1003</v>
      </c>
      <c r="K361" s="30">
        <f t="shared" si="107"/>
        <v>920</v>
      </c>
      <c r="L361" s="30">
        <f t="shared" si="107"/>
        <v>1053</v>
      </c>
      <c r="M361" s="34">
        <f t="shared" si="107"/>
        <v>5902</v>
      </c>
      <c r="N361" s="34">
        <f t="shared" si="107"/>
        <v>30</v>
      </c>
    </row>
    <row r="362" spans="2:15" s="1" customFormat="1" ht="13.9" customHeight="1"/>
    <row r="363" spans="2:15" s="1" customFormat="1" ht="13.9" customHeight="1">
      <c r="B363" s="1" t="str">
        <f>Roster_Selection_Men!AB462&amp;" " &amp; "V "</f>
        <v xml:space="preserve">Union College V </v>
      </c>
      <c r="C363" s="1" t="str">
        <f>Roster_Selection_Men!AD462</f>
        <v>11-182949</v>
      </c>
      <c r="D363" s="1" t="str">
        <f>Roster_Selection_Men!AE462</f>
        <v>Charles Goguen</v>
      </c>
      <c r="E363" s="23" t="s">
        <v>2197</v>
      </c>
      <c r="F363" s="1" t="str">
        <f>IF(ISERROR(Baker_Scores_Men_Var!E363), " ", IF(Baker_Scores_Men_Var!E363 = "Yes", "Yes", "  "))</f>
        <v>Yes</v>
      </c>
      <c r="G363" s="29">
        <v>139</v>
      </c>
      <c r="H363" s="29">
        <v>0</v>
      </c>
      <c r="I363" s="29">
        <v>0</v>
      </c>
      <c r="J363" s="29">
        <v>268</v>
      </c>
      <c r="K363" s="29">
        <v>186</v>
      </c>
      <c r="L363" s="29">
        <v>258</v>
      </c>
      <c r="M363" s="30">
        <f t="shared" ref="M363:M373" si="108">SUM(G363:L363)</f>
        <v>851</v>
      </c>
      <c r="N363" s="30">
        <f t="shared" ref="N363:N373" si="109">COUNTIF(G363:L363, "&gt;0" )</f>
        <v>4</v>
      </c>
      <c r="O363" s="30">
        <f t="shared" ref="O363:O373" si="110">IF(N363=0,0,M363/N363)</f>
        <v>212.75</v>
      </c>
    </row>
    <row r="364" spans="2:15" s="1" customFormat="1" ht="13.9" customHeight="1">
      <c r="B364" s="1" t="str">
        <f>Roster_Selection_Men!AB463&amp;" " &amp; "V "</f>
        <v xml:space="preserve">Union College V </v>
      </c>
      <c r="C364" s="1" t="str">
        <f>Roster_Selection_Men!AD463</f>
        <v>11-430517</v>
      </c>
      <c r="D364" s="1" t="str">
        <f>Roster_Selection_Men!AE463</f>
        <v>David Painter</v>
      </c>
      <c r="E364" s="23" t="s">
        <v>2197</v>
      </c>
      <c r="F364" s="1" t="str">
        <f>IF(ISERROR(Baker_Scores_Men_Var!E364), " ", IF(Baker_Scores_Men_Var!E364 = "Yes", "Yes", "  "))</f>
        <v>Yes</v>
      </c>
      <c r="G364" s="29">
        <v>204</v>
      </c>
      <c r="H364" s="29">
        <v>178</v>
      </c>
      <c r="I364" s="29">
        <v>187</v>
      </c>
      <c r="J364" s="29">
        <v>216</v>
      </c>
      <c r="K364" s="29">
        <v>224</v>
      </c>
      <c r="L364" s="29">
        <v>197</v>
      </c>
      <c r="M364" s="30">
        <f t="shared" si="108"/>
        <v>1206</v>
      </c>
      <c r="N364" s="30">
        <f t="shared" si="109"/>
        <v>6</v>
      </c>
      <c r="O364" s="30">
        <f t="shared" si="110"/>
        <v>201</v>
      </c>
    </row>
    <row r="365" spans="2:15" s="1" customFormat="1" ht="13.9" customHeight="1">
      <c r="B365" s="1" t="str">
        <f>Roster_Selection_Men!AB464&amp;" " &amp; "V "</f>
        <v xml:space="preserve">Union College V </v>
      </c>
      <c r="C365" s="1" t="str">
        <f>Roster_Selection_Men!AD464</f>
        <v>11-262432</v>
      </c>
      <c r="D365" s="1" t="str">
        <f>Roster_Selection_Men!AE464</f>
        <v>Dylan Barkdoll</v>
      </c>
      <c r="E365" s="23" t="s">
        <v>2197</v>
      </c>
      <c r="F365" s="1" t="str">
        <f>IF(ISERROR(Baker_Scores_Men_Var!E365), " ", IF(Baker_Scores_Men_Var!E365 = "Yes", "Yes", "  "))</f>
        <v>Yes</v>
      </c>
      <c r="G365" s="29">
        <v>215</v>
      </c>
      <c r="H365" s="29">
        <v>236</v>
      </c>
      <c r="I365" s="29">
        <v>215</v>
      </c>
      <c r="J365" s="29">
        <v>162</v>
      </c>
      <c r="K365" s="29">
        <v>169</v>
      </c>
      <c r="L365" s="29">
        <v>200</v>
      </c>
      <c r="M365" s="30">
        <f t="shared" si="108"/>
        <v>1197</v>
      </c>
      <c r="N365" s="30">
        <f t="shared" si="109"/>
        <v>6</v>
      </c>
      <c r="O365" s="30">
        <f t="shared" si="110"/>
        <v>199.5</v>
      </c>
    </row>
    <row r="366" spans="2:15" s="1" customFormat="1" ht="13.9" customHeight="1">
      <c r="B366" s="1" t="str">
        <f>Roster_Selection_Men!AB465&amp;" " &amp; "V "</f>
        <v xml:space="preserve">Union College V </v>
      </c>
      <c r="C366" s="1" t="str">
        <f>Roster_Selection_Men!AD465</f>
        <v>17-18896</v>
      </c>
      <c r="D366" s="1" t="str">
        <f>Roster_Selection_Men!AE465</f>
        <v>Hunter Cain</v>
      </c>
      <c r="E366" s="23" t="s">
        <v>2197</v>
      </c>
      <c r="F366" s="1" t="str">
        <f>IF(ISERROR(Baker_Scores_Men_Var!E366), " ", IF(Baker_Scores_Men_Var!E366 = "Yes", "Yes", "  "))</f>
        <v>Yes</v>
      </c>
      <c r="G366" s="29">
        <v>159</v>
      </c>
      <c r="H366" s="29">
        <v>0</v>
      </c>
      <c r="I366" s="29">
        <v>0</v>
      </c>
      <c r="J366" s="29">
        <v>0</v>
      </c>
      <c r="K366" s="29">
        <v>177</v>
      </c>
      <c r="L366" s="29">
        <v>269</v>
      </c>
      <c r="M366" s="30">
        <f t="shared" si="108"/>
        <v>605</v>
      </c>
      <c r="N366" s="30">
        <f t="shared" si="109"/>
        <v>3</v>
      </c>
      <c r="O366" s="30">
        <f t="shared" si="110"/>
        <v>201.66666666666666</v>
      </c>
    </row>
    <row r="367" spans="2:15" s="1" customFormat="1" ht="13.9" customHeight="1">
      <c r="B367" s="1" t="str">
        <f>Roster_Selection_Men!AB466&amp;" " &amp; "V "</f>
        <v xml:space="preserve">Union College V </v>
      </c>
      <c r="C367" s="1" t="str">
        <f>Roster_Selection_Men!AD466</f>
        <v>4860-813</v>
      </c>
      <c r="D367" s="1" t="str">
        <f>Roster_Selection_Men!AE466</f>
        <v>Jeffrey Carter</v>
      </c>
      <c r="E367" s="23" t="s">
        <v>2197</v>
      </c>
      <c r="F367" s="1" t="str">
        <f>IF(ISERROR(Baker_Scores_Men_Var!E367), " ", IF(Baker_Scores_Men_Var!E367 = "Yes", "Yes", "  "))</f>
        <v>Yes</v>
      </c>
      <c r="G367" s="29">
        <v>181</v>
      </c>
      <c r="H367" s="29">
        <v>180</v>
      </c>
      <c r="I367" s="29">
        <v>209</v>
      </c>
      <c r="J367" s="29">
        <v>152</v>
      </c>
      <c r="K367" s="29">
        <v>0</v>
      </c>
      <c r="L367" s="29">
        <v>0</v>
      </c>
      <c r="M367" s="30">
        <f t="shared" si="108"/>
        <v>722</v>
      </c>
      <c r="N367" s="30">
        <f t="shared" si="109"/>
        <v>4</v>
      </c>
      <c r="O367" s="30">
        <f t="shared" si="110"/>
        <v>180.5</v>
      </c>
    </row>
    <row r="368" spans="2:15" s="1" customFormat="1" ht="13.9" customHeight="1">
      <c r="B368" s="1" t="str">
        <f>Roster_Selection_Men!AB467&amp;" " &amp; "V "</f>
        <v xml:space="preserve">Union College V </v>
      </c>
      <c r="C368" s="1" t="str">
        <f>Roster_Selection_Men!AD467</f>
        <v>11-385760</v>
      </c>
      <c r="D368" s="1" t="str">
        <f>Roster_Selection_Men!AE467</f>
        <v>Nicklaus Ebey</v>
      </c>
      <c r="E368" s="23" t="s">
        <v>2197</v>
      </c>
      <c r="F368" s="1" t="str">
        <f>IF(ISERROR(Baker_Scores_Men_Var!E368), " ", IF(Baker_Scores_Men_Var!E368 = "Yes", "Yes", "  "))</f>
        <v>Yes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30">
        <f t="shared" si="108"/>
        <v>0</v>
      </c>
      <c r="N368" s="30">
        <f t="shared" si="109"/>
        <v>0</v>
      </c>
      <c r="O368" s="30">
        <f t="shared" si="110"/>
        <v>0</v>
      </c>
    </row>
    <row r="369" spans="2:15" s="1" customFormat="1" ht="13.9" customHeight="1">
      <c r="B369" s="1" t="str">
        <f>Roster_Selection_Men!AB468&amp;" " &amp; "V "</f>
        <v xml:space="preserve">Union College V </v>
      </c>
      <c r="C369" s="1" t="str">
        <f>Roster_Selection_Men!AD468</f>
        <v>15-128090</v>
      </c>
      <c r="D369" s="1" t="str">
        <f>Roster_Selection_Men!AE468</f>
        <v>Rieley Ulanday</v>
      </c>
      <c r="E369" s="23" t="s">
        <v>2197</v>
      </c>
      <c r="F369" s="1" t="str">
        <f>IF(ISERROR(Baker_Scores_Men_Var!E369), " ", IF(Baker_Scores_Men_Var!E369 = "Yes", "Yes", "  "))</f>
        <v>Yes</v>
      </c>
      <c r="G369" s="29">
        <v>0</v>
      </c>
      <c r="H369" s="29">
        <v>170</v>
      </c>
      <c r="I369" s="29">
        <v>152</v>
      </c>
      <c r="J369" s="29">
        <v>212</v>
      </c>
      <c r="K369" s="29">
        <v>170</v>
      </c>
      <c r="L369" s="29">
        <v>163</v>
      </c>
      <c r="M369" s="30">
        <f t="shared" si="108"/>
        <v>867</v>
      </c>
      <c r="N369" s="30">
        <f t="shared" si="109"/>
        <v>5</v>
      </c>
      <c r="O369" s="30">
        <f t="shared" si="110"/>
        <v>173.4</v>
      </c>
    </row>
    <row r="370" spans="2:15" s="1" customFormat="1" ht="13.9" customHeight="1">
      <c r="B370" s="1" t="str">
        <f>Roster_Selection_Men!AB469&amp;" " &amp; "V "</f>
        <v xml:space="preserve">Union College V </v>
      </c>
      <c r="C370" s="1" t="str">
        <f>Roster_Selection_Men!AD469</f>
        <v>19-39497</v>
      </c>
      <c r="D370" s="1" t="str">
        <f>Roster_Selection_Men!AE469</f>
        <v>Zack Lipson</v>
      </c>
      <c r="E370" s="23" t="s">
        <v>2197</v>
      </c>
      <c r="F370" s="1" t="str">
        <f>IF(ISERROR(Baker_Scores_Men_Var!E370), " ", IF(Baker_Scores_Men_Var!E370 = "Yes", "Yes", "  "))</f>
        <v>Yes</v>
      </c>
      <c r="G370" s="29">
        <v>0</v>
      </c>
      <c r="H370" s="29">
        <v>155</v>
      </c>
      <c r="I370" s="29">
        <v>145</v>
      </c>
      <c r="J370" s="29">
        <v>0</v>
      </c>
      <c r="K370" s="29">
        <v>0</v>
      </c>
      <c r="L370" s="29">
        <v>0</v>
      </c>
      <c r="M370" s="30">
        <f t="shared" si="108"/>
        <v>300</v>
      </c>
      <c r="N370" s="30">
        <f t="shared" si="109"/>
        <v>2</v>
      </c>
      <c r="O370" s="30">
        <f t="shared" si="110"/>
        <v>150</v>
      </c>
    </row>
    <row r="371" spans="2:15" s="1" customFormat="1" ht="13.9" customHeight="1">
      <c r="B371" s="1" t="s">
        <v>1764</v>
      </c>
      <c r="C371" s="28" t="s">
        <v>360</v>
      </c>
      <c r="D371" s="23" t="s">
        <v>360</v>
      </c>
      <c r="E371" s="23"/>
      <c r="F371" s="23"/>
      <c r="G371" s="29"/>
      <c r="H371" s="29"/>
      <c r="I371" s="29"/>
      <c r="J371" s="29"/>
      <c r="K371" s="29"/>
      <c r="L371" s="29"/>
      <c r="M371" s="30">
        <f t="shared" si="108"/>
        <v>0</v>
      </c>
      <c r="N371" s="30">
        <f t="shared" si="109"/>
        <v>0</v>
      </c>
      <c r="O371" s="30">
        <f t="shared" si="110"/>
        <v>0</v>
      </c>
    </row>
    <row r="372" spans="2:15" s="1" customFormat="1" ht="13.9" customHeight="1">
      <c r="B372" s="1" t="s">
        <v>1764</v>
      </c>
      <c r="C372" s="28" t="s">
        <v>360</v>
      </c>
      <c r="D372" s="23" t="s">
        <v>360</v>
      </c>
      <c r="E372" s="23"/>
      <c r="F372" s="23"/>
      <c r="G372" s="29"/>
      <c r="H372" s="29"/>
      <c r="I372" s="29"/>
      <c r="J372" s="29"/>
      <c r="K372" s="29"/>
      <c r="L372" s="29"/>
      <c r="M372" s="30">
        <f t="shared" si="108"/>
        <v>0</v>
      </c>
      <c r="N372" s="30">
        <f t="shared" si="109"/>
        <v>0</v>
      </c>
      <c r="O372" s="30">
        <f t="shared" si="110"/>
        <v>0</v>
      </c>
    </row>
    <row r="373" spans="2:15" s="1" customFormat="1" ht="13.9" customHeight="1">
      <c r="B373" s="1" t="s">
        <v>1764</v>
      </c>
      <c r="C373" s="28" t="s">
        <v>360</v>
      </c>
      <c r="D373" s="23" t="s">
        <v>360</v>
      </c>
      <c r="E373" s="23"/>
      <c r="F373" s="23"/>
      <c r="G373" s="31"/>
      <c r="H373" s="31"/>
      <c r="I373" s="31"/>
      <c r="J373" s="31"/>
      <c r="K373" s="31"/>
      <c r="L373" s="31"/>
      <c r="M373" s="32">
        <f t="shared" si="108"/>
        <v>0</v>
      </c>
      <c r="N373" s="32">
        <f t="shared" si="109"/>
        <v>0</v>
      </c>
      <c r="O373" s="30">
        <f t="shared" si="110"/>
        <v>0</v>
      </c>
    </row>
    <row r="374" spans="2:15" s="1" customFormat="1" ht="13.9" customHeight="1">
      <c r="B374" s="33"/>
      <c r="G374" s="30">
        <f t="shared" ref="G374:N374" si="111">SUM(G363:G373)</f>
        <v>898</v>
      </c>
      <c r="H374" s="30">
        <f t="shared" si="111"/>
        <v>919</v>
      </c>
      <c r="I374" s="30">
        <f t="shared" si="111"/>
        <v>908</v>
      </c>
      <c r="J374" s="30">
        <f t="shared" si="111"/>
        <v>1010</v>
      </c>
      <c r="K374" s="30">
        <f t="shared" si="111"/>
        <v>926</v>
      </c>
      <c r="L374" s="30">
        <f t="shared" si="111"/>
        <v>1087</v>
      </c>
      <c r="M374" s="34">
        <f t="shared" si="111"/>
        <v>5748</v>
      </c>
      <c r="N374" s="34">
        <f t="shared" si="111"/>
        <v>30</v>
      </c>
    </row>
    <row r="375" spans="2:15" s="1" customFormat="1" ht="13.9" customHeight="1"/>
    <row r="376" spans="2:15" s="1" customFormat="1" ht="13.9" customHeight="1">
      <c r="B376" s="1" t="str">
        <f>Roster_Selection_Men!AB471&amp;" " &amp; "V "</f>
        <v xml:space="preserve">Vincennes University V </v>
      </c>
      <c r="C376" s="1" t="str">
        <f>Roster_Selection_Men!AD471</f>
        <v>5730-32087</v>
      </c>
      <c r="D376" s="1" t="str">
        <f>Roster_Selection_Men!AE471</f>
        <v>Brighton Lucas</v>
      </c>
      <c r="E376" s="23" t="s">
        <v>2197</v>
      </c>
      <c r="F376" s="1" t="str">
        <f>IF(ISERROR(Baker_Scores_Men_Var!E376), " ", IF(Baker_Scores_Men_Var!E376 = "Yes", "Yes", "  "))</f>
        <v>Yes</v>
      </c>
      <c r="G376" s="29">
        <v>193</v>
      </c>
      <c r="H376" s="29">
        <v>216</v>
      </c>
      <c r="I376" s="29">
        <v>192</v>
      </c>
      <c r="J376" s="29">
        <v>223</v>
      </c>
      <c r="K376" s="29">
        <v>189</v>
      </c>
      <c r="L376" s="29">
        <v>188</v>
      </c>
      <c r="M376" s="30">
        <f t="shared" ref="M376:M386" si="112">SUM(G376:L376)</f>
        <v>1201</v>
      </c>
      <c r="N376" s="30">
        <f t="shared" ref="N376:N386" si="113">COUNTIF(G376:L376, "&gt;0" )</f>
        <v>6</v>
      </c>
      <c r="O376" s="30">
        <f t="shared" ref="O376:O386" si="114">IF(N376=0,0,M376/N376)</f>
        <v>200.16666666666666</v>
      </c>
    </row>
    <row r="377" spans="2:15" s="1" customFormat="1" ht="13.9" customHeight="1">
      <c r="B377" s="1" t="str">
        <f>Roster_Selection_Men!AB472&amp;" " &amp; "V "</f>
        <v xml:space="preserve">Vincennes University V </v>
      </c>
      <c r="C377" s="1" t="str">
        <f>Roster_Selection_Men!AD472</f>
        <v>8270-890</v>
      </c>
      <c r="D377" s="1" t="str">
        <f>Roster_Selection_Men!AE472</f>
        <v>Cayden Russell</v>
      </c>
      <c r="E377" s="23" t="s">
        <v>2197</v>
      </c>
      <c r="F377" s="1" t="str">
        <f>IF(ISERROR(Baker_Scores_Men_Var!E377), " ", IF(Baker_Scores_Men_Var!E377 = "Yes", "Yes", "  "))</f>
        <v>Yes</v>
      </c>
      <c r="G377" s="29">
        <v>210</v>
      </c>
      <c r="H377" s="29">
        <v>204</v>
      </c>
      <c r="I377" s="29">
        <v>169</v>
      </c>
      <c r="J377" s="29">
        <v>166</v>
      </c>
      <c r="K377" s="29">
        <v>198</v>
      </c>
      <c r="L377" s="29">
        <v>140</v>
      </c>
      <c r="M377" s="30">
        <f t="shared" si="112"/>
        <v>1087</v>
      </c>
      <c r="N377" s="30">
        <f t="shared" si="113"/>
        <v>6</v>
      </c>
      <c r="O377" s="30">
        <f t="shared" si="114"/>
        <v>181.16666666666666</v>
      </c>
    </row>
    <row r="378" spans="2:15" s="1" customFormat="1" ht="13.9" customHeight="1">
      <c r="B378" s="1" t="str">
        <f>Roster_Selection_Men!AB473&amp;" " &amp; "V "</f>
        <v xml:space="preserve">Vincennes University V </v>
      </c>
      <c r="C378" s="1" t="str">
        <f>Roster_Selection_Men!AD473</f>
        <v>21-69159</v>
      </c>
      <c r="D378" s="1" t="str">
        <f>Roster_Selection_Men!AE473</f>
        <v>Dakota Waskom</v>
      </c>
      <c r="E378" s="23" t="s">
        <v>2197</v>
      </c>
      <c r="F378" s="1" t="str">
        <f>IF(ISERROR(Baker_Scores_Men_Var!E378), " ", IF(Baker_Scores_Men_Var!E378 = "Yes", "Yes", "  "))</f>
        <v>Yes</v>
      </c>
      <c r="G378" s="29">
        <v>136</v>
      </c>
      <c r="H378" s="29">
        <v>169</v>
      </c>
      <c r="I378" s="29">
        <v>0</v>
      </c>
      <c r="J378" s="29">
        <v>0</v>
      </c>
      <c r="K378" s="29">
        <v>212</v>
      </c>
      <c r="L378" s="29">
        <v>183</v>
      </c>
      <c r="M378" s="30">
        <f t="shared" si="112"/>
        <v>700</v>
      </c>
      <c r="N378" s="30">
        <f t="shared" si="113"/>
        <v>4</v>
      </c>
      <c r="O378" s="30">
        <f t="shared" si="114"/>
        <v>175</v>
      </c>
    </row>
    <row r="379" spans="2:15" s="1" customFormat="1" ht="13.9" customHeight="1">
      <c r="B379" s="1" t="str">
        <f>Roster_Selection_Men!AB474&amp;" " &amp; "V "</f>
        <v xml:space="preserve">Vincennes University V </v>
      </c>
      <c r="C379" s="1" t="str">
        <f>Roster_Selection_Men!AD474</f>
        <v>17-13713</v>
      </c>
      <c r="D379" s="1" t="str">
        <f>Roster_Selection_Men!AE474</f>
        <v>Dylan Lewis</v>
      </c>
      <c r="E379" s="23" t="s">
        <v>2197</v>
      </c>
      <c r="F379" s="1" t="str">
        <f>IF(ISERROR(Baker_Scores_Men_Var!E379), " ", IF(Baker_Scores_Men_Var!E379 = "Yes", "Yes", "  "))</f>
        <v>Yes</v>
      </c>
      <c r="G379" s="29">
        <v>0</v>
      </c>
      <c r="H379" s="29">
        <v>147</v>
      </c>
      <c r="I379" s="29">
        <v>0</v>
      </c>
      <c r="J379" s="29">
        <v>0</v>
      </c>
      <c r="K379" s="29">
        <v>0</v>
      </c>
      <c r="L379" s="29">
        <v>0</v>
      </c>
      <c r="M379" s="30">
        <f t="shared" si="112"/>
        <v>147</v>
      </c>
      <c r="N379" s="30">
        <f t="shared" si="113"/>
        <v>1</v>
      </c>
      <c r="O379" s="30">
        <f t="shared" si="114"/>
        <v>147</v>
      </c>
    </row>
    <row r="380" spans="2:15" s="1" customFormat="1" ht="13.9" customHeight="1">
      <c r="B380" s="1" t="str">
        <f>Roster_Selection_Men!AB475&amp;" " &amp; "V "</f>
        <v xml:space="preserve">Vincennes University V </v>
      </c>
      <c r="C380" s="1" t="str">
        <f>Roster_Selection_Men!AD475</f>
        <v>17-13014</v>
      </c>
      <c r="D380" s="1" t="str">
        <f>Roster_Selection_Men!AE475</f>
        <v>Jonathon Starr</v>
      </c>
      <c r="E380" s="23" t="s">
        <v>2197</v>
      </c>
      <c r="F380" s="1" t="str">
        <f>IF(ISERROR(Baker_Scores_Men_Var!E380), " ", IF(Baker_Scores_Men_Var!E380 = "Yes", "Yes", "  "))</f>
        <v>Yes</v>
      </c>
      <c r="G380" s="29">
        <v>0</v>
      </c>
      <c r="H380" s="29">
        <v>0</v>
      </c>
      <c r="I380" s="29">
        <v>164</v>
      </c>
      <c r="J380" s="29">
        <v>172</v>
      </c>
      <c r="K380" s="29">
        <v>0</v>
      </c>
      <c r="L380" s="29">
        <v>0</v>
      </c>
      <c r="M380" s="30">
        <f t="shared" si="112"/>
        <v>336</v>
      </c>
      <c r="N380" s="30">
        <f t="shared" si="113"/>
        <v>2</v>
      </c>
      <c r="O380" s="30">
        <f t="shared" si="114"/>
        <v>168</v>
      </c>
    </row>
    <row r="381" spans="2:15" s="1" customFormat="1" ht="13.9" customHeight="1">
      <c r="B381" s="1" t="str">
        <f>Roster_Selection_Men!AB476&amp;" " &amp; "V "</f>
        <v xml:space="preserve">Vincennes University V </v>
      </c>
      <c r="C381" s="1" t="str">
        <f>Roster_Selection_Men!AD476</f>
        <v>18-12079</v>
      </c>
      <c r="D381" s="1" t="str">
        <f>Roster_Selection_Men!AE476</f>
        <v>Kannon King</v>
      </c>
      <c r="E381" s="23" t="s">
        <v>2197</v>
      </c>
      <c r="F381" s="1" t="str">
        <f>IF(ISERROR(Baker_Scores_Men_Var!E381), " ", IF(Baker_Scores_Men_Var!E381 = "Yes", "Yes", "  "))</f>
        <v>Yes</v>
      </c>
      <c r="G381" s="29">
        <v>157</v>
      </c>
      <c r="H381" s="29">
        <v>0</v>
      </c>
      <c r="I381" s="29">
        <v>164</v>
      </c>
      <c r="J381" s="29">
        <v>234</v>
      </c>
      <c r="K381" s="29">
        <v>219</v>
      </c>
      <c r="L381" s="29">
        <v>161</v>
      </c>
      <c r="M381" s="30">
        <f t="shared" si="112"/>
        <v>935</v>
      </c>
      <c r="N381" s="30">
        <f t="shared" si="113"/>
        <v>5</v>
      </c>
      <c r="O381" s="30">
        <f t="shared" si="114"/>
        <v>187</v>
      </c>
    </row>
    <row r="382" spans="2:15" s="1" customFormat="1" ht="13.9" customHeight="1">
      <c r="B382" s="1" t="str">
        <f>Roster_Selection_Men!AB477&amp;" " &amp; "V "</f>
        <v xml:space="preserve">Vincennes University V </v>
      </c>
      <c r="C382" s="1" t="str">
        <f>Roster_Selection_Men!AD477</f>
        <v>20-540</v>
      </c>
      <c r="D382" s="1" t="str">
        <f>Roster_Selection_Men!AE477</f>
        <v>Nick Gregg</v>
      </c>
      <c r="E382" s="23" t="s">
        <v>2197</v>
      </c>
      <c r="F382" s="1" t="str">
        <f>IF(ISERROR(Baker_Scores_Men_Var!E382), " ", IF(Baker_Scores_Men_Var!E382 = "Yes", "Yes", "  "))</f>
        <v>Yes</v>
      </c>
      <c r="G382" s="29">
        <v>225</v>
      </c>
      <c r="H382" s="29">
        <v>266</v>
      </c>
      <c r="I382" s="29">
        <v>178</v>
      </c>
      <c r="J382" s="29">
        <v>247</v>
      </c>
      <c r="K382" s="29">
        <v>208</v>
      </c>
      <c r="L382" s="29">
        <v>183</v>
      </c>
      <c r="M382" s="30">
        <f t="shared" si="112"/>
        <v>1307</v>
      </c>
      <c r="N382" s="30">
        <f t="shared" si="113"/>
        <v>6</v>
      </c>
      <c r="O382" s="30">
        <f t="shared" si="114"/>
        <v>217.83333333333334</v>
      </c>
    </row>
    <row r="383" spans="2:15" s="1" customFormat="1" ht="13.9" customHeight="1">
      <c r="B383" s="1" t="str">
        <f>Roster_Selection_Men!AB478&amp;" " &amp; "V "</f>
        <v xml:space="preserve"> V </v>
      </c>
      <c r="C383" s="1" t="str">
        <f>Roster_Selection_Men!AD478</f>
        <v/>
      </c>
      <c r="D383" s="1" t="str">
        <f>Roster_Selection_Men!AE478</f>
        <v/>
      </c>
      <c r="E383" s="23"/>
      <c r="F383" s="1" t="str">
        <f>IF(ISERROR(Baker_Scores_Men_Var!E383), " ", IF(Baker_Scores_Men_Var!E383 = "Yes", "Yes", "  "))</f>
        <v xml:space="preserve">  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  <c r="L383" s="29">
        <v>0</v>
      </c>
      <c r="M383" s="30">
        <f t="shared" si="112"/>
        <v>0</v>
      </c>
      <c r="N383" s="30">
        <f t="shared" si="113"/>
        <v>0</v>
      </c>
      <c r="O383" s="30">
        <f t="shared" si="114"/>
        <v>0</v>
      </c>
    </row>
    <row r="384" spans="2:15" s="1" customFormat="1" ht="13.9" customHeight="1">
      <c r="B384" s="1" t="s">
        <v>1765</v>
      </c>
      <c r="C384" s="28" t="s">
        <v>360</v>
      </c>
      <c r="D384" s="23" t="s">
        <v>360</v>
      </c>
      <c r="E384" s="23"/>
      <c r="F384" s="23"/>
      <c r="G384" s="29"/>
      <c r="H384" s="29"/>
      <c r="I384" s="29"/>
      <c r="J384" s="29"/>
      <c r="K384" s="29"/>
      <c r="L384" s="29"/>
      <c r="M384" s="30">
        <f t="shared" si="112"/>
        <v>0</v>
      </c>
      <c r="N384" s="30">
        <f t="shared" si="113"/>
        <v>0</v>
      </c>
      <c r="O384" s="30">
        <f t="shared" si="114"/>
        <v>0</v>
      </c>
    </row>
    <row r="385" spans="2:15" s="1" customFormat="1" ht="13.9" customHeight="1">
      <c r="B385" s="1" t="s">
        <v>1765</v>
      </c>
      <c r="C385" s="28" t="s">
        <v>360</v>
      </c>
      <c r="D385" s="23" t="s">
        <v>360</v>
      </c>
      <c r="E385" s="23"/>
      <c r="F385" s="23"/>
      <c r="G385" s="29"/>
      <c r="H385" s="29"/>
      <c r="I385" s="29"/>
      <c r="J385" s="29"/>
      <c r="K385" s="29"/>
      <c r="L385" s="29"/>
      <c r="M385" s="30">
        <f t="shared" si="112"/>
        <v>0</v>
      </c>
      <c r="N385" s="30">
        <f t="shared" si="113"/>
        <v>0</v>
      </c>
      <c r="O385" s="30">
        <f t="shared" si="114"/>
        <v>0</v>
      </c>
    </row>
    <row r="386" spans="2:15" s="1" customFormat="1" ht="13.9" customHeight="1">
      <c r="B386" s="1" t="s">
        <v>1765</v>
      </c>
      <c r="C386" s="28" t="s">
        <v>360</v>
      </c>
      <c r="D386" s="23" t="s">
        <v>360</v>
      </c>
      <c r="E386" s="23"/>
      <c r="F386" s="23"/>
      <c r="G386" s="31"/>
      <c r="H386" s="31"/>
      <c r="I386" s="31"/>
      <c r="J386" s="31"/>
      <c r="K386" s="31"/>
      <c r="L386" s="31"/>
      <c r="M386" s="32">
        <f t="shared" si="112"/>
        <v>0</v>
      </c>
      <c r="N386" s="32">
        <f t="shared" si="113"/>
        <v>0</v>
      </c>
      <c r="O386" s="30">
        <f t="shared" si="114"/>
        <v>0</v>
      </c>
    </row>
    <row r="387" spans="2:15" s="1" customFormat="1" ht="13.9" customHeight="1">
      <c r="B387" s="33"/>
      <c r="G387" s="30">
        <f t="shared" ref="G387:N387" si="115">SUM(G376:G386)</f>
        <v>921</v>
      </c>
      <c r="H387" s="30">
        <f t="shared" si="115"/>
        <v>1002</v>
      </c>
      <c r="I387" s="30">
        <f t="shared" si="115"/>
        <v>867</v>
      </c>
      <c r="J387" s="30">
        <f t="shared" si="115"/>
        <v>1042</v>
      </c>
      <c r="K387" s="30">
        <f t="shared" si="115"/>
        <v>1026</v>
      </c>
      <c r="L387" s="30">
        <f t="shared" si="115"/>
        <v>855</v>
      </c>
      <c r="M387" s="34">
        <f t="shared" si="115"/>
        <v>5713</v>
      </c>
      <c r="N387" s="34">
        <f t="shared" si="115"/>
        <v>30</v>
      </c>
    </row>
    <row r="388" spans="2:15" s="1" customFormat="1" ht="13.9" customHeight="1"/>
    <row r="389" spans="2:15" s="1" customFormat="1" ht="13.9" customHeight="1">
      <c r="B389" s="1" t="str">
        <f>Roster_Selection_Men!AB484&amp;" " &amp; "V "</f>
        <v xml:space="preserve">William Woods University V </v>
      </c>
      <c r="C389" s="1" t="str">
        <f>Roster_Selection_Men!AD484</f>
        <v>11-451268</v>
      </c>
      <c r="D389" s="1" t="str">
        <f>Roster_Selection_Men!AE484</f>
        <v>Braden Lallier</v>
      </c>
      <c r="E389" s="23" t="s">
        <v>2197</v>
      </c>
      <c r="F389" s="1" t="str">
        <f>IF(ISERROR(Baker_Scores_Men_Var!E389), " ", IF(Baker_Scores_Men_Var!E389 = "Yes", "Yes", "  "))</f>
        <v xml:space="preserve">  </v>
      </c>
      <c r="G389" s="29">
        <v>207</v>
      </c>
      <c r="H389" s="29">
        <v>129</v>
      </c>
      <c r="I389" s="29">
        <v>0</v>
      </c>
      <c r="J389" s="29">
        <v>0</v>
      </c>
      <c r="K389" s="29">
        <v>215</v>
      </c>
      <c r="L389" s="29">
        <v>177</v>
      </c>
      <c r="M389" s="30">
        <f t="shared" ref="M389:M399" si="116">SUM(G389:L389)</f>
        <v>728</v>
      </c>
      <c r="N389" s="30">
        <f t="shared" ref="N389:N399" si="117">COUNTIF(G389:L389, "&gt;0" )</f>
        <v>4</v>
      </c>
      <c r="O389" s="30">
        <f t="shared" ref="O389:O399" si="118">IF(N389=0,0,M389/N389)</f>
        <v>182</v>
      </c>
    </row>
    <row r="390" spans="2:15" s="1" customFormat="1" ht="13.9" customHeight="1">
      <c r="B390" s="1" t="str">
        <f>Roster_Selection_Men!AB485&amp;" " &amp; "V "</f>
        <v xml:space="preserve">William Woods University V </v>
      </c>
      <c r="C390" s="1" t="str">
        <f>Roster_Selection_Men!AD485</f>
        <v>11-545397</v>
      </c>
      <c r="D390" s="1" t="str">
        <f>Roster_Selection_Men!AE485</f>
        <v>Drake Bazzy</v>
      </c>
      <c r="E390" s="23" t="s">
        <v>2197</v>
      </c>
      <c r="F390" s="1" t="str">
        <f>IF(ISERROR(Baker_Scores_Men_Var!E390), " ", IF(Baker_Scores_Men_Var!E390 = "Yes", "Yes", "  "))</f>
        <v xml:space="preserve">  </v>
      </c>
      <c r="G390" s="29">
        <v>220</v>
      </c>
      <c r="H390" s="29">
        <v>203</v>
      </c>
      <c r="I390" s="29">
        <v>184</v>
      </c>
      <c r="J390" s="29">
        <v>245</v>
      </c>
      <c r="K390" s="29">
        <v>248</v>
      </c>
      <c r="L390" s="29">
        <v>196</v>
      </c>
      <c r="M390" s="30">
        <f t="shared" si="116"/>
        <v>1296</v>
      </c>
      <c r="N390" s="30">
        <f t="shared" si="117"/>
        <v>6</v>
      </c>
      <c r="O390" s="30">
        <f t="shared" si="118"/>
        <v>216</v>
      </c>
    </row>
    <row r="391" spans="2:15" s="1" customFormat="1" ht="13.9" customHeight="1">
      <c r="B391" s="1" t="str">
        <f>Roster_Selection_Men!AB486&amp;" " &amp; "V "</f>
        <v xml:space="preserve">William Woods University V </v>
      </c>
      <c r="C391" s="1" t="str">
        <f>Roster_Selection_Men!AD486</f>
        <v>20-41856</v>
      </c>
      <c r="D391" s="1" t="str">
        <f>Roster_Selection_Men!AE486</f>
        <v>Ian Roth</v>
      </c>
      <c r="E391" s="23" t="s">
        <v>2197</v>
      </c>
      <c r="F391" s="1" t="str">
        <f>IF(ISERROR(Baker_Scores_Men_Var!E391), " ", IF(Baker_Scores_Men_Var!E391 = "Yes", "Yes", "  "))</f>
        <v xml:space="preserve">  </v>
      </c>
      <c r="G391" s="29">
        <v>211</v>
      </c>
      <c r="H391" s="29">
        <v>210</v>
      </c>
      <c r="I391" s="29">
        <v>157</v>
      </c>
      <c r="J391" s="29">
        <v>170</v>
      </c>
      <c r="K391" s="29">
        <v>0</v>
      </c>
      <c r="L391" s="29">
        <v>0</v>
      </c>
      <c r="M391" s="30">
        <f t="shared" si="116"/>
        <v>748</v>
      </c>
      <c r="N391" s="30">
        <f t="shared" si="117"/>
        <v>4</v>
      </c>
      <c r="O391" s="30">
        <f t="shared" si="118"/>
        <v>187</v>
      </c>
    </row>
    <row r="392" spans="2:15" s="1" customFormat="1" ht="13.9" customHeight="1">
      <c r="B392" s="1" t="str">
        <f>Roster_Selection_Men!AB487&amp;" " &amp; "V "</f>
        <v xml:space="preserve">William Woods University V </v>
      </c>
      <c r="C392" s="1" t="str">
        <f>Roster_Selection_Men!AD487</f>
        <v>15-75094</v>
      </c>
      <c r="D392" s="1" t="str">
        <f>Roster_Selection_Men!AE487</f>
        <v>Jacob Kerr</v>
      </c>
      <c r="E392" s="23" t="s">
        <v>2197</v>
      </c>
      <c r="F392" s="1" t="str">
        <f>IF(ISERROR(Baker_Scores_Men_Var!E392), " ", IF(Baker_Scores_Men_Var!E392 = "Yes", "Yes", "  "))</f>
        <v xml:space="preserve">  </v>
      </c>
      <c r="G392" s="29">
        <v>0</v>
      </c>
      <c r="H392" s="29">
        <v>0</v>
      </c>
      <c r="I392" s="29">
        <v>208</v>
      </c>
      <c r="J392" s="29">
        <v>226</v>
      </c>
      <c r="K392" s="29">
        <v>163</v>
      </c>
      <c r="L392" s="29">
        <v>161</v>
      </c>
      <c r="M392" s="30">
        <f t="shared" si="116"/>
        <v>758</v>
      </c>
      <c r="N392" s="30">
        <f t="shared" si="117"/>
        <v>4</v>
      </c>
      <c r="O392" s="30">
        <f t="shared" si="118"/>
        <v>189.5</v>
      </c>
    </row>
    <row r="393" spans="2:15" s="1" customFormat="1" ht="13.9" customHeight="1">
      <c r="B393" s="1" t="str">
        <f>Roster_Selection_Men!AB488&amp;" " &amp; "V "</f>
        <v xml:space="preserve">William Woods University V </v>
      </c>
      <c r="C393" s="1" t="str">
        <f>Roster_Selection_Men!AD488</f>
        <v>7914-44518</v>
      </c>
      <c r="D393" s="1" t="str">
        <f>Roster_Selection_Men!AE488</f>
        <v>Jonathan Bauer</v>
      </c>
      <c r="E393" s="23" t="s">
        <v>2197</v>
      </c>
      <c r="F393" s="1" t="str">
        <f>IF(ISERROR(Baker_Scores_Men_Var!E393), " ", IF(Baker_Scores_Men_Var!E393 = "Yes", "Yes", "  "))</f>
        <v xml:space="preserve">  </v>
      </c>
      <c r="G393" s="29">
        <v>137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30">
        <f t="shared" si="116"/>
        <v>137</v>
      </c>
      <c r="N393" s="30">
        <f t="shared" si="117"/>
        <v>1</v>
      </c>
      <c r="O393" s="30">
        <f t="shared" si="118"/>
        <v>137</v>
      </c>
    </row>
    <row r="394" spans="2:15" s="1" customFormat="1" ht="13.9" customHeight="1">
      <c r="B394" s="1" t="str">
        <f>Roster_Selection_Men!AB489&amp;" " &amp; "V "</f>
        <v xml:space="preserve">William Woods University V </v>
      </c>
      <c r="C394" s="1" t="str">
        <f>Roster_Selection_Men!AD489</f>
        <v>21-68910</v>
      </c>
      <c r="D394" s="1" t="str">
        <f>Roster_Selection_Men!AE489</f>
        <v>Jonathan Rosado</v>
      </c>
      <c r="E394" s="23" t="s">
        <v>2197</v>
      </c>
      <c r="F394" s="1" t="str">
        <f>IF(ISERROR(Baker_Scores_Men_Var!E394), " ", IF(Baker_Scores_Men_Var!E394 = "Yes", "Yes", "  "))</f>
        <v xml:space="preserve">  </v>
      </c>
      <c r="G394" s="29">
        <v>0</v>
      </c>
      <c r="H394" s="29">
        <v>166</v>
      </c>
      <c r="I394" s="29">
        <v>174</v>
      </c>
      <c r="J394" s="29">
        <v>207</v>
      </c>
      <c r="K394" s="29">
        <v>178</v>
      </c>
      <c r="L394" s="29">
        <v>0</v>
      </c>
      <c r="M394" s="30">
        <f t="shared" si="116"/>
        <v>725</v>
      </c>
      <c r="N394" s="30">
        <f t="shared" si="117"/>
        <v>4</v>
      </c>
      <c r="O394" s="30">
        <f t="shared" si="118"/>
        <v>181.25</v>
      </c>
    </row>
    <row r="395" spans="2:15" s="1" customFormat="1" ht="13.9" customHeight="1">
      <c r="B395" s="1" t="str">
        <f>Roster_Selection_Men!AB490&amp;" " &amp; "V "</f>
        <v xml:space="preserve">William Woods University V </v>
      </c>
      <c r="C395" s="1" t="str">
        <f>Roster_Selection_Men!AD490</f>
        <v>19-40257</v>
      </c>
      <c r="D395" s="1" t="str">
        <f>Roster_Selection_Men!AE490</f>
        <v>Lucas Newman</v>
      </c>
      <c r="E395" s="23" t="s">
        <v>2197</v>
      </c>
      <c r="F395" s="1" t="str">
        <f>IF(ISERROR(Baker_Scores_Men_Var!E395), " ", IF(Baker_Scores_Men_Var!E395 = "Yes", "Yes", "  "))</f>
        <v xml:space="preserve">  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  <c r="L395" s="29">
        <v>148</v>
      </c>
      <c r="M395" s="30">
        <f t="shared" si="116"/>
        <v>148</v>
      </c>
      <c r="N395" s="30">
        <f t="shared" si="117"/>
        <v>1</v>
      </c>
      <c r="O395" s="30">
        <f t="shared" si="118"/>
        <v>148</v>
      </c>
    </row>
    <row r="396" spans="2:15" s="1" customFormat="1" ht="13.9" customHeight="1">
      <c r="B396" s="1" t="str">
        <f>Roster_Selection_Men!AB491&amp;" " &amp; "V "</f>
        <v xml:space="preserve">William Woods University V </v>
      </c>
      <c r="C396" s="1" t="str">
        <f>Roster_Selection_Men!AD491</f>
        <v>11-418423</v>
      </c>
      <c r="D396" s="1" t="str">
        <f>Roster_Selection_Men!AE491</f>
        <v>Patrick Schultz</v>
      </c>
      <c r="E396" s="23" t="s">
        <v>2197</v>
      </c>
      <c r="F396" s="1" t="str">
        <f>IF(ISERROR(Baker_Scores_Men_Var!E396), " ", IF(Baker_Scores_Men_Var!E396 = "Yes", "Yes", "  "))</f>
        <v xml:space="preserve">  </v>
      </c>
      <c r="G396" s="29">
        <v>187</v>
      </c>
      <c r="H396" s="29">
        <v>218</v>
      </c>
      <c r="I396" s="29">
        <v>190</v>
      </c>
      <c r="J396" s="29">
        <v>187</v>
      </c>
      <c r="K396" s="29">
        <v>156</v>
      </c>
      <c r="L396" s="29">
        <v>166</v>
      </c>
      <c r="M396" s="30">
        <f t="shared" si="116"/>
        <v>1104</v>
      </c>
      <c r="N396" s="30">
        <f t="shared" si="117"/>
        <v>6</v>
      </c>
      <c r="O396" s="30">
        <f t="shared" si="118"/>
        <v>184</v>
      </c>
    </row>
    <row r="397" spans="2:15" s="1" customFormat="1" ht="13.9" customHeight="1">
      <c r="B397" s="1" t="s">
        <v>1766</v>
      </c>
      <c r="C397" s="28" t="s">
        <v>360</v>
      </c>
      <c r="D397" s="23" t="s">
        <v>360</v>
      </c>
      <c r="E397" s="23"/>
      <c r="F397" s="23"/>
      <c r="G397" s="29"/>
      <c r="H397" s="29"/>
      <c r="I397" s="29"/>
      <c r="J397" s="29"/>
      <c r="K397" s="29"/>
      <c r="L397" s="29"/>
      <c r="M397" s="30">
        <f t="shared" si="116"/>
        <v>0</v>
      </c>
      <c r="N397" s="30">
        <f t="shared" si="117"/>
        <v>0</v>
      </c>
      <c r="O397" s="30">
        <f t="shared" si="118"/>
        <v>0</v>
      </c>
    </row>
    <row r="398" spans="2:15" s="1" customFormat="1" ht="13.9" customHeight="1">
      <c r="B398" s="1" t="s">
        <v>1766</v>
      </c>
      <c r="C398" s="28" t="s">
        <v>360</v>
      </c>
      <c r="D398" s="23" t="s">
        <v>360</v>
      </c>
      <c r="E398" s="23"/>
      <c r="F398" s="23"/>
      <c r="G398" s="29"/>
      <c r="H398" s="29"/>
      <c r="I398" s="29"/>
      <c r="J398" s="29"/>
      <c r="K398" s="29"/>
      <c r="L398" s="29"/>
      <c r="M398" s="30">
        <f t="shared" si="116"/>
        <v>0</v>
      </c>
      <c r="N398" s="30">
        <f t="shared" si="117"/>
        <v>0</v>
      </c>
      <c r="O398" s="30">
        <f t="shared" si="118"/>
        <v>0</v>
      </c>
    </row>
    <row r="399" spans="2:15" s="1" customFormat="1" ht="13.9" customHeight="1">
      <c r="B399" s="1" t="s">
        <v>1766</v>
      </c>
      <c r="C399" s="28" t="s">
        <v>360</v>
      </c>
      <c r="D399" s="23" t="s">
        <v>360</v>
      </c>
      <c r="E399" s="23"/>
      <c r="F399" s="23"/>
      <c r="G399" s="31"/>
      <c r="H399" s="31"/>
      <c r="I399" s="31"/>
      <c r="J399" s="31"/>
      <c r="K399" s="31"/>
      <c r="L399" s="31"/>
      <c r="M399" s="32">
        <f t="shared" si="116"/>
        <v>0</v>
      </c>
      <c r="N399" s="32">
        <f t="shared" si="117"/>
        <v>0</v>
      </c>
      <c r="O399" s="30">
        <f t="shared" si="118"/>
        <v>0</v>
      </c>
    </row>
    <row r="400" spans="2:15" s="1" customFormat="1" ht="13.9" customHeight="1">
      <c r="B400" s="33"/>
      <c r="G400" s="30">
        <f t="shared" ref="G400:N400" si="119">SUM(G389:G399)</f>
        <v>962</v>
      </c>
      <c r="H400" s="30">
        <f t="shared" si="119"/>
        <v>926</v>
      </c>
      <c r="I400" s="30">
        <f t="shared" si="119"/>
        <v>913</v>
      </c>
      <c r="J400" s="30">
        <f t="shared" si="119"/>
        <v>1035</v>
      </c>
      <c r="K400" s="30">
        <f t="shared" si="119"/>
        <v>960</v>
      </c>
      <c r="L400" s="30">
        <f t="shared" si="119"/>
        <v>848</v>
      </c>
      <c r="M400" s="34">
        <f t="shared" si="119"/>
        <v>5644</v>
      </c>
      <c r="N400" s="34">
        <f t="shared" si="119"/>
        <v>30</v>
      </c>
    </row>
    <row r="401" spans="2:15" s="1" customFormat="1" ht="13.9" customHeight="1"/>
    <row r="402" spans="2:15" s="1" customFormat="1" ht="13.9" customHeight="1">
      <c r="B402" s="1" t="str">
        <f>Roster_Selection_Men!AB496&amp;" " &amp; "V "</f>
        <v xml:space="preserve">Wisc.-Whitewater V </v>
      </c>
      <c r="C402" s="1" t="str">
        <f>Roster_Selection_Men!AD496</f>
        <v>6834-20278</v>
      </c>
      <c r="D402" s="1" t="str">
        <f>Roster_Selection_Men!AE496</f>
        <v>Garrett Meadows</v>
      </c>
      <c r="E402" s="23" t="s">
        <v>2197</v>
      </c>
      <c r="F402" s="1" t="str">
        <f>IF(ISERROR(Baker_Scores_Men_Var!E402), " ", IF(Baker_Scores_Men_Var!E402 = "Yes", "Yes", "  "))</f>
        <v>Yes</v>
      </c>
      <c r="G402" s="29">
        <v>215</v>
      </c>
      <c r="H402" s="29">
        <v>242</v>
      </c>
      <c r="I402" s="29">
        <v>209</v>
      </c>
      <c r="J402" s="29">
        <v>157</v>
      </c>
      <c r="K402" s="29">
        <v>165</v>
      </c>
      <c r="L402" s="29">
        <v>228</v>
      </c>
      <c r="M402" s="30">
        <f t="shared" ref="M402:M412" si="120">SUM(G402:L402)</f>
        <v>1216</v>
      </c>
      <c r="N402" s="30">
        <f t="shared" ref="N402:N412" si="121">COUNTIF(G402:L402, "&gt;0" )</f>
        <v>6</v>
      </c>
      <c r="O402" s="30">
        <f t="shared" ref="O402:O412" si="122">IF(N402=0,0,M402/N402)</f>
        <v>202.66666666666666</v>
      </c>
    </row>
    <row r="403" spans="2:15" s="1" customFormat="1" ht="13.9" customHeight="1">
      <c r="B403" s="1" t="str">
        <f>Roster_Selection_Men!AB497&amp;" " &amp; "V "</f>
        <v xml:space="preserve">Wisc.-Whitewater V </v>
      </c>
      <c r="C403" s="1" t="str">
        <f>Roster_Selection_Men!AD497</f>
        <v>11-102404</v>
      </c>
      <c r="D403" s="1" t="str">
        <f>Roster_Selection_Men!AE497</f>
        <v>Hunter Pomije</v>
      </c>
      <c r="E403" s="23" t="s">
        <v>2197</v>
      </c>
      <c r="F403" s="1" t="str">
        <f>IF(ISERROR(Baker_Scores_Men_Var!E403), " ", IF(Baker_Scores_Men_Var!E403 = "Yes", "Yes", "  "))</f>
        <v>Yes</v>
      </c>
      <c r="G403" s="29">
        <v>235</v>
      </c>
      <c r="H403" s="29">
        <v>175</v>
      </c>
      <c r="I403" s="29">
        <v>252</v>
      </c>
      <c r="J403" s="29">
        <v>226</v>
      </c>
      <c r="K403" s="29">
        <v>222</v>
      </c>
      <c r="L403" s="29">
        <v>209</v>
      </c>
      <c r="M403" s="30">
        <f t="shared" si="120"/>
        <v>1319</v>
      </c>
      <c r="N403" s="30">
        <f t="shared" si="121"/>
        <v>6</v>
      </c>
      <c r="O403" s="30">
        <f t="shared" si="122"/>
        <v>219.83333333333334</v>
      </c>
    </row>
    <row r="404" spans="2:15" s="1" customFormat="1" ht="13.9" customHeight="1">
      <c r="B404" s="1" t="str">
        <f>Roster_Selection_Men!AB498&amp;" " &amp; "V "</f>
        <v xml:space="preserve">Wisc.-Whitewater V </v>
      </c>
      <c r="C404" s="1" t="str">
        <f>Roster_Selection_Men!AD498</f>
        <v>16-19944</v>
      </c>
      <c r="D404" s="1" t="str">
        <f>Roster_Selection_Men!AE498</f>
        <v>James Stewart</v>
      </c>
      <c r="E404" s="23" t="s">
        <v>2196</v>
      </c>
      <c r="F404" s="1" t="str">
        <f>IF(ISERROR(Baker_Scores_Men_Var!E404), " ", IF(Baker_Scores_Men_Var!E404 = "Yes", "Yes", "  "))</f>
        <v>Yes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30">
        <f t="shared" si="120"/>
        <v>0</v>
      </c>
      <c r="N404" s="30">
        <f t="shared" si="121"/>
        <v>0</v>
      </c>
      <c r="O404" s="30">
        <f t="shared" si="122"/>
        <v>0</v>
      </c>
    </row>
    <row r="405" spans="2:15" s="1" customFormat="1" ht="13.9" customHeight="1">
      <c r="B405" s="1" t="str">
        <f>Roster_Selection_Men!AB499&amp;" " &amp; "V "</f>
        <v xml:space="preserve">Wisc.-Whitewater V </v>
      </c>
      <c r="C405" s="1" t="str">
        <f>Roster_Selection_Men!AD499</f>
        <v>17-102066</v>
      </c>
      <c r="D405" s="1" t="str">
        <f>Roster_Selection_Men!AE499</f>
        <v>Luke Winter</v>
      </c>
      <c r="E405" s="23" t="s">
        <v>2197</v>
      </c>
      <c r="F405" s="1" t="str">
        <f>IF(ISERROR(Baker_Scores_Men_Var!E405), " ", IF(Baker_Scores_Men_Var!E405 = "Yes", "Yes", "  "))</f>
        <v>Yes</v>
      </c>
      <c r="G405" s="29">
        <v>0</v>
      </c>
      <c r="H405" s="29">
        <v>224</v>
      </c>
      <c r="I405" s="29">
        <v>224</v>
      </c>
      <c r="J405" s="29">
        <v>196</v>
      </c>
      <c r="K405" s="29">
        <v>197</v>
      </c>
      <c r="L405" s="29">
        <v>173</v>
      </c>
      <c r="M405" s="30">
        <f t="shared" si="120"/>
        <v>1014</v>
      </c>
      <c r="N405" s="30">
        <f t="shared" si="121"/>
        <v>5</v>
      </c>
      <c r="O405" s="30">
        <f t="shared" si="122"/>
        <v>202.8</v>
      </c>
    </row>
    <row r="406" spans="2:15" s="1" customFormat="1" ht="13.9" customHeight="1">
      <c r="B406" s="1" t="str">
        <f>Roster_Selection_Men!AB500&amp;" " &amp; "V "</f>
        <v xml:space="preserve">Wisc.-Whitewater V </v>
      </c>
      <c r="C406" s="1" t="str">
        <f>Roster_Selection_Men!AD500</f>
        <v>16-146179</v>
      </c>
      <c r="D406" s="1" t="str">
        <f>Roster_Selection_Men!AE500</f>
        <v>Robert Vater</v>
      </c>
      <c r="E406" s="23" t="s">
        <v>2197</v>
      </c>
      <c r="F406" s="1" t="str">
        <f>IF(ISERROR(Baker_Scores_Men_Var!E406), " ", IF(Baker_Scores_Men_Var!E406 = "Yes", "Yes", "  "))</f>
        <v>Yes</v>
      </c>
      <c r="G406" s="29">
        <v>245</v>
      </c>
      <c r="H406" s="29">
        <v>184</v>
      </c>
      <c r="I406" s="29">
        <v>201</v>
      </c>
      <c r="J406" s="29">
        <v>201</v>
      </c>
      <c r="K406" s="29">
        <v>236</v>
      </c>
      <c r="L406" s="29">
        <v>236</v>
      </c>
      <c r="M406" s="30">
        <f t="shared" si="120"/>
        <v>1303</v>
      </c>
      <c r="N406" s="30">
        <f t="shared" si="121"/>
        <v>6</v>
      </c>
      <c r="O406" s="30">
        <f t="shared" si="122"/>
        <v>217.16666666666666</v>
      </c>
    </row>
    <row r="407" spans="2:15" s="1" customFormat="1" ht="13.9" customHeight="1">
      <c r="B407" s="1" t="str">
        <f>Roster_Selection_Men!AB501&amp;" " &amp; "V "</f>
        <v xml:space="preserve">Wisc.-Whitewater V </v>
      </c>
      <c r="C407" s="1" t="str">
        <f>Roster_Selection_Men!AD501</f>
        <v>8528-22629</v>
      </c>
      <c r="D407" s="1" t="str">
        <f>Roster_Selection_Men!AE501</f>
        <v>Tanner Ausec</v>
      </c>
      <c r="E407" s="23" t="s">
        <v>2197</v>
      </c>
      <c r="F407" s="1" t="str">
        <f>IF(ISERROR(Baker_Scores_Men_Var!E407), " ", IF(Baker_Scores_Men_Var!E407 = "Yes", "Yes", "  "))</f>
        <v>Yes</v>
      </c>
      <c r="G407" s="29">
        <v>191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30">
        <f t="shared" si="120"/>
        <v>191</v>
      </c>
      <c r="N407" s="30">
        <f t="shared" si="121"/>
        <v>1</v>
      </c>
      <c r="O407" s="30">
        <f t="shared" si="122"/>
        <v>191</v>
      </c>
    </row>
    <row r="408" spans="2:15" s="1" customFormat="1" ht="13.9" customHeight="1">
      <c r="B408" s="1" t="str">
        <f>Roster_Selection_Men!AB502&amp;" " &amp; "V "</f>
        <v xml:space="preserve">Wisc.-Whitewater V </v>
      </c>
      <c r="C408" s="1" t="str">
        <f>Roster_Selection_Men!AD502</f>
        <v>11-679010</v>
      </c>
      <c r="D408" s="1" t="str">
        <f>Roster_Selection_Men!AE502</f>
        <v>Zakarey Geer</v>
      </c>
      <c r="E408" s="23" t="s">
        <v>2197</v>
      </c>
      <c r="F408" s="1" t="str">
        <f>IF(ISERROR(Baker_Scores_Men_Var!E408), " ", IF(Baker_Scores_Men_Var!E408 = "Yes", "Yes", "  "))</f>
        <v>Yes</v>
      </c>
      <c r="G408" s="29">
        <v>265</v>
      </c>
      <c r="H408" s="29">
        <v>168</v>
      </c>
      <c r="I408" s="29">
        <v>200</v>
      </c>
      <c r="J408" s="29">
        <v>225</v>
      </c>
      <c r="K408" s="29">
        <v>267</v>
      </c>
      <c r="L408" s="29">
        <v>199</v>
      </c>
      <c r="M408" s="30">
        <f t="shared" si="120"/>
        <v>1324</v>
      </c>
      <c r="N408" s="30">
        <f t="shared" si="121"/>
        <v>6</v>
      </c>
      <c r="O408" s="30">
        <f t="shared" si="122"/>
        <v>220.66666666666666</v>
      </c>
    </row>
    <row r="409" spans="2:15" s="1" customFormat="1" ht="13.9" customHeight="1">
      <c r="B409" s="1" t="str">
        <f>Roster_Selection_Men!AB503&amp;" " &amp; "V "</f>
        <v xml:space="preserve"> V </v>
      </c>
      <c r="C409" s="1" t="str">
        <f>Roster_Selection_Men!AD503</f>
        <v/>
      </c>
      <c r="D409" s="1" t="str">
        <f>Roster_Selection_Men!AE503</f>
        <v/>
      </c>
      <c r="E409" s="23"/>
      <c r="F409" s="1" t="str">
        <f>IF(ISERROR(Baker_Scores_Men_Var!E409), " ", IF(Baker_Scores_Men_Var!E409 = "Yes", "Yes", "  "))</f>
        <v xml:space="preserve">  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30">
        <f t="shared" si="120"/>
        <v>0</v>
      </c>
      <c r="N409" s="30">
        <f t="shared" si="121"/>
        <v>0</v>
      </c>
      <c r="O409" s="30">
        <f t="shared" si="122"/>
        <v>0</v>
      </c>
    </row>
    <row r="410" spans="2:15" s="1" customFormat="1" ht="13.9" customHeight="1">
      <c r="B410" s="1" t="s">
        <v>1767</v>
      </c>
      <c r="C410" s="28" t="s">
        <v>360</v>
      </c>
      <c r="D410" s="23" t="s">
        <v>360</v>
      </c>
      <c r="E410" s="23"/>
      <c r="F410" s="23"/>
      <c r="G410" s="29"/>
      <c r="H410" s="29"/>
      <c r="I410" s="29"/>
      <c r="J410" s="29"/>
      <c r="K410" s="29"/>
      <c r="L410" s="29"/>
      <c r="M410" s="30">
        <f t="shared" si="120"/>
        <v>0</v>
      </c>
      <c r="N410" s="30">
        <f t="shared" si="121"/>
        <v>0</v>
      </c>
      <c r="O410" s="30">
        <f t="shared" si="122"/>
        <v>0</v>
      </c>
    </row>
    <row r="411" spans="2:15" s="1" customFormat="1" ht="13.9" customHeight="1">
      <c r="B411" s="1" t="s">
        <v>1767</v>
      </c>
      <c r="C411" s="28" t="s">
        <v>360</v>
      </c>
      <c r="D411" s="23" t="s">
        <v>360</v>
      </c>
      <c r="E411" s="23"/>
      <c r="F411" s="23"/>
      <c r="G411" s="29"/>
      <c r="H411" s="29"/>
      <c r="I411" s="29"/>
      <c r="J411" s="29"/>
      <c r="K411" s="29"/>
      <c r="L411" s="29"/>
      <c r="M411" s="30">
        <f t="shared" si="120"/>
        <v>0</v>
      </c>
      <c r="N411" s="30">
        <f t="shared" si="121"/>
        <v>0</v>
      </c>
      <c r="O411" s="30">
        <f t="shared" si="122"/>
        <v>0</v>
      </c>
    </row>
    <row r="412" spans="2:15" s="1" customFormat="1" ht="13.9" customHeight="1">
      <c r="B412" s="1" t="s">
        <v>1767</v>
      </c>
      <c r="C412" s="28" t="s">
        <v>360</v>
      </c>
      <c r="D412" s="23" t="s">
        <v>360</v>
      </c>
      <c r="E412" s="23"/>
      <c r="F412" s="23"/>
      <c r="G412" s="31"/>
      <c r="H412" s="31"/>
      <c r="I412" s="31"/>
      <c r="J412" s="31"/>
      <c r="K412" s="31"/>
      <c r="L412" s="31"/>
      <c r="M412" s="32">
        <f t="shared" si="120"/>
        <v>0</v>
      </c>
      <c r="N412" s="32">
        <f t="shared" si="121"/>
        <v>0</v>
      </c>
      <c r="O412" s="30">
        <f t="shared" si="122"/>
        <v>0</v>
      </c>
    </row>
    <row r="413" spans="2:15" s="1" customFormat="1" ht="13.9" customHeight="1">
      <c r="B413" s="33"/>
      <c r="G413" s="30">
        <f t="shared" ref="G413:N413" si="123">SUM(G402:G412)</f>
        <v>1151</v>
      </c>
      <c r="H413" s="30">
        <f t="shared" si="123"/>
        <v>993</v>
      </c>
      <c r="I413" s="30">
        <f t="shared" si="123"/>
        <v>1086</v>
      </c>
      <c r="J413" s="30">
        <f t="shared" si="123"/>
        <v>1005</v>
      </c>
      <c r="K413" s="30">
        <f t="shared" si="123"/>
        <v>1087</v>
      </c>
      <c r="L413" s="30">
        <f t="shared" si="123"/>
        <v>1045</v>
      </c>
      <c r="M413" s="34">
        <f t="shared" si="123"/>
        <v>6367</v>
      </c>
      <c r="N413" s="34">
        <f t="shared" si="123"/>
        <v>30</v>
      </c>
    </row>
    <row r="414" spans="2:15" s="1" customFormat="1" ht="13.9" customHeight="1"/>
    <row r="415" spans="2:15" s="1" customFormat="1" ht="13.9" customHeight="1">
      <c r="B415" s="1" t="str">
        <f>Roster_Selection_Men!AB519&amp;" " &amp; "V "</f>
        <v xml:space="preserve">Wright State University V </v>
      </c>
      <c r="C415" s="1" t="str">
        <f>Roster_Selection_Men!AD519</f>
        <v>15-117693</v>
      </c>
      <c r="D415" s="1" t="str">
        <f>Roster_Selection_Men!AE519</f>
        <v>Asante Barquet</v>
      </c>
      <c r="E415" s="23" t="s">
        <v>2197</v>
      </c>
      <c r="F415" s="1" t="str">
        <f>IF(ISERROR(Baker_Scores_Men_Var!E415), " ", IF(Baker_Scores_Men_Var!E415 = "Yes", "Yes", "  "))</f>
        <v>Yes</v>
      </c>
      <c r="G415" s="29">
        <v>0</v>
      </c>
      <c r="H415" s="29">
        <v>0</v>
      </c>
      <c r="I415" s="29">
        <v>193</v>
      </c>
      <c r="J415" s="29">
        <v>0</v>
      </c>
      <c r="K415" s="29">
        <v>0</v>
      </c>
      <c r="L415" s="29">
        <v>0</v>
      </c>
      <c r="M415" s="30">
        <f t="shared" ref="M415:M425" si="124">SUM(G415:L415)</f>
        <v>193</v>
      </c>
      <c r="N415" s="30">
        <f t="shared" ref="N415:N425" si="125">COUNTIF(G415:L415, "&gt;0" )</f>
        <v>1</v>
      </c>
      <c r="O415" s="30">
        <f t="shared" ref="O415:O425" si="126">IF(N415=0,0,M415/N415)</f>
        <v>193</v>
      </c>
    </row>
    <row r="416" spans="2:15" s="1" customFormat="1" ht="13.9" customHeight="1">
      <c r="B416" s="1" t="str">
        <f>Roster_Selection_Men!AB520&amp;" " &amp; "V "</f>
        <v xml:space="preserve">Wright State University V </v>
      </c>
      <c r="C416" s="1" t="str">
        <f>Roster_Selection_Men!AD520</f>
        <v>11-480702</v>
      </c>
      <c r="D416" s="1" t="str">
        <f>Roster_Selection_Men!AE520</f>
        <v>Caden Graham</v>
      </c>
      <c r="E416" s="23" t="s">
        <v>2197</v>
      </c>
      <c r="F416" s="1" t="str">
        <f>IF(ISERROR(Baker_Scores_Men_Var!E416), " ", IF(Baker_Scores_Men_Var!E416 = "Yes", "Yes", "  "))</f>
        <v>Yes</v>
      </c>
      <c r="G416" s="29">
        <v>216</v>
      </c>
      <c r="H416" s="29">
        <v>206</v>
      </c>
      <c r="I416" s="29">
        <v>149</v>
      </c>
      <c r="J416" s="29">
        <v>0</v>
      </c>
      <c r="K416" s="29">
        <v>190</v>
      </c>
      <c r="L416" s="29">
        <v>181</v>
      </c>
      <c r="M416" s="30">
        <f t="shared" si="124"/>
        <v>942</v>
      </c>
      <c r="N416" s="30">
        <f t="shared" si="125"/>
        <v>5</v>
      </c>
      <c r="O416" s="30">
        <f t="shared" si="126"/>
        <v>188.4</v>
      </c>
    </row>
    <row r="417" spans="2:52" s="1" customFormat="1" ht="13.9" customHeight="1">
      <c r="B417" s="1" t="str">
        <f>Roster_Selection_Men!AB521&amp;" " &amp; "V "</f>
        <v xml:space="preserve">Wright State University V </v>
      </c>
      <c r="C417" s="1" t="str">
        <f>Roster_Selection_Men!AD521</f>
        <v>19-3319</v>
      </c>
      <c r="D417" s="1" t="str">
        <f>Roster_Selection_Men!AE521</f>
        <v>Elijah Martini</v>
      </c>
      <c r="E417" s="23" t="s">
        <v>2197</v>
      </c>
      <c r="F417" s="1" t="str">
        <f>IF(ISERROR(Baker_Scores_Men_Var!E417), " ", IF(Baker_Scores_Men_Var!E417 = "Yes", "Yes", "  "))</f>
        <v>Yes</v>
      </c>
      <c r="G417" s="29">
        <v>210</v>
      </c>
      <c r="H417" s="29">
        <v>177</v>
      </c>
      <c r="I417" s="29">
        <v>153</v>
      </c>
      <c r="J417" s="29">
        <v>189</v>
      </c>
      <c r="K417" s="29">
        <v>175</v>
      </c>
      <c r="L417" s="29">
        <v>198</v>
      </c>
      <c r="M417" s="30">
        <f t="shared" si="124"/>
        <v>1102</v>
      </c>
      <c r="N417" s="30">
        <f t="shared" si="125"/>
        <v>6</v>
      </c>
      <c r="O417" s="30">
        <f t="shared" si="126"/>
        <v>183.66666666666666</v>
      </c>
    </row>
    <row r="418" spans="2:52" s="1" customFormat="1" ht="13.9" customHeight="1">
      <c r="B418" s="1" t="str">
        <f>Roster_Selection_Men!AB522&amp;" " &amp; "V "</f>
        <v xml:space="preserve">Wright State University V </v>
      </c>
      <c r="C418" s="1" t="str">
        <f>Roster_Selection_Men!AD522</f>
        <v>20-47389</v>
      </c>
      <c r="D418" s="1" t="str">
        <f>Roster_Selection_Men!AE522</f>
        <v>Lance Berard</v>
      </c>
      <c r="E418" s="23" t="s">
        <v>2197</v>
      </c>
      <c r="F418" s="1" t="str">
        <f>IF(ISERROR(Baker_Scores_Men_Var!E418), " ", IF(Baker_Scores_Men_Var!E418 = "Yes", "Yes", "  "))</f>
        <v>Yes</v>
      </c>
      <c r="G418" s="29">
        <v>223</v>
      </c>
      <c r="H418" s="29">
        <v>154</v>
      </c>
      <c r="I418" s="29">
        <v>0</v>
      </c>
      <c r="J418" s="29">
        <v>264</v>
      </c>
      <c r="K418" s="29">
        <v>194</v>
      </c>
      <c r="L418" s="29">
        <v>158</v>
      </c>
      <c r="M418" s="30">
        <f t="shared" si="124"/>
        <v>993</v>
      </c>
      <c r="N418" s="30">
        <f t="shared" si="125"/>
        <v>5</v>
      </c>
      <c r="O418" s="30">
        <f t="shared" si="126"/>
        <v>198.6</v>
      </c>
    </row>
    <row r="419" spans="2:52" s="1" customFormat="1" ht="13.9" customHeight="1">
      <c r="B419" s="1" t="str">
        <f>Roster_Selection_Men!AB523&amp;" " &amp; "V "</f>
        <v xml:space="preserve">Wright State University V </v>
      </c>
      <c r="C419" s="1" t="str">
        <f>Roster_Selection_Men!AD523</f>
        <v>11-287475</v>
      </c>
      <c r="D419" s="1" t="str">
        <f>Roster_Selection_Men!AE523</f>
        <v>Nathan Minzler</v>
      </c>
      <c r="E419" s="23" t="s">
        <v>2197</v>
      </c>
      <c r="F419" s="1" t="str">
        <f>IF(ISERROR(Baker_Scores_Men_Var!E419), " ", IF(Baker_Scores_Men_Var!E419 = "Yes", "Yes", "  "))</f>
        <v>Yes</v>
      </c>
      <c r="G419" s="29">
        <v>300</v>
      </c>
      <c r="H419" s="29">
        <v>208</v>
      </c>
      <c r="I419" s="29">
        <v>189</v>
      </c>
      <c r="J419" s="29">
        <v>191</v>
      </c>
      <c r="K419" s="29">
        <v>189</v>
      </c>
      <c r="L419" s="29">
        <v>171</v>
      </c>
      <c r="M419" s="30">
        <f t="shared" si="124"/>
        <v>1248</v>
      </c>
      <c r="N419" s="30">
        <f t="shared" si="125"/>
        <v>6</v>
      </c>
      <c r="O419" s="30">
        <f t="shared" si="126"/>
        <v>208</v>
      </c>
    </row>
    <row r="420" spans="2:52" s="1" customFormat="1" ht="13.9" customHeight="1">
      <c r="B420" s="1" t="str">
        <f>Roster_Selection_Men!AB524&amp;" " &amp; "V "</f>
        <v xml:space="preserve">Wright State University V </v>
      </c>
      <c r="C420" s="1" t="str">
        <f>Roster_Selection_Men!AD524</f>
        <v>18-7538</v>
      </c>
      <c r="D420" s="1" t="str">
        <f>Roster_Selection_Men!AE524</f>
        <v>Ogden Nijakowski</v>
      </c>
      <c r="E420" s="23" t="s">
        <v>2196</v>
      </c>
      <c r="F420" s="1" t="str">
        <f>IF(ISERROR(Baker_Scores_Men_Var!E420), " ", IF(Baker_Scores_Men_Var!E420 = "Yes", "Yes", "  "))</f>
        <v>Yes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  <c r="L420" s="29">
        <v>0</v>
      </c>
      <c r="M420" s="30">
        <f t="shared" si="124"/>
        <v>0</v>
      </c>
      <c r="N420" s="30">
        <f t="shared" si="125"/>
        <v>0</v>
      </c>
      <c r="O420" s="30">
        <f t="shared" si="126"/>
        <v>0</v>
      </c>
    </row>
    <row r="421" spans="2:52" s="1" customFormat="1" ht="13.9" customHeight="1">
      <c r="B421" s="1" t="str">
        <f>Roster_Selection_Men!AB525&amp;" " &amp; "V "</f>
        <v xml:space="preserve">Wright State University V </v>
      </c>
      <c r="C421" s="1" t="str">
        <f>Roster_Selection_Men!AD525</f>
        <v>9440-71395</v>
      </c>
      <c r="D421" s="1" t="str">
        <f>Roster_Selection_Men!AE525</f>
        <v>Tyler Stegemoller</v>
      </c>
      <c r="E421" s="23" t="s">
        <v>2197</v>
      </c>
      <c r="F421" s="1" t="str">
        <f>IF(ISERROR(Baker_Scores_Men_Var!E421), " ", IF(Baker_Scores_Men_Var!E421 = "Yes", "Yes", "  "))</f>
        <v>Yes</v>
      </c>
      <c r="G421" s="29">
        <v>225</v>
      </c>
      <c r="H421" s="29">
        <v>189</v>
      </c>
      <c r="I421" s="29">
        <v>180</v>
      </c>
      <c r="J421" s="29">
        <v>258</v>
      </c>
      <c r="K421" s="29">
        <v>179</v>
      </c>
      <c r="L421" s="29">
        <v>236</v>
      </c>
      <c r="M421" s="30">
        <f t="shared" si="124"/>
        <v>1267</v>
      </c>
      <c r="N421" s="30">
        <f t="shared" si="125"/>
        <v>6</v>
      </c>
      <c r="O421" s="30">
        <f t="shared" si="126"/>
        <v>211.16666666666666</v>
      </c>
    </row>
    <row r="422" spans="2:52" s="1" customFormat="1" ht="13.9" customHeight="1">
      <c r="B422" s="1" t="str">
        <f>Roster_Selection_Men!AB526&amp;" " &amp; "V "</f>
        <v xml:space="preserve">Wright State University V </v>
      </c>
      <c r="C422" s="1" t="str">
        <f>Roster_Selection_Men!AD526</f>
        <v>20-50327</v>
      </c>
      <c r="D422" s="1" t="str">
        <f>Roster_Selection_Men!AE526</f>
        <v>Zachary Naumovski</v>
      </c>
      <c r="E422" s="23" t="s">
        <v>2197</v>
      </c>
      <c r="F422" s="1" t="str">
        <f>IF(ISERROR(Baker_Scores_Men_Var!E422), " ", IF(Baker_Scores_Men_Var!E422 = "Yes", "Yes", "  "))</f>
        <v>Yes</v>
      </c>
      <c r="G422" s="29">
        <v>0</v>
      </c>
      <c r="H422" s="29">
        <v>0</v>
      </c>
      <c r="I422" s="29">
        <v>0</v>
      </c>
      <c r="J422" s="29">
        <v>162</v>
      </c>
      <c r="K422" s="29">
        <v>0</v>
      </c>
      <c r="L422" s="29">
        <v>0</v>
      </c>
      <c r="M422" s="30">
        <f t="shared" si="124"/>
        <v>162</v>
      </c>
      <c r="N422" s="30">
        <f t="shared" si="125"/>
        <v>1</v>
      </c>
      <c r="O422" s="30">
        <f t="shared" si="126"/>
        <v>162</v>
      </c>
    </row>
    <row r="423" spans="2:52" s="1" customFormat="1" ht="13.9" customHeight="1">
      <c r="B423" s="1" t="s">
        <v>1768</v>
      </c>
      <c r="C423" s="28" t="s">
        <v>360</v>
      </c>
      <c r="D423" s="23" t="s">
        <v>360</v>
      </c>
      <c r="E423" s="23"/>
      <c r="F423" s="23"/>
      <c r="G423" s="29"/>
      <c r="H423" s="29"/>
      <c r="I423" s="29"/>
      <c r="J423" s="29"/>
      <c r="K423" s="29"/>
      <c r="L423" s="29"/>
      <c r="M423" s="30">
        <f t="shared" si="124"/>
        <v>0</v>
      </c>
      <c r="N423" s="30">
        <f t="shared" si="125"/>
        <v>0</v>
      </c>
      <c r="O423" s="30">
        <f t="shared" si="126"/>
        <v>0</v>
      </c>
    </row>
    <row r="424" spans="2:52" s="1" customFormat="1" ht="13.9" customHeight="1">
      <c r="B424" s="1" t="s">
        <v>1768</v>
      </c>
      <c r="C424" s="28" t="s">
        <v>360</v>
      </c>
      <c r="D424" s="23" t="s">
        <v>360</v>
      </c>
      <c r="E424" s="23"/>
      <c r="F424" s="23"/>
      <c r="G424" s="29"/>
      <c r="H424" s="29"/>
      <c r="I424" s="29"/>
      <c r="J424" s="29"/>
      <c r="K424" s="29"/>
      <c r="L424" s="29"/>
      <c r="M424" s="30">
        <f t="shared" si="124"/>
        <v>0</v>
      </c>
      <c r="N424" s="30">
        <f t="shared" si="125"/>
        <v>0</v>
      </c>
      <c r="O424" s="30">
        <f t="shared" si="126"/>
        <v>0</v>
      </c>
    </row>
    <row r="425" spans="2:52" s="1" customFormat="1" ht="13.9" customHeight="1">
      <c r="B425" s="1" t="s">
        <v>1768</v>
      </c>
      <c r="C425" s="28" t="s">
        <v>360</v>
      </c>
      <c r="D425" s="23" t="s">
        <v>360</v>
      </c>
      <c r="E425" s="23"/>
      <c r="F425" s="23"/>
      <c r="G425" s="31"/>
      <c r="H425" s="31"/>
      <c r="I425" s="31"/>
      <c r="J425" s="31"/>
      <c r="K425" s="31"/>
      <c r="L425" s="31"/>
      <c r="M425" s="32">
        <f t="shared" si="124"/>
        <v>0</v>
      </c>
      <c r="N425" s="32">
        <f t="shared" si="125"/>
        <v>0</v>
      </c>
      <c r="O425" s="30">
        <f t="shared" si="126"/>
        <v>0</v>
      </c>
    </row>
    <row r="426" spans="2:52" s="1" customFormat="1" ht="13.9" customHeight="1">
      <c r="B426" s="33"/>
      <c r="G426" s="30">
        <f t="shared" ref="G426:N426" si="127">SUM(G415:G425)</f>
        <v>1174</v>
      </c>
      <c r="H426" s="30">
        <f t="shared" si="127"/>
        <v>934</v>
      </c>
      <c r="I426" s="30">
        <f t="shared" si="127"/>
        <v>864</v>
      </c>
      <c r="J426" s="30">
        <f t="shared" si="127"/>
        <v>1064</v>
      </c>
      <c r="K426" s="30">
        <f t="shared" si="127"/>
        <v>927</v>
      </c>
      <c r="L426" s="30">
        <f t="shared" si="127"/>
        <v>944</v>
      </c>
      <c r="M426" s="34">
        <f t="shared" si="127"/>
        <v>5907</v>
      </c>
      <c r="N426" s="34">
        <f t="shared" si="127"/>
        <v>30</v>
      </c>
    </row>
    <row r="427" spans="2:52" s="1" customFormat="1" ht="13.9" customHeight="1"/>
    <row r="428" spans="2:52" s="1" customFormat="1" ht="13.9" customHeight="1"/>
    <row r="429" spans="2:52" s="1" customFormat="1" ht="13.9" customHeight="1"/>
    <row r="430" spans="2:52" s="1" customFormat="1" ht="13.9" customHeight="1"/>
    <row r="431" spans="2:52" s="1" customFormat="1" ht="13.9" customHeight="1">
      <c r="E431" s="35" t="s">
        <v>1769</v>
      </c>
      <c r="F431" s="36"/>
      <c r="G431" s="37">
        <f t="shared" ref="G431:N431" si="128">SUM(G23,G36,G49,G62,G75,G88,G101,G114,G127,G140,G153,G166,G179,G192,G205,G218,G231,G244,G257,G270,G283,G296,G309,G322,G335,G348,G361,G374,G387,G400,G413,G426)</f>
        <v>31507</v>
      </c>
      <c r="H431" s="37">
        <f t="shared" si="128"/>
        <v>31803</v>
      </c>
      <c r="I431" s="37">
        <f t="shared" si="128"/>
        <v>31477</v>
      </c>
      <c r="J431" s="37">
        <f t="shared" si="128"/>
        <v>31785</v>
      </c>
      <c r="K431" s="37">
        <f t="shared" si="128"/>
        <v>31434</v>
      </c>
      <c r="L431" s="37">
        <f t="shared" si="128"/>
        <v>31027</v>
      </c>
      <c r="M431" s="38">
        <f t="shared" si="128"/>
        <v>189033</v>
      </c>
      <c r="N431" s="39">
        <f t="shared" si="128"/>
        <v>960</v>
      </c>
      <c r="AZ431" s="13" t="s">
        <v>1770</v>
      </c>
    </row>
    <row r="432" spans="2:52" s="1" customFormat="1" ht="13.9" customHeight="1">
      <c r="E432" s="40" t="s">
        <v>1771</v>
      </c>
      <c r="F432" s="41"/>
      <c r="G432" s="42">
        <f t="shared" ref="G432:L432" si="129">SUM(G431/(32))</f>
        <v>984.59375</v>
      </c>
      <c r="H432" s="42">
        <f t="shared" si="129"/>
        <v>993.84375</v>
      </c>
      <c r="I432" s="42">
        <f t="shared" si="129"/>
        <v>983.65625</v>
      </c>
      <c r="J432" s="42">
        <f t="shared" si="129"/>
        <v>993.28125</v>
      </c>
      <c r="K432" s="42">
        <f t="shared" si="129"/>
        <v>982.3125</v>
      </c>
      <c r="L432" s="42">
        <f t="shared" si="129"/>
        <v>969.59375</v>
      </c>
      <c r="M432" s="41"/>
      <c r="N432" s="43"/>
    </row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L22 G415:L425 G402:L412 G389:L399 G376:L386 G363:L373 G350:L360 G337:L347 G324:L334 G311:L321 G298:L308 G285:L295 G272:L282 G259:L269 G246:L256 G233:L243 G220:L230 G207:L217 G194:L204 G181:L191 G168:L178 G155:L165 G142:L152 G129:L139 G116:L126 G103:L113 G90:L100 G77:L87 G64:L74 G51:L61 G38:L48 G25:L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E186" sqref="E186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4" t="s">
        <v>1726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149999999999999" customHeight="1">
      <c r="AZ2" s="4" t="s">
        <v>1727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1728</v>
      </c>
    </row>
    <row r="4" spans="1:54" s="4" customFormat="1" ht="17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7.45" hidden="1" customHeight="1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7.45" hidden="1" customHeight="1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1729</v>
      </c>
      <c r="H10" s="5" t="s">
        <v>1729</v>
      </c>
      <c r="I10" s="5" t="s">
        <v>1729</v>
      </c>
      <c r="J10" s="5" t="s">
        <v>1729</v>
      </c>
      <c r="K10" s="5" t="s">
        <v>1729</v>
      </c>
      <c r="L10" s="5" t="s">
        <v>1729</v>
      </c>
      <c r="M10" s="18"/>
      <c r="N10" s="18" t="s">
        <v>1730</v>
      </c>
      <c r="O10" s="18" t="s">
        <v>1731</v>
      </c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1732</v>
      </c>
      <c r="C11" s="19" t="s">
        <v>24</v>
      </c>
      <c r="D11" s="19" t="s">
        <v>25</v>
      </c>
      <c r="E11" s="19" t="s">
        <v>1733</v>
      </c>
      <c r="F11" s="19" t="s">
        <v>1734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1735</v>
      </c>
      <c r="N11" s="5" t="s">
        <v>1733</v>
      </c>
      <c r="O11" s="5" t="s">
        <v>1736</v>
      </c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Roster_Selection_Men!AF11&amp;" " &amp; "JV1 "</f>
        <v xml:space="preserve">Belmont Abbey College JV1 </v>
      </c>
      <c r="C12" s="1" t="str">
        <f>Roster_Selection_Men!AH11</f>
        <v>19-70463</v>
      </c>
      <c r="D12" s="1" t="str">
        <f>Roster_Selection_Men!AI11</f>
        <v>Andrew Combs</v>
      </c>
      <c r="E12" s="23" t="s">
        <v>2197</v>
      </c>
      <c r="F12" s="1" t="str">
        <f>IF(ISERROR(Baker_Scores_Men_JV!E12), " ", IF(Baker_Scores_Men_JV!E12 = "Yes", "Yes", "  "))</f>
        <v>Yes</v>
      </c>
      <c r="G12" s="44">
        <v>199</v>
      </c>
      <c r="H12" s="44">
        <v>198</v>
      </c>
      <c r="I12" s="44">
        <v>201</v>
      </c>
      <c r="J12" s="44">
        <v>0</v>
      </c>
      <c r="K12" s="44">
        <v>0</v>
      </c>
      <c r="L12" s="44">
        <v>0</v>
      </c>
      <c r="M12" s="19">
        <f t="shared" ref="M12:M22" si="0">SUM(G12:L12)</f>
        <v>598</v>
      </c>
      <c r="N12" s="19">
        <f t="shared" ref="N12:N22" si="1">COUNTIF(G12:L12, "&gt;0" )</f>
        <v>3</v>
      </c>
      <c r="O12" s="19">
        <f t="shared" ref="O12:O22" si="2">IF(N12=0,0,M12/N12)</f>
        <v>199.33333333333334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Roster_Selection_Men!AF12&amp;" " &amp; "JV1 "</f>
        <v xml:space="preserve">Belmont Abbey College JV1 </v>
      </c>
      <c r="C13" s="1" t="str">
        <f>Roster_Selection_Men!AH12</f>
        <v>11-297075</v>
      </c>
      <c r="D13" s="1" t="str">
        <f>Roster_Selection_Men!AI12</f>
        <v>Andrew Singleton</v>
      </c>
      <c r="E13" s="23" t="s">
        <v>2197</v>
      </c>
      <c r="F13" s="1" t="str">
        <f>IF(ISERROR(Baker_Scores_Men_JV!E13), " ", IF(Baker_Scores_Men_JV!E13 = "Yes", "Yes", "  "))</f>
        <v>Yes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44">
        <v>190</v>
      </c>
      <c r="M13" s="19">
        <f t="shared" si="0"/>
        <v>190</v>
      </c>
      <c r="N13" s="19">
        <f t="shared" si="1"/>
        <v>1</v>
      </c>
      <c r="O13" s="19">
        <f t="shared" si="2"/>
        <v>190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Roster_Selection_Men!AF13&amp;" " &amp; "JV1 "</f>
        <v xml:space="preserve">Belmont Abbey College JV1 </v>
      </c>
      <c r="C14" s="1" t="str">
        <f>Roster_Selection_Men!AH13</f>
        <v>11-273761</v>
      </c>
      <c r="D14" s="1" t="str">
        <f>Roster_Selection_Men!AI13</f>
        <v>Charles Rawls</v>
      </c>
      <c r="E14" s="23" t="s">
        <v>2197</v>
      </c>
      <c r="F14" s="1" t="str">
        <f>IF(ISERROR(Baker_Scores_Men_JV!E14), " ", IF(Baker_Scores_Men_JV!E14 = "Yes", "Yes", "  "))</f>
        <v>Yes</v>
      </c>
      <c r="G14" s="44">
        <v>0</v>
      </c>
      <c r="H14" s="44">
        <v>0</v>
      </c>
      <c r="I14" s="44">
        <v>0</v>
      </c>
      <c r="J14" s="44">
        <v>162</v>
      </c>
      <c r="K14" s="44">
        <v>244</v>
      </c>
      <c r="L14" s="44">
        <v>0</v>
      </c>
      <c r="M14" s="19">
        <f t="shared" si="0"/>
        <v>406</v>
      </c>
      <c r="N14" s="19">
        <f t="shared" si="1"/>
        <v>2</v>
      </c>
      <c r="O14" s="19">
        <f t="shared" si="2"/>
        <v>203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Roster_Selection_Men!AF14&amp;" " &amp; "JV1 "</f>
        <v xml:space="preserve">Belmont Abbey College JV1 </v>
      </c>
      <c r="C15" s="1" t="str">
        <f>Roster_Selection_Men!AH14</f>
        <v>18-79485</v>
      </c>
      <c r="D15" s="1" t="str">
        <f>Roster_Selection_Men!AI14</f>
        <v>Cole Cook</v>
      </c>
      <c r="E15" s="23" t="s">
        <v>2197</v>
      </c>
      <c r="F15" s="1" t="str">
        <f>IF(ISERROR(Baker_Scores_Men_JV!E15), " ", IF(Baker_Scores_Men_JV!E15 = "Yes", "Yes", "  "))</f>
        <v>Yes</v>
      </c>
      <c r="G15" s="44">
        <v>200</v>
      </c>
      <c r="H15" s="44">
        <v>257</v>
      </c>
      <c r="I15" s="44">
        <v>199</v>
      </c>
      <c r="J15" s="44">
        <v>192</v>
      </c>
      <c r="K15" s="44">
        <v>178</v>
      </c>
      <c r="L15" s="44">
        <v>167</v>
      </c>
      <c r="M15" s="19">
        <f t="shared" si="0"/>
        <v>1193</v>
      </c>
      <c r="N15" s="19">
        <f t="shared" si="1"/>
        <v>6</v>
      </c>
      <c r="O15" s="19">
        <f t="shared" si="2"/>
        <v>198.83333333333334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Roster_Selection_Men!AF15&amp;" " &amp; "JV1 "</f>
        <v xml:space="preserve">Belmont Abbey College JV1 </v>
      </c>
      <c r="C16" s="1" t="str">
        <f>Roster_Selection_Men!AH15</f>
        <v>20-48716</v>
      </c>
      <c r="D16" s="1" t="str">
        <f>Roster_Selection_Men!AI15</f>
        <v>Ethan Bell</v>
      </c>
      <c r="E16" s="23" t="s">
        <v>2197</v>
      </c>
      <c r="F16" s="1" t="str">
        <f>IF(ISERROR(Baker_Scores_Men_JV!E16), " ", IF(Baker_Scores_Men_JV!E16 = "Yes", "Yes", "  "))</f>
        <v>Yes</v>
      </c>
      <c r="G16" s="44">
        <v>0</v>
      </c>
      <c r="H16" s="44">
        <v>268</v>
      </c>
      <c r="I16" s="44">
        <v>202</v>
      </c>
      <c r="J16" s="44">
        <v>175</v>
      </c>
      <c r="K16" s="44">
        <v>234</v>
      </c>
      <c r="L16" s="44">
        <v>228</v>
      </c>
      <c r="M16" s="19">
        <f t="shared" si="0"/>
        <v>1107</v>
      </c>
      <c r="N16" s="19">
        <f t="shared" si="1"/>
        <v>5</v>
      </c>
      <c r="O16" s="19">
        <f t="shared" si="2"/>
        <v>221.4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Roster_Selection_Men!AF16&amp;" " &amp; "JV1 "</f>
        <v xml:space="preserve">Belmont Abbey College JV1 </v>
      </c>
      <c r="C17" s="1" t="str">
        <f>Roster_Selection_Men!AH16</f>
        <v>11-234022</v>
      </c>
      <c r="D17" s="1" t="str">
        <f>Roster_Selection_Men!AI16</f>
        <v>Gavin Gucwa</v>
      </c>
      <c r="E17" s="23" t="s">
        <v>2197</v>
      </c>
      <c r="F17" s="1" t="str">
        <f>IF(ISERROR(Baker_Scores_Men_JV!E17), " ", IF(Baker_Scores_Men_JV!E17 = "Yes", "Yes", "  "))</f>
        <v>Yes</v>
      </c>
      <c r="G17" s="44">
        <v>234</v>
      </c>
      <c r="H17" s="44">
        <v>183</v>
      </c>
      <c r="I17" s="44">
        <v>158</v>
      </c>
      <c r="J17" s="44">
        <v>0</v>
      </c>
      <c r="K17" s="44">
        <v>0</v>
      </c>
      <c r="L17" s="44">
        <v>0</v>
      </c>
      <c r="M17" s="19">
        <f t="shared" si="0"/>
        <v>575</v>
      </c>
      <c r="N17" s="19">
        <f t="shared" si="1"/>
        <v>3</v>
      </c>
      <c r="O17" s="19">
        <f t="shared" si="2"/>
        <v>191.66666666666666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Roster_Selection_Men!AF17&amp;" " &amp; "JV1 "</f>
        <v xml:space="preserve">Belmont Abbey College JV1 </v>
      </c>
      <c r="C18" s="1" t="str">
        <f>Roster_Selection_Men!AH17</f>
        <v>11-513240</v>
      </c>
      <c r="D18" s="1" t="str">
        <f>Roster_Selection_Men!AI17</f>
        <v>Michael McDonald</v>
      </c>
      <c r="E18" s="23" t="s">
        <v>2197</v>
      </c>
      <c r="F18" s="1" t="str">
        <f>IF(ISERROR(Baker_Scores_Men_JV!E18), " ", IF(Baker_Scores_Men_JV!E18 = "Yes", "Yes", "  "))</f>
        <v>Yes</v>
      </c>
      <c r="G18" s="44">
        <v>170</v>
      </c>
      <c r="H18" s="44">
        <v>0</v>
      </c>
      <c r="I18" s="44">
        <v>0</v>
      </c>
      <c r="J18" s="44">
        <v>180</v>
      </c>
      <c r="K18" s="44">
        <v>190</v>
      </c>
      <c r="L18" s="44">
        <v>176</v>
      </c>
      <c r="M18" s="19">
        <f t="shared" si="0"/>
        <v>716</v>
      </c>
      <c r="N18" s="19">
        <f t="shared" si="1"/>
        <v>4</v>
      </c>
      <c r="O18" s="19">
        <f t="shared" si="2"/>
        <v>179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Roster_Selection_Men!AF18&amp;" " &amp; "JV1 "</f>
        <v xml:space="preserve">Belmont Abbey College JV1 </v>
      </c>
      <c r="C19" s="1" t="str">
        <f>Roster_Selection_Men!AH18</f>
        <v>18-25243</v>
      </c>
      <c r="D19" s="1" t="str">
        <f>Roster_Selection_Men!AI18</f>
        <v>Sean Neidhold</v>
      </c>
      <c r="E19" s="23" t="s">
        <v>2197</v>
      </c>
      <c r="F19" s="1" t="str">
        <f>IF(ISERROR(Baker_Scores_Men_JV!E19), " ", IF(Baker_Scores_Men_JV!E19 = "Yes", "Yes", "  "))</f>
        <v>Yes</v>
      </c>
      <c r="G19" s="44">
        <v>252</v>
      </c>
      <c r="H19" s="44">
        <v>191</v>
      </c>
      <c r="I19" s="44">
        <v>205</v>
      </c>
      <c r="J19" s="44">
        <v>223</v>
      </c>
      <c r="K19" s="44">
        <v>170</v>
      </c>
      <c r="L19" s="44">
        <v>191</v>
      </c>
      <c r="M19" s="19">
        <f t="shared" si="0"/>
        <v>1232</v>
      </c>
      <c r="N19" s="19">
        <f t="shared" si="1"/>
        <v>6</v>
      </c>
      <c r="O19" s="19">
        <f t="shared" si="2"/>
        <v>205.33333333333334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1772</v>
      </c>
      <c r="C20" s="28" t="s">
        <v>360</v>
      </c>
      <c r="D20" s="23" t="s">
        <v>360</v>
      </c>
      <c r="E20" s="23"/>
      <c r="F20" s="23"/>
      <c r="G20" s="44"/>
      <c r="H20" s="44"/>
      <c r="I20" s="44"/>
      <c r="J20" s="44"/>
      <c r="K20" s="44"/>
      <c r="L20" s="44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1772</v>
      </c>
      <c r="C21" s="28" t="s">
        <v>360</v>
      </c>
      <c r="D21" s="23" t="s">
        <v>360</v>
      </c>
      <c r="E21" s="23"/>
      <c r="F21" s="23"/>
      <c r="G21" s="44"/>
      <c r="H21" s="44"/>
      <c r="I21" s="44"/>
      <c r="J21" s="44"/>
      <c r="K21" s="44"/>
      <c r="L21" s="44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1772</v>
      </c>
      <c r="C22" s="28" t="s">
        <v>360</v>
      </c>
      <c r="D22" s="23" t="s">
        <v>360</v>
      </c>
      <c r="E22" s="23"/>
      <c r="F22" s="23"/>
      <c r="G22" s="47"/>
      <c r="H22" s="47"/>
      <c r="I22" s="47"/>
      <c r="J22" s="47"/>
      <c r="K22" s="47"/>
      <c r="L22" s="47"/>
      <c r="M22" s="48">
        <f t="shared" si="0"/>
        <v>0</v>
      </c>
      <c r="N22" s="48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N23" si="3">SUM(G12:G22)</f>
        <v>1055</v>
      </c>
      <c r="H23" s="19">
        <f t="shared" si="3"/>
        <v>1097</v>
      </c>
      <c r="I23" s="19">
        <f t="shared" si="3"/>
        <v>965</v>
      </c>
      <c r="J23" s="19">
        <f t="shared" si="3"/>
        <v>932</v>
      </c>
      <c r="K23" s="19">
        <f t="shared" si="3"/>
        <v>1016</v>
      </c>
      <c r="L23" s="19">
        <f t="shared" si="3"/>
        <v>952</v>
      </c>
      <c r="M23" s="49">
        <f t="shared" si="3"/>
        <v>6017</v>
      </c>
      <c r="N23" s="49">
        <f t="shared" si="3"/>
        <v>30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Roster_Selection_Men!AF37&amp;" " &amp; "JV1 "</f>
        <v xml:space="preserve">Calumet College Of St. Joseph JV1 </v>
      </c>
      <c r="C25" s="1" t="str">
        <f>Roster_Selection_Men!AH37</f>
        <v>11-205055</v>
      </c>
      <c r="D25" s="1" t="str">
        <f>Roster_Selection_Men!AI37</f>
        <v>Edward Olszewski</v>
      </c>
      <c r="E25" s="23" t="s">
        <v>2197</v>
      </c>
      <c r="F25" s="1" t="str">
        <f>IF(ISERROR(Baker_Scores_Men_JV!E25), " ", IF(Baker_Scores_Men_JV!E25 = "Yes", "Yes", "  "))</f>
        <v>Yes</v>
      </c>
      <c r="G25" s="44">
        <v>223</v>
      </c>
      <c r="H25" s="44">
        <v>228</v>
      </c>
      <c r="I25" s="44">
        <v>160</v>
      </c>
      <c r="J25" s="44">
        <v>218</v>
      </c>
      <c r="K25" s="44">
        <v>222</v>
      </c>
      <c r="L25" s="44">
        <v>191</v>
      </c>
      <c r="M25" s="19">
        <f t="shared" ref="M25:M35" si="4">SUM(G25:L25)</f>
        <v>1242</v>
      </c>
      <c r="N25" s="19">
        <f t="shared" ref="N25:N35" si="5">COUNTIF(G25:L25, "&gt;0" )</f>
        <v>6</v>
      </c>
      <c r="O25" s="19">
        <f t="shared" ref="O25:O35" si="6">IF(N25=0,0,M25/N25)</f>
        <v>207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Roster_Selection_Men!AF38&amp;" " &amp; "JV1 "</f>
        <v xml:space="preserve">Calumet College Of St. Joseph JV1 </v>
      </c>
      <c r="C26" s="1" t="str">
        <f>Roster_Selection_Men!AH38</f>
        <v>18-92131</v>
      </c>
      <c r="D26" s="1" t="str">
        <f>Roster_Selection_Men!AI38</f>
        <v>Joey Featherstone</v>
      </c>
      <c r="E26" s="23" t="s">
        <v>2197</v>
      </c>
      <c r="F26" s="1" t="str">
        <f>IF(ISERROR(Baker_Scores_Men_JV!E26), " ", IF(Baker_Scores_Men_JV!E26 = "Yes", "Yes", "  "))</f>
        <v>Yes</v>
      </c>
      <c r="G26" s="44">
        <v>180</v>
      </c>
      <c r="H26" s="44">
        <v>0</v>
      </c>
      <c r="I26" s="44">
        <v>182</v>
      </c>
      <c r="J26" s="44">
        <v>188</v>
      </c>
      <c r="K26" s="44">
        <v>210</v>
      </c>
      <c r="L26" s="44">
        <v>165</v>
      </c>
      <c r="M26" s="19">
        <f t="shared" si="4"/>
        <v>925</v>
      </c>
      <c r="N26" s="19">
        <f t="shared" si="5"/>
        <v>5</v>
      </c>
      <c r="O26" s="19">
        <f t="shared" si="6"/>
        <v>185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Roster_Selection_Men!AF39&amp;" " &amp; "JV1 "</f>
        <v xml:space="preserve">Calumet College Of St. Joseph JV1 </v>
      </c>
      <c r="C27" s="1" t="str">
        <f>Roster_Selection_Men!AH39</f>
        <v>11-705942</v>
      </c>
      <c r="D27" s="1" t="str">
        <f>Roster_Selection_Men!AI39</f>
        <v>Lawrence Betterson</v>
      </c>
      <c r="E27" s="23" t="s">
        <v>2197</v>
      </c>
      <c r="F27" s="1" t="str">
        <f>IF(ISERROR(Baker_Scores_Men_JV!E27), " ", IF(Baker_Scores_Men_JV!E27 = "Yes", "Yes", "  "))</f>
        <v>Yes</v>
      </c>
      <c r="G27" s="44">
        <v>0</v>
      </c>
      <c r="H27" s="44">
        <v>0</v>
      </c>
      <c r="I27" s="44">
        <v>158</v>
      </c>
      <c r="J27" s="44">
        <v>0</v>
      </c>
      <c r="K27" s="44">
        <v>0</v>
      </c>
      <c r="L27" s="44">
        <v>0</v>
      </c>
      <c r="M27" s="19">
        <f t="shared" si="4"/>
        <v>158</v>
      </c>
      <c r="N27" s="19">
        <f t="shared" si="5"/>
        <v>1</v>
      </c>
      <c r="O27" s="19">
        <f t="shared" si="6"/>
        <v>158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Roster_Selection_Men!AF40&amp;" " &amp; "JV1 "</f>
        <v xml:space="preserve">Calumet College Of St. Joseph JV1 </v>
      </c>
      <c r="C28" s="1" t="str">
        <f>Roster_Selection_Men!AH40</f>
        <v>19-73476</v>
      </c>
      <c r="D28" s="1" t="str">
        <f>Roster_Selection_Men!AI40</f>
        <v>Michael Green</v>
      </c>
      <c r="E28" s="23" t="s">
        <v>2197</v>
      </c>
      <c r="F28" s="1" t="str">
        <f>IF(ISERROR(Baker_Scores_Men_JV!E28), " ", IF(Baker_Scores_Men_JV!E28 = "Yes", "Yes", "  "))</f>
        <v>Yes</v>
      </c>
      <c r="G28" s="44">
        <v>179</v>
      </c>
      <c r="H28" s="44">
        <v>0</v>
      </c>
      <c r="I28" s="44">
        <v>176</v>
      </c>
      <c r="J28" s="44">
        <v>162</v>
      </c>
      <c r="K28" s="44">
        <v>156</v>
      </c>
      <c r="L28" s="44">
        <v>0</v>
      </c>
      <c r="M28" s="19">
        <f t="shared" si="4"/>
        <v>673</v>
      </c>
      <c r="N28" s="19">
        <f t="shared" si="5"/>
        <v>4</v>
      </c>
      <c r="O28" s="19">
        <f t="shared" si="6"/>
        <v>168.25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Roster_Selection_Men!AF41&amp;" " &amp; "JV1 "</f>
        <v xml:space="preserve">Calumet College Of St. Joseph JV1 </v>
      </c>
      <c r="C29" s="1" t="str">
        <f>Roster_Selection_Men!AH41</f>
        <v>11-441501</v>
      </c>
      <c r="D29" s="1" t="str">
        <f>Roster_Selection_Men!AI41</f>
        <v>Nicholas Musilek</v>
      </c>
      <c r="E29" s="23" t="s">
        <v>2197</v>
      </c>
      <c r="F29" s="1" t="str">
        <f>IF(ISERROR(Baker_Scores_Men_JV!E29), " ", IF(Baker_Scores_Men_JV!E29 = "Yes", "Yes", "  "))</f>
        <v>Yes</v>
      </c>
      <c r="G29" s="44">
        <v>0</v>
      </c>
      <c r="H29" s="44">
        <v>202</v>
      </c>
      <c r="I29" s="44">
        <v>0</v>
      </c>
      <c r="J29" s="44">
        <v>198</v>
      </c>
      <c r="K29" s="44">
        <v>189</v>
      </c>
      <c r="L29" s="44">
        <v>202</v>
      </c>
      <c r="M29" s="19">
        <f t="shared" si="4"/>
        <v>791</v>
      </c>
      <c r="N29" s="19">
        <f t="shared" si="5"/>
        <v>4</v>
      </c>
      <c r="O29" s="19">
        <f t="shared" si="6"/>
        <v>197.75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Roster_Selection_Men!AF42&amp;" " &amp; "JV1 "</f>
        <v xml:space="preserve">Calumet College Of St. Joseph JV1 </v>
      </c>
      <c r="C30" s="1" t="str">
        <f>Roster_Selection_Men!AH42</f>
        <v>11-392499</v>
      </c>
      <c r="D30" s="1" t="str">
        <f>Roster_Selection_Men!AI42</f>
        <v>Ramiro Garcia</v>
      </c>
      <c r="E30" s="23" t="s">
        <v>2197</v>
      </c>
      <c r="F30" s="1" t="str">
        <f>IF(ISERROR(Baker_Scores_Men_JV!E30), " ", IF(Baker_Scores_Men_JV!E30 = "Yes", "Yes", "  "))</f>
        <v>Yes</v>
      </c>
      <c r="G30" s="44">
        <v>0</v>
      </c>
      <c r="H30" s="44">
        <v>192</v>
      </c>
      <c r="I30" s="44">
        <v>0</v>
      </c>
      <c r="J30" s="44">
        <v>0</v>
      </c>
      <c r="K30" s="44">
        <v>0</v>
      </c>
      <c r="L30" s="44">
        <v>0</v>
      </c>
      <c r="M30" s="19">
        <f t="shared" si="4"/>
        <v>192</v>
      </c>
      <c r="N30" s="19">
        <f t="shared" si="5"/>
        <v>1</v>
      </c>
      <c r="O30" s="19">
        <f t="shared" si="6"/>
        <v>192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Roster_Selection_Men!AF43&amp;" " &amp; "JV1 "</f>
        <v xml:space="preserve">Calumet College Of St. Joseph JV1 </v>
      </c>
      <c r="C31" s="1" t="str">
        <f>Roster_Selection_Men!AH43</f>
        <v>11-41427</v>
      </c>
      <c r="D31" s="1" t="str">
        <f>Roster_Selection_Men!AI43</f>
        <v>Taylor Haines</v>
      </c>
      <c r="E31" s="23" t="s">
        <v>2197</v>
      </c>
      <c r="F31" s="1" t="str">
        <f>IF(ISERROR(Baker_Scores_Men_JV!E31), " ", IF(Baker_Scores_Men_JV!E31 = "Yes", "Yes", "  "))</f>
        <v>Yes</v>
      </c>
      <c r="G31" s="44">
        <v>200</v>
      </c>
      <c r="H31" s="44">
        <v>222</v>
      </c>
      <c r="I31" s="44">
        <v>194</v>
      </c>
      <c r="J31" s="44">
        <v>227</v>
      </c>
      <c r="K31" s="44">
        <v>184</v>
      </c>
      <c r="L31" s="44">
        <v>186</v>
      </c>
      <c r="M31" s="19">
        <f t="shared" si="4"/>
        <v>1213</v>
      </c>
      <c r="N31" s="19">
        <f t="shared" si="5"/>
        <v>6</v>
      </c>
      <c r="O31" s="19">
        <f t="shared" si="6"/>
        <v>202.16666666666666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Roster_Selection_Men!AF44&amp;" " &amp; "JV1 "</f>
        <v xml:space="preserve">Calumet College Of St. Joseph JV1 </v>
      </c>
      <c r="C32" s="1" t="str">
        <f>Roster_Selection_Men!AH44</f>
        <v>11-164254</v>
      </c>
      <c r="D32" s="1" t="str">
        <f>Roster_Selection_Men!AI44</f>
        <v>Trevor Jacobs</v>
      </c>
      <c r="E32" s="23" t="s">
        <v>2197</v>
      </c>
      <c r="F32" s="1" t="str">
        <f>IF(ISERROR(Baker_Scores_Men_JV!E32), " ", IF(Baker_Scores_Men_JV!E32 = "Yes", "Yes", "  "))</f>
        <v>Yes</v>
      </c>
      <c r="G32" s="44">
        <v>183</v>
      </c>
      <c r="H32" s="44">
        <v>142</v>
      </c>
      <c r="I32" s="44">
        <v>0</v>
      </c>
      <c r="J32" s="44">
        <v>0</v>
      </c>
      <c r="K32" s="44">
        <v>0</v>
      </c>
      <c r="L32" s="44">
        <v>232</v>
      </c>
      <c r="M32" s="19">
        <f t="shared" si="4"/>
        <v>557</v>
      </c>
      <c r="N32" s="19">
        <f t="shared" si="5"/>
        <v>3</v>
      </c>
      <c r="O32" s="19">
        <f t="shared" si="6"/>
        <v>185.66666666666666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1773</v>
      </c>
      <c r="C33" s="28" t="s">
        <v>360</v>
      </c>
      <c r="D33" s="23" t="s">
        <v>360</v>
      </c>
      <c r="E33" s="23"/>
      <c r="F33" s="23"/>
      <c r="G33" s="44"/>
      <c r="H33" s="44"/>
      <c r="I33" s="44"/>
      <c r="J33" s="44"/>
      <c r="K33" s="44"/>
      <c r="L33" s="44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1773</v>
      </c>
      <c r="C34" s="28" t="s">
        <v>360</v>
      </c>
      <c r="D34" s="23" t="s">
        <v>360</v>
      </c>
      <c r="E34" s="23"/>
      <c r="F34" s="23"/>
      <c r="G34" s="44"/>
      <c r="H34" s="44"/>
      <c r="I34" s="44"/>
      <c r="J34" s="44"/>
      <c r="K34" s="44"/>
      <c r="L34" s="44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1773</v>
      </c>
      <c r="C35" s="28" t="s">
        <v>360</v>
      </c>
      <c r="D35" s="23" t="s">
        <v>360</v>
      </c>
      <c r="E35" s="23"/>
      <c r="F35" s="23"/>
      <c r="G35" s="47"/>
      <c r="H35" s="47"/>
      <c r="I35" s="47"/>
      <c r="J35" s="47"/>
      <c r="K35" s="47"/>
      <c r="L35" s="47"/>
      <c r="M35" s="48">
        <f t="shared" si="4"/>
        <v>0</v>
      </c>
      <c r="N35" s="48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N36" si="7">SUM(G25:G35)</f>
        <v>965</v>
      </c>
      <c r="H36" s="19">
        <f t="shared" si="7"/>
        <v>986</v>
      </c>
      <c r="I36" s="19">
        <f t="shared" si="7"/>
        <v>870</v>
      </c>
      <c r="J36" s="19">
        <f t="shared" si="7"/>
        <v>993</v>
      </c>
      <c r="K36" s="19">
        <f t="shared" si="7"/>
        <v>961</v>
      </c>
      <c r="L36" s="19">
        <f t="shared" si="7"/>
        <v>976</v>
      </c>
      <c r="M36" s="49">
        <f t="shared" si="7"/>
        <v>5751</v>
      </c>
      <c r="N36" s="49">
        <f t="shared" si="7"/>
        <v>30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Roster_Selection_Men!AF103&amp;" " &amp; "JV1 "</f>
        <v xml:space="preserve">Davenport University JV1 </v>
      </c>
      <c r="C38" s="1" t="str">
        <f>Roster_Selection_Men!AH103</f>
        <v>19-84869</v>
      </c>
      <c r="D38" s="1" t="str">
        <f>Roster_Selection_Men!AI103</f>
        <v>Antonio Martinez</v>
      </c>
      <c r="E38" s="23" t="s">
        <v>2197</v>
      </c>
      <c r="F38" s="1" t="str">
        <f>IF(ISERROR(Baker_Scores_Men_JV!E38), " ", IF(Baker_Scores_Men_JV!E38 = "Yes", "Yes", "  "))</f>
        <v>Yes</v>
      </c>
      <c r="G38" s="44">
        <v>158</v>
      </c>
      <c r="H38" s="44">
        <v>223</v>
      </c>
      <c r="I38" s="44">
        <v>187</v>
      </c>
      <c r="J38" s="44">
        <v>199</v>
      </c>
      <c r="K38" s="44">
        <v>168</v>
      </c>
      <c r="L38" s="44">
        <v>200</v>
      </c>
      <c r="M38" s="19">
        <f t="shared" ref="M38:M48" si="8">SUM(G38:L38)</f>
        <v>1135</v>
      </c>
      <c r="N38" s="19">
        <f t="shared" ref="N38:N48" si="9">COUNTIF(G38:L38, "&gt;0" )</f>
        <v>6</v>
      </c>
      <c r="O38" s="19">
        <f t="shared" ref="O38:O48" si="10">IF(N38=0,0,M38/N38)</f>
        <v>189.16666666666666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Roster_Selection_Men!AF104&amp;" " &amp; "JV1 "</f>
        <v xml:space="preserve">Davenport University JV1 </v>
      </c>
      <c r="C39" s="1" t="str">
        <f>Roster_Selection_Men!AH104</f>
        <v>17-56803</v>
      </c>
      <c r="D39" s="1" t="str">
        <f>Roster_Selection_Men!AI104</f>
        <v>Aspen Pietrzykowski</v>
      </c>
      <c r="E39" s="23" t="s">
        <v>2197</v>
      </c>
      <c r="F39" s="1" t="str">
        <f>IF(ISERROR(Baker_Scores_Men_JV!E39), " ", IF(Baker_Scores_Men_JV!E39 = "Yes", "Yes", "  "))</f>
        <v>Yes</v>
      </c>
      <c r="G39" s="44">
        <v>199</v>
      </c>
      <c r="H39" s="44">
        <v>172</v>
      </c>
      <c r="I39" s="44">
        <v>189</v>
      </c>
      <c r="J39" s="44">
        <v>167</v>
      </c>
      <c r="K39" s="44">
        <v>0</v>
      </c>
      <c r="L39" s="44">
        <v>189</v>
      </c>
      <c r="M39" s="19">
        <f t="shared" si="8"/>
        <v>916</v>
      </c>
      <c r="N39" s="19">
        <f t="shared" si="9"/>
        <v>5</v>
      </c>
      <c r="O39" s="19">
        <f t="shared" si="10"/>
        <v>183.2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Roster_Selection_Men!AF105&amp;" " &amp; "JV1 "</f>
        <v xml:space="preserve">Davenport University JV1 </v>
      </c>
      <c r="C40" s="1" t="str">
        <f>Roster_Selection_Men!AH105</f>
        <v>21-28976</v>
      </c>
      <c r="D40" s="1" t="str">
        <f>Roster_Selection_Men!AI105</f>
        <v>Conner Lovely</v>
      </c>
      <c r="E40" s="23" t="s">
        <v>2197</v>
      </c>
      <c r="F40" s="1" t="str">
        <f>IF(ISERROR(Baker_Scores_Men_JV!E40), " ", IF(Baker_Scores_Men_JV!E40 = "Yes", "Yes", "  "))</f>
        <v>Yes</v>
      </c>
      <c r="G40" s="44">
        <v>0</v>
      </c>
      <c r="H40" s="44">
        <v>0</v>
      </c>
      <c r="I40" s="44">
        <v>167</v>
      </c>
      <c r="J40" s="44">
        <v>144</v>
      </c>
      <c r="K40" s="44">
        <v>0</v>
      </c>
      <c r="L40" s="44">
        <v>0</v>
      </c>
      <c r="M40" s="19">
        <f t="shared" si="8"/>
        <v>311</v>
      </c>
      <c r="N40" s="19">
        <f t="shared" si="9"/>
        <v>2</v>
      </c>
      <c r="O40" s="19">
        <f t="shared" si="10"/>
        <v>155.5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Roster_Selection_Men!AF106&amp;" " &amp; "JV1 "</f>
        <v xml:space="preserve">Davenport University JV1 </v>
      </c>
      <c r="C41" s="1" t="str">
        <f>Roster_Selection_Men!AH106</f>
        <v>11-416316</v>
      </c>
      <c r="D41" s="1" t="str">
        <f>Roster_Selection_Men!AI106</f>
        <v>Devin Dorris</v>
      </c>
      <c r="E41" s="23" t="s">
        <v>2197</v>
      </c>
      <c r="F41" s="1" t="str">
        <f>IF(ISERROR(Baker_Scores_Men_JV!E41), " ", IF(Baker_Scores_Men_JV!E41 = "Yes", "Yes", "  "))</f>
        <v>Yes</v>
      </c>
      <c r="G41" s="44">
        <v>224</v>
      </c>
      <c r="H41" s="44">
        <v>178</v>
      </c>
      <c r="I41" s="44">
        <v>162</v>
      </c>
      <c r="J41" s="44">
        <v>0</v>
      </c>
      <c r="K41" s="44">
        <v>0</v>
      </c>
      <c r="L41" s="44">
        <v>141</v>
      </c>
      <c r="M41" s="19">
        <f t="shared" si="8"/>
        <v>705</v>
      </c>
      <c r="N41" s="19">
        <f t="shared" si="9"/>
        <v>4</v>
      </c>
      <c r="O41" s="19">
        <f t="shared" si="10"/>
        <v>176.25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Roster_Selection_Men!AF107&amp;" " &amp; "JV1 "</f>
        <v xml:space="preserve">Davenport University JV1 </v>
      </c>
      <c r="C42" s="1" t="str">
        <f>Roster_Selection_Men!AH107</f>
        <v>8778-57606</v>
      </c>
      <c r="D42" s="1" t="str">
        <f>Roster_Selection_Men!AI107</f>
        <v>Devyn Pitts</v>
      </c>
      <c r="E42" s="23" t="s">
        <v>2197</v>
      </c>
      <c r="F42" s="1" t="str">
        <f>IF(ISERROR(Baker_Scores_Men_JV!E42), " ", IF(Baker_Scores_Men_JV!E42 = "Yes", "Yes", "  "))</f>
        <v>Yes</v>
      </c>
      <c r="G42" s="44">
        <v>0</v>
      </c>
      <c r="H42" s="44">
        <v>150</v>
      </c>
      <c r="I42" s="44">
        <v>0</v>
      </c>
      <c r="J42" s="44">
        <v>0</v>
      </c>
      <c r="K42" s="44">
        <v>172</v>
      </c>
      <c r="L42" s="44">
        <v>0</v>
      </c>
      <c r="M42" s="19">
        <f t="shared" si="8"/>
        <v>322</v>
      </c>
      <c r="N42" s="19">
        <f t="shared" si="9"/>
        <v>2</v>
      </c>
      <c r="O42" s="19">
        <f t="shared" si="10"/>
        <v>161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Roster_Selection_Men!AF108&amp;" " &amp; "JV1 "</f>
        <v xml:space="preserve">Davenport University JV1 </v>
      </c>
      <c r="C43" s="1" t="str">
        <f>Roster_Selection_Men!AH108</f>
        <v>15-109654</v>
      </c>
      <c r="D43" s="1" t="str">
        <f>Roster_Selection_Men!AI108</f>
        <v>Seth Boettger</v>
      </c>
      <c r="E43" s="23" t="s">
        <v>2197</v>
      </c>
      <c r="F43" s="1" t="str">
        <f>IF(ISERROR(Baker_Scores_Men_JV!E43), " ", IF(Baker_Scores_Men_JV!E43 = "Yes", "Yes", "  "))</f>
        <v>Yes</v>
      </c>
      <c r="G43" s="44">
        <v>0</v>
      </c>
      <c r="H43" s="44">
        <v>0</v>
      </c>
      <c r="I43" s="44">
        <v>0</v>
      </c>
      <c r="J43" s="44">
        <v>169</v>
      </c>
      <c r="K43" s="44">
        <v>126</v>
      </c>
      <c r="L43" s="44">
        <v>0</v>
      </c>
      <c r="M43" s="19">
        <f t="shared" si="8"/>
        <v>295</v>
      </c>
      <c r="N43" s="19">
        <f t="shared" si="9"/>
        <v>2</v>
      </c>
      <c r="O43" s="19">
        <f t="shared" si="10"/>
        <v>147.5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Roster_Selection_Men!AF109&amp;" " &amp; "JV1 "</f>
        <v xml:space="preserve">Davenport University JV1 </v>
      </c>
      <c r="C44" s="1" t="str">
        <f>Roster_Selection_Men!AH109</f>
        <v>17-81966</v>
      </c>
      <c r="D44" s="1" t="str">
        <f>Roster_Selection_Men!AI109</f>
        <v>Tate Temrowski</v>
      </c>
      <c r="E44" s="23" t="s">
        <v>2197</v>
      </c>
      <c r="F44" s="1" t="str">
        <f>IF(ISERROR(Baker_Scores_Men_JV!E44), " ", IF(Baker_Scores_Men_JV!E44 = "Yes", "Yes", "  "))</f>
        <v>Yes</v>
      </c>
      <c r="G44" s="44">
        <v>160</v>
      </c>
      <c r="H44" s="44">
        <v>0</v>
      </c>
      <c r="I44" s="44">
        <v>0</v>
      </c>
      <c r="J44" s="44">
        <v>0</v>
      </c>
      <c r="K44" s="44">
        <v>170</v>
      </c>
      <c r="L44" s="44">
        <v>146</v>
      </c>
      <c r="M44" s="19">
        <f t="shared" si="8"/>
        <v>476</v>
      </c>
      <c r="N44" s="19">
        <f t="shared" si="9"/>
        <v>3</v>
      </c>
      <c r="O44" s="19">
        <f t="shared" si="10"/>
        <v>158.66666666666666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Roster_Selection_Men!AF110&amp;" " &amp; "JV1 "</f>
        <v xml:space="preserve">Davenport University JV1 </v>
      </c>
      <c r="C45" s="1" t="str">
        <f>Roster_Selection_Men!AH110</f>
        <v>19-51548</v>
      </c>
      <c r="D45" s="1" t="str">
        <f>Roster_Selection_Men!AI110</f>
        <v>Tyler Latunski</v>
      </c>
      <c r="E45" s="23" t="s">
        <v>2197</v>
      </c>
      <c r="F45" s="1" t="str">
        <f>IF(ISERROR(Baker_Scores_Men_JV!E45), " ", IF(Baker_Scores_Men_JV!E45 = "Yes", "Yes", "  "))</f>
        <v>Yes</v>
      </c>
      <c r="G45" s="44">
        <v>180</v>
      </c>
      <c r="H45" s="44">
        <v>212</v>
      </c>
      <c r="I45" s="44">
        <v>163</v>
      </c>
      <c r="J45" s="44">
        <v>227</v>
      </c>
      <c r="K45" s="44">
        <v>180</v>
      </c>
      <c r="L45" s="44">
        <v>190</v>
      </c>
      <c r="M45" s="19">
        <f t="shared" si="8"/>
        <v>1152</v>
      </c>
      <c r="N45" s="19">
        <f t="shared" si="9"/>
        <v>6</v>
      </c>
      <c r="O45" s="19">
        <f t="shared" si="10"/>
        <v>192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1774</v>
      </c>
      <c r="C46" s="28" t="s">
        <v>360</v>
      </c>
      <c r="D46" s="23" t="s">
        <v>360</v>
      </c>
      <c r="E46" s="23"/>
      <c r="F46" s="23"/>
      <c r="G46" s="44"/>
      <c r="H46" s="44"/>
      <c r="I46" s="44"/>
      <c r="J46" s="44"/>
      <c r="K46" s="44"/>
      <c r="L46" s="44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1774</v>
      </c>
      <c r="C47" s="28" t="s">
        <v>360</v>
      </c>
      <c r="D47" s="23" t="s">
        <v>360</v>
      </c>
      <c r="E47" s="23"/>
      <c r="F47" s="23"/>
      <c r="G47" s="44"/>
      <c r="H47" s="44"/>
      <c r="I47" s="44"/>
      <c r="J47" s="44"/>
      <c r="K47" s="44"/>
      <c r="L47" s="44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1774</v>
      </c>
      <c r="C48" s="28" t="s">
        <v>360</v>
      </c>
      <c r="D48" s="23" t="s">
        <v>360</v>
      </c>
      <c r="E48" s="23"/>
      <c r="F48" s="23"/>
      <c r="G48" s="47"/>
      <c r="H48" s="47"/>
      <c r="I48" s="47"/>
      <c r="J48" s="47"/>
      <c r="K48" s="47"/>
      <c r="L48" s="47"/>
      <c r="M48" s="48">
        <f t="shared" si="8"/>
        <v>0</v>
      </c>
      <c r="N48" s="48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N49" si="11">SUM(G38:G48)</f>
        <v>921</v>
      </c>
      <c r="H49" s="19">
        <f t="shared" si="11"/>
        <v>935</v>
      </c>
      <c r="I49" s="19">
        <f t="shared" si="11"/>
        <v>868</v>
      </c>
      <c r="J49" s="19">
        <f t="shared" si="11"/>
        <v>906</v>
      </c>
      <c r="K49" s="19">
        <f t="shared" si="11"/>
        <v>816</v>
      </c>
      <c r="L49" s="19">
        <f t="shared" si="11"/>
        <v>866</v>
      </c>
      <c r="M49" s="49">
        <f t="shared" si="11"/>
        <v>5312</v>
      </c>
      <c r="N49" s="49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Roster_Selection_Men!AF215&amp;" " &amp; "JV1 "</f>
        <v xml:space="preserve">Marian University (IN) JV1 </v>
      </c>
      <c r="C51" s="1" t="str">
        <f>Roster_Selection_Men!AH215</f>
        <v>18-74624</v>
      </c>
      <c r="D51" s="1" t="str">
        <f>Roster_Selection_Men!AI215</f>
        <v>Caden Lester</v>
      </c>
      <c r="E51" s="23" t="s">
        <v>2197</v>
      </c>
      <c r="F51" s="1" t="str">
        <f>IF(ISERROR(Baker_Scores_Men_JV!E51), " ", IF(Baker_Scores_Men_JV!E51 = "Yes", "Yes", "  "))</f>
        <v>Yes</v>
      </c>
      <c r="G51" s="44">
        <v>258</v>
      </c>
      <c r="H51" s="44">
        <v>193</v>
      </c>
      <c r="I51" s="44">
        <v>195</v>
      </c>
      <c r="J51" s="44">
        <v>240</v>
      </c>
      <c r="K51" s="44">
        <v>202</v>
      </c>
      <c r="L51" s="44">
        <v>168</v>
      </c>
      <c r="M51" s="19">
        <f t="shared" ref="M51:M61" si="12">SUM(G51:L51)</f>
        <v>1256</v>
      </c>
      <c r="N51" s="19">
        <f t="shared" ref="N51:N61" si="13">COUNTIF(G51:L51, "&gt;0" )</f>
        <v>6</v>
      </c>
      <c r="O51" s="19">
        <f t="shared" ref="O51:O61" si="14">IF(N51=0,0,M51/N51)</f>
        <v>209.33333333333334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Roster_Selection_Men!AF216&amp;" " &amp; "JV1 "</f>
        <v xml:space="preserve">Marian University (IN) JV1 </v>
      </c>
      <c r="C52" s="1" t="str">
        <f>Roster_Selection_Men!AH216</f>
        <v>17-80210</v>
      </c>
      <c r="D52" s="1" t="str">
        <f>Roster_Selection_Men!AI216</f>
        <v>Connor Carr</v>
      </c>
      <c r="E52" s="23" t="s">
        <v>2197</v>
      </c>
      <c r="F52" s="1" t="str">
        <f>IF(ISERROR(Baker_Scores_Men_JV!E52), " ", IF(Baker_Scores_Men_JV!E52 = "Yes", "Yes", "  "))</f>
        <v>Yes</v>
      </c>
      <c r="G52" s="44">
        <v>179</v>
      </c>
      <c r="H52" s="44">
        <v>205</v>
      </c>
      <c r="I52" s="44">
        <v>256</v>
      </c>
      <c r="J52" s="44">
        <v>256</v>
      </c>
      <c r="K52" s="44">
        <v>176</v>
      </c>
      <c r="L52" s="44">
        <v>213</v>
      </c>
      <c r="M52" s="19">
        <f t="shared" si="12"/>
        <v>1285</v>
      </c>
      <c r="N52" s="19">
        <f t="shared" si="13"/>
        <v>6</v>
      </c>
      <c r="O52" s="19">
        <f t="shared" si="14"/>
        <v>214.16666666666666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Roster_Selection_Men!AF217&amp;" " &amp; "JV1 "</f>
        <v xml:space="preserve">Marian University (IN) JV1 </v>
      </c>
      <c r="C53" s="1" t="str">
        <f>Roster_Selection_Men!AH217</f>
        <v>11-383682</v>
      </c>
      <c r="D53" s="1" t="str">
        <f>Roster_Selection_Men!AI217</f>
        <v>Dylan Anderson</v>
      </c>
      <c r="E53" s="23" t="s">
        <v>2197</v>
      </c>
      <c r="F53" s="1" t="str">
        <f>IF(ISERROR(Baker_Scores_Men_JV!E53), " ", IF(Baker_Scores_Men_JV!E53 = "Yes", "Yes", "  "))</f>
        <v>Yes</v>
      </c>
      <c r="G53" s="44">
        <v>0</v>
      </c>
      <c r="H53" s="44">
        <v>193</v>
      </c>
      <c r="I53" s="44">
        <v>214</v>
      </c>
      <c r="J53" s="44">
        <v>213</v>
      </c>
      <c r="K53" s="44">
        <v>202</v>
      </c>
      <c r="L53" s="44">
        <v>128</v>
      </c>
      <c r="M53" s="19">
        <f t="shared" si="12"/>
        <v>950</v>
      </c>
      <c r="N53" s="19">
        <f t="shared" si="13"/>
        <v>5</v>
      </c>
      <c r="O53" s="19">
        <f t="shared" si="14"/>
        <v>190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Roster_Selection_Men!AF218&amp;" " &amp; "JV1 "</f>
        <v xml:space="preserve">Marian University (IN) JV1 </v>
      </c>
      <c r="C54" s="1" t="str">
        <f>Roster_Selection_Men!AH218</f>
        <v>19-34085</v>
      </c>
      <c r="D54" s="1" t="str">
        <f>Roster_Selection_Men!AI218</f>
        <v>Jacob Neubauer</v>
      </c>
      <c r="E54" s="23" t="s">
        <v>2197</v>
      </c>
      <c r="F54" s="1" t="str">
        <f>IF(ISERROR(Baker_Scores_Men_JV!E54), " ", IF(Baker_Scores_Men_JV!E54 = "Yes", "Yes", "  "))</f>
        <v>Yes</v>
      </c>
      <c r="G54" s="44">
        <v>172</v>
      </c>
      <c r="H54" s="44">
        <v>0</v>
      </c>
      <c r="I54" s="44">
        <v>195</v>
      </c>
      <c r="J54" s="44">
        <v>171</v>
      </c>
      <c r="K54" s="44">
        <v>0</v>
      </c>
      <c r="L54" s="44">
        <v>0</v>
      </c>
      <c r="M54" s="19">
        <f t="shared" si="12"/>
        <v>538</v>
      </c>
      <c r="N54" s="19">
        <f t="shared" si="13"/>
        <v>3</v>
      </c>
      <c r="O54" s="19">
        <f t="shared" si="14"/>
        <v>179.33333333333334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Roster_Selection_Men!AF219&amp;" " &amp; "JV1 "</f>
        <v xml:space="preserve">Marian University (IN) JV1 </v>
      </c>
      <c r="C55" s="1" t="str">
        <f>Roster_Selection_Men!AH219</f>
        <v>11-738435</v>
      </c>
      <c r="D55" s="1" t="str">
        <f>Roster_Selection_Men!AI219</f>
        <v>Ryan Carpenter</v>
      </c>
      <c r="E55" s="23" t="s">
        <v>2197</v>
      </c>
      <c r="F55" s="1" t="str">
        <f>IF(ISERROR(Baker_Scores_Men_JV!E55), " ", IF(Baker_Scores_Men_JV!E55 = "Yes", "Yes", "  "))</f>
        <v>Yes</v>
      </c>
      <c r="G55" s="44">
        <v>187</v>
      </c>
      <c r="H55" s="44">
        <v>257</v>
      </c>
      <c r="I55" s="44">
        <v>225</v>
      </c>
      <c r="J55" s="44">
        <v>182</v>
      </c>
      <c r="K55" s="44">
        <v>192</v>
      </c>
      <c r="L55" s="44">
        <v>167</v>
      </c>
      <c r="M55" s="19">
        <f t="shared" si="12"/>
        <v>1210</v>
      </c>
      <c r="N55" s="19">
        <f t="shared" si="13"/>
        <v>6</v>
      </c>
      <c r="O55" s="19">
        <f t="shared" si="14"/>
        <v>201.66666666666666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Roster_Selection_Men!AF220&amp;" " &amp; "JV1 "</f>
        <v xml:space="preserve">Marian University (IN) JV1 </v>
      </c>
      <c r="C56" s="1" t="str">
        <f>Roster_Selection_Men!AH220</f>
        <v>5788-222</v>
      </c>
      <c r="D56" s="1" t="str">
        <f>Roster_Selection_Men!AI220</f>
        <v>Trevor Lawson</v>
      </c>
      <c r="E56" s="23" t="s">
        <v>2197</v>
      </c>
      <c r="F56" s="1" t="str">
        <f>IF(ISERROR(Baker_Scores_Men_JV!E56), " ", IF(Baker_Scores_Men_JV!E56 = "Yes", "Yes", "  "))</f>
        <v>Yes</v>
      </c>
      <c r="G56" s="44">
        <v>168</v>
      </c>
      <c r="H56" s="44">
        <v>182</v>
      </c>
      <c r="I56" s="44">
        <v>0</v>
      </c>
      <c r="J56" s="44">
        <v>0</v>
      </c>
      <c r="K56" s="44">
        <v>215</v>
      </c>
      <c r="L56" s="44">
        <v>158</v>
      </c>
      <c r="M56" s="19">
        <f t="shared" si="12"/>
        <v>723</v>
      </c>
      <c r="N56" s="19">
        <f t="shared" si="13"/>
        <v>4</v>
      </c>
      <c r="O56" s="19">
        <f t="shared" si="14"/>
        <v>180.75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Roster_Selection_Men!AF221&amp;" " &amp; "JV1 "</f>
        <v xml:space="preserve"> JV1 </v>
      </c>
      <c r="C57" s="1" t="str">
        <f>Roster_Selection_Men!AH221</f>
        <v/>
      </c>
      <c r="D57" s="1" t="str">
        <f>Roster_Selection_Men!AI221</f>
        <v/>
      </c>
      <c r="E57" s="23"/>
      <c r="F57" s="1" t="str">
        <f>IF(ISERROR(Baker_Scores_Men_JV!E57), " ", IF(Baker_Scores_Men_JV!E57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19">
        <f t="shared" si="12"/>
        <v>0</v>
      </c>
      <c r="N57" s="19">
        <f t="shared" si="13"/>
        <v>0</v>
      </c>
      <c r="O57" s="19">
        <f t="shared" si="14"/>
        <v>0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Roster_Selection_Men!AF222&amp;" " &amp; "JV1 "</f>
        <v xml:space="preserve"> JV1 </v>
      </c>
      <c r="C58" s="1" t="str">
        <f>Roster_Selection_Men!AH222</f>
        <v/>
      </c>
      <c r="D58" s="1" t="str">
        <f>Roster_Selection_Men!AI222</f>
        <v/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19">
        <f t="shared" si="12"/>
        <v>0</v>
      </c>
      <c r="N58" s="19">
        <f t="shared" si="13"/>
        <v>0</v>
      </c>
      <c r="O58" s="19">
        <f t="shared" si="14"/>
        <v>0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1775</v>
      </c>
      <c r="C59" s="28" t="s">
        <v>360</v>
      </c>
      <c r="D59" s="23" t="s">
        <v>360</v>
      </c>
      <c r="E59" s="23"/>
      <c r="F59" s="23"/>
      <c r="G59" s="44"/>
      <c r="H59" s="44"/>
      <c r="I59" s="44"/>
      <c r="J59" s="44"/>
      <c r="K59" s="44"/>
      <c r="L59" s="44"/>
      <c r="M59" s="19">
        <f t="shared" si="12"/>
        <v>0</v>
      </c>
      <c r="N59" s="19">
        <f t="shared" si="13"/>
        <v>0</v>
      </c>
      <c r="O59" s="19">
        <f t="shared" si="14"/>
        <v>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1775</v>
      </c>
      <c r="C60" s="28" t="s">
        <v>360</v>
      </c>
      <c r="D60" s="23" t="s">
        <v>360</v>
      </c>
      <c r="E60" s="23"/>
      <c r="F60" s="23"/>
      <c r="G60" s="44"/>
      <c r="H60" s="44"/>
      <c r="I60" s="44"/>
      <c r="J60" s="44"/>
      <c r="K60" s="44"/>
      <c r="L60" s="44"/>
      <c r="M60" s="19">
        <f t="shared" si="12"/>
        <v>0</v>
      </c>
      <c r="N60" s="19">
        <f t="shared" si="13"/>
        <v>0</v>
      </c>
      <c r="O60" s="19">
        <f t="shared" si="14"/>
        <v>0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1775</v>
      </c>
      <c r="C61" s="28" t="s">
        <v>360</v>
      </c>
      <c r="D61" s="23" t="s">
        <v>360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N62" si="15">SUM(G51:G61)</f>
        <v>964</v>
      </c>
      <c r="H62" s="30">
        <f t="shared" si="15"/>
        <v>1030</v>
      </c>
      <c r="I62" s="30">
        <f t="shared" si="15"/>
        <v>1085</v>
      </c>
      <c r="J62" s="30">
        <f t="shared" si="15"/>
        <v>1062</v>
      </c>
      <c r="K62" s="30">
        <f t="shared" si="15"/>
        <v>987</v>
      </c>
      <c r="L62" s="30">
        <f t="shared" si="15"/>
        <v>834</v>
      </c>
      <c r="M62" s="34">
        <f t="shared" si="15"/>
        <v>5962</v>
      </c>
      <c r="N62" s="34">
        <f t="shared" si="15"/>
        <v>30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Roster_Selection_Men!AJ215&amp;" " &amp; "JV2 "</f>
        <v xml:space="preserve">Marian University (IN) JV2 </v>
      </c>
      <c r="C64" s="1" t="str">
        <f>Roster_Selection_Men!AL215</f>
        <v>11-383695</v>
      </c>
      <c r="D64" s="1" t="str">
        <f>Roster_Selection_Men!AM215</f>
        <v>Adam Harrison</v>
      </c>
      <c r="E64" s="23" t="s">
        <v>2197</v>
      </c>
      <c r="F64" s="1" t="str">
        <f>IF(ISERROR(Baker_Scores_Men_JV!E64), " ", IF(Baker_Scores_Men_JV!E64 = "Yes", "Yes", "  "))</f>
        <v>Yes</v>
      </c>
      <c r="G64" s="29">
        <v>209</v>
      </c>
      <c r="H64" s="29">
        <v>223</v>
      </c>
      <c r="I64" s="29">
        <v>221</v>
      </c>
      <c r="J64" s="29">
        <v>148</v>
      </c>
      <c r="K64" s="29">
        <v>180</v>
      </c>
      <c r="L64" s="29">
        <v>140</v>
      </c>
      <c r="M64" s="30">
        <f t="shared" ref="M64:M74" si="16">SUM(G64:L64)</f>
        <v>1121</v>
      </c>
      <c r="N64" s="30">
        <f t="shared" ref="N64:N74" si="17">COUNTIF(G64:L64, "&gt;0" )</f>
        <v>6</v>
      </c>
      <c r="O64" s="30">
        <f t="shared" ref="O64:O74" si="18">IF(N64=0,0,M64/N64)</f>
        <v>186.83333333333334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" customHeight="1">
      <c r="B65" s="1" t="str">
        <f>Roster_Selection_Men!AJ216&amp;" " &amp; "JV2 "</f>
        <v xml:space="preserve">Marian University (IN) JV2 </v>
      </c>
      <c r="C65" s="1" t="str">
        <f>Roster_Selection_Men!AL216</f>
        <v>19-36943</v>
      </c>
      <c r="D65" s="1" t="str">
        <f>Roster_Selection_Men!AM216</f>
        <v>Caden Roberts</v>
      </c>
      <c r="E65" s="23" t="s">
        <v>2197</v>
      </c>
      <c r="F65" s="1" t="str">
        <f>IF(ISERROR(Baker_Scores_Men_JV!E65), " ", IF(Baker_Scores_Men_JV!E65 = "Yes", "Yes", "  "))</f>
        <v>Yes</v>
      </c>
      <c r="G65" s="29">
        <v>157</v>
      </c>
      <c r="H65" s="29">
        <v>166</v>
      </c>
      <c r="I65" s="29">
        <v>168</v>
      </c>
      <c r="J65" s="29">
        <v>126</v>
      </c>
      <c r="K65" s="29">
        <v>0</v>
      </c>
      <c r="L65" s="29">
        <v>150</v>
      </c>
      <c r="M65" s="30">
        <f t="shared" si="16"/>
        <v>767</v>
      </c>
      <c r="N65" s="30">
        <f t="shared" si="17"/>
        <v>5</v>
      </c>
      <c r="O65" s="30">
        <f t="shared" si="18"/>
        <v>153.4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" customHeight="1">
      <c r="B66" s="1" t="str">
        <f>Roster_Selection_Men!AJ217&amp;" " &amp; "JV2 "</f>
        <v xml:space="preserve">Marian University (IN) JV2 </v>
      </c>
      <c r="C66" s="1" t="str">
        <f>Roster_Selection_Men!AL217</f>
        <v>17-37397</v>
      </c>
      <c r="D66" s="1" t="str">
        <f>Roster_Selection_Men!AM217</f>
        <v>Jacob Cramer</v>
      </c>
      <c r="E66" s="23" t="s">
        <v>2197</v>
      </c>
      <c r="F66" s="1" t="str">
        <f>IF(ISERROR(Baker_Scores_Men_JV!E66), " ", IF(Baker_Scores_Men_JV!E66 = "Yes", "Yes", "  "))</f>
        <v>Yes</v>
      </c>
      <c r="G66" s="29">
        <v>132</v>
      </c>
      <c r="H66" s="29">
        <v>0</v>
      </c>
      <c r="I66" s="29">
        <v>206</v>
      </c>
      <c r="J66" s="29">
        <v>128</v>
      </c>
      <c r="K66" s="29">
        <v>147</v>
      </c>
      <c r="L66" s="29">
        <v>130</v>
      </c>
      <c r="M66" s="30">
        <f t="shared" si="16"/>
        <v>743</v>
      </c>
      <c r="N66" s="30">
        <f t="shared" si="17"/>
        <v>5</v>
      </c>
      <c r="O66" s="30">
        <f t="shared" si="18"/>
        <v>148.6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" customHeight="1">
      <c r="B67" s="1" t="str">
        <f>Roster_Selection_Men!AJ218&amp;" " &amp; "JV2 "</f>
        <v xml:space="preserve">Marian University (IN) JV2 </v>
      </c>
      <c r="C67" s="1" t="str">
        <f>Roster_Selection_Men!AL218</f>
        <v>21-40339</v>
      </c>
      <c r="D67" s="1" t="str">
        <f>Roster_Selection_Men!AM218</f>
        <v>Jordan Anderson</v>
      </c>
      <c r="E67" s="23" t="s">
        <v>2197</v>
      </c>
      <c r="F67" s="1" t="str">
        <f>IF(ISERROR(Baker_Scores_Men_JV!E67), " ", IF(Baker_Scores_Men_JV!E67 = "Yes", "Yes", "  "))</f>
        <v>Yes</v>
      </c>
      <c r="G67" s="29">
        <v>0</v>
      </c>
      <c r="H67" s="29">
        <v>114</v>
      </c>
      <c r="I67" s="29">
        <v>0</v>
      </c>
      <c r="J67" s="29">
        <v>0</v>
      </c>
      <c r="K67" s="29">
        <v>108</v>
      </c>
      <c r="L67" s="29">
        <v>0</v>
      </c>
      <c r="M67" s="30">
        <f t="shared" si="16"/>
        <v>222</v>
      </c>
      <c r="N67" s="30">
        <f t="shared" si="17"/>
        <v>2</v>
      </c>
      <c r="O67" s="30">
        <f t="shared" si="18"/>
        <v>111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" customHeight="1">
      <c r="B68" s="1" t="str">
        <f>Roster_Selection_Men!AJ219&amp;" " &amp; "JV2 "</f>
        <v xml:space="preserve">Marian University (IN) JV2 </v>
      </c>
      <c r="C68" s="1" t="str">
        <f>Roster_Selection_Men!AL219</f>
        <v>11-436766</v>
      </c>
      <c r="D68" s="1" t="str">
        <f>Roster_Selection_Men!AM219</f>
        <v>Matthew Watson</v>
      </c>
      <c r="E68" s="23" t="s">
        <v>2197</v>
      </c>
      <c r="F68" s="1" t="str">
        <f>IF(ISERROR(Baker_Scores_Men_JV!E68), " ", IF(Baker_Scores_Men_JV!E68 = "Yes", "Yes", "  "))</f>
        <v>Yes</v>
      </c>
      <c r="G68" s="29">
        <v>210</v>
      </c>
      <c r="H68" s="29">
        <v>225</v>
      </c>
      <c r="I68" s="29">
        <v>203</v>
      </c>
      <c r="J68" s="29">
        <v>161</v>
      </c>
      <c r="K68" s="29">
        <v>146</v>
      </c>
      <c r="L68" s="29">
        <v>223</v>
      </c>
      <c r="M68" s="30">
        <f t="shared" si="16"/>
        <v>1168</v>
      </c>
      <c r="N68" s="30">
        <f t="shared" si="17"/>
        <v>6</v>
      </c>
      <c r="O68" s="30">
        <f t="shared" si="18"/>
        <v>194.66666666666666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" customHeight="1">
      <c r="B69" s="1" t="str">
        <f>Roster_Selection_Men!AJ220&amp;" " &amp; "JV2 "</f>
        <v xml:space="preserve">Marian University (IN) JV2 </v>
      </c>
      <c r="C69" s="1" t="str">
        <f>Roster_Selection_Men!AL220</f>
        <v>11-100712</v>
      </c>
      <c r="D69" s="1" t="str">
        <f>Roster_Selection_Men!AM220</f>
        <v>Seth Becker</v>
      </c>
      <c r="E69" s="23" t="s">
        <v>2197</v>
      </c>
      <c r="F69" s="1" t="str">
        <f>IF(ISERROR(Baker_Scores_Men_JV!E69), " ", IF(Baker_Scores_Men_JV!E69 = "Yes", "Yes", "  "))</f>
        <v>Yes</v>
      </c>
      <c r="G69" s="29">
        <v>221</v>
      </c>
      <c r="H69" s="29">
        <v>153</v>
      </c>
      <c r="I69" s="29">
        <v>174</v>
      </c>
      <c r="J69" s="29">
        <v>147</v>
      </c>
      <c r="K69" s="29">
        <v>134</v>
      </c>
      <c r="L69" s="29">
        <v>162</v>
      </c>
      <c r="M69" s="30">
        <f t="shared" si="16"/>
        <v>991</v>
      </c>
      <c r="N69" s="30">
        <f t="shared" si="17"/>
        <v>6</v>
      </c>
      <c r="O69" s="30">
        <f t="shared" si="18"/>
        <v>165.16666666666666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" customHeight="1">
      <c r="B70" s="1" t="str">
        <f>Roster_Selection_Men!AJ221&amp;" " &amp; "JV2 "</f>
        <v xml:space="preserve"> JV2 </v>
      </c>
      <c r="C70" s="1" t="str">
        <f>Roster_Selection_Men!AL221</f>
        <v/>
      </c>
      <c r="D70" s="1" t="str">
        <f>Roster_Selection_Men!AM221</f>
        <v/>
      </c>
      <c r="E70" s="23"/>
      <c r="F70" s="1" t="str">
        <f>IF(ISERROR(Baker_Scores_Men_JV!E70), " ", IF(Baker_Scores_Men_JV!E70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30">
        <f t="shared" si="16"/>
        <v>0</v>
      </c>
      <c r="N70" s="30">
        <f t="shared" si="17"/>
        <v>0</v>
      </c>
      <c r="O70" s="30">
        <f t="shared" si="18"/>
        <v>0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" customHeight="1">
      <c r="B71" s="1" t="str">
        <f>Roster_Selection_Men!AJ222&amp;" " &amp; "JV2 "</f>
        <v xml:space="preserve"> JV2 </v>
      </c>
      <c r="C71" s="1" t="str">
        <f>Roster_Selection_Men!AL222</f>
        <v/>
      </c>
      <c r="D71" s="1" t="str">
        <f>Roster_Selection_Men!AM222</f>
        <v/>
      </c>
      <c r="E71" s="23"/>
      <c r="F71" s="1" t="str">
        <f>IF(ISERROR(Baker_Scores_Men_JV!E71), " ", IF(Baker_Scores_Men_JV!E71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30">
        <f t="shared" si="16"/>
        <v>0</v>
      </c>
      <c r="N71" s="30">
        <f t="shared" si="17"/>
        <v>0</v>
      </c>
      <c r="O71" s="30">
        <f t="shared" si="18"/>
        <v>0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" customHeight="1">
      <c r="B72" s="1" t="s">
        <v>1776</v>
      </c>
      <c r="C72" s="28" t="s">
        <v>360</v>
      </c>
      <c r="D72" s="23" t="s">
        <v>360</v>
      </c>
      <c r="E72" s="23"/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" customHeight="1">
      <c r="B73" s="1" t="s">
        <v>1776</v>
      </c>
      <c r="C73" s="28" t="s">
        <v>360</v>
      </c>
      <c r="D73" s="23" t="s">
        <v>360</v>
      </c>
      <c r="E73" s="23"/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" customHeight="1">
      <c r="B74" s="1" t="s">
        <v>1776</v>
      </c>
      <c r="C74" s="28" t="s">
        <v>360</v>
      </c>
      <c r="D74" s="23" t="s">
        <v>360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" customHeight="1">
      <c r="B75" s="33"/>
      <c r="G75" s="30">
        <f t="shared" ref="G75:N75" si="19">SUM(G64:G74)</f>
        <v>929</v>
      </c>
      <c r="H75" s="30">
        <f t="shared" si="19"/>
        <v>881</v>
      </c>
      <c r="I75" s="30">
        <f t="shared" si="19"/>
        <v>972</v>
      </c>
      <c r="J75" s="30">
        <f t="shared" si="19"/>
        <v>710</v>
      </c>
      <c r="K75" s="30">
        <f t="shared" si="19"/>
        <v>715</v>
      </c>
      <c r="L75" s="30">
        <f t="shared" si="19"/>
        <v>805</v>
      </c>
      <c r="M75" s="34">
        <f t="shared" si="19"/>
        <v>5012</v>
      </c>
      <c r="N75" s="34">
        <f t="shared" si="19"/>
        <v>30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" customHeight="1">
      <c r="B77" s="1" t="str">
        <f>Roster_Selection_Men!AF236&amp;" " &amp; "JV1 "</f>
        <v xml:space="preserve">McKendree University JV1 </v>
      </c>
      <c r="C77" s="1" t="str">
        <f>Roster_Selection_Men!AH236</f>
        <v>8572-18570</v>
      </c>
      <c r="D77" s="1" t="str">
        <f>Roster_Selection_Men!AI236</f>
        <v>Andrew Connors</v>
      </c>
      <c r="E77" s="23" t="s">
        <v>2197</v>
      </c>
      <c r="F77" s="1" t="str">
        <f>IF(ISERROR(Baker_Scores_Men_JV!E77), " ", IF(Baker_Scores_Men_JV!E77 = "Yes", "Yes", "  "))</f>
        <v>Yes</v>
      </c>
      <c r="G77" s="29">
        <v>236</v>
      </c>
      <c r="H77" s="29">
        <v>266</v>
      </c>
      <c r="I77" s="29">
        <v>192</v>
      </c>
      <c r="J77" s="29">
        <v>147</v>
      </c>
      <c r="K77" s="29">
        <v>165</v>
      </c>
      <c r="L77" s="29">
        <v>0</v>
      </c>
      <c r="M77" s="30">
        <f t="shared" ref="M77:M87" si="20">SUM(G77:L77)</f>
        <v>1006</v>
      </c>
      <c r="N77" s="30">
        <f t="shared" ref="N77:N87" si="21">COUNTIF(G77:L77, "&gt;0" )</f>
        <v>5</v>
      </c>
      <c r="O77" s="30">
        <f t="shared" ref="O77:O87" si="22">IF(N77=0,0,M77/N77)</f>
        <v>201.2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" customHeight="1">
      <c r="B78" s="1" t="str">
        <f>Roster_Selection_Men!AF237&amp;" " &amp; "JV1 "</f>
        <v xml:space="preserve">McKendree University JV1 </v>
      </c>
      <c r="C78" s="1" t="str">
        <f>Roster_Selection_Men!AH237</f>
        <v>8736-2166</v>
      </c>
      <c r="D78" s="1" t="str">
        <f>Roster_Selection_Men!AI237</f>
        <v>David Johnson</v>
      </c>
      <c r="E78" s="23" t="s">
        <v>2197</v>
      </c>
      <c r="F78" s="1" t="str">
        <f>IF(ISERROR(Baker_Scores_Men_JV!E78), " ", IF(Baker_Scores_Men_JV!E78 = "Yes", "Yes", "  "))</f>
        <v>Yes</v>
      </c>
      <c r="G78" s="29">
        <v>231</v>
      </c>
      <c r="H78" s="29">
        <v>201</v>
      </c>
      <c r="I78" s="29">
        <v>222</v>
      </c>
      <c r="J78" s="29">
        <v>214</v>
      </c>
      <c r="K78" s="29">
        <v>234</v>
      </c>
      <c r="L78" s="29">
        <v>179</v>
      </c>
      <c r="M78" s="30">
        <f t="shared" si="20"/>
        <v>1281</v>
      </c>
      <c r="N78" s="30">
        <f t="shared" si="21"/>
        <v>6</v>
      </c>
      <c r="O78" s="30">
        <f t="shared" si="22"/>
        <v>213.5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" customHeight="1">
      <c r="B79" s="1" t="str">
        <f>Roster_Selection_Men!AF238&amp;" " &amp; "JV1 "</f>
        <v xml:space="preserve">McKendree University JV1 </v>
      </c>
      <c r="C79" s="1" t="str">
        <f>Roster_Selection_Men!AH238</f>
        <v>15-50813</v>
      </c>
      <c r="D79" s="1" t="str">
        <f>Roster_Selection_Men!AI238</f>
        <v>Gavin Davidson</v>
      </c>
      <c r="E79" s="23" t="s">
        <v>2197</v>
      </c>
      <c r="F79" s="1" t="str">
        <f>IF(ISERROR(Baker_Scores_Men_JV!E79), " ", IF(Baker_Scores_Men_JV!E79 = "Yes", "Yes", "  "))</f>
        <v>Yes</v>
      </c>
      <c r="G79" s="29">
        <v>216</v>
      </c>
      <c r="H79" s="29">
        <v>244</v>
      </c>
      <c r="I79" s="29">
        <v>200</v>
      </c>
      <c r="J79" s="29">
        <v>226</v>
      </c>
      <c r="K79" s="29">
        <v>201</v>
      </c>
      <c r="L79" s="29">
        <v>247</v>
      </c>
      <c r="M79" s="30">
        <f t="shared" si="20"/>
        <v>1334</v>
      </c>
      <c r="N79" s="30">
        <f t="shared" si="21"/>
        <v>6</v>
      </c>
      <c r="O79" s="30">
        <f t="shared" si="22"/>
        <v>222.33333333333334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" customHeight="1">
      <c r="B80" s="1" t="str">
        <f>Roster_Selection_Men!AF239&amp;" " &amp; "JV1 "</f>
        <v xml:space="preserve">McKendree University JV1 </v>
      </c>
      <c r="C80" s="1" t="str">
        <f>Roster_Selection_Men!AH239</f>
        <v>11-261743</v>
      </c>
      <c r="D80" s="1" t="str">
        <f>Roster_Selection_Men!AI239</f>
        <v>Kristopher Walter</v>
      </c>
      <c r="E80" s="23" t="s">
        <v>2197</v>
      </c>
      <c r="F80" s="1" t="str">
        <f>IF(ISERROR(Baker_Scores_Men_JV!E80), " ", IF(Baker_Scores_Men_JV!E80 = "Yes", "Yes", "  "))</f>
        <v>Yes</v>
      </c>
      <c r="G80" s="29">
        <v>0</v>
      </c>
      <c r="H80" s="29">
        <v>0</v>
      </c>
      <c r="I80" s="29">
        <v>0</v>
      </c>
      <c r="J80" s="29">
        <v>201</v>
      </c>
      <c r="K80" s="29">
        <v>220</v>
      </c>
      <c r="L80" s="29">
        <v>192</v>
      </c>
      <c r="M80" s="30">
        <f t="shared" si="20"/>
        <v>613</v>
      </c>
      <c r="N80" s="30">
        <f t="shared" si="21"/>
        <v>3</v>
      </c>
      <c r="O80" s="30">
        <f t="shared" si="22"/>
        <v>204.33333333333334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" customHeight="1">
      <c r="B81" s="1" t="str">
        <f>Roster_Selection_Men!AF240&amp;" " &amp; "JV1 "</f>
        <v xml:space="preserve">McKendree University JV1 </v>
      </c>
      <c r="C81" s="1" t="str">
        <f>Roster_Selection_Men!AH240</f>
        <v>11-306724</v>
      </c>
      <c r="D81" s="1" t="str">
        <f>Roster_Selection_Men!AI240</f>
        <v>Kyle Hintz</v>
      </c>
      <c r="E81" s="23" t="s">
        <v>2197</v>
      </c>
      <c r="F81" s="1" t="str">
        <f>IF(ISERROR(Baker_Scores_Men_JV!E81), " ", IF(Baker_Scores_Men_JV!E81 = "Yes", "Yes", "  "))</f>
        <v>Yes</v>
      </c>
      <c r="G81" s="29">
        <v>220</v>
      </c>
      <c r="H81" s="29">
        <v>204</v>
      </c>
      <c r="I81" s="29">
        <v>212</v>
      </c>
      <c r="J81" s="29">
        <v>178</v>
      </c>
      <c r="K81" s="29">
        <v>0</v>
      </c>
      <c r="L81" s="29">
        <v>0</v>
      </c>
      <c r="M81" s="30">
        <f t="shared" si="20"/>
        <v>814</v>
      </c>
      <c r="N81" s="30">
        <f t="shared" si="21"/>
        <v>4</v>
      </c>
      <c r="O81" s="30">
        <f t="shared" si="22"/>
        <v>203.5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" customHeight="1">
      <c r="B82" s="1" t="str">
        <f>Roster_Selection_Men!AF241&amp;" " &amp; "JV1 "</f>
        <v xml:space="preserve">McKendree University JV1 </v>
      </c>
      <c r="C82" s="1" t="str">
        <f>Roster_Selection_Men!AH241</f>
        <v>19-44166</v>
      </c>
      <c r="D82" s="1" t="str">
        <f>Roster_Selection_Men!AI241</f>
        <v>Nathaniel Myers</v>
      </c>
      <c r="E82" s="23" t="s">
        <v>2197</v>
      </c>
      <c r="F82" s="1" t="str">
        <f>IF(ISERROR(Baker_Scores_Men_JV!E82), " ", IF(Baker_Scores_Men_JV!E82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29">
        <v>191</v>
      </c>
      <c r="L82" s="29">
        <v>0</v>
      </c>
      <c r="M82" s="30">
        <f t="shared" si="20"/>
        <v>191</v>
      </c>
      <c r="N82" s="30">
        <f t="shared" si="21"/>
        <v>1</v>
      </c>
      <c r="O82" s="30">
        <f t="shared" si="22"/>
        <v>191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" customHeight="1">
      <c r="B83" s="1" t="str">
        <f>Roster_Selection_Men!AF242&amp;" " &amp; "JV1 "</f>
        <v xml:space="preserve">McKendree University JV1 </v>
      </c>
      <c r="C83" s="1" t="str">
        <f>Roster_Selection_Men!AH242</f>
        <v>17-10263</v>
      </c>
      <c r="D83" s="1" t="str">
        <f>Roster_Selection_Men!AI242</f>
        <v>Trevor Pense</v>
      </c>
      <c r="E83" s="23" t="s">
        <v>2197</v>
      </c>
      <c r="F83" s="1" t="str">
        <f>IF(ISERROR(Baker_Scores_Men_JV!E83), " ", IF(Baker_Scores_Men_JV!E83 = "Yes", "Yes", "  "))</f>
        <v>Yes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170</v>
      </c>
      <c r="M83" s="30">
        <f t="shared" si="20"/>
        <v>170</v>
      </c>
      <c r="N83" s="30">
        <f t="shared" si="21"/>
        <v>1</v>
      </c>
      <c r="O83" s="30">
        <f t="shared" si="22"/>
        <v>170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" customHeight="1">
      <c r="B84" s="1" t="str">
        <f>Roster_Selection_Men!AF243&amp;" " &amp; "JV1 "</f>
        <v xml:space="preserve">McKendree University JV1 </v>
      </c>
      <c r="C84" s="1" t="str">
        <f>Roster_Selection_Men!AH243</f>
        <v>11-402180</v>
      </c>
      <c r="D84" s="1" t="str">
        <f>Roster_Selection_Men!AI243</f>
        <v>Zachary Vanderpool</v>
      </c>
      <c r="E84" s="23" t="s">
        <v>2197</v>
      </c>
      <c r="F84" s="1" t="str">
        <f>IF(ISERROR(Baker_Scores_Men_JV!E84), " ", IF(Baker_Scores_Men_JV!E84 = "Yes", "Yes", "  "))</f>
        <v>Yes</v>
      </c>
      <c r="G84" s="29">
        <v>203</v>
      </c>
      <c r="H84" s="29">
        <v>233</v>
      </c>
      <c r="I84" s="29">
        <v>190</v>
      </c>
      <c r="J84" s="29">
        <v>0</v>
      </c>
      <c r="K84" s="29">
        <v>0</v>
      </c>
      <c r="L84" s="29">
        <v>202</v>
      </c>
      <c r="M84" s="30">
        <f t="shared" si="20"/>
        <v>828</v>
      </c>
      <c r="N84" s="30">
        <f t="shared" si="21"/>
        <v>4</v>
      </c>
      <c r="O84" s="30">
        <f t="shared" si="22"/>
        <v>207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" customHeight="1">
      <c r="B85" s="1" t="s">
        <v>1777</v>
      </c>
      <c r="C85" s="28" t="s">
        <v>360</v>
      </c>
      <c r="D85" s="23" t="s">
        <v>360</v>
      </c>
      <c r="E85" s="23"/>
      <c r="F85" s="23"/>
      <c r="G85" s="29"/>
      <c r="H85" s="29"/>
      <c r="I85" s="29"/>
      <c r="J85" s="29"/>
      <c r="K85" s="29"/>
      <c r="L85" s="29"/>
      <c r="M85" s="30">
        <f t="shared" si="20"/>
        <v>0</v>
      </c>
      <c r="N85" s="30">
        <f t="shared" si="21"/>
        <v>0</v>
      </c>
      <c r="O85" s="30">
        <f t="shared" si="22"/>
        <v>0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" customHeight="1">
      <c r="B86" s="1" t="s">
        <v>1777</v>
      </c>
      <c r="C86" s="28" t="s">
        <v>360</v>
      </c>
      <c r="D86" s="23" t="s">
        <v>360</v>
      </c>
      <c r="E86" s="23"/>
      <c r="F86" s="23"/>
      <c r="G86" s="29"/>
      <c r="H86" s="29"/>
      <c r="I86" s="29"/>
      <c r="J86" s="29"/>
      <c r="K86" s="29"/>
      <c r="L86" s="29"/>
      <c r="M86" s="30">
        <f t="shared" si="20"/>
        <v>0</v>
      </c>
      <c r="N86" s="30">
        <f t="shared" si="21"/>
        <v>0</v>
      </c>
      <c r="O86" s="30">
        <f t="shared" si="22"/>
        <v>0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" customHeight="1">
      <c r="B87" s="1" t="s">
        <v>1777</v>
      </c>
      <c r="C87" s="28" t="s">
        <v>360</v>
      </c>
      <c r="D87" s="23" t="s">
        <v>360</v>
      </c>
      <c r="E87" s="23"/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30">
        <f t="shared" si="22"/>
        <v>0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" customHeight="1">
      <c r="B88" s="33"/>
      <c r="G88" s="30">
        <f t="shared" ref="G88:N88" si="23">SUM(G77:G87)</f>
        <v>1106</v>
      </c>
      <c r="H88" s="30">
        <f t="shared" si="23"/>
        <v>1148</v>
      </c>
      <c r="I88" s="30">
        <f t="shared" si="23"/>
        <v>1016</v>
      </c>
      <c r="J88" s="30">
        <f t="shared" si="23"/>
        <v>966</v>
      </c>
      <c r="K88" s="30">
        <f t="shared" si="23"/>
        <v>1011</v>
      </c>
      <c r="L88" s="30">
        <f t="shared" si="23"/>
        <v>990</v>
      </c>
      <c r="M88" s="34">
        <f t="shared" si="23"/>
        <v>6237</v>
      </c>
      <c r="N88" s="34">
        <f t="shared" si="23"/>
        <v>30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" customHeight="1">
      <c r="B90" s="1" t="str">
        <f>Roster_Selection_Men!AF259&amp;" " &amp; "JV1 "</f>
        <v xml:space="preserve">Midway University JV1 </v>
      </c>
      <c r="C90" s="1" t="str">
        <f>Roster_Selection_Men!AH259</f>
        <v>18-30569</v>
      </c>
      <c r="D90" s="1" t="str">
        <f>Roster_Selection_Men!AI259</f>
        <v>Isiah Gordon</v>
      </c>
      <c r="E90" s="23" t="s">
        <v>2197</v>
      </c>
      <c r="F90" s="1" t="str">
        <f>IF(ISERROR(Baker_Scores_Men_JV!E90), " ", IF(Baker_Scores_Men_JV!E90 = "Yes", "Yes", "  "))</f>
        <v>Yes</v>
      </c>
      <c r="G90" s="29">
        <v>0</v>
      </c>
      <c r="H90" s="29">
        <v>191</v>
      </c>
      <c r="I90" s="29">
        <v>175</v>
      </c>
      <c r="J90" s="29">
        <v>145</v>
      </c>
      <c r="K90" s="29">
        <v>0</v>
      </c>
      <c r="L90" s="29">
        <v>0</v>
      </c>
      <c r="M90" s="30">
        <f t="shared" ref="M90:M100" si="24">SUM(G90:L90)</f>
        <v>511</v>
      </c>
      <c r="N90" s="30">
        <f t="shared" ref="N90:N100" si="25">COUNTIF(G90:L90, "&gt;0" )</f>
        <v>3</v>
      </c>
      <c r="O90" s="30">
        <f t="shared" ref="O90:O100" si="26">IF(N90=0,0,M90/N90)</f>
        <v>170.33333333333334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" customHeight="1">
      <c r="B91" s="1" t="str">
        <f>Roster_Selection_Men!AF260&amp;" " &amp; "JV1 "</f>
        <v xml:space="preserve">Midway University JV1 </v>
      </c>
      <c r="C91" s="1" t="str">
        <f>Roster_Selection_Men!AH260</f>
        <v>11-528742</v>
      </c>
      <c r="D91" s="1" t="str">
        <f>Roster_Selection_Men!AI260</f>
        <v>Joshua Nelson</v>
      </c>
      <c r="E91" s="23" t="s">
        <v>2197</v>
      </c>
      <c r="F91" s="1" t="str">
        <f>IF(ISERROR(Baker_Scores_Men_JV!E91), " ", IF(Baker_Scores_Men_JV!E91 = "Yes", "Yes", "  "))</f>
        <v>Yes</v>
      </c>
      <c r="G91" s="29">
        <v>0</v>
      </c>
      <c r="H91" s="29">
        <v>175</v>
      </c>
      <c r="I91" s="29">
        <v>192</v>
      </c>
      <c r="J91" s="29">
        <v>208</v>
      </c>
      <c r="K91" s="29">
        <v>188</v>
      </c>
      <c r="L91" s="29">
        <v>166</v>
      </c>
      <c r="M91" s="30">
        <f t="shared" si="24"/>
        <v>929</v>
      </c>
      <c r="N91" s="30">
        <f t="shared" si="25"/>
        <v>5</v>
      </c>
      <c r="O91" s="30">
        <f t="shared" si="26"/>
        <v>185.8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" customHeight="1">
      <c r="B92" s="1" t="str">
        <f>Roster_Selection_Men!AF261&amp;" " &amp; "JV1 "</f>
        <v xml:space="preserve">Midway University JV1 </v>
      </c>
      <c r="C92" s="1" t="str">
        <f>Roster_Selection_Men!AH261</f>
        <v>11-600526</v>
      </c>
      <c r="D92" s="1" t="str">
        <f>Roster_Selection_Men!AI261</f>
        <v>Kevin Allen</v>
      </c>
      <c r="E92" s="23" t="s">
        <v>2197</v>
      </c>
      <c r="F92" s="1" t="str">
        <f>IF(ISERROR(Baker_Scores_Men_JV!E92), " ", IF(Baker_Scores_Men_JV!E92 = "Yes", "Yes", "  "))</f>
        <v xml:space="preserve">  </v>
      </c>
      <c r="G92" s="29">
        <v>157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30">
        <f t="shared" si="24"/>
        <v>157</v>
      </c>
      <c r="N92" s="30">
        <f t="shared" si="25"/>
        <v>1</v>
      </c>
      <c r="O92" s="30">
        <f t="shared" si="26"/>
        <v>157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" customHeight="1">
      <c r="B93" s="1" t="str">
        <f>Roster_Selection_Men!AF262&amp;" " &amp; "JV1 "</f>
        <v xml:space="preserve">Midway University JV1 </v>
      </c>
      <c r="C93" s="1" t="str">
        <f>Roster_Selection_Men!AH262</f>
        <v>11-700332</v>
      </c>
      <c r="D93" s="1" t="str">
        <f>Roster_Selection_Men!AI262</f>
        <v>Logan Shaner</v>
      </c>
      <c r="E93" s="23" t="s">
        <v>2197</v>
      </c>
      <c r="F93" s="1" t="str">
        <f>IF(ISERROR(Baker_Scores_Men_JV!E93), " ", IF(Baker_Scores_Men_JV!E93 = "Yes", "Yes", "  "))</f>
        <v>Yes</v>
      </c>
      <c r="G93" s="29">
        <v>249</v>
      </c>
      <c r="H93" s="29">
        <v>223</v>
      </c>
      <c r="I93" s="29">
        <v>194</v>
      </c>
      <c r="J93" s="29">
        <v>223</v>
      </c>
      <c r="K93" s="29">
        <v>192</v>
      </c>
      <c r="L93" s="29">
        <v>246</v>
      </c>
      <c r="M93" s="30">
        <f t="shared" si="24"/>
        <v>1327</v>
      </c>
      <c r="N93" s="30">
        <f t="shared" si="25"/>
        <v>6</v>
      </c>
      <c r="O93" s="30">
        <f t="shared" si="26"/>
        <v>221.16666666666666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" customHeight="1">
      <c r="B94" s="1" t="str">
        <f>Roster_Selection_Men!AF263&amp;" " &amp; "JV1 "</f>
        <v xml:space="preserve">Midway University JV1 </v>
      </c>
      <c r="C94" s="1" t="str">
        <f>Roster_Selection_Men!AH263</f>
        <v>20-260</v>
      </c>
      <c r="D94" s="1" t="str">
        <f>Roster_Selection_Men!AI263</f>
        <v>Noah Seng</v>
      </c>
      <c r="E94" s="23" t="s">
        <v>2197</v>
      </c>
      <c r="F94" s="1" t="str">
        <f>IF(ISERROR(Baker_Scores_Men_JV!E94), " ", IF(Baker_Scores_Men_JV!E94 = "Yes", "Yes", "  "))</f>
        <v>Yes</v>
      </c>
      <c r="G94" s="29">
        <v>212</v>
      </c>
      <c r="H94" s="29">
        <v>213</v>
      </c>
      <c r="I94" s="29">
        <v>180</v>
      </c>
      <c r="J94" s="29">
        <v>0</v>
      </c>
      <c r="K94" s="29">
        <v>0</v>
      </c>
      <c r="L94" s="29">
        <v>0</v>
      </c>
      <c r="M94" s="30">
        <f t="shared" si="24"/>
        <v>605</v>
      </c>
      <c r="N94" s="30">
        <f t="shared" si="25"/>
        <v>3</v>
      </c>
      <c r="O94" s="30">
        <f t="shared" si="26"/>
        <v>201.66666666666666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" customHeight="1">
      <c r="B95" s="1" t="str">
        <f>Roster_Selection_Men!AF264&amp;" " &amp; "JV1 "</f>
        <v xml:space="preserve">Midway University JV1 </v>
      </c>
      <c r="C95" s="1" t="str">
        <f>Roster_Selection_Men!AH264</f>
        <v>11-746293</v>
      </c>
      <c r="D95" s="1" t="str">
        <f>Roster_Selection_Men!AI264</f>
        <v>Patrick Harmon</v>
      </c>
      <c r="E95" s="23" t="s">
        <v>2197</v>
      </c>
      <c r="F95" s="1" t="str">
        <f>IF(ISERROR(Baker_Scores_Men_JV!E95), " ", IF(Baker_Scores_Men_JV!E95 = "Yes", "Yes", "  "))</f>
        <v xml:space="preserve">  </v>
      </c>
      <c r="G95" s="29">
        <v>0</v>
      </c>
      <c r="H95" s="29">
        <v>0</v>
      </c>
      <c r="I95" s="29">
        <v>0</v>
      </c>
      <c r="J95" s="29">
        <v>0</v>
      </c>
      <c r="K95" s="29">
        <v>181</v>
      </c>
      <c r="L95" s="29">
        <v>167</v>
      </c>
      <c r="M95" s="30">
        <f t="shared" si="24"/>
        <v>348</v>
      </c>
      <c r="N95" s="30">
        <f t="shared" si="25"/>
        <v>2</v>
      </c>
      <c r="O95" s="30">
        <f t="shared" si="26"/>
        <v>174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" customHeight="1">
      <c r="B96" s="1" t="str">
        <f>Roster_Selection_Men!AF265&amp;" " &amp; "JV1 "</f>
        <v xml:space="preserve">Midway University JV1 </v>
      </c>
      <c r="C96" s="1" t="str">
        <f>Roster_Selection_Men!AH265</f>
        <v>15-166182</v>
      </c>
      <c r="D96" s="1" t="str">
        <f>Roster_Selection_Men!AI265</f>
        <v>Ryan Tuite</v>
      </c>
      <c r="E96" s="23" t="s">
        <v>2197</v>
      </c>
      <c r="F96" s="1" t="str">
        <f>IF(ISERROR(Baker_Scores_Men_JV!E96), " ", IF(Baker_Scores_Men_JV!E96 = "Yes", "Yes", "  "))</f>
        <v>Yes</v>
      </c>
      <c r="G96" s="29">
        <v>169</v>
      </c>
      <c r="H96" s="29">
        <v>0</v>
      </c>
      <c r="I96" s="29">
        <v>0</v>
      </c>
      <c r="J96" s="29">
        <v>220</v>
      </c>
      <c r="K96" s="29">
        <v>217</v>
      </c>
      <c r="L96" s="29">
        <v>257</v>
      </c>
      <c r="M96" s="30">
        <f t="shared" si="24"/>
        <v>863</v>
      </c>
      <c r="N96" s="30">
        <f t="shared" si="25"/>
        <v>4</v>
      </c>
      <c r="O96" s="30">
        <f t="shared" si="26"/>
        <v>215.75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" customHeight="1">
      <c r="B97" s="1" t="str">
        <f>Roster_Selection_Men!AF266&amp;" " &amp; "JV1 "</f>
        <v xml:space="preserve">Midway University JV1 </v>
      </c>
      <c r="C97" s="1" t="str">
        <f>Roster_Selection_Men!AH266</f>
        <v>11-558655</v>
      </c>
      <c r="D97" s="1" t="str">
        <f>Roster_Selection_Men!AI266</f>
        <v>Vincent Biehn</v>
      </c>
      <c r="E97" s="23" t="s">
        <v>2197</v>
      </c>
      <c r="F97" s="1" t="str">
        <f>IF(ISERROR(Baker_Scores_Men_JV!E97), " ", IF(Baker_Scores_Men_JV!E97 = "Yes", "Yes", "  "))</f>
        <v>Yes</v>
      </c>
      <c r="G97" s="29">
        <v>158</v>
      </c>
      <c r="H97" s="29">
        <v>182</v>
      </c>
      <c r="I97" s="29">
        <v>190</v>
      </c>
      <c r="J97" s="29">
        <v>180</v>
      </c>
      <c r="K97" s="29">
        <v>223</v>
      </c>
      <c r="L97" s="29">
        <v>235</v>
      </c>
      <c r="M97" s="30">
        <f t="shared" si="24"/>
        <v>1168</v>
      </c>
      <c r="N97" s="30">
        <f t="shared" si="25"/>
        <v>6</v>
      </c>
      <c r="O97" s="30">
        <f t="shared" si="26"/>
        <v>194.66666666666666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" customHeight="1">
      <c r="B98" s="1" t="s">
        <v>1778</v>
      </c>
      <c r="C98" s="28" t="s">
        <v>360</v>
      </c>
      <c r="D98" s="23" t="s">
        <v>360</v>
      </c>
      <c r="E98" s="23"/>
      <c r="F98" s="23"/>
      <c r="G98" s="29"/>
      <c r="H98" s="29"/>
      <c r="I98" s="29"/>
      <c r="J98" s="29"/>
      <c r="K98" s="29"/>
      <c r="L98" s="29"/>
      <c r="M98" s="30">
        <f t="shared" si="24"/>
        <v>0</v>
      </c>
      <c r="N98" s="30">
        <f t="shared" si="25"/>
        <v>0</v>
      </c>
      <c r="O98" s="30">
        <f t="shared" si="26"/>
        <v>0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" customHeight="1">
      <c r="B99" s="1" t="s">
        <v>1778</v>
      </c>
      <c r="C99" s="28" t="s">
        <v>360</v>
      </c>
      <c r="D99" s="23" t="s">
        <v>360</v>
      </c>
      <c r="E99" s="23"/>
      <c r="F99" s="23"/>
      <c r="G99" s="29"/>
      <c r="H99" s="29"/>
      <c r="I99" s="29"/>
      <c r="J99" s="29"/>
      <c r="K99" s="29"/>
      <c r="L99" s="29"/>
      <c r="M99" s="30">
        <f t="shared" si="24"/>
        <v>0</v>
      </c>
      <c r="N99" s="30">
        <f t="shared" si="25"/>
        <v>0</v>
      </c>
      <c r="O99" s="30">
        <f t="shared" si="26"/>
        <v>0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" customHeight="1">
      <c r="B100" s="1" t="s">
        <v>1778</v>
      </c>
      <c r="C100" s="28" t="s">
        <v>360</v>
      </c>
      <c r="D100" s="23" t="s">
        <v>360</v>
      </c>
      <c r="E100" s="23"/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30">
        <f t="shared" si="26"/>
        <v>0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" customHeight="1">
      <c r="B101" s="33"/>
      <c r="G101" s="30">
        <f t="shared" ref="G101:N101" si="27">SUM(G90:G100)</f>
        <v>945</v>
      </c>
      <c r="H101" s="30">
        <f t="shared" si="27"/>
        <v>984</v>
      </c>
      <c r="I101" s="30">
        <f t="shared" si="27"/>
        <v>931</v>
      </c>
      <c r="J101" s="30">
        <f t="shared" si="27"/>
        <v>976</v>
      </c>
      <c r="K101" s="30">
        <f t="shared" si="27"/>
        <v>1001</v>
      </c>
      <c r="L101" s="30">
        <f t="shared" si="27"/>
        <v>1071</v>
      </c>
      <c r="M101" s="34">
        <f t="shared" si="27"/>
        <v>5908</v>
      </c>
      <c r="N101" s="34">
        <f t="shared" si="27"/>
        <v>30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" customHeight="1">
      <c r="B103" s="1" t="str">
        <f>Roster_Selection_Men!AF291&amp;" " &amp; "JV1 "</f>
        <v xml:space="preserve">Purdue University JV1 </v>
      </c>
      <c r="C103" s="1" t="str">
        <f>Roster_Selection_Men!AH291</f>
        <v>11-251853</v>
      </c>
      <c r="D103" s="1" t="str">
        <f>Roster_Selection_Men!AI291</f>
        <v>Charles Rott</v>
      </c>
      <c r="E103" s="23" t="s">
        <v>2197</v>
      </c>
      <c r="F103" s="1" t="str">
        <f>IF(ISERROR(Baker_Scores_Men_JV!E103), " ", IF(Baker_Scores_Men_JV!E103 = "Yes", "Yes", "  "))</f>
        <v>Yes</v>
      </c>
      <c r="G103" s="29">
        <v>217</v>
      </c>
      <c r="H103" s="29">
        <v>254</v>
      </c>
      <c r="I103" s="29">
        <v>146</v>
      </c>
      <c r="J103" s="29">
        <v>126</v>
      </c>
      <c r="K103" s="29">
        <v>0</v>
      </c>
      <c r="L103" s="29">
        <v>177</v>
      </c>
      <c r="M103" s="30">
        <f t="shared" ref="M103:M113" si="28">SUM(G103:L103)</f>
        <v>920</v>
      </c>
      <c r="N103" s="30">
        <f t="shared" ref="N103:N113" si="29">COUNTIF(G103:L103, "&gt;0" )</f>
        <v>5</v>
      </c>
      <c r="O103" s="30">
        <f t="shared" ref="O103:O113" si="30">IF(N103=0,0,M103/N103)</f>
        <v>184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" customHeight="1">
      <c r="B104" s="1" t="str">
        <f>Roster_Selection_Men!AF292&amp;" " &amp; "JV1 "</f>
        <v xml:space="preserve">Purdue University JV1 </v>
      </c>
      <c r="C104" s="1" t="str">
        <f>Roster_Selection_Men!AH292</f>
        <v>22-11460</v>
      </c>
      <c r="D104" s="1" t="str">
        <f>Roster_Selection_Men!AI292</f>
        <v>Edwin Burtnett</v>
      </c>
      <c r="E104" s="23" t="s">
        <v>2197</v>
      </c>
      <c r="F104" s="1" t="str">
        <f>IF(ISERROR(Baker_Scores_Men_JV!E104), " ", IF(Baker_Scores_Men_JV!E104 = "Yes", "Yes", "  "))</f>
        <v>Yes</v>
      </c>
      <c r="G104" s="29">
        <v>191</v>
      </c>
      <c r="H104" s="29">
        <v>215</v>
      </c>
      <c r="I104" s="29">
        <v>171</v>
      </c>
      <c r="J104" s="29">
        <v>188</v>
      </c>
      <c r="K104" s="29">
        <v>187</v>
      </c>
      <c r="L104" s="29">
        <v>182</v>
      </c>
      <c r="M104" s="30">
        <f t="shared" si="28"/>
        <v>1134</v>
      </c>
      <c r="N104" s="30">
        <f t="shared" si="29"/>
        <v>6</v>
      </c>
      <c r="O104" s="30">
        <f t="shared" si="30"/>
        <v>189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" customHeight="1">
      <c r="B105" s="1" t="str">
        <f>Roster_Selection_Men!AF293&amp;" " &amp; "JV1 "</f>
        <v xml:space="preserve">Purdue University JV1 </v>
      </c>
      <c r="C105" s="1" t="str">
        <f>Roster_Selection_Men!AH293</f>
        <v>21-10183</v>
      </c>
      <c r="D105" s="1" t="str">
        <f>Roster_Selection_Men!AI293</f>
        <v>Gio Paganis</v>
      </c>
      <c r="E105" s="23" t="s">
        <v>2197</v>
      </c>
      <c r="F105" s="1" t="str">
        <f>IF(ISERROR(Baker_Scores_Men_JV!E105), " ", IF(Baker_Scores_Men_JV!E105 = "Yes", "Yes", "  "))</f>
        <v>Yes</v>
      </c>
      <c r="G105" s="29">
        <v>140</v>
      </c>
      <c r="H105" s="29">
        <v>160</v>
      </c>
      <c r="I105" s="29">
        <v>0</v>
      </c>
      <c r="J105" s="29">
        <v>0</v>
      </c>
      <c r="K105" s="29">
        <v>205</v>
      </c>
      <c r="L105" s="29">
        <v>205</v>
      </c>
      <c r="M105" s="30">
        <f t="shared" si="28"/>
        <v>710</v>
      </c>
      <c r="N105" s="30">
        <f t="shared" si="29"/>
        <v>4</v>
      </c>
      <c r="O105" s="30">
        <f t="shared" si="30"/>
        <v>177.5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" customHeight="1">
      <c r="B106" s="1" t="str">
        <f>Roster_Selection_Men!AF294&amp;" " &amp; "JV1 "</f>
        <v xml:space="preserve">Purdue University JV1 </v>
      </c>
      <c r="C106" s="1" t="str">
        <f>Roster_Selection_Men!AH294</f>
        <v>7914-39474</v>
      </c>
      <c r="D106" s="1" t="str">
        <f>Roster_Selection_Men!AI294</f>
        <v>Jack Konrad</v>
      </c>
      <c r="E106" s="23" t="s">
        <v>2197</v>
      </c>
      <c r="F106" s="1" t="str">
        <f>IF(ISERROR(Baker_Scores_Men_JV!E106), " ", IF(Baker_Scores_Men_JV!E106 = "Yes", "Yes", "  "))</f>
        <v>Yes</v>
      </c>
      <c r="G106" s="29">
        <v>188</v>
      </c>
      <c r="H106" s="29">
        <v>182</v>
      </c>
      <c r="I106" s="29">
        <v>204</v>
      </c>
      <c r="J106" s="29">
        <v>198</v>
      </c>
      <c r="K106" s="29">
        <v>221</v>
      </c>
      <c r="L106" s="29">
        <v>182</v>
      </c>
      <c r="M106" s="30">
        <f t="shared" si="28"/>
        <v>1175</v>
      </c>
      <c r="N106" s="30">
        <f t="shared" si="29"/>
        <v>6</v>
      </c>
      <c r="O106" s="30">
        <f t="shared" si="30"/>
        <v>195.83333333333334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" customHeight="1">
      <c r="B107" s="1" t="str">
        <f>Roster_Selection_Men!AF295&amp;" " &amp; "JV1 "</f>
        <v xml:space="preserve">Purdue University JV1 </v>
      </c>
      <c r="C107" s="1" t="str">
        <f>Roster_Selection_Men!AH295</f>
        <v>19-34835</v>
      </c>
      <c r="D107" s="1" t="str">
        <f>Roster_Selection_Men!AI295</f>
        <v>Kyle Goeglein</v>
      </c>
      <c r="E107" s="23" t="s">
        <v>2197</v>
      </c>
      <c r="F107" s="1" t="str">
        <f>IF(ISERROR(Baker_Scores_Men_JV!E107), " ", IF(Baker_Scores_Men_JV!E107 = "Yes", "Yes", "  "))</f>
        <v>Yes</v>
      </c>
      <c r="G107" s="29">
        <v>0</v>
      </c>
      <c r="H107" s="29">
        <v>0</v>
      </c>
      <c r="I107" s="29">
        <v>197</v>
      </c>
      <c r="J107" s="29">
        <v>168</v>
      </c>
      <c r="K107" s="29">
        <v>158</v>
      </c>
      <c r="L107" s="29">
        <v>0</v>
      </c>
      <c r="M107" s="30">
        <f t="shared" si="28"/>
        <v>523</v>
      </c>
      <c r="N107" s="30">
        <f t="shared" si="29"/>
        <v>3</v>
      </c>
      <c r="O107" s="30">
        <f t="shared" si="30"/>
        <v>174.33333333333334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" customHeight="1">
      <c r="B108" s="1" t="str">
        <f>Roster_Selection_Men!AF296&amp;" " &amp; "JV1 "</f>
        <v xml:space="preserve">Purdue University JV1 </v>
      </c>
      <c r="C108" s="1" t="str">
        <f>Roster_Selection_Men!AH296</f>
        <v>11-67365</v>
      </c>
      <c r="D108" s="1" t="str">
        <f>Roster_Selection_Men!AI296</f>
        <v>Tristan Boerner</v>
      </c>
      <c r="E108" s="23" t="s">
        <v>2197</v>
      </c>
      <c r="F108" s="1" t="str">
        <f>IF(ISERROR(Baker_Scores_Men_JV!E108), " ", IF(Baker_Scores_Men_JV!E108 = "Yes", "Yes", "  "))</f>
        <v>Yes</v>
      </c>
      <c r="G108" s="29">
        <v>177</v>
      </c>
      <c r="H108" s="29">
        <v>194</v>
      </c>
      <c r="I108" s="29">
        <v>211</v>
      </c>
      <c r="J108" s="29">
        <v>147</v>
      </c>
      <c r="K108" s="29">
        <v>198</v>
      </c>
      <c r="L108" s="29">
        <v>148</v>
      </c>
      <c r="M108" s="30">
        <f t="shared" si="28"/>
        <v>1075</v>
      </c>
      <c r="N108" s="30">
        <f t="shared" si="29"/>
        <v>6</v>
      </c>
      <c r="O108" s="30">
        <f t="shared" si="30"/>
        <v>179.16666666666666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" customHeight="1">
      <c r="B109" s="1" t="str">
        <f>Roster_Selection_Men!AF297&amp;" " &amp; "JV1 "</f>
        <v xml:space="preserve"> JV1 </v>
      </c>
      <c r="C109" s="1" t="str">
        <f>Roster_Selection_Men!AH297</f>
        <v/>
      </c>
      <c r="D109" s="1" t="str">
        <f>Roster_Selection_Men!AI297</f>
        <v/>
      </c>
      <c r="E109" s="23"/>
      <c r="F109" s="1" t="str">
        <f>IF(ISERROR(Baker_Scores_Men_JV!E109), " ", IF(Baker_Scores_Men_JV!E109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30">
        <f t="shared" si="28"/>
        <v>0</v>
      </c>
      <c r="N109" s="30">
        <f t="shared" si="29"/>
        <v>0</v>
      </c>
      <c r="O109" s="30">
        <f t="shared" si="30"/>
        <v>0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" customHeight="1">
      <c r="B110" s="1" t="str">
        <f>Roster_Selection_Men!AF298&amp;" " &amp; "JV1 "</f>
        <v xml:space="preserve"> JV1 </v>
      </c>
      <c r="C110" s="1" t="str">
        <f>Roster_Selection_Men!AH298</f>
        <v/>
      </c>
      <c r="D110" s="1" t="str">
        <f>Roster_Selection_Men!AI298</f>
        <v/>
      </c>
      <c r="E110" s="23"/>
      <c r="F110" s="1" t="str">
        <f>IF(ISERROR(Baker_Scores_Men_JV!E110), " ", IF(Baker_Scores_Men_JV!E110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30">
        <f t="shared" si="28"/>
        <v>0</v>
      </c>
      <c r="N110" s="30">
        <f t="shared" si="29"/>
        <v>0</v>
      </c>
      <c r="O110" s="30">
        <f t="shared" si="30"/>
        <v>0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" customHeight="1">
      <c r="B111" s="1" t="s">
        <v>1779</v>
      </c>
      <c r="C111" s="28" t="s">
        <v>360</v>
      </c>
      <c r="D111" s="23" t="s">
        <v>360</v>
      </c>
      <c r="E111" s="23"/>
      <c r="F111" s="23"/>
      <c r="G111" s="29"/>
      <c r="H111" s="29"/>
      <c r="I111" s="29"/>
      <c r="J111" s="29"/>
      <c r="K111" s="29"/>
      <c r="L111" s="29"/>
      <c r="M111" s="30">
        <f t="shared" si="28"/>
        <v>0</v>
      </c>
      <c r="N111" s="30">
        <f t="shared" si="29"/>
        <v>0</v>
      </c>
      <c r="O111" s="30">
        <f t="shared" si="30"/>
        <v>0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" customHeight="1">
      <c r="B112" s="1" t="s">
        <v>1779</v>
      </c>
      <c r="C112" s="28" t="s">
        <v>360</v>
      </c>
      <c r="D112" s="23" t="s">
        <v>360</v>
      </c>
      <c r="E112" s="23"/>
      <c r="F112" s="23"/>
      <c r="G112" s="29"/>
      <c r="H112" s="29"/>
      <c r="I112" s="29"/>
      <c r="J112" s="29"/>
      <c r="K112" s="29"/>
      <c r="L112" s="29"/>
      <c r="M112" s="30">
        <f t="shared" si="28"/>
        <v>0</v>
      </c>
      <c r="N112" s="30">
        <f t="shared" si="29"/>
        <v>0</v>
      </c>
      <c r="O112" s="30">
        <f t="shared" si="30"/>
        <v>0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" customHeight="1">
      <c r="B113" s="1" t="s">
        <v>1779</v>
      </c>
      <c r="C113" s="28" t="s">
        <v>360</v>
      </c>
      <c r="D113" s="23" t="s">
        <v>360</v>
      </c>
      <c r="E113" s="23"/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30">
        <f t="shared" si="30"/>
        <v>0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" customHeight="1">
      <c r="B114" s="33"/>
      <c r="G114" s="30">
        <f t="shared" ref="G114:N114" si="31">SUM(G103:G113)</f>
        <v>913</v>
      </c>
      <c r="H114" s="30">
        <f t="shared" si="31"/>
        <v>1005</v>
      </c>
      <c r="I114" s="30">
        <f t="shared" si="31"/>
        <v>929</v>
      </c>
      <c r="J114" s="30">
        <f t="shared" si="31"/>
        <v>827</v>
      </c>
      <c r="K114" s="30">
        <f t="shared" si="31"/>
        <v>969</v>
      </c>
      <c r="L114" s="30">
        <f t="shared" si="31"/>
        <v>894</v>
      </c>
      <c r="M114" s="34">
        <f t="shared" si="31"/>
        <v>5537</v>
      </c>
      <c r="N114" s="34">
        <f t="shared" si="31"/>
        <v>30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" customHeight="1">
      <c r="B116" s="1" t="str">
        <f>Roster_Selection_Men!AJ291&amp;" " &amp; "JV2 "</f>
        <v xml:space="preserve">Purdue University JV2 </v>
      </c>
      <c r="C116" s="1" t="str">
        <f>Roster_Selection_Men!AL291</f>
        <v>22-71415</v>
      </c>
      <c r="D116" s="1" t="str">
        <f>Roster_Selection_Men!AM291</f>
        <v>Jack Reynolds</v>
      </c>
      <c r="E116" s="23" t="s">
        <v>2197</v>
      </c>
      <c r="F116" s="1" t="str">
        <f>IF(ISERROR(Baker_Scores_Men_JV!E116), " ", IF(Baker_Scores_Men_JV!E116 = "Yes", "Yes", "  "))</f>
        <v>Yes</v>
      </c>
      <c r="G116" s="29">
        <v>0</v>
      </c>
      <c r="H116" s="29">
        <v>0</v>
      </c>
      <c r="I116" s="29">
        <v>161</v>
      </c>
      <c r="J116" s="29">
        <v>0</v>
      </c>
      <c r="K116" s="29">
        <v>0</v>
      </c>
      <c r="L116" s="29">
        <v>0</v>
      </c>
      <c r="M116" s="30">
        <f t="shared" ref="M116:M126" si="32">SUM(G116:L116)</f>
        <v>161</v>
      </c>
      <c r="N116" s="30">
        <f t="shared" ref="N116:N126" si="33">COUNTIF(G116:L116, "&gt;0" )</f>
        <v>1</v>
      </c>
      <c r="O116" s="30">
        <f t="shared" ref="O116:O126" si="34">IF(N116=0,0,M116/N116)</f>
        <v>161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" customHeight="1">
      <c r="B117" s="1" t="str">
        <f>Roster_Selection_Men!AJ292&amp;" " &amp; "JV2 "</f>
        <v xml:space="preserve">Purdue University JV2 </v>
      </c>
      <c r="C117" s="1" t="str">
        <f>Roster_Selection_Men!AL292</f>
        <v>19-64279</v>
      </c>
      <c r="D117" s="1" t="str">
        <f>Roster_Selection_Men!AM292</f>
        <v>Josh Saylor</v>
      </c>
      <c r="E117" s="23" t="s">
        <v>2197</v>
      </c>
      <c r="F117" s="1" t="str">
        <f>IF(ISERROR(Baker_Scores_Men_JV!E117), " ", IF(Baker_Scores_Men_JV!E117 = "Yes", "Yes", "  "))</f>
        <v>Yes</v>
      </c>
      <c r="G117" s="29">
        <v>181</v>
      </c>
      <c r="H117" s="29">
        <v>192</v>
      </c>
      <c r="I117" s="29">
        <v>196</v>
      </c>
      <c r="J117" s="29">
        <v>157</v>
      </c>
      <c r="K117" s="29">
        <v>193</v>
      </c>
      <c r="L117" s="29">
        <v>162</v>
      </c>
      <c r="M117" s="30">
        <f t="shared" si="32"/>
        <v>1081</v>
      </c>
      <c r="N117" s="30">
        <f t="shared" si="33"/>
        <v>6</v>
      </c>
      <c r="O117" s="30">
        <f t="shared" si="34"/>
        <v>180.16666666666666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" customHeight="1">
      <c r="B118" s="1" t="str">
        <f>Roster_Selection_Men!AJ293&amp;" " &amp; "JV2 "</f>
        <v xml:space="preserve">Purdue University JV2 </v>
      </c>
      <c r="C118" s="1" t="str">
        <f>Roster_Selection_Men!AL293</f>
        <v>23-22378</v>
      </c>
      <c r="D118" s="1" t="str">
        <f>Roster_Selection_Men!AM293</f>
        <v>Korion Johnson</v>
      </c>
      <c r="E118" s="23" t="s">
        <v>2197</v>
      </c>
      <c r="F118" s="1" t="str">
        <f>IF(ISERROR(Baker_Scores_Men_JV!E118), " ", IF(Baker_Scores_Men_JV!E118 = "Yes", "Yes", "  "))</f>
        <v>Yes</v>
      </c>
      <c r="G118" s="29">
        <v>154</v>
      </c>
      <c r="H118" s="29">
        <v>124</v>
      </c>
      <c r="I118" s="29">
        <v>0</v>
      </c>
      <c r="J118" s="29">
        <v>152</v>
      </c>
      <c r="K118" s="29">
        <v>0</v>
      </c>
      <c r="L118" s="29">
        <v>0</v>
      </c>
      <c r="M118" s="30">
        <f t="shared" si="32"/>
        <v>430</v>
      </c>
      <c r="N118" s="30">
        <f t="shared" si="33"/>
        <v>3</v>
      </c>
      <c r="O118" s="30">
        <f t="shared" si="34"/>
        <v>143.33333333333334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" customHeight="1">
      <c r="B119" s="1" t="str">
        <f>Roster_Selection_Men!AJ294&amp;" " &amp; "JV2 "</f>
        <v xml:space="preserve">Purdue University JV2 </v>
      </c>
      <c r="C119" s="1" t="str">
        <f>Roster_Selection_Men!AL294</f>
        <v>18-45734</v>
      </c>
      <c r="D119" s="1" t="str">
        <f>Roster_Selection_Men!AM294</f>
        <v>Lucas Ng</v>
      </c>
      <c r="E119" s="23" t="s">
        <v>2197</v>
      </c>
      <c r="F119" s="1" t="str">
        <f>IF(ISERROR(Baker_Scores_Men_JV!E119), " ", IF(Baker_Scores_Men_JV!E119 = "Yes", "Yes", "  "))</f>
        <v>Yes</v>
      </c>
      <c r="G119" s="29">
        <v>173</v>
      </c>
      <c r="H119" s="29">
        <v>126</v>
      </c>
      <c r="I119" s="29">
        <v>124</v>
      </c>
      <c r="J119" s="29">
        <v>0</v>
      </c>
      <c r="K119" s="29">
        <v>148</v>
      </c>
      <c r="L119" s="29">
        <v>150</v>
      </c>
      <c r="M119" s="30">
        <f t="shared" si="32"/>
        <v>721</v>
      </c>
      <c r="N119" s="30">
        <f t="shared" si="33"/>
        <v>5</v>
      </c>
      <c r="O119" s="30">
        <f t="shared" si="34"/>
        <v>144.19999999999999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" customHeight="1">
      <c r="B120" s="1" t="str">
        <f>Roster_Selection_Men!AJ295&amp;" " &amp; "JV2 "</f>
        <v xml:space="preserve">Purdue University JV2 </v>
      </c>
      <c r="C120" s="1" t="str">
        <f>Roster_Selection_Men!AL295</f>
        <v>18-76316</v>
      </c>
      <c r="D120" s="1" t="str">
        <f>Roster_Selection_Men!AM295</f>
        <v>Matthew Mistysyn</v>
      </c>
      <c r="E120" s="23" t="s">
        <v>2197</v>
      </c>
      <c r="F120" s="1" t="str">
        <f>IF(ISERROR(Baker_Scores_Men_JV!E120), " ", IF(Baker_Scores_Men_JV!E120 = "Yes", "Yes", "  "))</f>
        <v>Yes</v>
      </c>
      <c r="G120" s="29">
        <v>225</v>
      </c>
      <c r="H120" s="29">
        <v>148</v>
      </c>
      <c r="I120" s="29">
        <v>142</v>
      </c>
      <c r="J120" s="29">
        <v>156</v>
      </c>
      <c r="K120" s="29">
        <v>161</v>
      </c>
      <c r="L120" s="29">
        <v>144</v>
      </c>
      <c r="M120" s="30">
        <f t="shared" si="32"/>
        <v>976</v>
      </c>
      <c r="N120" s="30">
        <f t="shared" si="33"/>
        <v>6</v>
      </c>
      <c r="O120" s="30">
        <f t="shared" si="34"/>
        <v>162.66666666666666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" customHeight="1">
      <c r="B121" s="1" t="str">
        <f>Roster_Selection_Men!AJ296&amp;" " &amp; "JV2 "</f>
        <v xml:space="preserve">Purdue University JV2 </v>
      </c>
      <c r="C121" s="1" t="str">
        <f>Roster_Selection_Men!AL296</f>
        <v>16-87929</v>
      </c>
      <c r="D121" s="1" t="str">
        <f>Roster_Selection_Men!AM296</f>
        <v>Thomas Ashcraft</v>
      </c>
      <c r="E121" s="23" t="s">
        <v>2197</v>
      </c>
      <c r="F121" s="1" t="str">
        <f>IF(ISERROR(Baker_Scores_Men_JV!E121), " ", IF(Baker_Scores_Men_JV!E121 = "Yes", "Yes", "  "))</f>
        <v>Yes</v>
      </c>
      <c r="G121" s="29">
        <v>197</v>
      </c>
      <c r="H121" s="29">
        <v>169</v>
      </c>
      <c r="I121" s="29">
        <v>188</v>
      </c>
      <c r="J121" s="29">
        <v>153</v>
      </c>
      <c r="K121" s="29">
        <v>187</v>
      </c>
      <c r="L121" s="29">
        <v>141</v>
      </c>
      <c r="M121" s="30">
        <f t="shared" si="32"/>
        <v>1035</v>
      </c>
      <c r="N121" s="30">
        <f t="shared" si="33"/>
        <v>6</v>
      </c>
      <c r="O121" s="30">
        <f t="shared" si="34"/>
        <v>172.5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" customHeight="1">
      <c r="B122" s="1" t="str">
        <f>Roster_Selection_Men!AJ297&amp;" " &amp; "JV2 "</f>
        <v xml:space="preserve">Purdue University JV2 </v>
      </c>
      <c r="C122" s="1" t="str">
        <f>Roster_Selection_Men!AL297</f>
        <v>23-11056</v>
      </c>
      <c r="D122" s="1" t="str">
        <f>Roster_Selection_Men!AM297</f>
        <v>Timothy Ryan</v>
      </c>
      <c r="E122" s="23" t="s">
        <v>2197</v>
      </c>
      <c r="F122" s="1" t="str">
        <f>IF(ISERROR(Baker_Scores_Men_JV!E122), " ", IF(Baker_Scores_Men_JV!E122 = "Yes", "Yes", "  "))</f>
        <v>Yes</v>
      </c>
      <c r="G122" s="29">
        <v>0</v>
      </c>
      <c r="H122" s="29">
        <v>0</v>
      </c>
      <c r="I122" s="29">
        <v>0</v>
      </c>
      <c r="J122" s="29">
        <v>134</v>
      </c>
      <c r="K122" s="29">
        <v>168</v>
      </c>
      <c r="L122" s="29">
        <v>133</v>
      </c>
      <c r="M122" s="30">
        <f t="shared" si="32"/>
        <v>435</v>
      </c>
      <c r="N122" s="30">
        <f t="shared" si="33"/>
        <v>3</v>
      </c>
      <c r="O122" s="30">
        <f t="shared" si="34"/>
        <v>145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" customHeight="1">
      <c r="B123" s="1" t="str">
        <f>Roster_Selection_Men!AJ298&amp;" " &amp; "JV2 "</f>
        <v xml:space="preserve"> JV2 </v>
      </c>
      <c r="C123" s="1" t="str">
        <f>Roster_Selection_Men!AL298</f>
        <v/>
      </c>
      <c r="D123" s="1" t="str">
        <f>Roster_Selection_Men!AM298</f>
        <v/>
      </c>
      <c r="E123" s="23"/>
      <c r="F123" s="1" t="str">
        <f>IF(ISERROR(Baker_Scores_Men_JV!E123), " ", IF(Baker_Scores_Men_JV!E123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30">
        <f t="shared" si="32"/>
        <v>0</v>
      </c>
      <c r="N123" s="30">
        <f t="shared" si="33"/>
        <v>0</v>
      </c>
      <c r="O123" s="30">
        <f t="shared" si="34"/>
        <v>0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" customHeight="1">
      <c r="B124" s="1" t="s">
        <v>1780</v>
      </c>
      <c r="C124" s="28" t="s">
        <v>360</v>
      </c>
      <c r="D124" s="23" t="s">
        <v>360</v>
      </c>
      <c r="E124" s="23"/>
      <c r="F124" s="23"/>
      <c r="G124" s="29"/>
      <c r="H124" s="29"/>
      <c r="I124" s="29"/>
      <c r="J124" s="29"/>
      <c r="K124" s="29"/>
      <c r="L124" s="29"/>
      <c r="M124" s="30">
        <f t="shared" si="32"/>
        <v>0</v>
      </c>
      <c r="N124" s="30">
        <f t="shared" si="33"/>
        <v>0</v>
      </c>
      <c r="O124" s="30">
        <f t="shared" si="34"/>
        <v>0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" customHeight="1">
      <c r="B125" s="1" t="s">
        <v>1780</v>
      </c>
      <c r="C125" s="28" t="s">
        <v>360</v>
      </c>
      <c r="D125" s="23" t="s">
        <v>360</v>
      </c>
      <c r="E125" s="23"/>
      <c r="F125" s="23"/>
      <c r="G125" s="29"/>
      <c r="H125" s="29"/>
      <c r="I125" s="29"/>
      <c r="J125" s="29"/>
      <c r="K125" s="29"/>
      <c r="L125" s="29"/>
      <c r="M125" s="30">
        <f t="shared" si="32"/>
        <v>0</v>
      </c>
      <c r="N125" s="30">
        <f t="shared" si="33"/>
        <v>0</v>
      </c>
      <c r="O125" s="30">
        <f t="shared" si="34"/>
        <v>0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" customHeight="1">
      <c r="B126" s="1" t="s">
        <v>1780</v>
      </c>
      <c r="C126" s="28" t="s">
        <v>360</v>
      </c>
      <c r="D126" s="23" t="s">
        <v>360</v>
      </c>
      <c r="E126" s="23"/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30">
        <f t="shared" si="34"/>
        <v>0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" customHeight="1">
      <c r="B127" s="33"/>
      <c r="G127" s="30">
        <f t="shared" ref="G127:N127" si="35">SUM(G116:G126)</f>
        <v>930</v>
      </c>
      <c r="H127" s="30">
        <f t="shared" si="35"/>
        <v>759</v>
      </c>
      <c r="I127" s="30">
        <f t="shared" si="35"/>
        <v>811</v>
      </c>
      <c r="J127" s="30">
        <f t="shared" si="35"/>
        <v>752</v>
      </c>
      <c r="K127" s="30">
        <f t="shared" si="35"/>
        <v>857</v>
      </c>
      <c r="L127" s="30">
        <f t="shared" si="35"/>
        <v>730</v>
      </c>
      <c r="M127" s="34">
        <f t="shared" si="35"/>
        <v>4839</v>
      </c>
      <c r="N127" s="34">
        <f t="shared" si="35"/>
        <v>30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" customHeight="1">
      <c r="B129" s="1" t="str">
        <f>Roster_Selection_Men!AF341&amp;" " &amp; "JV1 "</f>
        <v xml:space="preserve">Saint Xavier University JV1 </v>
      </c>
      <c r="C129" s="1" t="str">
        <f>Roster_Selection_Men!AH341</f>
        <v>11-747452</v>
      </c>
      <c r="D129" s="1" t="str">
        <f>Roster_Selection_Men!AI341</f>
        <v>Aiden Kincade</v>
      </c>
      <c r="E129" s="23" t="s">
        <v>2197</v>
      </c>
      <c r="F129" s="1" t="str">
        <f>IF(ISERROR(Baker_Scores_Men_JV!E129), " ", IF(Baker_Scores_Men_JV!E129 = "Yes", "Yes", "  "))</f>
        <v>Yes</v>
      </c>
      <c r="G129" s="29">
        <v>158</v>
      </c>
      <c r="H129" s="29">
        <v>145</v>
      </c>
      <c r="I129" s="29">
        <v>131</v>
      </c>
      <c r="J129" s="29">
        <v>0</v>
      </c>
      <c r="K129" s="29">
        <v>0</v>
      </c>
      <c r="L129" s="29">
        <v>211</v>
      </c>
      <c r="M129" s="30">
        <f t="shared" ref="M129:M139" si="36">SUM(G129:L129)</f>
        <v>645</v>
      </c>
      <c r="N129" s="30">
        <f t="shared" ref="N129:N139" si="37">COUNTIF(G129:L129, "&gt;0" )</f>
        <v>4</v>
      </c>
      <c r="O129" s="30">
        <f t="shared" ref="O129:O139" si="38">IF(N129=0,0,M129/N129)</f>
        <v>161.25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" customHeight="1">
      <c r="B130" s="1" t="str">
        <f>Roster_Selection_Men!AF342&amp;" " &amp; "JV1 "</f>
        <v xml:space="preserve">Saint Xavier University JV1 </v>
      </c>
      <c r="C130" s="1" t="str">
        <f>Roster_Selection_Men!AH342</f>
        <v>17-39547</v>
      </c>
      <c r="D130" s="1" t="str">
        <f>Roster_Selection_Men!AI342</f>
        <v>Andrew Rossini</v>
      </c>
      <c r="E130" s="23" t="s">
        <v>2197</v>
      </c>
      <c r="F130" s="1" t="str">
        <f>IF(ISERROR(Baker_Scores_Men_JV!E130), " ", IF(Baker_Scores_Men_JV!E130 = "Yes", "Yes", "  "))</f>
        <v>Yes</v>
      </c>
      <c r="G130" s="29">
        <v>183</v>
      </c>
      <c r="H130" s="29">
        <v>170</v>
      </c>
      <c r="I130" s="29">
        <v>176</v>
      </c>
      <c r="J130" s="29">
        <v>209</v>
      </c>
      <c r="K130" s="29">
        <v>207</v>
      </c>
      <c r="L130" s="29">
        <v>197</v>
      </c>
      <c r="M130" s="30">
        <f t="shared" si="36"/>
        <v>1142</v>
      </c>
      <c r="N130" s="30">
        <f t="shared" si="37"/>
        <v>6</v>
      </c>
      <c r="O130" s="30">
        <f t="shared" si="38"/>
        <v>190.33333333333334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" customHeight="1">
      <c r="B131" s="1" t="str">
        <f>Roster_Selection_Men!AF343&amp;" " &amp; "JV1 "</f>
        <v xml:space="preserve">Saint Xavier University JV1 </v>
      </c>
      <c r="C131" s="1" t="str">
        <f>Roster_Selection_Men!AH343</f>
        <v>21-2207</v>
      </c>
      <c r="D131" s="1" t="str">
        <f>Roster_Selection_Men!AI343</f>
        <v>Eduardo Almanza</v>
      </c>
      <c r="E131" s="23" t="s">
        <v>2197</v>
      </c>
      <c r="F131" s="1" t="str">
        <f>IF(ISERROR(Baker_Scores_Men_JV!E131), " ", IF(Baker_Scores_Men_JV!E131 = "Yes", "Yes", "  "))</f>
        <v>Yes</v>
      </c>
      <c r="G131" s="29">
        <v>0</v>
      </c>
      <c r="H131" s="29">
        <v>144</v>
      </c>
      <c r="I131" s="29">
        <v>0</v>
      </c>
      <c r="J131" s="29">
        <v>0</v>
      </c>
      <c r="K131" s="29">
        <v>0</v>
      </c>
      <c r="L131" s="29">
        <v>0</v>
      </c>
      <c r="M131" s="30">
        <f t="shared" si="36"/>
        <v>144</v>
      </c>
      <c r="N131" s="30">
        <f t="shared" si="37"/>
        <v>1</v>
      </c>
      <c r="O131" s="30">
        <f t="shared" si="38"/>
        <v>144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" customHeight="1">
      <c r="B132" s="1" t="str">
        <f>Roster_Selection_Men!AF344&amp;" " &amp; "JV1 "</f>
        <v xml:space="preserve">Saint Xavier University JV1 </v>
      </c>
      <c r="C132" s="1" t="str">
        <f>Roster_Selection_Men!AH344</f>
        <v>21-80935</v>
      </c>
      <c r="D132" s="1" t="str">
        <f>Roster_Selection_Men!AI344</f>
        <v>Ethan Deluna</v>
      </c>
      <c r="E132" s="23" t="s">
        <v>2197</v>
      </c>
      <c r="F132" s="1" t="str">
        <f>IF(ISERROR(Baker_Scores_Men_JV!E132), " ", IF(Baker_Scores_Men_JV!E132 = "Yes", "Yes", "  "))</f>
        <v>Yes</v>
      </c>
      <c r="G132" s="29">
        <v>209</v>
      </c>
      <c r="H132" s="29">
        <v>223</v>
      </c>
      <c r="I132" s="29">
        <v>189</v>
      </c>
      <c r="J132" s="29">
        <v>149</v>
      </c>
      <c r="K132" s="29">
        <v>244</v>
      </c>
      <c r="L132" s="29">
        <v>208</v>
      </c>
      <c r="M132" s="30">
        <f t="shared" si="36"/>
        <v>1222</v>
      </c>
      <c r="N132" s="30">
        <f t="shared" si="37"/>
        <v>6</v>
      </c>
      <c r="O132" s="30">
        <f t="shared" si="38"/>
        <v>203.66666666666666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" customHeight="1">
      <c r="B133" s="1" t="str">
        <f>Roster_Selection_Men!AF345&amp;" " &amp; "JV1 "</f>
        <v xml:space="preserve">Saint Xavier University JV1 </v>
      </c>
      <c r="C133" s="1" t="str">
        <f>Roster_Selection_Men!AH345</f>
        <v>11-747451</v>
      </c>
      <c r="D133" s="1" t="str">
        <f>Roster_Selection_Men!AI345</f>
        <v>Jacob Kincade</v>
      </c>
      <c r="E133" s="23" t="s">
        <v>2197</v>
      </c>
      <c r="F133" s="1" t="str">
        <f>IF(ISERROR(Baker_Scores_Men_JV!E133), " ", IF(Baker_Scores_Men_JV!E133 = "Yes", "Yes", "  "))</f>
        <v>Yes</v>
      </c>
      <c r="G133" s="29">
        <v>0</v>
      </c>
      <c r="H133" s="29">
        <v>0</v>
      </c>
      <c r="I133" s="29">
        <v>158</v>
      </c>
      <c r="J133" s="29">
        <v>159</v>
      </c>
      <c r="K133" s="29">
        <v>214</v>
      </c>
      <c r="L133" s="29">
        <v>209</v>
      </c>
      <c r="M133" s="30">
        <f t="shared" si="36"/>
        <v>740</v>
      </c>
      <c r="N133" s="30">
        <f t="shared" si="37"/>
        <v>4</v>
      </c>
      <c r="O133" s="30">
        <f t="shared" si="38"/>
        <v>185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" customHeight="1">
      <c r="B134" s="1" t="str">
        <f>Roster_Selection_Men!AF346&amp;" " &amp; "JV1 "</f>
        <v xml:space="preserve">Saint Xavier University JV1 </v>
      </c>
      <c r="C134" s="1" t="str">
        <f>Roster_Selection_Men!AH346</f>
        <v>15-185553</v>
      </c>
      <c r="D134" s="1" t="str">
        <f>Roster_Selection_Men!AI346</f>
        <v>Jason Laba</v>
      </c>
      <c r="E134" s="23" t="s">
        <v>2197</v>
      </c>
      <c r="F134" s="1" t="str">
        <f>IF(ISERROR(Baker_Scores_Men_JV!E134), " ", IF(Baker_Scores_Men_JV!E134 = "Yes", "Yes", "  "))</f>
        <v>Yes</v>
      </c>
      <c r="G134" s="29">
        <v>150</v>
      </c>
      <c r="H134" s="29">
        <v>0</v>
      </c>
      <c r="I134" s="29">
        <v>0</v>
      </c>
      <c r="J134" s="29">
        <v>134</v>
      </c>
      <c r="K134" s="29">
        <v>0</v>
      </c>
      <c r="L134" s="29">
        <v>0</v>
      </c>
      <c r="M134" s="30">
        <f t="shared" si="36"/>
        <v>284</v>
      </c>
      <c r="N134" s="30">
        <f t="shared" si="37"/>
        <v>2</v>
      </c>
      <c r="O134" s="30">
        <f t="shared" si="38"/>
        <v>142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" customHeight="1">
      <c r="B135" s="1" t="str">
        <f>Roster_Selection_Men!AF347&amp;" " &amp; "JV1 "</f>
        <v xml:space="preserve">Saint Xavier University JV1 </v>
      </c>
      <c r="C135" s="1" t="str">
        <f>Roster_Selection_Men!AH347</f>
        <v>21-2209</v>
      </c>
      <c r="D135" s="1" t="str">
        <f>Roster_Selection_Men!AI347</f>
        <v>Michael Rodriguez</v>
      </c>
      <c r="E135" s="23" t="s">
        <v>2197</v>
      </c>
      <c r="F135" s="1" t="str">
        <f>IF(ISERROR(Baker_Scores_Men_JV!E135), " ", IF(Baker_Scores_Men_JV!E135 = "Yes", "Yes", "  "))</f>
        <v>Yes</v>
      </c>
      <c r="G135" s="29">
        <v>0</v>
      </c>
      <c r="H135" s="29">
        <v>0</v>
      </c>
      <c r="I135" s="29">
        <v>0</v>
      </c>
      <c r="J135" s="29">
        <v>0</v>
      </c>
      <c r="K135" s="29">
        <v>136</v>
      </c>
      <c r="L135" s="29">
        <v>0</v>
      </c>
      <c r="M135" s="30">
        <f t="shared" si="36"/>
        <v>136</v>
      </c>
      <c r="N135" s="30">
        <f t="shared" si="37"/>
        <v>1</v>
      </c>
      <c r="O135" s="30">
        <f t="shared" si="38"/>
        <v>136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" customHeight="1">
      <c r="B136" s="1" t="str">
        <f>Roster_Selection_Men!AF348&amp;" " &amp; "JV1 "</f>
        <v xml:space="preserve">Saint Xavier University JV1 </v>
      </c>
      <c r="C136" s="1" t="str">
        <f>Roster_Selection_Men!AH348</f>
        <v>21-79350</v>
      </c>
      <c r="D136" s="1" t="str">
        <f>Roster_Selection_Men!AI348</f>
        <v>Naseem Haleem</v>
      </c>
      <c r="E136" s="23" t="s">
        <v>2197</v>
      </c>
      <c r="F136" s="1" t="str">
        <f>IF(ISERROR(Baker_Scores_Men_JV!E136), " ", IF(Baker_Scores_Men_JV!E136 = "Yes", "Yes", "  "))</f>
        <v>Yes</v>
      </c>
      <c r="G136" s="29">
        <v>177</v>
      </c>
      <c r="H136" s="29">
        <v>177</v>
      </c>
      <c r="I136" s="29">
        <v>138</v>
      </c>
      <c r="J136" s="29">
        <v>230</v>
      </c>
      <c r="K136" s="29">
        <v>236</v>
      </c>
      <c r="L136" s="29">
        <v>173</v>
      </c>
      <c r="M136" s="30">
        <f t="shared" si="36"/>
        <v>1131</v>
      </c>
      <c r="N136" s="30">
        <f t="shared" si="37"/>
        <v>6</v>
      </c>
      <c r="O136" s="30">
        <f t="shared" si="38"/>
        <v>188.5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" customHeight="1">
      <c r="B137" s="1" t="s">
        <v>1781</v>
      </c>
      <c r="C137" s="28" t="s">
        <v>360</v>
      </c>
      <c r="D137" s="23" t="s">
        <v>360</v>
      </c>
      <c r="E137" s="23"/>
      <c r="F137" s="23"/>
      <c r="G137" s="29"/>
      <c r="H137" s="29"/>
      <c r="I137" s="29"/>
      <c r="J137" s="29"/>
      <c r="K137" s="29"/>
      <c r="L137" s="29"/>
      <c r="M137" s="30">
        <f t="shared" si="36"/>
        <v>0</v>
      </c>
      <c r="N137" s="30">
        <f t="shared" si="37"/>
        <v>0</v>
      </c>
      <c r="O137" s="30">
        <f t="shared" si="38"/>
        <v>0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" customHeight="1">
      <c r="B138" s="1" t="s">
        <v>1781</v>
      </c>
      <c r="C138" s="28" t="s">
        <v>360</v>
      </c>
      <c r="D138" s="23" t="s">
        <v>360</v>
      </c>
      <c r="E138" s="23"/>
      <c r="F138" s="23"/>
      <c r="G138" s="29"/>
      <c r="H138" s="29"/>
      <c r="I138" s="29"/>
      <c r="J138" s="29"/>
      <c r="K138" s="29"/>
      <c r="L138" s="29"/>
      <c r="M138" s="30">
        <f t="shared" si="36"/>
        <v>0</v>
      </c>
      <c r="N138" s="30">
        <f t="shared" si="37"/>
        <v>0</v>
      </c>
      <c r="O138" s="30">
        <f t="shared" si="38"/>
        <v>0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" customHeight="1">
      <c r="B139" s="1" t="s">
        <v>1781</v>
      </c>
      <c r="C139" s="28" t="s">
        <v>360</v>
      </c>
      <c r="D139" s="23" t="s">
        <v>360</v>
      </c>
      <c r="E139" s="23"/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30">
        <f t="shared" si="38"/>
        <v>0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" customHeight="1">
      <c r="B140" s="33"/>
      <c r="G140" s="30">
        <f t="shared" ref="G140:N140" si="39">SUM(G129:G139)</f>
        <v>877</v>
      </c>
      <c r="H140" s="30">
        <f t="shared" si="39"/>
        <v>859</v>
      </c>
      <c r="I140" s="30">
        <f t="shared" si="39"/>
        <v>792</v>
      </c>
      <c r="J140" s="30">
        <f t="shared" si="39"/>
        <v>881</v>
      </c>
      <c r="K140" s="30">
        <f t="shared" si="39"/>
        <v>1037</v>
      </c>
      <c r="L140" s="30">
        <f t="shared" si="39"/>
        <v>998</v>
      </c>
      <c r="M140" s="34">
        <f t="shared" si="39"/>
        <v>5444</v>
      </c>
      <c r="N140" s="34">
        <f t="shared" si="39"/>
        <v>30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" customHeight="1">
      <c r="B142" s="1" t="str">
        <f>Roster_Selection_Men!AF372&amp;" " &amp; "JV1 "</f>
        <v xml:space="preserve">St. Francis (IL) ,University Of JV1 </v>
      </c>
      <c r="C142" s="1" t="str">
        <f>Roster_Selection_Men!AH372</f>
        <v>19-47781</v>
      </c>
      <c r="D142" s="1" t="str">
        <f>Roster_Selection_Men!AI372</f>
        <v>Avram Savage</v>
      </c>
      <c r="E142" s="23" t="s">
        <v>2197</v>
      </c>
      <c r="F142" s="1" t="str">
        <f>IF(ISERROR(Baker_Scores_Men_JV!E142), " ", IF(Baker_Scores_Men_JV!E142 = "Yes", "Yes", "  "))</f>
        <v>Yes</v>
      </c>
      <c r="G142" s="29">
        <v>171</v>
      </c>
      <c r="H142" s="29">
        <v>232</v>
      </c>
      <c r="I142" s="29">
        <v>168</v>
      </c>
      <c r="J142" s="29">
        <v>202</v>
      </c>
      <c r="K142" s="29">
        <v>248</v>
      </c>
      <c r="L142" s="29">
        <v>189</v>
      </c>
      <c r="M142" s="30">
        <f t="shared" ref="M142:M152" si="40">SUM(G142:L142)</f>
        <v>1210</v>
      </c>
      <c r="N142" s="30">
        <f t="shared" ref="N142:N152" si="41">COUNTIF(G142:L142, "&gt;0" )</f>
        <v>6</v>
      </c>
      <c r="O142" s="30">
        <f t="shared" ref="O142:O152" si="42">IF(N142=0,0,M142/N142)</f>
        <v>201.66666666666666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" customHeight="1">
      <c r="B143" s="1" t="str">
        <f>Roster_Selection_Men!AF373&amp;" " &amp; "JV1 "</f>
        <v xml:space="preserve">St. Francis (IL) ,University Of JV1 </v>
      </c>
      <c r="C143" s="1" t="str">
        <f>Roster_Selection_Men!AH373</f>
        <v>11-152253</v>
      </c>
      <c r="D143" s="1" t="str">
        <f>Roster_Selection_Men!AI373</f>
        <v>Cameron Jablonski</v>
      </c>
      <c r="E143" s="23" t="s">
        <v>2197</v>
      </c>
      <c r="F143" s="1" t="str">
        <f>IF(ISERROR(Baker_Scores_Men_JV!E143), " ", IF(Baker_Scores_Men_JV!E143 = "Yes", "Yes", "  "))</f>
        <v>Yes</v>
      </c>
      <c r="G143" s="29">
        <v>186</v>
      </c>
      <c r="H143" s="29">
        <v>208</v>
      </c>
      <c r="I143" s="29">
        <v>232</v>
      </c>
      <c r="J143" s="29">
        <v>247</v>
      </c>
      <c r="K143" s="29">
        <v>171</v>
      </c>
      <c r="L143" s="29">
        <v>199</v>
      </c>
      <c r="M143" s="30">
        <f t="shared" si="40"/>
        <v>1243</v>
      </c>
      <c r="N143" s="30">
        <f t="shared" si="41"/>
        <v>6</v>
      </c>
      <c r="O143" s="30">
        <f t="shared" si="42"/>
        <v>207.16666666666666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" customHeight="1">
      <c r="B144" s="1" t="str">
        <f>Roster_Selection_Men!AF374&amp;" " &amp; "JV1 "</f>
        <v xml:space="preserve">St. Francis (IL) ,University Of JV1 </v>
      </c>
      <c r="C144" s="1" t="str">
        <f>Roster_Selection_Men!AH374</f>
        <v>21-81560</v>
      </c>
      <c r="D144" s="1" t="str">
        <f>Roster_Selection_Men!AI374</f>
        <v>Dylan Holtz</v>
      </c>
      <c r="E144" s="23" t="s">
        <v>2197</v>
      </c>
      <c r="F144" s="1" t="str">
        <f>IF(ISERROR(Baker_Scores_Men_JV!E144), " ", IF(Baker_Scores_Men_JV!E144 = "Yes", "Yes", "  "))</f>
        <v>Yes</v>
      </c>
      <c r="G144" s="29">
        <v>164</v>
      </c>
      <c r="H144" s="29">
        <v>160</v>
      </c>
      <c r="I144" s="29">
        <v>248</v>
      </c>
      <c r="J144" s="29">
        <v>176</v>
      </c>
      <c r="K144" s="29">
        <v>212</v>
      </c>
      <c r="L144" s="29">
        <v>199</v>
      </c>
      <c r="M144" s="30">
        <f t="shared" si="40"/>
        <v>1159</v>
      </c>
      <c r="N144" s="30">
        <f t="shared" si="41"/>
        <v>6</v>
      </c>
      <c r="O144" s="30">
        <f t="shared" si="42"/>
        <v>193.16666666666666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2:37" s="1" customFormat="1" ht="13.9" customHeight="1">
      <c r="B145" s="1" t="str">
        <f>Roster_Selection_Men!AF375&amp;" " &amp; "JV1 "</f>
        <v xml:space="preserve">St. Francis (IL) ,University Of JV1 </v>
      </c>
      <c r="C145" s="1" t="str">
        <f>Roster_Selection_Men!AH375</f>
        <v>20-57149</v>
      </c>
      <c r="D145" s="1" t="str">
        <f>Roster_Selection_Men!AI375</f>
        <v>Dylan Thompson</v>
      </c>
      <c r="E145" s="23" t="s">
        <v>2197</v>
      </c>
      <c r="F145" s="1" t="str">
        <f>IF(ISERROR(Baker_Scores_Men_JV!E145), " ", IF(Baker_Scores_Men_JV!E145 = "Yes", "Yes", "  "))</f>
        <v>Yes</v>
      </c>
      <c r="G145" s="29">
        <v>183</v>
      </c>
      <c r="H145" s="29">
        <v>300</v>
      </c>
      <c r="I145" s="29">
        <v>180</v>
      </c>
      <c r="J145" s="29">
        <v>236</v>
      </c>
      <c r="K145" s="29">
        <v>225</v>
      </c>
      <c r="L145" s="29">
        <v>197</v>
      </c>
      <c r="M145" s="30">
        <f t="shared" si="40"/>
        <v>1321</v>
      </c>
      <c r="N145" s="30">
        <f t="shared" si="41"/>
        <v>6</v>
      </c>
      <c r="O145" s="30">
        <f t="shared" si="42"/>
        <v>220.16666666666666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2:37" s="1" customFormat="1" ht="13.9" customHeight="1">
      <c r="B146" s="1" t="str">
        <f>Roster_Selection_Men!AF376&amp;" " &amp; "JV1 "</f>
        <v xml:space="preserve">St. Francis (IL) ,University Of JV1 </v>
      </c>
      <c r="C146" s="1" t="str">
        <f>Roster_Selection_Men!AH376</f>
        <v>7914-46532</v>
      </c>
      <c r="D146" s="1" t="str">
        <f>Roster_Selection_Men!AI376</f>
        <v>Jared Krison</v>
      </c>
      <c r="E146" s="23" t="s">
        <v>2197</v>
      </c>
      <c r="F146" s="1" t="str">
        <f>IF(ISERROR(Baker_Scores_Men_JV!E146), " ", IF(Baker_Scores_Men_JV!E146 = "Yes", "Yes", "  "))</f>
        <v>Yes</v>
      </c>
      <c r="G146" s="29">
        <v>245</v>
      </c>
      <c r="H146" s="29">
        <v>227</v>
      </c>
      <c r="I146" s="29">
        <v>226</v>
      </c>
      <c r="J146" s="29">
        <v>232</v>
      </c>
      <c r="K146" s="29">
        <v>232</v>
      </c>
      <c r="L146" s="29">
        <v>213</v>
      </c>
      <c r="M146" s="30">
        <f t="shared" si="40"/>
        <v>1375</v>
      </c>
      <c r="N146" s="30">
        <f t="shared" si="41"/>
        <v>6</v>
      </c>
      <c r="O146" s="30">
        <f t="shared" si="42"/>
        <v>229.16666666666666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2:37" s="1" customFormat="1" ht="13.9" customHeight="1">
      <c r="B147" s="1" t="str">
        <f>Roster_Selection_Men!AF377&amp;" " &amp; "JV1 "</f>
        <v xml:space="preserve">St. Francis (IL) ,University Of JV1 </v>
      </c>
      <c r="C147" s="1" t="str">
        <f>Roster_Selection_Men!AH377</f>
        <v>11-544963</v>
      </c>
      <c r="D147" s="1" t="str">
        <f>Roster_Selection_Men!AI377</f>
        <v>Joseph Lizzio</v>
      </c>
      <c r="E147" s="23" t="s">
        <v>2196</v>
      </c>
      <c r="F147" s="1" t="str">
        <f>IF(ISERROR(Baker_Scores_Men_JV!E147), " ", IF(Baker_Scores_Men_JV!E147 = "Yes", "Yes", "  "))</f>
        <v>Yes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30">
        <f t="shared" si="40"/>
        <v>0</v>
      </c>
      <c r="N147" s="30">
        <f t="shared" si="41"/>
        <v>0</v>
      </c>
      <c r="O147" s="30">
        <f t="shared" si="42"/>
        <v>0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2:37" s="1" customFormat="1" ht="13.9" customHeight="1">
      <c r="B148" s="1" t="str">
        <f>Roster_Selection_Men!AF378&amp;" " &amp; "JV1 "</f>
        <v xml:space="preserve">St. Francis (IL) ,University Of JV1 </v>
      </c>
      <c r="C148" s="1" t="str">
        <f>Roster_Selection_Men!AH378</f>
        <v>18-90390</v>
      </c>
      <c r="D148" s="1" t="str">
        <f>Roster_Selection_Men!AI378</f>
        <v>Joseph Madeja</v>
      </c>
      <c r="E148" s="23" t="s">
        <v>2196</v>
      </c>
      <c r="F148" s="1" t="str">
        <f>IF(ISERROR(Baker_Scores_Men_JV!E148), " ", IF(Baker_Scores_Men_JV!E148 = "Yes", "Yes", "  "))</f>
        <v>Yes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30">
        <f t="shared" si="40"/>
        <v>0</v>
      </c>
      <c r="N148" s="30">
        <f t="shared" si="41"/>
        <v>0</v>
      </c>
      <c r="O148" s="30">
        <f t="shared" si="42"/>
        <v>0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2:37" s="1" customFormat="1" ht="13.9" customHeight="1">
      <c r="B149" s="1" t="str">
        <f>Roster_Selection_Men!AF379&amp;" " &amp; "JV1 "</f>
        <v xml:space="preserve">St. Francis (IL) ,University Of JV1 </v>
      </c>
      <c r="C149" s="1" t="str">
        <f>Roster_Selection_Men!AH379</f>
        <v>19-66248</v>
      </c>
      <c r="D149" s="1" t="str">
        <f>Roster_Selection_Men!AI379</f>
        <v>Payton Wernet</v>
      </c>
      <c r="E149" s="23" t="s">
        <v>2196</v>
      </c>
      <c r="F149" s="1" t="str">
        <f>IF(ISERROR(Baker_Scores_Men_JV!E149), " ", IF(Baker_Scores_Men_JV!E149 = "Yes", "Yes", "  "))</f>
        <v>Yes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30">
        <f t="shared" si="40"/>
        <v>0</v>
      </c>
      <c r="N149" s="30">
        <f t="shared" si="41"/>
        <v>0</v>
      </c>
      <c r="O149" s="30">
        <f t="shared" si="42"/>
        <v>0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2:37" s="1" customFormat="1" ht="13.9" customHeight="1">
      <c r="B150" s="1" t="s">
        <v>1782</v>
      </c>
      <c r="C150" s="28" t="s">
        <v>360</v>
      </c>
      <c r="D150" s="23" t="s">
        <v>360</v>
      </c>
      <c r="E150" s="23"/>
      <c r="F150" s="23"/>
      <c r="G150" s="29"/>
      <c r="H150" s="29"/>
      <c r="I150" s="29"/>
      <c r="J150" s="29"/>
      <c r="K150" s="29"/>
      <c r="L150" s="29"/>
      <c r="M150" s="30">
        <f t="shared" si="40"/>
        <v>0</v>
      </c>
      <c r="N150" s="30">
        <f t="shared" si="41"/>
        <v>0</v>
      </c>
      <c r="O150" s="30">
        <f t="shared" si="42"/>
        <v>0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2:37" s="1" customFormat="1" ht="13.9" customHeight="1">
      <c r="B151" s="1" t="s">
        <v>1782</v>
      </c>
      <c r="C151" s="28" t="s">
        <v>360</v>
      </c>
      <c r="D151" s="23" t="s">
        <v>360</v>
      </c>
      <c r="E151" s="23"/>
      <c r="F151" s="23"/>
      <c r="G151" s="29"/>
      <c r="H151" s="29"/>
      <c r="I151" s="29"/>
      <c r="J151" s="29"/>
      <c r="K151" s="29"/>
      <c r="L151" s="29"/>
      <c r="M151" s="30">
        <f t="shared" si="40"/>
        <v>0</v>
      </c>
      <c r="N151" s="30">
        <f t="shared" si="41"/>
        <v>0</v>
      </c>
      <c r="O151" s="30">
        <f t="shared" si="42"/>
        <v>0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2:37" s="1" customFormat="1" ht="13.9" customHeight="1">
      <c r="B152" s="1" t="s">
        <v>1782</v>
      </c>
      <c r="C152" s="28" t="s">
        <v>360</v>
      </c>
      <c r="D152" s="23" t="s">
        <v>360</v>
      </c>
      <c r="E152" s="23"/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30">
        <f t="shared" si="42"/>
        <v>0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2:37" s="1" customFormat="1" ht="13.9" customHeight="1">
      <c r="B153" s="33"/>
      <c r="G153" s="30">
        <f t="shared" ref="G153:N153" si="43">SUM(G142:G152)</f>
        <v>949</v>
      </c>
      <c r="H153" s="30">
        <f t="shared" si="43"/>
        <v>1127</v>
      </c>
      <c r="I153" s="30">
        <f t="shared" si="43"/>
        <v>1054</v>
      </c>
      <c r="J153" s="30">
        <f t="shared" si="43"/>
        <v>1093</v>
      </c>
      <c r="K153" s="30">
        <f t="shared" si="43"/>
        <v>1088</v>
      </c>
      <c r="L153" s="30">
        <f t="shared" si="43"/>
        <v>997</v>
      </c>
      <c r="M153" s="34">
        <f t="shared" si="43"/>
        <v>6308</v>
      </c>
      <c r="N153" s="34">
        <f t="shared" si="43"/>
        <v>30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2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2:37" s="1" customFormat="1" ht="13.9" customHeight="1">
      <c r="B155" s="1" t="str">
        <f>Roster_Selection_Men!AF397&amp;" " &amp; "JV1 "</f>
        <v xml:space="preserve">Tennessee Wesleyan University JV1 </v>
      </c>
      <c r="C155" s="1" t="str">
        <f>Roster_Selection_Men!AH397</f>
        <v>22-14064</v>
      </c>
      <c r="D155" s="1" t="str">
        <f>Roster_Selection_Men!AI397</f>
        <v>Andrew Stewart</v>
      </c>
      <c r="E155" s="23" t="s">
        <v>2197</v>
      </c>
      <c r="F155" s="1" t="str">
        <f>IF(ISERROR(Baker_Scores_Men_JV!E155), " ", IF(Baker_Scores_Men_JV!E155 = "Yes", "Yes", "  "))</f>
        <v>Yes</v>
      </c>
      <c r="G155" s="29">
        <v>0</v>
      </c>
      <c r="H155" s="29">
        <v>167</v>
      </c>
      <c r="I155" s="29">
        <v>176</v>
      </c>
      <c r="J155" s="29">
        <v>176</v>
      </c>
      <c r="K155" s="29">
        <v>140</v>
      </c>
      <c r="L155" s="29">
        <v>0</v>
      </c>
      <c r="M155" s="30">
        <f t="shared" ref="M155:M165" si="44">SUM(G155:L155)</f>
        <v>659</v>
      </c>
      <c r="N155" s="30">
        <f t="shared" ref="N155:N165" si="45">COUNTIF(G155:L155, "&gt;0" )</f>
        <v>4</v>
      </c>
      <c r="O155" s="30">
        <f t="shared" ref="O155:O165" si="46">IF(N155=0,0,M155/N155)</f>
        <v>164.75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2:37" s="1" customFormat="1" ht="13.9" customHeight="1">
      <c r="B156" s="1" t="str">
        <f>Roster_Selection_Men!AF398&amp;" " &amp; "JV1 "</f>
        <v xml:space="preserve">Tennessee Wesleyan University JV1 </v>
      </c>
      <c r="C156" s="1" t="str">
        <f>Roster_Selection_Men!AH398</f>
        <v>7914-18840</v>
      </c>
      <c r="D156" s="1" t="str">
        <f>Roster_Selection_Men!AI398</f>
        <v>Blake Compton</v>
      </c>
      <c r="E156" s="23" t="s">
        <v>2197</v>
      </c>
      <c r="F156" s="1" t="str">
        <f>IF(ISERROR(Baker_Scores_Men_JV!E156), " ", IF(Baker_Scores_Men_JV!E156 = "Yes", "Yes", "  "))</f>
        <v>Yes</v>
      </c>
      <c r="G156" s="29">
        <v>157</v>
      </c>
      <c r="H156" s="29">
        <v>0</v>
      </c>
      <c r="I156" s="29">
        <v>0</v>
      </c>
      <c r="J156" s="29">
        <v>167</v>
      </c>
      <c r="K156" s="29">
        <v>0</v>
      </c>
      <c r="L156" s="29">
        <v>147</v>
      </c>
      <c r="M156" s="30">
        <f t="shared" si="44"/>
        <v>471</v>
      </c>
      <c r="N156" s="30">
        <f t="shared" si="45"/>
        <v>3</v>
      </c>
      <c r="O156" s="30">
        <f t="shared" si="46"/>
        <v>157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2:37" s="1" customFormat="1" ht="13.9" customHeight="1">
      <c r="B157" s="1" t="str">
        <f>Roster_Selection_Men!AF399&amp;" " &amp; "JV1 "</f>
        <v xml:space="preserve">Tennessee Wesleyan University JV1 </v>
      </c>
      <c r="C157" s="1" t="str">
        <f>Roster_Selection_Men!AH399</f>
        <v>16-32593</v>
      </c>
      <c r="D157" s="1" t="str">
        <f>Roster_Selection_Men!AI399</f>
        <v>Cameron Compton</v>
      </c>
      <c r="E157" s="23" t="s">
        <v>2197</v>
      </c>
      <c r="F157" s="1" t="str">
        <f>IF(ISERROR(Baker_Scores_Men_JV!E157), " ", IF(Baker_Scores_Men_JV!E157 = "Yes", "Yes", "  "))</f>
        <v>Yes</v>
      </c>
      <c r="G157" s="29">
        <v>176</v>
      </c>
      <c r="H157" s="29">
        <v>145</v>
      </c>
      <c r="I157" s="29">
        <v>194</v>
      </c>
      <c r="J157" s="29">
        <v>203</v>
      </c>
      <c r="K157" s="29">
        <v>190</v>
      </c>
      <c r="L157" s="29">
        <v>167</v>
      </c>
      <c r="M157" s="30">
        <f t="shared" si="44"/>
        <v>1075</v>
      </c>
      <c r="N157" s="30">
        <f t="shared" si="45"/>
        <v>6</v>
      </c>
      <c r="O157" s="30">
        <f t="shared" si="46"/>
        <v>179.16666666666666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2:37" s="1" customFormat="1" ht="13.9" customHeight="1">
      <c r="B158" s="1" t="str">
        <f>Roster_Selection_Men!AF400&amp;" " &amp; "JV1 "</f>
        <v xml:space="preserve">Tennessee Wesleyan University JV1 </v>
      </c>
      <c r="C158" s="1" t="str">
        <f>Roster_Selection_Men!AH400</f>
        <v>11-33724</v>
      </c>
      <c r="D158" s="1" t="str">
        <f>Roster_Selection_Men!AI400</f>
        <v>Hunter Hardaway</v>
      </c>
      <c r="E158" s="23" t="s">
        <v>2197</v>
      </c>
      <c r="F158" s="1" t="str">
        <f>IF(ISERROR(Baker_Scores_Men_JV!E158), " ", IF(Baker_Scores_Men_JV!E158 = "Yes", "Yes", "  "))</f>
        <v>Yes</v>
      </c>
      <c r="G158" s="29">
        <v>161</v>
      </c>
      <c r="H158" s="29">
        <v>189</v>
      </c>
      <c r="I158" s="29">
        <v>189</v>
      </c>
      <c r="J158" s="29">
        <v>189</v>
      </c>
      <c r="K158" s="29">
        <v>215</v>
      </c>
      <c r="L158" s="29">
        <v>179</v>
      </c>
      <c r="M158" s="30">
        <f t="shared" si="44"/>
        <v>1122</v>
      </c>
      <c r="N158" s="30">
        <f t="shared" si="45"/>
        <v>6</v>
      </c>
      <c r="O158" s="30">
        <f t="shared" si="46"/>
        <v>187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2:37" s="1" customFormat="1" ht="13.9" customHeight="1">
      <c r="B159" s="1" t="str">
        <f>Roster_Selection_Men!AF401&amp;" " &amp; "JV1 "</f>
        <v xml:space="preserve">Tennessee Wesleyan University JV1 </v>
      </c>
      <c r="C159" s="1" t="str">
        <f>Roster_Selection_Men!AH401</f>
        <v>20-30841</v>
      </c>
      <c r="D159" s="1" t="str">
        <f>Roster_Selection_Men!AI401</f>
        <v>Kyle Blake</v>
      </c>
      <c r="E159" s="23" t="s">
        <v>2197</v>
      </c>
      <c r="F159" s="1" t="str">
        <f>IF(ISERROR(Baker_Scores_Men_JV!E159), " ", IF(Baker_Scores_Men_JV!E159 = "Yes", "Yes", "  "))</f>
        <v>Yes</v>
      </c>
      <c r="G159" s="29">
        <v>184</v>
      </c>
      <c r="H159" s="29">
        <v>160</v>
      </c>
      <c r="I159" s="29">
        <v>152</v>
      </c>
      <c r="J159" s="29">
        <v>0</v>
      </c>
      <c r="K159" s="29">
        <v>197</v>
      </c>
      <c r="L159" s="29">
        <v>184</v>
      </c>
      <c r="M159" s="30">
        <f t="shared" si="44"/>
        <v>877</v>
      </c>
      <c r="N159" s="30">
        <f t="shared" si="45"/>
        <v>5</v>
      </c>
      <c r="O159" s="30">
        <f t="shared" si="46"/>
        <v>175.4</v>
      </c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2:37" s="1" customFormat="1" ht="13.9" customHeight="1">
      <c r="B160" s="1" t="str">
        <f>Roster_Selection_Men!AF402&amp;" " &amp; "JV1 "</f>
        <v xml:space="preserve">Tennessee Wesleyan University JV1 </v>
      </c>
      <c r="C160" s="1" t="str">
        <f>Roster_Selection_Men!AH402</f>
        <v>17-52336</v>
      </c>
      <c r="D160" s="1" t="str">
        <f>Roster_Selection_Men!AI402</f>
        <v>Spencer Foutz</v>
      </c>
      <c r="E160" s="23" t="s">
        <v>2197</v>
      </c>
      <c r="F160" s="1" t="str">
        <f>IF(ISERROR(Baker_Scores_Men_JV!E160), " ", IF(Baker_Scores_Men_JV!E160 = "Yes", "Yes", "  "))</f>
        <v>Yes</v>
      </c>
      <c r="G160" s="29">
        <v>174</v>
      </c>
      <c r="H160" s="29">
        <v>218</v>
      </c>
      <c r="I160" s="29">
        <v>221</v>
      </c>
      <c r="J160" s="29">
        <v>203</v>
      </c>
      <c r="K160" s="29">
        <v>166</v>
      </c>
      <c r="L160" s="29">
        <v>200</v>
      </c>
      <c r="M160" s="30">
        <f t="shared" si="44"/>
        <v>1182</v>
      </c>
      <c r="N160" s="30">
        <f t="shared" si="45"/>
        <v>6</v>
      </c>
      <c r="O160" s="30">
        <f t="shared" si="46"/>
        <v>197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2:37" s="1" customFormat="1" ht="13.9" customHeight="1">
      <c r="B161" s="1" t="str">
        <f>Roster_Selection_Men!AF403&amp;" " &amp; "JV1 "</f>
        <v xml:space="preserve"> JV1 </v>
      </c>
      <c r="C161" s="1" t="str">
        <f>Roster_Selection_Men!AH403</f>
        <v/>
      </c>
      <c r="D161" s="1" t="str">
        <f>Roster_Selection_Men!AI403</f>
        <v/>
      </c>
      <c r="E161" s="23"/>
      <c r="F161" s="1" t="str">
        <f>IF(ISERROR(Baker_Scores_Men_JV!E161), " ", IF(Baker_Scores_Men_JV!E161 = "Yes", "Yes", "  "))</f>
        <v xml:space="preserve">  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30">
        <f t="shared" si="44"/>
        <v>0</v>
      </c>
      <c r="N161" s="30">
        <f t="shared" si="45"/>
        <v>0</v>
      </c>
      <c r="O161" s="30">
        <f t="shared" si="46"/>
        <v>0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2:37" s="1" customFormat="1" ht="13.9" customHeight="1">
      <c r="B162" s="1" t="str">
        <f>Roster_Selection_Men!AF404&amp;" " &amp; "JV1 "</f>
        <v xml:space="preserve"> JV1 </v>
      </c>
      <c r="C162" s="1" t="str">
        <f>Roster_Selection_Men!AH404</f>
        <v/>
      </c>
      <c r="D162" s="1" t="str">
        <f>Roster_Selection_Men!AI404</f>
        <v/>
      </c>
      <c r="E162" s="23"/>
      <c r="F162" s="1" t="str">
        <f>IF(ISERROR(Baker_Scores_Men_JV!E162), " ", IF(Baker_Scores_Men_JV!E162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30">
        <f t="shared" si="44"/>
        <v>0</v>
      </c>
      <c r="N162" s="30">
        <f t="shared" si="45"/>
        <v>0</v>
      </c>
      <c r="O162" s="30">
        <f t="shared" si="46"/>
        <v>0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2:37" s="1" customFormat="1" ht="13.9" customHeight="1">
      <c r="B163" s="1" t="s">
        <v>1783</v>
      </c>
      <c r="C163" s="28" t="s">
        <v>360</v>
      </c>
      <c r="D163" s="23" t="s">
        <v>360</v>
      </c>
      <c r="E163" s="23"/>
      <c r="F163" s="23"/>
      <c r="G163" s="29"/>
      <c r="H163" s="29"/>
      <c r="I163" s="29"/>
      <c r="J163" s="29"/>
      <c r="K163" s="29"/>
      <c r="L163" s="29"/>
      <c r="M163" s="30">
        <f t="shared" si="44"/>
        <v>0</v>
      </c>
      <c r="N163" s="30">
        <f t="shared" si="45"/>
        <v>0</v>
      </c>
      <c r="O163" s="30">
        <f t="shared" si="46"/>
        <v>0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2:37" s="1" customFormat="1" ht="13.9" customHeight="1">
      <c r="B164" s="1" t="s">
        <v>1783</v>
      </c>
      <c r="C164" s="28" t="s">
        <v>360</v>
      </c>
      <c r="D164" s="23" t="s">
        <v>360</v>
      </c>
      <c r="E164" s="23"/>
      <c r="F164" s="23"/>
      <c r="G164" s="29"/>
      <c r="H164" s="29"/>
      <c r="I164" s="29"/>
      <c r="J164" s="29"/>
      <c r="K164" s="29"/>
      <c r="L164" s="29"/>
      <c r="M164" s="30">
        <f t="shared" si="44"/>
        <v>0</v>
      </c>
      <c r="N164" s="30">
        <f t="shared" si="45"/>
        <v>0</v>
      </c>
      <c r="O164" s="30">
        <f t="shared" si="46"/>
        <v>0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2:37" s="1" customFormat="1" ht="13.9" customHeight="1">
      <c r="B165" s="1" t="s">
        <v>1783</v>
      </c>
      <c r="C165" s="28" t="s">
        <v>360</v>
      </c>
      <c r="D165" s="23" t="s">
        <v>360</v>
      </c>
      <c r="E165" s="23"/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30">
        <f t="shared" si="46"/>
        <v>0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2:37" s="1" customFormat="1" ht="13.9" customHeight="1">
      <c r="B166" s="33"/>
      <c r="G166" s="30">
        <f t="shared" ref="G166:N166" si="47">SUM(G155:G165)</f>
        <v>852</v>
      </c>
      <c r="H166" s="30">
        <f t="shared" si="47"/>
        <v>879</v>
      </c>
      <c r="I166" s="30">
        <f t="shared" si="47"/>
        <v>932</v>
      </c>
      <c r="J166" s="30">
        <f t="shared" si="47"/>
        <v>938</v>
      </c>
      <c r="K166" s="30">
        <f t="shared" si="47"/>
        <v>908</v>
      </c>
      <c r="L166" s="30">
        <f t="shared" si="47"/>
        <v>877</v>
      </c>
      <c r="M166" s="34">
        <f t="shared" si="47"/>
        <v>5386</v>
      </c>
      <c r="N166" s="34">
        <f t="shared" si="47"/>
        <v>30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2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2:37" s="1" customFormat="1" ht="13.9" customHeight="1">
      <c r="B168" s="1" t="str">
        <f>Roster_Selection_Men!AF411&amp;" " &amp; "JV1 "</f>
        <v xml:space="preserve">Thomas More University JV1 </v>
      </c>
      <c r="C168" s="1" t="str">
        <f>Roster_Selection_Men!AH411</f>
        <v>23-10511</v>
      </c>
      <c r="D168" s="1" t="str">
        <f>Roster_Selection_Men!AI411</f>
        <v>Caleb Herbers</v>
      </c>
      <c r="E168" s="23" t="s">
        <v>2197</v>
      </c>
      <c r="F168" s="1" t="str">
        <f>IF(ISERROR(Baker_Scores_Men_JV!E168), " ", IF(Baker_Scores_Men_JV!E168 = "Yes", "Yes", "  "))</f>
        <v>Yes</v>
      </c>
      <c r="G168" s="29">
        <v>204</v>
      </c>
      <c r="H168" s="29">
        <v>206</v>
      </c>
      <c r="I168" s="29">
        <v>135</v>
      </c>
      <c r="J168" s="29">
        <v>226</v>
      </c>
      <c r="K168" s="29">
        <v>167</v>
      </c>
      <c r="L168" s="29">
        <v>171</v>
      </c>
      <c r="M168" s="30">
        <f t="shared" ref="M168:M178" si="48">SUM(G168:L168)</f>
        <v>1109</v>
      </c>
      <c r="N168" s="30">
        <f t="shared" ref="N168:N178" si="49">COUNTIF(G168:L168, "&gt;0" )</f>
        <v>6</v>
      </c>
      <c r="O168" s="30">
        <f t="shared" ref="O168:O178" si="50">IF(N168=0,0,M168/N168)</f>
        <v>184.83333333333334</v>
      </c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2:37" s="1" customFormat="1" ht="13.9" customHeight="1">
      <c r="B169" s="1" t="str">
        <f>Roster_Selection_Men!AF412&amp;" " &amp; "JV1 "</f>
        <v xml:space="preserve">Thomas More University JV1 </v>
      </c>
      <c r="C169" s="1" t="str">
        <f>Roster_Selection_Men!AH412</f>
        <v>22-95154</v>
      </c>
      <c r="D169" s="1" t="str">
        <f>Roster_Selection_Men!AI412</f>
        <v>Conrad Nunan</v>
      </c>
      <c r="E169" s="23" t="s">
        <v>2197</v>
      </c>
      <c r="F169" s="1" t="str">
        <f>IF(ISERROR(Baker_Scores_Men_JV!E169), " ", IF(Baker_Scores_Men_JV!E169 = "Yes", "Yes", "  "))</f>
        <v>Yes</v>
      </c>
      <c r="G169" s="29">
        <v>0</v>
      </c>
      <c r="H169" s="29">
        <v>0</v>
      </c>
      <c r="I169" s="29">
        <v>124</v>
      </c>
      <c r="J169" s="29">
        <v>0</v>
      </c>
      <c r="K169" s="29">
        <v>105</v>
      </c>
      <c r="L169" s="29">
        <v>0</v>
      </c>
      <c r="M169" s="30">
        <f t="shared" si="48"/>
        <v>229</v>
      </c>
      <c r="N169" s="30">
        <f t="shared" si="49"/>
        <v>2</v>
      </c>
      <c r="O169" s="30">
        <f t="shared" si="50"/>
        <v>114.5</v>
      </c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2:37" s="1" customFormat="1" ht="13.9" customHeight="1">
      <c r="B170" s="1" t="str">
        <f>Roster_Selection_Men!AF413&amp;" " &amp; "JV1 "</f>
        <v xml:space="preserve">Thomas More University JV1 </v>
      </c>
      <c r="C170" s="1" t="str">
        <f>Roster_Selection_Men!AH413</f>
        <v>17-90817</v>
      </c>
      <c r="D170" s="1" t="str">
        <f>Roster_Selection_Men!AI413</f>
        <v>Jace Combs</v>
      </c>
      <c r="E170" s="23" t="s">
        <v>2197</v>
      </c>
      <c r="F170" s="1" t="str">
        <f>IF(ISERROR(Baker_Scores_Men_JV!E170), " ", IF(Baker_Scores_Men_JV!E170 = "Yes", "Yes", "  "))</f>
        <v>Yes</v>
      </c>
      <c r="G170" s="29">
        <v>177</v>
      </c>
      <c r="H170" s="29">
        <v>157</v>
      </c>
      <c r="I170" s="29">
        <v>173</v>
      </c>
      <c r="J170" s="29">
        <v>158</v>
      </c>
      <c r="K170" s="29">
        <v>214</v>
      </c>
      <c r="L170" s="29">
        <v>153</v>
      </c>
      <c r="M170" s="30">
        <f t="shared" si="48"/>
        <v>1032</v>
      </c>
      <c r="N170" s="30">
        <f t="shared" si="49"/>
        <v>6</v>
      </c>
      <c r="O170" s="30">
        <f t="shared" si="50"/>
        <v>172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2:37" s="1" customFormat="1" ht="13.9" customHeight="1">
      <c r="B171" s="1" t="str">
        <f>Roster_Selection_Men!AF414&amp;" " &amp; "JV1 "</f>
        <v xml:space="preserve">Thomas More University JV1 </v>
      </c>
      <c r="C171" s="1" t="str">
        <f>Roster_Selection_Men!AH414</f>
        <v>18-91593</v>
      </c>
      <c r="D171" s="1" t="str">
        <f>Roster_Selection_Men!AI414</f>
        <v>Jared Littelmann</v>
      </c>
      <c r="E171" s="23" t="s">
        <v>2197</v>
      </c>
      <c r="F171" s="1" t="str">
        <f>IF(ISERROR(Baker_Scores_Men_JV!E171), " ", IF(Baker_Scores_Men_JV!E171 = "Yes", "Yes", "  "))</f>
        <v>Yes</v>
      </c>
      <c r="G171" s="29">
        <v>185</v>
      </c>
      <c r="H171" s="29">
        <v>200</v>
      </c>
      <c r="I171" s="29">
        <v>198</v>
      </c>
      <c r="J171" s="29">
        <v>243</v>
      </c>
      <c r="K171" s="29">
        <v>157</v>
      </c>
      <c r="L171" s="29">
        <v>173</v>
      </c>
      <c r="M171" s="30">
        <f t="shared" si="48"/>
        <v>1156</v>
      </c>
      <c r="N171" s="30">
        <f t="shared" si="49"/>
        <v>6</v>
      </c>
      <c r="O171" s="30">
        <f t="shared" si="50"/>
        <v>192.66666666666666</v>
      </c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2:37" s="1" customFormat="1" ht="13.9" customHeight="1">
      <c r="B172" s="1" t="str">
        <f>Roster_Selection_Men!AF415&amp;" " &amp; "JV1 "</f>
        <v xml:space="preserve">Thomas More University JV1 </v>
      </c>
      <c r="C172" s="1" t="str">
        <f>Roster_Selection_Men!AH415</f>
        <v>17-99714</v>
      </c>
      <c r="D172" s="1" t="str">
        <f>Roster_Selection_Men!AI415</f>
        <v>Joseph Curtis</v>
      </c>
      <c r="E172" s="23" t="s">
        <v>2197</v>
      </c>
      <c r="F172" s="1" t="str">
        <f>IF(ISERROR(Baker_Scores_Men_JV!E172), " ", IF(Baker_Scores_Men_JV!E172 = "Yes", "Yes", "  "))</f>
        <v>Yes</v>
      </c>
      <c r="G172" s="29">
        <v>199</v>
      </c>
      <c r="H172" s="29">
        <v>221</v>
      </c>
      <c r="I172" s="29">
        <v>169</v>
      </c>
      <c r="J172" s="29">
        <v>147</v>
      </c>
      <c r="K172" s="29">
        <v>171</v>
      </c>
      <c r="L172" s="29">
        <v>176</v>
      </c>
      <c r="M172" s="30">
        <f t="shared" si="48"/>
        <v>1083</v>
      </c>
      <c r="N172" s="30">
        <f t="shared" si="49"/>
        <v>6</v>
      </c>
      <c r="O172" s="30">
        <f t="shared" si="50"/>
        <v>180.5</v>
      </c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2:37" s="1" customFormat="1" ht="13.9" customHeight="1">
      <c r="B173" s="1" t="str">
        <f>Roster_Selection_Men!AF416&amp;" " &amp; "JV1 "</f>
        <v xml:space="preserve">Thomas More University JV1 </v>
      </c>
      <c r="C173" s="1" t="str">
        <f>Roster_Selection_Men!AH416</f>
        <v>23-10503</v>
      </c>
      <c r="D173" s="1" t="str">
        <f>Roster_Selection_Men!AI416</f>
        <v>Noah Brubank</v>
      </c>
      <c r="E173" s="23" t="s">
        <v>2197</v>
      </c>
      <c r="F173" s="1" t="str">
        <f>IF(ISERROR(Baker_Scores_Men_JV!E173), " ", IF(Baker_Scores_Men_JV!E173 = "Yes", "Yes", "  "))</f>
        <v>Yes</v>
      </c>
      <c r="G173" s="29">
        <v>147</v>
      </c>
      <c r="H173" s="29">
        <v>146</v>
      </c>
      <c r="I173" s="29">
        <v>0</v>
      </c>
      <c r="J173" s="29">
        <v>0</v>
      </c>
      <c r="K173" s="29">
        <v>0</v>
      </c>
      <c r="L173" s="29">
        <v>0</v>
      </c>
      <c r="M173" s="30">
        <f t="shared" si="48"/>
        <v>293</v>
      </c>
      <c r="N173" s="30">
        <f t="shared" si="49"/>
        <v>2</v>
      </c>
      <c r="O173" s="30">
        <f t="shared" si="50"/>
        <v>146.5</v>
      </c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2:37" s="1" customFormat="1" ht="13.9" customHeight="1">
      <c r="B174" s="1" t="str">
        <f>Roster_Selection_Men!AF417&amp;" " &amp; "JV1 "</f>
        <v xml:space="preserve">Thomas More University JV1 </v>
      </c>
      <c r="C174" s="1" t="str">
        <f>Roster_Selection_Men!AH417</f>
        <v>22-12473</v>
      </c>
      <c r="D174" s="1" t="str">
        <f>Roster_Selection_Men!AI417</f>
        <v>Ryne Webster</v>
      </c>
      <c r="E174" s="23" t="s">
        <v>2197</v>
      </c>
      <c r="F174" s="1" t="str">
        <f>IF(ISERROR(Baker_Scores_Men_JV!E174), " ", IF(Baker_Scores_Men_JV!E174 = "Yes", "Yes", "  "))</f>
        <v>Yes</v>
      </c>
      <c r="G174" s="29">
        <v>0</v>
      </c>
      <c r="H174" s="29">
        <v>0</v>
      </c>
      <c r="I174" s="29">
        <v>0</v>
      </c>
      <c r="J174" s="29">
        <v>134</v>
      </c>
      <c r="K174" s="29">
        <v>0</v>
      </c>
      <c r="L174" s="29">
        <v>146</v>
      </c>
      <c r="M174" s="30">
        <f t="shared" si="48"/>
        <v>280</v>
      </c>
      <c r="N174" s="30">
        <f t="shared" si="49"/>
        <v>2</v>
      </c>
      <c r="O174" s="30">
        <f t="shared" si="50"/>
        <v>140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2:37" s="1" customFormat="1" ht="13.9" customHeight="1">
      <c r="B175" s="1" t="str">
        <f>Roster_Selection_Men!AF418&amp;" " &amp; "JV1 "</f>
        <v xml:space="preserve"> JV1 </v>
      </c>
      <c r="C175" s="1" t="str">
        <f>Roster_Selection_Men!AH418</f>
        <v/>
      </c>
      <c r="D175" s="1" t="str">
        <f>Roster_Selection_Men!AI418</f>
        <v/>
      </c>
      <c r="E175" s="23"/>
      <c r="F175" s="1" t="str">
        <f>IF(ISERROR(Baker_Scores_Men_JV!E175), " ", IF(Baker_Scores_Men_JV!E175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30">
        <f t="shared" si="48"/>
        <v>0</v>
      </c>
      <c r="N175" s="30">
        <f t="shared" si="49"/>
        <v>0</v>
      </c>
      <c r="O175" s="30">
        <f t="shared" si="50"/>
        <v>0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2:37" s="1" customFormat="1" ht="13.9" customHeight="1">
      <c r="B176" s="1" t="s">
        <v>1784</v>
      </c>
      <c r="C176" s="28" t="s">
        <v>360</v>
      </c>
      <c r="D176" s="23" t="s">
        <v>360</v>
      </c>
      <c r="E176" s="23"/>
      <c r="F176" s="23"/>
      <c r="G176" s="29"/>
      <c r="H176" s="29"/>
      <c r="I176" s="29"/>
      <c r="J176" s="29"/>
      <c r="K176" s="29"/>
      <c r="L176" s="29"/>
      <c r="M176" s="30">
        <f t="shared" si="48"/>
        <v>0</v>
      </c>
      <c r="N176" s="30">
        <f t="shared" si="49"/>
        <v>0</v>
      </c>
      <c r="O176" s="30">
        <f t="shared" si="50"/>
        <v>0</v>
      </c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2:37" s="1" customFormat="1" ht="13.9" customHeight="1">
      <c r="B177" s="1" t="s">
        <v>1784</v>
      </c>
      <c r="C177" s="28" t="s">
        <v>360</v>
      </c>
      <c r="D177" s="23" t="s">
        <v>360</v>
      </c>
      <c r="E177" s="23"/>
      <c r="F177" s="23"/>
      <c r="G177" s="29"/>
      <c r="H177" s="29"/>
      <c r="I177" s="29"/>
      <c r="J177" s="29"/>
      <c r="K177" s="29"/>
      <c r="L177" s="29"/>
      <c r="M177" s="30">
        <f t="shared" si="48"/>
        <v>0</v>
      </c>
      <c r="N177" s="30">
        <f t="shared" si="49"/>
        <v>0</v>
      </c>
      <c r="O177" s="30">
        <f t="shared" si="50"/>
        <v>0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2:37" s="1" customFormat="1" ht="13.9" customHeight="1">
      <c r="B178" s="1" t="s">
        <v>1784</v>
      </c>
      <c r="C178" s="28" t="s">
        <v>360</v>
      </c>
      <c r="D178" s="23" t="s">
        <v>360</v>
      </c>
      <c r="E178" s="23"/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30">
        <f t="shared" si="50"/>
        <v>0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2:37" s="1" customFormat="1" ht="13.9" customHeight="1">
      <c r="B179" s="33"/>
      <c r="G179" s="30">
        <f t="shared" ref="G179:N179" si="51">SUM(G168:G178)</f>
        <v>912</v>
      </c>
      <c r="H179" s="30">
        <f t="shared" si="51"/>
        <v>930</v>
      </c>
      <c r="I179" s="30">
        <f t="shared" si="51"/>
        <v>799</v>
      </c>
      <c r="J179" s="30">
        <f t="shared" si="51"/>
        <v>908</v>
      </c>
      <c r="K179" s="30">
        <f t="shared" si="51"/>
        <v>814</v>
      </c>
      <c r="L179" s="30">
        <f t="shared" si="51"/>
        <v>819</v>
      </c>
      <c r="M179" s="34">
        <f t="shared" si="51"/>
        <v>5182</v>
      </c>
      <c r="N179" s="34">
        <f t="shared" si="51"/>
        <v>30</v>
      </c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2:37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2:37" s="1" customFormat="1" ht="13.9" customHeight="1">
      <c r="B181" s="1" t="str">
        <f>Roster_Selection_Men!AF429&amp;" " &amp; "JV1 "</f>
        <v xml:space="preserve">Toledo ,University Of JV1 </v>
      </c>
      <c r="C181" s="1" t="str">
        <f>Roster_Selection_Men!AH429</f>
        <v>20-23481</v>
      </c>
      <c r="D181" s="1" t="str">
        <f>Roster_Selection_Men!AI429</f>
        <v>David Antoniuk</v>
      </c>
      <c r="E181" s="23" t="s">
        <v>2197</v>
      </c>
      <c r="F181" s="1" t="str">
        <f>IF(ISERROR(Baker_Scores_Men_JV!E181), " ", IF(Baker_Scores_Men_JV!E181 = "Yes", "Yes", "  "))</f>
        <v>Yes</v>
      </c>
      <c r="G181" s="29">
        <v>169</v>
      </c>
      <c r="H181" s="29">
        <v>171</v>
      </c>
      <c r="I181" s="29">
        <v>199</v>
      </c>
      <c r="J181" s="29">
        <v>193</v>
      </c>
      <c r="K181" s="29">
        <v>199</v>
      </c>
      <c r="L181" s="29">
        <v>188</v>
      </c>
      <c r="M181" s="30">
        <f t="shared" ref="M181:M191" si="52">SUM(G181:L181)</f>
        <v>1119</v>
      </c>
      <c r="N181" s="30">
        <f t="shared" ref="N181:N191" si="53">COUNTIF(G181:L181, "&gt;0" )</f>
        <v>6</v>
      </c>
      <c r="O181" s="30">
        <f t="shared" ref="O181:O191" si="54">IF(N181=0,0,M181/N181)</f>
        <v>186.5</v>
      </c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2:37" s="1" customFormat="1" ht="13.9" customHeight="1">
      <c r="B182" s="1" t="str">
        <f>Roster_Selection_Men!AF430&amp;" " &amp; "JV1 "</f>
        <v xml:space="preserve">Toledo ,University Of JV1 </v>
      </c>
      <c r="C182" s="1" t="str">
        <f>Roster_Selection_Men!AH430</f>
        <v>23-14213</v>
      </c>
      <c r="D182" s="1" t="str">
        <f>Roster_Selection_Men!AI430</f>
        <v>Parker Black</v>
      </c>
      <c r="E182" s="23" t="s">
        <v>2197</v>
      </c>
      <c r="F182" s="1" t="str">
        <f>IF(ISERROR(Baker_Scores_Men_JV!E182), " ", IF(Baker_Scores_Men_JV!E182 = "Yes", "Yes", "  "))</f>
        <v>Yes</v>
      </c>
      <c r="G182" s="29">
        <v>136</v>
      </c>
      <c r="H182" s="29">
        <v>153</v>
      </c>
      <c r="I182" s="29">
        <v>179</v>
      </c>
      <c r="J182" s="29">
        <v>224</v>
      </c>
      <c r="K182" s="29">
        <v>167</v>
      </c>
      <c r="L182" s="29">
        <v>136</v>
      </c>
      <c r="M182" s="30">
        <f t="shared" si="52"/>
        <v>995</v>
      </c>
      <c r="N182" s="30">
        <f t="shared" si="53"/>
        <v>6</v>
      </c>
      <c r="O182" s="30">
        <f t="shared" si="54"/>
        <v>165.83333333333334</v>
      </c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2:37" s="1" customFormat="1" ht="13.9" customHeight="1">
      <c r="B183" s="1" t="str">
        <f>Roster_Selection_Men!AF431&amp;" " &amp; "JV1 "</f>
        <v xml:space="preserve">Toledo ,University Of JV1 </v>
      </c>
      <c r="C183" s="1" t="str">
        <f>Roster_Selection_Men!AH431</f>
        <v>23-14226</v>
      </c>
      <c r="D183" s="1" t="str">
        <f>Roster_Selection_Men!AI431</f>
        <v>Rachel Folger</v>
      </c>
      <c r="E183" s="23" t="s">
        <v>2197</v>
      </c>
      <c r="F183" s="1" t="str">
        <f>IF(ISERROR(Baker_Scores_Men_JV!E183), " ", IF(Baker_Scores_Men_JV!E183 = "Yes", "Yes", "  "))</f>
        <v>Yes</v>
      </c>
      <c r="G183" s="29">
        <v>126</v>
      </c>
      <c r="H183" s="29">
        <v>128</v>
      </c>
      <c r="I183" s="29">
        <v>132</v>
      </c>
      <c r="J183" s="29">
        <v>165</v>
      </c>
      <c r="K183" s="29">
        <v>162</v>
      </c>
      <c r="L183" s="29">
        <v>97</v>
      </c>
      <c r="M183" s="30">
        <f t="shared" si="52"/>
        <v>810</v>
      </c>
      <c r="N183" s="30">
        <f t="shared" si="53"/>
        <v>6</v>
      </c>
      <c r="O183" s="30">
        <f t="shared" si="54"/>
        <v>135</v>
      </c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2:37" s="1" customFormat="1" ht="13.9" customHeight="1">
      <c r="B184" s="1" t="str">
        <f>Roster_Selection_Men!AF432&amp;" " &amp; "JV1 "</f>
        <v xml:space="preserve">Toledo ,University Of JV1 </v>
      </c>
      <c r="C184" s="1" t="str">
        <f>Roster_Selection_Men!AH432</f>
        <v>22-7146</v>
      </c>
      <c r="D184" s="1" t="str">
        <f>Roster_Selection_Men!AI432</f>
        <v>Stephen Lease</v>
      </c>
      <c r="E184" s="23" t="s">
        <v>2197</v>
      </c>
      <c r="F184" s="1" t="str">
        <f>IF(ISERROR(Baker_Scores_Men_JV!E184), " ", IF(Baker_Scores_Men_JV!E184 = "Yes", "Yes", "  "))</f>
        <v>Yes</v>
      </c>
      <c r="G184" s="29">
        <v>147</v>
      </c>
      <c r="H184" s="29">
        <v>120</v>
      </c>
      <c r="I184" s="29">
        <v>192</v>
      </c>
      <c r="J184" s="29">
        <v>212</v>
      </c>
      <c r="K184" s="29">
        <v>179</v>
      </c>
      <c r="L184" s="29">
        <v>178</v>
      </c>
      <c r="M184" s="30">
        <f t="shared" si="52"/>
        <v>1028</v>
      </c>
      <c r="N184" s="30">
        <f t="shared" si="53"/>
        <v>6</v>
      </c>
      <c r="O184" s="30">
        <f t="shared" si="54"/>
        <v>171.33333333333334</v>
      </c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2:37" s="1" customFormat="1" ht="13.9" customHeight="1">
      <c r="B185" s="1" t="str">
        <f>Roster_Selection_Men!AF433&amp;" " &amp; "JV1 "</f>
        <v xml:space="preserve">Toledo ,University Of JV1 </v>
      </c>
      <c r="C185" s="1" t="str">
        <f>Roster_Selection_Men!AH433</f>
        <v>23-14232</v>
      </c>
      <c r="D185" s="1" t="str">
        <f>Roster_Selection_Men!AI433</f>
        <v>Tylor Poore</v>
      </c>
      <c r="E185" s="23" t="s">
        <v>2196</v>
      </c>
      <c r="F185" s="1" t="str">
        <f>IF(ISERROR(Baker_Scores_Men_JV!E185), " ", IF(Baker_Scores_Men_JV!E185 = "Yes", "Yes", "  "))</f>
        <v xml:space="preserve">  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30">
        <f t="shared" si="52"/>
        <v>0</v>
      </c>
      <c r="N185" s="30">
        <f t="shared" si="53"/>
        <v>0</v>
      </c>
      <c r="O185" s="30">
        <f t="shared" si="54"/>
        <v>0</v>
      </c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2:37" s="1" customFormat="1" ht="13.9" customHeight="1">
      <c r="B186" s="1" t="str">
        <f>Roster_Selection_Men!AF434&amp;" " &amp; "JV1 "</f>
        <v xml:space="preserve"> JV1 </v>
      </c>
      <c r="C186" s="1" t="str">
        <f>Roster_Selection_Men!AH434</f>
        <v/>
      </c>
      <c r="D186" s="1" t="str">
        <f>Roster_Selection_Men!AI434</f>
        <v/>
      </c>
      <c r="E186" s="23"/>
      <c r="F186" s="1" t="str">
        <f>IF(ISERROR(Baker_Scores_Men_JV!E186), " ", IF(Baker_Scores_Men_JV!E186 = "Yes", "Yes", "  "))</f>
        <v xml:space="preserve">  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30">
        <f t="shared" si="52"/>
        <v>0</v>
      </c>
      <c r="N186" s="30">
        <f t="shared" si="53"/>
        <v>0</v>
      </c>
      <c r="O186" s="30">
        <f t="shared" si="54"/>
        <v>0</v>
      </c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2:37" s="1" customFormat="1" ht="13.9" customHeight="1">
      <c r="B187" s="1" t="str">
        <f>Roster_Selection_Men!AF435&amp;" " &amp; "JV1 "</f>
        <v xml:space="preserve"> JV1 </v>
      </c>
      <c r="C187" s="1" t="str">
        <f>Roster_Selection_Men!AH435</f>
        <v/>
      </c>
      <c r="D187" s="1" t="str">
        <f>Roster_Selection_Men!AI435</f>
        <v/>
      </c>
      <c r="E187" s="23"/>
      <c r="F187" s="1" t="str">
        <f>IF(ISERROR(Baker_Scores_Men_JV!E187), " ", IF(Baker_Scores_Men_JV!E187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30">
        <f t="shared" si="52"/>
        <v>0</v>
      </c>
      <c r="N187" s="30">
        <f t="shared" si="53"/>
        <v>0</v>
      </c>
      <c r="O187" s="30">
        <f t="shared" si="54"/>
        <v>0</v>
      </c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2:37" s="1" customFormat="1" ht="13.9" customHeight="1">
      <c r="B188" s="1" t="str">
        <f>Roster_Selection_Men!AF436&amp;" " &amp; "JV1 "</f>
        <v xml:space="preserve"> JV1 </v>
      </c>
      <c r="C188" s="1" t="str">
        <f>Roster_Selection_Men!AH436</f>
        <v/>
      </c>
      <c r="D188" s="1" t="str">
        <f>Roster_Selection_Men!AI436</f>
        <v/>
      </c>
      <c r="E188" s="23"/>
      <c r="F188" s="1" t="str">
        <f>IF(ISERROR(Baker_Scores_Men_JV!E188), " ", IF(Baker_Scores_Men_JV!E188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30">
        <f t="shared" si="52"/>
        <v>0</v>
      </c>
      <c r="N188" s="30">
        <f t="shared" si="53"/>
        <v>0</v>
      </c>
      <c r="O188" s="30">
        <f t="shared" si="54"/>
        <v>0</v>
      </c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2:37" s="1" customFormat="1" ht="13.9" customHeight="1">
      <c r="B189" s="1" t="s">
        <v>1785</v>
      </c>
      <c r="C189" s="28" t="s">
        <v>360</v>
      </c>
      <c r="D189" s="23" t="s">
        <v>360</v>
      </c>
      <c r="E189" s="23"/>
      <c r="F189" s="23"/>
      <c r="G189" s="29"/>
      <c r="H189" s="29"/>
      <c r="I189" s="29"/>
      <c r="J189" s="29"/>
      <c r="K189" s="29"/>
      <c r="L189" s="29"/>
      <c r="M189" s="30">
        <f t="shared" si="52"/>
        <v>0</v>
      </c>
      <c r="N189" s="30">
        <f t="shared" si="53"/>
        <v>0</v>
      </c>
      <c r="O189" s="30">
        <f t="shared" si="54"/>
        <v>0</v>
      </c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2:37" s="1" customFormat="1" ht="13.9" customHeight="1">
      <c r="B190" s="1" t="s">
        <v>1785</v>
      </c>
      <c r="C190" s="28" t="s">
        <v>360</v>
      </c>
      <c r="D190" s="23" t="s">
        <v>360</v>
      </c>
      <c r="E190" s="23"/>
      <c r="F190" s="23"/>
      <c r="G190" s="29"/>
      <c r="H190" s="29"/>
      <c r="I190" s="29"/>
      <c r="J190" s="29"/>
      <c r="K190" s="29"/>
      <c r="L190" s="29"/>
      <c r="M190" s="30">
        <f t="shared" si="52"/>
        <v>0</v>
      </c>
      <c r="N190" s="30">
        <f t="shared" si="53"/>
        <v>0</v>
      </c>
      <c r="O190" s="30">
        <f t="shared" si="54"/>
        <v>0</v>
      </c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2:37" s="1" customFormat="1" ht="13.9" customHeight="1">
      <c r="B191" s="1" t="s">
        <v>1785</v>
      </c>
      <c r="C191" s="28" t="s">
        <v>360</v>
      </c>
      <c r="D191" s="23" t="s">
        <v>360</v>
      </c>
      <c r="E191" s="23"/>
      <c r="F191" s="23"/>
      <c r="G191" s="31"/>
      <c r="H191" s="31"/>
      <c r="I191" s="31"/>
      <c r="J191" s="31"/>
      <c r="K191" s="31"/>
      <c r="L191" s="31"/>
      <c r="M191" s="32">
        <f t="shared" si="52"/>
        <v>0</v>
      </c>
      <c r="N191" s="32">
        <f t="shared" si="53"/>
        <v>0</v>
      </c>
      <c r="O191" s="30">
        <f t="shared" si="54"/>
        <v>0</v>
      </c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2:37" s="1" customFormat="1" ht="13.9" customHeight="1">
      <c r="B192" s="33"/>
      <c r="G192" s="30">
        <f t="shared" ref="G192:N192" si="55">SUM(G181:G191)</f>
        <v>578</v>
      </c>
      <c r="H192" s="30">
        <f t="shared" si="55"/>
        <v>572</v>
      </c>
      <c r="I192" s="30">
        <f t="shared" si="55"/>
        <v>702</v>
      </c>
      <c r="J192" s="30">
        <f t="shared" si="55"/>
        <v>794</v>
      </c>
      <c r="K192" s="30">
        <f t="shared" si="55"/>
        <v>707</v>
      </c>
      <c r="L192" s="30">
        <f t="shared" si="55"/>
        <v>599</v>
      </c>
      <c r="M192" s="34">
        <f t="shared" si="55"/>
        <v>3952</v>
      </c>
      <c r="N192" s="34">
        <f t="shared" si="55"/>
        <v>24</v>
      </c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5:52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5:52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5:52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5:52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5:52" s="1" customFormat="1" ht="13.9" customHeight="1">
      <c r="E197" s="35" t="s">
        <v>1769</v>
      </c>
      <c r="F197" s="36"/>
      <c r="G197" s="37">
        <f t="shared" ref="G197:N197" si="56">SUM(G23,G36,G49,G62,G75,G88,G101,G114,G127,G140,G153,G166,G179,G192)</f>
        <v>12896</v>
      </c>
      <c r="H197" s="37">
        <f t="shared" si="56"/>
        <v>13192</v>
      </c>
      <c r="I197" s="37">
        <f t="shared" si="56"/>
        <v>12726</v>
      </c>
      <c r="J197" s="37">
        <f t="shared" si="56"/>
        <v>12738</v>
      </c>
      <c r="K197" s="37">
        <f t="shared" si="56"/>
        <v>12887</v>
      </c>
      <c r="L197" s="37">
        <f t="shared" si="56"/>
        <v>12408</v>
      </c>
      <c r="M197" s="38">
        <f t="shared" si="56"/>
        <v>76847</v>
      </c>
      <c r="N197" s="39">
        <f t="shared" si="56"/>
        <v>414</v>
      </c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Z197" s="1" t="s">
        <v>1770</v>
      </c>
    </row>
    <row r="198" spans="5:52" s="1" customFormat="1" ht="13.9" customHeight="1">
      <c r="E198" s="40" t="s">
        <v>1771</v>
      </c>
      <c r="F198" s="41"/>
      <c r="G198" s="42">
        <f t="shared" ref="G198:L198" si="57">SUM(G197/(14))</f>
        <v>921.14285714285711</v>
      </c>
      <c r="H198" s="42">
        <f t="shared" si="57"/>
        <v>942.28571428571433</v>
      </c>
      <c r="I198" s="42">
        <f t="shared" si="57"/>
        <v>909</v>
      </c>
      <c r="J198" s="42">
        <f t="shared" si="57"/>
        <v>909.85714285714289</v>
      </c>
      <c r="K198" s="42">
        <f t="shared" si="57"/>
        <v>920.5</v>
      </c>
      <c r="L198" s="42">
        <f t="shared" si="57"/>
        <v>886.28571428571433</v>
      </c>
      <c r="M198" s="32"/>
      <c r="N198" s="51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5:52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5:52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5:52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5:52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5:52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5:52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5:52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5:52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5:52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5:52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L22 G181:L191 G168:L178 G155:L165 G142:L152 G129:L139 G116:L126 G103:L113 G90:L100 G77:L87 G64:L74 G51:L61 G38:L48 G25:L35" xr:uid="{00000000-0002-0000-03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E358" sqref="E358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4" t="s">
        <v>1726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52" customFormat="1" ht="16.149999999999999" customHeight="1">
      <c r="C2" s="4"/>
      <c r="D2" s="4"/>
      <c r="E2" s="4"/>
      <c r="F2" s="4"/>
      <c r="AZ2" s="52" t="s">
        <v>1727</v>
      </c>
    </row>
    <row r="3" spans="1:54" s="52" customFormat="1" ht="16.149999999999999" customHeight="1">
      <c r="B3" s="8" t="s">
        <v>1</v>
      </c>
      <c r="C3" s="9"/>
      <c r="D3" s="4"/>
      <c r="E3" s="9"/>
      <c r="F3" s="9"/>
      <c r="H3" s="53"/>
      <c r="I3" s="53"/>
      <c r="J3" s="54"/>
      <c r="K3" s="54"/>
      <c r="AZ3" s="52" t="s">
        <v>1728</v>
      </c>
    </row>
    <row r="4" spans="1:54" s="52" customFormat="1" ht="16.149999999999999" hidden="1" customHeight="1">
      <c r="B4" s="9" t="s">
        <v>2</v>
      </c>
      <c r="C4" s="9" t="s">
        <v>3</v>
      </c>
      <c r="D4" s="4"/>
      <c r="E4" s="4"/>
      <c r="F4" s="4"/>
      <c r="H4" s="53"/>
      <c r="I4" s="53"/>
      <c r="J4" s="54"/>
      <c r="K4" s="54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3" t="s">
        <v>10</v>
      </c>
    </row>
    <row r="5" spans="1:54" s="52" customFormat="1" ht="16.149999999999999" hidden="1" customHeight="1">
      <c r="B5" s="9" t="s">
        <v>11</v>
      </c>
      <c r="C5" s="9" t="s">
        <v>12</v>
      </c>
      <c r="D5" s="4" t="s">
        <v>13</v>
      </c>
      <c r="E5" s="9"/>
      <c r="F5" s="9"/>
      <c r="H5" s="53"/>
      <c r="I5" s="53"/>
      <c r="J5" s="54"/>
      <c r="K5" s="54"/>
    </row>
    <row r="6" spans="1:54" s="52" customFormat="1" ht="16.149999999999999" hidden="1" customHeight="1">
      <c r="B6" s="9" t="s">
        <v>15</v>
      </c>
      <c r="C6" s="9"/>
      <c r="D6" s="4" t="s">
        <v>16</v>
      </c>
      <c r="E6" s="9"/>
      <c r="F6" s="9"/>
      <c r="H6" s="55"/>
      <c r="I6" s="53"/>
      <c r="J6" s="54"/>
      <c r="K6" s="54"/>
    </row>
    <row r="7" spans="1:54" s="52" customFormat="1" ht="16.149999999999999" customHeight="1">
      <c r="B7" s="56"/>
      <c r="C7" s="16"/>
      <c r="D7" s="4"/>
      <c r="E7" s="4"/>
      <c r="F7" s="4"/>
      <c r="G7" s="54"/>
      <c r="H7" s="54"/>
      <c r="I7" s="54"/>
      <c r="J7" s="54"/>
      <c r="K7" s="54"/>
    </row>
    <row r="8" spans="1:54" s="52" customFormat="1" ht="16.149999999999999" customHeight="1">
      <c r="B8" s="8" t="s">
        <v>1100</v>
      </c>
      <c r="C8" s="16"/>
      <c r="D8" s="14" t="s">
        <v>20</v>
      </c>
      <c r="E8" s="14" t="s">
        <v>21</v>
      </c>
      <c r="F8" s="4"/>
      <c r="T8" s="9"/>
      <c r="U8" s="9"/>
    </row>
    <row r="9" spans="1:54" s="52" customFormat="1" ht="16.149999999999999" hidden="1" customHeight="1">
      <c r="B9" s="8" t="s">
        <v>26</v>
      </c>
      <c r="C9" s="16"/>
      <c r="D9" s="4"/>
      <c r="E9" s="4"/>
      <c r="F9" s="4"/>
      <c r="T9" s="9"/>
      <c r="U9" s="9"/>
    </row>
    <row r="10" spans="1:54" s="52" customFormat="1" ht="16.149999999999999" customHeight="1">
      <c r="B10" s="57"/>
      <c r="C10" s="15"/>
      <c r="D10" s="16"/>
      <c r="E10" s="16"/>
      <c r="F10" s="16"/>
      <c r="G10" s="5" t="s">
        <v>1729</v>
      </c>
      <c r="H10" s="5" t="s">
        <v>1729</v>
      </c>
      <c r="I10" s="5" t="s">
        <v>1729</v>
      </c>
      <c r="J10" s="5" t="s">
        <v>1729</v>
      </c>
      <c r="K10" s="5" t="s">
        <v>1729</v>
      </c>
      <c r="L10" s="5" t="s">
        <v>1729</v>
      </c>
      <c r="M10" s="58"/>
      <c r="N10" s="18" t="s">
        <v>1730</v>
      </c>
      <c r="O10" s="18" t="s">
        <v>1731</v>
      </c>
      <c r="P10" s="58"/>
      <c r="Q10" s="58"/>
      <c r="R10" s="58"/>
      <c r="S10" s="58"/>
      <c r="T10" s="58"/>
      <c r="U10" s="58"/>
    </row>
    <row r="11" spans="1:54" s="1" customFormat="1" ht="13.9" customHeight="1">
      <c r="B11" s="19" t="s">
        <v>1732</v>
      </c>
      <c r="C11" s="19" t="s">
        <v>24</v>
      </c>
      <c r="D11" s="19" t="s">
        <v>25</v>
      </c>
      <c r="E11" s="19" t="s">
        <v>1733</v>
      </c>
      <c r="F11" s="19" t="s">
        <v>1734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1735</v>
      </c>
      <c r="N11" s="5" t="s">
        <v>1733</v>
      </c>
      <c r="O11" s="5" t="s">
        <v>1736</v>
      </c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Roster_Selection_Women!AB11&amp;" " &amp; "V "</f>
        <v xml:space="preserve">Calumet College Of St. Joseph V </v>
      </c>
      <c r="C12" s="1" t="str">
        <f>Roster_Selection_Women!AD11</f>
        <v>11-403413</v>
      </c>
      <c r="D12" s="1" t="str">
        <f>Roster_Selection_Women!AE11</f>
        <v>Brooklinn Chavez</v>
      </c>
      <c r="E12" s="23" t="s">
        <v>2197</v>
      </c>
      <c r="F12" s="1" t="str">
        <f>IF(ISERROR(Baker_Scores_Women_Var!E12), " ", IF(Baker_Scores_Women_Var!E12 = "Yes", "Yes", "  "))</f>
        <v>Yes</v>
      </c>
      <c r="G12" s="29">
        <v>0</v>
      </c>
      <c r="H12" s="29">
        <v>0</v>
      </c>
      <c r="I12" s="29">
        <v>203</v>
      </c>
      <c r="J12" s="29">
        <v>188</v>
      </c>
      <c r="K12" s="29">
        <v>190</v>
      </c>
      <c r="L12" s="29">
        <v>257</v>
      </c>
      <c r="M12" s="30">
        <f t="shared" ref="M12:M22" si="0">SUM(G12:L12)</f>
        <v>838</v>
      </c>
      <c r="N12" s="30">
        <f t="shared" ref="N12:N22" si="1">COUNTIF(G12:L12, "&gt;0" )</f>
        <v>4</v>
      </c>
      <c r="O12" s="30">
        <f t="shared" ref="O12:O22" si="2">IF(N12=0,0,M12/N12)</f>
        <v>209.5</v>
      </c>
    </row>
    <row r="13" spans="1:54" s="1" customFormat="1" ht="13.9" customHeight="1">
      <c r="B13" s="1" t="str">
        <f>Roster_Selection_Women!AB12&amp;" " &amp; "V "</f>
        <v xml:space="preserve">Calumet College Of St. Joseph V </v>
      </c>
      <c r="C13" s="1" t="str">
        <f>Roster_Selection_Women!AD12</f>
        <v>7914-19772</v>
      </c>
      <c r="D13" s="1" t="str">
        <f>Roster_Selection_Women!AE12</f>
        <v>Lauren Brown</v>
      </c>
      <c r="E13" s="23" t="s">
        <v>2197</v>
      </c>
      <c r="F13" s="1" t="str">
        <f>IF(ISERROR(Baker_Scores_Women_Var!E13), " ", IF(Baker_Scores_Women_Var!E13 = "Yes", "Yes", "  "))</f>
        <v>Yes</v>
      </c>
      <c r="G13" s="29">
        <v>195</v>
      </c>
      <c r="H13" s="29">
        <v>165</v>
      </c>
      <c r="I13" s="29">
        <v>0</v>
      </c>
      <c r="J13" s="29">
        <v>0</v>
      </c>
      <c r="K13" s="29">
        <v>0</v>
      </c>
      <c r="L13" s="29">
        <v>0</v>
      </c>
      <c r="M13" s="30">
        <f t="shared" si="0"/>
        <v>360</v>
      </c>
      <c r="N13" s="30">
        <f t="shared" si="1"/>
        <v>2</v>
      </c>
      <c r="O13" s="30">
        <f t="shared" si="2"/>
        <v>180</v>
      </c>
    </row>
    <row r="14" spans="1:54" s="1" customFormat="1" ht="13.9" customHeight="1">
      <c r="B14" s="1" t="str">
        <f>Roster_Selection_Women!AB13&amp;" " &amp; "V "</f>
        <v xml:space="preserve">Calumet College Of St. Joseph V </v>
      </c>
      <c r="C14" s="1" t="str">
        <f>Roster_Selection_Women!AD13</f>
        <v>11-530351</v>
      </c>
      <c r="D14" s="1" t="str">
        <f>Roster_Selection_Women!AE13</f>
        <v>Morgan Schoon</v>
      </c>
      <c r="E14" s="23" t="s">
        <v>2197</v>
      </c>
      <c r="F14" s="1" t="str">
        <f>IF(ISERROR(Baker_Scores_Women_Var!E14), " ", IF(Baker_Scores_Women_Var!E14 = "Yes", "Yes", "  "))</f>
        <v>Yes</v>
      </c>
      <c r="G14" s="29">
        <v>220</v>
      </c>
      <c r="H14" s="29">
        <v>190</v>
      </c>
      <c r="I14" s="29">
        <v>212</v>
      </c>
      <c r="J14" s="29">
        <v>181</v>
      </c>
      <c r="K14" s="29">
        <v>207</v>
      </c>
      <c r="L14" s="29">
        <v>178</v>
      </c>
      <c r="M14" s="30">
        <f t="shared" si="0"/>
        <v>1188</v>
      </c>
      <c r="N14" s="30">
        <f t="shared" si="1"/>
        <v>6</v>
      </c>
      <c r="O14" s="30">
        <f t="shared" si="2"/>
        <v>198</v>
      </c>
    </row>
    <row r="15" spans="1:54" s="1" customFormat="1" ht="13.9" customHeight="1">
      <c r="B15" s="1" t="str">
        <f>Roster_Selection_Women!AB14&amp;" " &amp; "V "</f>
        <v xml:space="preserve">Calumet College Of St. Joseph V </v>
      </c>
      <c r="C15" s="1" t="str">
        <f>Roster_Selection_Women!AD14</f>
        <v>11-397639</v>
      </c>
      <c r="D15" s="1" t="str">
        <f>Roster_Selection_Women!AE14</f>
        <v>Paige Plautz</v>
      </c>
      <c r="E15" s="23" t="s">
        <v>2197</v>
      </c>
      <c r="F15" s="1" t="str">
        <f>IF(ISERROR(Baker_Scores_Women_Var!E15), " ", IF(Baker_Scores_Women_Var!E15 = "Yes", "Yes", "  "))</f>
        <v>Yes</v>
      </c>
      <c r="G15" s="29">
        <v>194</v>
      </c>
      <c r="H15" s="29">
        <v>222</v>
      </c>
      <c r="I15" s="29">
        <v>183</v>
      </c>
      <c r="J15" s="29">
        <v>279</v>
      </c>
      <c r="K15" s="29">
        <v>259</v>
      </c>
      <c r="L15" s="29">
        <v>160</v>
      </c>
      <c r="M15" s="30">
        <f t="shared" si="0"/>
        <v>1297</v>
      </c>
      <c r="N15" s="30">
        <f t="shared" si="1"/>
        <v>6</v>
      </c>
      <c r="O15" s="30">
        <f t="shared" si="2"/>
        <v>216.16666666666666</v>
      </c>
    </row>
    <row r="16" spans="1:54" s="1" customFormat="1" ht="13.9" customHeight="1">
      <c r="B16" s="1" t="str">
        <f>Roster_Selection_Women!AB15&amp;" " &amp; "V "</f>
        <v xml:space="preserve">Calumet College Of St. Joseph V </v>
      </c>
      <c r="C16" s="1" t="str">
        <f>Roster_Selection_Women!AD15</f>
        <v>11-397634</v>
      </c>
      <c r="D16" s="1" t="str">
        <f>Roster_Selection_Women!AE15</f>
        <v>Piper Plautz</v>
      </c>
      <c r="E16" s="23" t="s">
        <v>2197</v>
      </c>
      <c r="F16" s="1" t="str">
        <f>IF(ISERROR(Baker_Scores_Women_Var!E16), " ", IF(Baker_Scores_Women_Var!E16 = "Yes", "Yes", "  "))</f>
        <v>Yes</v>
      </c>
      <c r="G16" s="29">
        <v>171</v>
      </c>
      <c r="H16" s="29">
        <v>181</v>
      </c>
      <c r="I16" s="29">
        <v>189</v>
      </c>
      <c r="J16" s="29">
        <v>209</v>
      </c>
      <c r="K16" s="29">
        <v>234</v>
      </c>
      <c r="L16" s="29">
        <v>176</v>
      </c>
      <c r="M16" s="30">
        <f t="shared" si="0"/>
        <v>1160</v>
      </c>
      <c r="N16" s="30">
        <f t="shared" si="1"/>
        <v>6</v>
      </c>
      <c r="O16" s="30">
        <f t="shared" si="2"/>
        <v>193.33333333333334</v>
      </c>
    </row>
    <row r="17" spans="2:15" s="1" customFormat="1" ht="13.9" customHeight="1">
      <c r="B17" s="1" t="str">
        <f>Roster_Selection_Women!AB16&amp;" " &amp; "V "</f>
        <v xml:space="preserve">Calumet College Of St. Joseph V </v>
      </c>
      <c r="C17" s="1" t="str">
        <f>Roster_Selection_Women!AD16</f>
        <v>11-128258</v>
      </c>
      <c r="D17" s="1" t="str">
        <f>Roster_Selection_Women!AE16</f>
        <v>Savanah Rodriguez</v>
      </c>
      <c r="E17" s="23" t="s">
        <v>2197</v>
      </c>
      <c r="F17" s="1" t="str">
        <f>IF(ISERROR(Baker_Scores_Women_Var!E17), " ", IF(Baker_Scores_Women_Var!E17 = "Yes", "Yes", "  "))</f>
        <v>Yes</v>
      </c>
      <c r="G17" s="29">
        <v>213</v>
      </c>
      <c r="H17" s="29">
        <v>180</v>
      </c>
      <c r="I17" s="29">
        <v>182</v>
      </c>
      <c r="J17" s="29">
        <v>203</v>
      </c>
      <c r="K17" s="29">
        <v>245</v>
      </c>
      <c r="L17" s="29">
        <v>179</v>
      </c>
      <c r="M17" s="30">
        <f t="shared" si="0"/>
        <v>1202</v>
      </c>
      <c r="N17" s="30">
        <f t="shared" si="1"/>
        <v>6</v>
      </c>
      <c r="O17" s="30">
        <f t="shared" si="2"/>
        <v>200.33333333333334</v>
      </c>
    </row>
    <row r="18" spans="2:15" s="1" customFormat="1" ht="13.9" customHeight="1">
      <c r="B18" s="1" t="str">
        <f>Roster_Selection_Women!AB17&amp;" " &amp; "V "</f>
        <v xml:space="preserve"> V </v>
      </c>
      <c r="C18" s="1" t="str">
        <f>Roster_Selection_Women!AD17</f>
        <v/>
      </c>
      <c r="D18" s="1" t="str">
        <f>Roster_Selection_Women!AE17</f>
        <v/>
      </c>
      <c r="E18" s="23"/>
      <c r="F18" s="1" t="str">
        <f>IF(ISERROR(Baker_Scores_Women_Var!E18), " ", IF(Baker_Scores_Women_Var!E18 = "Yes", "Yes", "  "))</f>
        <v xml:space="preserve">  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30">
        <f t="shared" si="0"/>
        <v>0</v>
      </c>
      <c r="N18" s="30">
        <f t="shared" si="1"/>
        <v>0</v>
      </c>
      <c r="O18" s="30">
        <f t="shared" si="2"/>
        <v>0</v>
      </c>
    </row>
    <row r="19" spans="2:15" s="1" customFormat="1" ht="13.9" customHeight="1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IF(ISERROR(Baker_Scores_Women_Var!E19), " ", IF(Baker_Scores_Women_Var!E19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30">
        <f t="shared" si="0"/>
        <v>0</v>
      </c>
      <c r="N19" s="30">
        <f t="shared" si="1"/>
        <v>0</v>
      </c>
      <c r="O19" s="30">
        <f t="shared" si="2"/>
        <v>0</v>
      </c>
    </row>
    <row r="20" spans="2:15" s="1" customFormat="1" ht="13.9" customHeight="1">
      <c r="B20" s="1" t="s">
        <v>1738</v>
      </c>
      <c r="C20" s="28" t="s">
        <v>360</v>
      </c>
      <c r="D20" s="23" t="s">
        <v>360</v>
      </c>
      <c r="E20" s="23"/>
      <c r="F20" s="23"/>
      <c r="G20" s="29"/>
      <c r="H20" s="29"/>
      <c r="I20" s="29"/>
      <c r="J20" s="29"/>
      <c r="K20" s="29"/>
      <c r="L20" s="29"/>
      <c r="M20" s="30">
        <f t="shared" si="0"/>
        <v>0</v>
      </c>
      <c r="N20" s="30">
        <f t="shared" si="1"/>
        <v>0</v>
      </c>
      <c r="O20" s="30">
        <f t="shared" si="2"/>
        <v>0</v>
      </c>
    </row>
    <row r="21" spans="2:15" s="1" customFormat="1" ht="13.9" customHeight="1">
      <c r="B21" s="1" t="s">
        <v>1738</v>
      </c>
      <c r="C21" s="28" t="s">
        <v>360</v>
      </c>
      <c r="D21" s="23" t="s">
        <v>360</v>
      </c>
      <c r="E21" s="23"/>
      <c r="F21" s="23"/>
      <c r="G21" s="29"/>
      <c r="H21" s="29"/>
      <c r="I21" s="29"/>
      <c r="J21" s="29"/>
      <c r="K21" s="29"/>
      <c r="L21" s="29"/>
      <c r="M21" s="30">
        <f t="shared" si="0"/>
        <v>0</v>
      </c>
      <c r="N21" s="30">
        <f t="shared" si="1"/>
        <v>0</v>
      </c>
      <c r="O21" s="30">
        <f t="shared" si="2"/>
        <v>0</v>
      </c>
    </row>
    <row r="22" spans="2:15" s="1" customFormat="1" ht="13.9" customHeight="1">
      <c r="B22" s="1" t="s">
        <v>1738</v>
      </c>
      <c r="C22" s="28" t="s">
        <v>360</v>
      </c>
      <c r="D22" s="23" t="s">
        <v>360</v>
      </c>
      <c r="E22" s="23"/>
      <c r="F22" s="23"/>
      <c r="G22" s="31"/>
      <c r="H22" s="31"/>
      <c r="I22" s="31"/>
      <c r="J22" s="31"/>
      <c r="K22" s="31"/>
      <c r="L22" s="31"/>
      <c r="M22" s="32">
        <f t="shared" si="0"/>
        <v>0</v>
      </c>
      <c r="N22" s="32">
        <f t="shared" si="1"/>
        <v>0</v>
      </c>
      <c r="O22" s="30">
        <f t="shared" si="2"/>
        <v>0</v>
      </c>
    </row>
    <row r="23" spans="2:15" s="1" customFormat="1" ht="13.9" customHeight="1">
      <c r="B23" s="33"/>
      <c r="G23" s="30">
        <f t="shared" ref="G23:N23" si="3">SUM(G12:G22)</f>
        <v>993</v>
      </c>
      <c r="H23" s="30">
        <f t="shared" si="3"/>
        <v>938</v>
      </c>
      <c r="I23" s="30">
        <f t="shared" si="3"/>
        <v>969</v>
      </c>
      <c r="J23" s="30">
        <f t="shared" si="3"/>
        <v>1060</v>
      </c>
      <c r="K23" s="30">
        <f t="shared" si="3"/>
        <v>1135</v>
      </c>
      <c r="L23" s="30">
        <f t="shared" si="3"/>
        <v>950</v>
      </c>
      <c r="M23" s="34">
        <f t="shared" si="3"/>
        <v>6045</v>
      </c>
      <c r="N23" s="34">
        <f t="shared" si="3"/>
        <v>30</v>
      </c>
    </row>
    <row r="24" spans="2:15" s="1" customFormat="1" ht="13.9" customHeight="1"/>
    <row r="25" spans="2:15" s="1" customFormat="1" ht="13.9" customHeight="1">
      <c r="B25" s="1" t="str">
        <f>Roster_Selection_Women!AB23&amp;" " &amp; "V "</f>
        <v xml:space="preserve">Campbellsville University V </v>
      </c>
      <c r="C25" s="1" t="str">
        <f>Roster_Selection_Women!AD23</f>
        <v>11-193335</v>
      </c>
      <c r="D25" s="1" t="str">
        <f>Roster_Selection_Women!AE23</f>
        <v>Alexis Ellis</v>
      </c>
      <c r="E25" s="23" t="s">
        <v>2197</v>
      </c>
      <c r="F25" s="1" t="str">
        <f>IF(ISERROR(Baker_Scores_Women_Var!E25), " ", IF(Baker_Scores_Women_Var!E25 = "Yes", "Yes", "  "))</f>
        <v>Yes</v>
      </c>
      <c r="G25" s="29">
        <v>187</v>
      </c>
      <c r="H25" s="29">
        <v>135</v>
      </c>
      <c r="I25" s="29">
        <v>151</v>
      </c>
      <c r="J25" s="29">
        <v>144</v>
      </c>
      <c r="K25" s="29">
        <v>0</v>
      </c>
      <c r="L25" s="29">
        <v>0</v>
      </c>
      <c r="M25" s="30">
        <f t="shared" ref="M25:M35" si="4">SUM(G25:L25)</f>
        <v>617</v>
      </c>
      <c r="N25" s="30">
        <f t="shared" ref="N25:N35" si="5">COUNTIF(G25:L25, "&gt;0" )</f>
        <v>4</v>
      </c>
      <c r="O25" s="30">
        <f t="shared" ref="O25:O35" si="6">IF(N25=0,0,M25/N25)</f>
        <v>154.25</v>
      </c>
    </row>
    <row r="26" spans="2:15" s="1" customFormat="1" ht="13.9" customHeight="1">
      <c r="B26" s="1" t="str">
        <f>Roster_Selection_Women!AB24&amp;" " &amp; "V "</f>
        <v xml:space="preserve">Campbellsville University V </v>
      </c>
      <c r="C26" s="1" t="str">
        <f>Roster_Selection_Women!AD24</f>
        <v>20-35376</v>
      </c>
      <c r="D26" s="1" t="str">
        <f>Roster_Selection_Women!AE24</f>
        <v>Aubrey Crank</v>
      </c>
      <c r="E26" s="23" t="s">
        <v>2197</v>
      </c>
      <c r="F26" s="1" t="str">
        <f>IF(ISERROR(Baker_Scores_Women_Var!E26), " ", IF(Baker_Scores_Women_Var!E26 = "Yes", "Yes", "  "))</f>
        <v>Yes</v>
      </c>
      <c r="G26" s="29">
        <v>125</v>
      </c>
      <c r="H26" s="29">
        <v>0</v>
      </c>
      <c r="I26" s="29">
        <v>0</v>
      </c>
      <c r="J26" s="29">
        <v>162</v>
      </c>
      <c r="K26" s="29">
        <v>174</v>
      </c>
      <c r="L26" s="29">
        <v>131</v>
      </c>
      <c r="M26" s="30">
        <f t="shared" si="4"/>
        <v>592</v>
      </c>
      <c r="N26" s="30">
        <f t="shared" si="5"/>
        <v>4</v>
      </c>
      <c r="O26" s="30">
        <f t="shared" si="6"/>
        <v>148</v>
      </c>
    </row>
    <row r="27" spans="2:15" s="1" customFormat="1" ht="13.9" customHeight="1">
      <c r="B27" s="1" t="str">
        <f>Roster_Selection_Women!AB25&amp;" " &amp; "V "</f>
        <v xml:space="preserve">Campbellsville University V </v>
      </c>
      <c r="C27" s="1" t="str">
        <f>Roster_Selection_Women!AD25</f>
        <v>7914-54922</v>
      </c>
      <c r="D27" s="1" t="str">
        <f>Roster_Selection_Women!AE25</f>
        <v>Autumn Anderson</v>
      </c>
      <c r="E27" s="23" t="s">
        <v>2197</v>
      </c>
      <c r="F27" s="1" t="str">
        <f>IF(ISERROR(Baker_Scores_Women_Var!E27), " ", IF(Baker_Scores_Women_Var!E27 = "Yes", "Yes", "  "))</f>
        <v>Yes</v>
      </c>
      <c r="G27" s="29">
        <v>0</v>
      </c>
      <c r="H27" s="29">
        <v>133</v>
      </c>
      <c r="I27" s="29">
        <v>170</v>
      </c>
      <c r="J27" s="29">
        <v>181</v>
      </c>
      <c r="K27" s="29">
        <v>166</v>
      </c>
      <c r="L27" s="29">
        <v>128</v>
      </c>
      <c r="M27" s="30">
        <f t="shared" si="4"/>
        <v>778</v>
      </c>
      <c r="N27" s="30">
        <f t="shared" si="5"/>
        <v>5</v>
      </c>
      <c r="O27" s="30">
        <f t="shared" si="6"/>
        <v>155.6</v>
      </c>
    </row>
    <row r="28" spans="2:15" s="1" customFormat="1" ht="13.9" customHeight="1">
      <c r="B28" s="1" t="str">
        <f>Roster_Selection_Women!AB26&amp;" " &amp; "V "</f>
        <v xml:space="preserve">Campbellsville University V </v>
      </c>
      <c r="C28" s="1" t="str">
        <f>Roster_Selection_Women!AD26</f>
        <v>7823-268589</v>
      </c>
      <c r="D28" s="1" t="str">
        <f>Roster_Selection_Women!AE26</f>
        <v>Britney Miller</v>
      </c>
      <c r="E28" s="23" t="s">
        <v>2196</v>
      </c>
      <c r="F28" s="1" t="str">
        <f>IF(ISERROR(Baker_Scores_Women_Var!E28), " ", IF(Baker_Scores_Women_Var!E28 = "Yes", "Yes", "  "))</f>
        <v xml:space="preserve">  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30">
        <f t="shared" si="4"/>
        <v>0</v>
      </c>
      <c r="N28" s="30">
        <f t="shared" si="5"/>
        <v>0</v>
      </c>
      <c r="O28" s="30">
        <f t="shared" si="6"/>
        <v>0</v>
      </c>
    </row>
    <row r="29" spans="2:15" s="1" customFormat="1" ht="13.9" customHeight="1">
      <c r="B29" s="1" t="str">
        <f>Roster_Selection_Women!AB27&amp;" " &amp; "V "</f>
        <v xml:space="preserve">Campbellsville University V </v>
      </c>
      <c r="C29" s="1" t="str">
        <f>Roster_Selection_Women!AD27</f>
        <v>17-98017</v>
      </c>
      <c r="D29" s="1" t="str">
        <f>Roster_Selection_Women!AE27</f>
        <v>Emily Readnour</v>
      </c>
      <c r="E29" s="23" t="s">
        <v>2197</v>
      </c>
      <c r="F29" s="1" t="str">
        <f>IF(ISERROR(Baker_Scores_Women_Var!E29), " ", IF(Baker_Scores_Women_Var!E29 = "Yes", "Yes", "  "))</f>
        <v>Yes</v>
      </c>
      <c r="G29" s="29">
        <v>168</v>
      </c>
      <c r="H29" s="29">
        <v>161</v>
      </c>
      <c r="I29" s="29">
        <v>224</v>
      </c>
      <c r="J29" s="29">
        <v>181</v>
      </c>
      <c r="K29" s="29">
        <v>141</v>
      </c>
      <c r="L29" s="29">
        <v>172</v>
      </c>
      <c r="M29" s="30">
        <f t="shared" si="4"/>
        <v>1047</v>
      </c>
      <c r="N29" s="30">
        <f t="shared" si="5"/>
        <v>6</v>
      </c>
      <c r="O29" s="30">
        <f t="shared" si="6"/>
        <v>174.5</v>
      </c>
    </row>
    <row r="30" spans="2:15" s="1" customFormat="1" ht="13.9" customHeight="1">
      <c r="B30" s="1" t="str">
        <f>Roster_Selection_Women!AB28&amp;" " &amp; "V "</f>
        <v xml:space="preserve">Campbellsville University V </v>
      </c>
      <c r="C30" s="1" t="str">
        <f>Roster_Selection_Women!AD28</f>
        <v>11-403024</v>
      </c>
      <c r="D30" s="1" t="str">
        <f>Roster_Selection_Women!AE28</f>
        <v>Mashayla Atherton</v>
      </c>
      <c r="E30" s="23" t="s">
        <v>2197</v>
      </c>
      <c r="F30" s="1" t="str">
        <f>IF(ISERROR(Baker_Scores_Women_Var!E30), " ", IF(Baker_Scores_Women_Var!E30 = "Yes", "Yes", "  "))</f>
        <v>Yes</v>
      </c>
      <c r="G30" s="29">
        <v>167</v>
      </c>
      <c r="H30" s="29">
        <v>139</v>
      </c>
      <c r="I30" s="29">
        <v>171</v>
      </c>
      <c r="J30" s="29">
        <v>163</v>
      </c>
      <c r="K30" s="29">
        <v>206</v>
      </c>
      <c r="L30" s="29">
        <v>186</v>
      </c>
      <c r="M30" s="30">
        <f t="shared" si="4"/>
        <v>1032</v>
      </c>
      <c r="N30" s="30">
        <f t="shared" si="5"/>
        <v>6</v>
      </c>
      <c r="O30" s="30">
        <f t="shared" si="6"/>
        <v>172</v>
      </c>
    </row>
    <row r="31" spans="2:15" s="1" customFormat="1" ht="13.9" customHeight="1">
      <c r="B31" s="1" t="str">
        <f>Roster_Selection_Women!AB29&amp;" " &amp; "V "</f>
        <v xml:space="preserve">Campbellsville University V </v>
      </c>
      <c r="C31" s="1" t="str">
        <f>Roster_Selection_Women!AD29</f>
        <v>17-98015</v>
      </c>
      <c r="D31" s="1" t="str">
        <f>Roster_Selection_Women!AE29</f>
        <v>Payton Pollard</v>
      </c>
      <c r="E31" s="23" t="s">
        <v>2197</v>
      </c>
      <c r="F31" s="1" t="str">
        <f>IF(ISERROR(Baker_Scores_Women_Var!E31), " ", IF(Baker_Scores_Women_Var!E31 = "Yes", "Yes", "  "))</f>
        <v>Yes</v>
      </c>
      <c r="G31" s="29">
        <v>191</v>
      </c>
      <c r="H31" s="29">
        <v>148</v>
      </c>
      <c r="I31" s="29">
        <v>128</v>
      </c>
      <c r="J31" s="29">
        <v>0</v>
      </c>
      <c r="K31" s="29">
        <v>195</v>
      </c>
      <c r="L31" s="29">
        <v>204</v>
      </c>
      <c r="M31" s="30">
        <f t="shared" si="4"/>
        <v>866</v>
      </c>
      <c r="N31" s="30">
        <f t="shared" si="5"/>
        <v>5</v>
      </c>
      <c r="O31" s="30">
        <f t="shared" si="6"/>
        <v>173.2</v>
      </c>
    </row>
    <row r="32" spans="2:15" s="1" customFormat="1" ht="13.9" customHeight="1">
      <c r="B32" s="1" t="str">
        <f>Roster_Selection_Women!AB30&amp;" " &amp; "V "</f>
        <v xml:space="preserve"> V </v>
      </c>
      <c r="C32" s="1" t="str">
        <f>Roster_Selection_Women!AD30</f>
        <v/>
      </c>
      <c r="D32" s="1" t="str">
        <f>Roster_Selection_Women!AE30</f>
        <v/>
      </c>
      <c r="E32" s="23"/>
      <c r="F32" s="1" t="str">
        <f>IF(ISERROR(Baker_Scores_Women_Var!E32), " ", IF(Baker_Scores_Women_Var!E32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30">
        <f t="shared" si="4"/>
        <v>0</v>
      </c>
      <c r="N32" s="30">
        <f t="shared" si="5"/>
        <v>0</v>
      </c>
      <c r="O32" s="30">
        <f t="shared" si="6"/>
        <v>0</v>
      </c>
    </row>
    <row r="33" spans="2:15" s="1" customFormat="1" ht="13.9" customHeight="1">
      <c r="B33" s="1" t="s">
        <v>1739</v>
      </c>
      <c r="C33" s="28" t="s">
        <v>360</v>
      </c>
      <c r="D33" s="23" t="s">
        <v>360</v>
      </c>
      <c r="E33" s="23"/>
      <c r="F33" s="23"/>
      <c r="G33" s="29"/>
      <c r="H33" s="29"/>
      <c r="I33" s="29"/>
      <c r="J33" s="29"/>
      <c r="K33" s="29"/>
      <c r="L33" s="29"/>
      <c r="M33" s="30">
        <f t="shared" si="4"/>
        <v>0</v>
      </c>
      <c r="N33" s="30">
        <f t="shared" si="5"/>
        <v>0</v>
      </c>
      <c r="O33" s="30">
        <f t="shared" si="6"/>
        <v>0</v>
      </c>
    </row>
    <row r="34" spans="2:15" s="1" customFormat="1" ht="13.9" customHeight="1">
      <c r="B34" s="1" t="s">
        <v>1739</v>
      </c>
      <c r="C34" s="28" t="s">
        <v>360</v>
      </c>
      <c r="D34" s="23" t="s">
        <v>360</v>
      </c>
      <c r="E34" s="23"/>
      <c r="F34" s="23"/>
      <c r="G34" s="29"/>
      <c r="H34" s="29"/>
      <c r="I34" s="29"/>
      <c r="J34" s="29"/>
      <c r="K34" s="29"/>
      <c r="L34" s="29"/>
      <c r="M34" s="30">
        <f t="shared" si="4"/>
        <v>0</v>
      </c>
      <c r="N34" s="30">
        <f t="shared" si="5"/>
        <v>0</v>
      </c>
      <c r="O34" s="30">
        <f t="shared" si="6"/>
        <v>0</v>
      </c>
    </row>
    <row r="35" spans="2:15" s="1" customFormat="1" ht="13.9" customHeight="1">
      <c r="B35" s="1" t="s">
        <v>1739</v>
      </c>
      <c r="C35" s="28" t="s">
        <v>360</v>
      </c>
      <c r="D35" s="23" t="s">
        <v>360</v>
      </c>
      <c r="E35" s="23"/>
      <c r="F35" s="23"/>
      <c r="G35" s="31"/>
      <c r="H35" s="31"/>
      <c r="I35" s="31"/>
      <c r="J35" s="31"/>
      <c r="K35" s="31"/>
      <c r="L35" s="31"/>
      <c r="M35" s="32">
        <f t="shared" si="4"/>
        <v>0</v>
      </c>
      <c r="N35" s="32">
        <f t="shared" si="5"/>
        <v>0</v>
      </c>
      <c r="O35" s="30">
        <f t="shared" si="6"/>
        <v>0</v>
      </c>
    </row>
    <row r="36" spans="2:15" s="1" customFormat="1" ht="13.9" customHeight="1">
      <c r="B36" s="33"/>
      <c r="G36" s="30">
        <f t="shared" ref="G36:N36" si="7">SUM(G25:G35)</f>
        <v>838</v>
      </c>
      <c r="H36" s="30">
        <f t="shared" si="7"/>
        <v>716</v>
      </c>
      <c r="I36" s="30">
        <f t="shared" si="7"/>
        <v>844</v>
      </c>
      <c r="J36" s="30">
        <f t="shared" si="7"/>
        <v>831</v>
      </c>
      <c r="K36" s="30">
        <f t="shared" si="7"/>
        <v>882</v>
      </c>
      <c r="L36" s="30">
        <f t="shared" si="7"/>
        <v>821</v>
      </c>
      <c r="M36" s="34">
        <f t="shared" si="7"/>
        <v>4932</v>
      </c>
      <c r="N36" s="34">
        <f t="shared" si="7"/>
        <v>30</v>
      </c>
    </row>
    <row r="37" spans="2:15" s="1" customFormat="1" ht="13.9" customHeight="1"/>
    <row r="38" spans="2:15" s="1" customFormat="1" ht="13.9" customHeight="1">
      <c r="B38" s="1" t="str">
        <f>Roster_Selection_Women!AB33&amp;" " &amp; "V "</f>
        <v xml:space="preserve">Cleary University V </v>
      </c>
      <c r="C38" s="1" t="str">
        <f>Roster_Selection_Women!AD33</f>
        <v>11-402749</v>
      </c>
      <c r="D38" s="1" t="str">
        <f>Roster_Selection_Women!AE33</f>
        <v>Amy Jackson</v>
      </c>
      <c r="E38" s="23" t="s">
        <v>2197</v>
      </c>
      <c r="F38" s="1" t="str">
        <f>IF(ISERROR(Baker_Scores_Women_Var!E38), " ", IF(Baker_Scores_Women_Var!E38 = "Yes", "Yes", "  "))</f>
        <v>Yes</v>
      </c>
      <c r="G38" s="29">
        <v>166</v>
      </c>
      <c r="H38" s="29">
        <v>147</v>
      </c>
      <c r="I38" s="29">
        <v>0</v>
      </c>
      <c r="J38" s="29">
        <v>124</v>
      </c>
      <c r="K38" s="29">
        <v>0</v>
      </c>
      <c r="L38" s="29">
        <v>183</v>
      </c>
      <c r="M38" s="30">
        <f t="shared" ref="M38:M48" si="8">SUM(G38:L38)</f>
        <v>620</v>
      </c>
      <c r="N38" s="30">
        <f t="shared" ref="N38:N48" si="9">COUNTIF(G38:L38, "&gt;0" )</f>
        <v>4</v>
      </c>
      <c r="O38" s="30">
        <f t="shared" ref="O38:O48" si="10">IF(N38=0,0,M38/N38)</f>
        <v>155</v>
      </c>
    </row>
    <row r="39" spans="2:15" s="1" customFormat="1" ht="13.9" customHeight="1">
      <c r="B39" s="1" t="str">
        <f>Roster_Selection_Women!AB34&amp;" " &amp; "V "</f>
        <v xml:space="preserve">Cleary University V </v>
      </c>
      <c r="C39" s="1" t="str">
        <f>Roster_Selection_Women!AD34</f>
        <v>21-43259</v>
      </c>
      <c r="D39" s="1" t="str">
        <f>Roster_Selection_Women!AE34</f>
        <v>Cali Hunter</v>
      </c>
      <c r="E39" s="23" t="s">
        <v>2197</v>
      </c>
      <c r="F39" s="1" t="str">
        <f>IF(ISERROR(Baker_Scores_Women_Var!E39), " ", IF(Baker_Scores_Women_Var!E39 = "Yes", "Yes", "  "))</f>
        <v>Yes</v>
      </c>
      <c r="G39" s="29">
        <v>0</v>
      </c>
      <c r="H39" s="29">
        <v>154</v>
      </c>
      <c r="I39" s="29">
        <v>0</v>
      </c>
      <c r="J39" s="29">
        <v>0</v>
      </c>
      <c r="K39" s="29">
        <v>142</v>
      </c>
      <c r="L39" s="29">
        <v>0</v>
      </c>
      <c r="M39" s="30">
        <f t="shared" si="8"/>
        <v>296</v>
      </c>
      <c r="N39" s="30">
        <f t="shared" si="9"/>
        <v>2</v>
      </c>
      <c r="O39" s="30">
        <f t="shared" si="10"/>
        <v>148</v>
      </c>
    </row>
    <row r="40" spans="2:15" s="1" customFormat="1" ht="13.9" customHeight="1">
      <c r="B40" s="1" t="str">
        <f>Roster_Selection_Women!AB35&amp;" " &amp; "V "</f>
        <v xml:space="preserve">Cleary University V </v>
      </c>
      <c r="C40" s="1" t="str">
        <f>Roster_Selection_Women!AD35</f>
        <v>7914-44554</v>
      </c>
      <c r="D40" s="1" t="str">
        <f>Roster_Selection_Women!AE35</f>
        <v>Courtney Witten</v>
      </c>
      <c r="E40" s="23" t="s">
        <v>2197</v>
      </c>
      <c r="F40" s="1" t="str">
        <f>IF(ISERROR(Baker_Scores_Women_Var!E40), " ", IF(Baker_Scores_Women_Var!E40 = "Yes", "Yes", "  "))</f>
        <v>Yes</v>
      </c>
      <c r="G40" s="29">
        <v>137</v>
      </c>
      <c r="H40" s="29">
        <v>0</v>
      </c>
      <c r="I40" s="29">
        <v>215</v>
      </c>
      <c r="J40" s="29">
        <v>184</v>
      </c>
      <c r="K40" s="29">
        <v>211</v>
      </c>
      <c r="L40" s="29">
        <v>182</v>
      </c>
      <c r="M40" s="30">
        <f t="shared" si="8"/>
        <v>929</v>
      </c>
      <c r="N40" s="30">
        <f t="shared" si="9"/>
        <v>5</v>
      </c>
      <c r="O40" s="30">
        <f t="shared" si="10"/>
        <v>185.8</v>
      </c>
    </row>
    <row r="41" spans="2:15" s="1" customFormat="1" ht="13.9" customHeight="1">
      <c r="B41" s="1" t="str">
        <f>Roster_Selection_Women!AB36&amp;" " &amp; "V "</f>
        <v xml:space="preserve">Cleary University V </v>
      </c>
      <c r="C41" s="1" t="str">
        <f>Roster_Selection_Women!AD36</f>
        <v>11-396381</v>
      </c>
      <c r="D41" s="1" t="str">
        <f>Roster_Selection_Women!AE36</f>
        <v>Erica Pyden</v>
      </c>
      <c r="E41" s="23" t="s">
        <v>2197</v>
      </c>
      <c r="F41" s="1" t="str">
        <f>IF(ISERROR(Baker_Scores_Women_Var!E41), " ", IF(Baker_Scores_Women_Var!E41 = "Yes", "Yes", "  "))</f>
        <v>Yes</v>
      </c>
      <c r="G41" s="29">
        <v>0</v>
      </c>
      <c r="H41" s="29">
        <v>0</v>
      </c>
      <c r="I41" s="29">
        <v>0</v>
      </c>
      <c r="J41" s="29">
        <v>0</v>
      </c>
      <c r="K41" s="29">
        <v>137</v>
      </c>
      <c r="L41" s="29">
        <v>0</v>
      </c>
      <c r="M41" s="30">
        <f t="shared" si="8"/>
        <v>137</v>
      </c>
      <c r="N41" s="30">
        <f t="shared" si="9"/>
        <v>1</v>
      </c>
      <c r="O41" s="30">
        <f t="shared" si="10"/>
        <v>137</v>
      </c>
    </row>
    <row r="42" spans="2:15" s="1" customFormat="1" ht="13.9" customHeight="1">
      <c r="B42" s="1" t="str">
        <f>Roster_Selection_Women!AB37&amp;" " &amp; "V "</f>
        <v xml:space="preserve">Cleary University V </v>
      </c>
      <c r="C42" s="1" t="str">
        <f>Roster_Selection_Women!AD37</f>
        <v>16-164469</v>
      </c>
      <c r="D42" s="1" t="str">
        <f>Roster_Selection_Women!AE37</f>
        <v>Hailee Hale</v>
      </c>
      <c r="E42" s="23" t="s">
        <v>2197</v>
      </c>
      <c r="F42" s="1" t="str">
        <f>IF(ISERROR(Baker_Scores_Women_Var!E42), " ", IF(Baker_Scores_Women_Var!E42 = "Yes", "Yes", "  "))</f>
        <v>Yes</v>
      </c>
      <c r="G42" s="29">
        <v>181</v>
      </c>
      <c r="H42" s="29">
        <v>149</v>
      </c>
      <c r="I42" s="29">
        <v>197</v>
      </c>
      <c r="J42" s="29">
        <v>200</v>
      </c>
      <c r="K42" s="29">
        <v>171</v>
      </c>
      <c r="L42" s="29">
        <v>180</v>
      </c>
      <c r="M42" s="30">
        <f t="shared" si="8"/>
        <v>1078</v>
      </c>
      <c r="N42" s="30">
        <f t="shared" si="9"/>
        <v>6</v>
      </c>
      <c r="O42" s="30">
        <f t="shared" si="10"/>
        <v>179.66666666666666</v>
      </c>
    </row>
    <row r="43" spans="2:15" s="1" customFormat="1" ht="13.9" customHeight="1">
      <c r="B43" s="1" t="str">
        <f>Roster_Selection_Women!AB38&amp;" " &amp; "V "</f>
        <v xml:space="preserve">Cleary University V </v>
      </c>
      <c r="C43" s="1" t="str">
        <f>Roster_Selection_Women!AD38</f>
        <v>11-447967</v>
      </c>
      <c r="D43" s="1" t="str">
        <f>Roster_Selection_Women!AE38</f>
        <v>Jamie Crandell</v>
      </c>
      <c r="E43" s="23" t="s">
        <v>2197</v>
      </c>
      <c r="F43" s="1" t="str">
        <f>IF(ISERROR(Baker_Scores_Women_Var!E43), " ", IF(Baker_Scores_Women_Var!E43 = "Yes", "Yes", "  "))</f>
        <v>Yes</v>
      </c>
      <c r="G43" s="29">
        <v>0</v>
      </c>
      <c r="H43" s="29">
        <v>0</v>
      </c>
      <c r="I43" s="29">
        <v>167</v>
      </c>
      <c r="J43" s="29">
        <v>0</v>
      </c>
      <c r="K43" s="29">
        <v>0</v>
      </c>
      <c r="L43" s="29">
        <v>0</v>
      </c>
      <c r="M43" s="30">
        <f t="shared" si="8"/>
        <v>167</v>
      </c>
      <c r="N43" s="30">
        <f t="shared" si="9"/>
        <v>1</v>
      </c>
      <c r="O43" s="30">
        <f t="shared" si="10"/>
        <v>167</v>
      </c>
    </row>
    <row r="44" spans="2:15" s="1" customFormat="1" ht="13.9" customHeight="1">
      <c r="B44" s="1" t="str">
        <f>Roster_Selection_Women!AB39&amp;" " &amp; "V "</f>
        <v xml:space="preserve">Cleary University V </v>
      </c>
      <c r="C44" s="1" t="str">
        <f>Roster_Selection_Women!AD39</f>
        <v>15-103776</v>
      </c>
      <c r="D44" s="1" t="str">
        <f>Roster_Selection_Women!AE39</f>
        <v>Leigha Rue</v>
      </c>
      <c r="E44" s="23" t="s">
        <v>2197</v>
      </c>
      <c r="F44" s="1" t="str">
        <f>IF(ISERROR(Baker_Scores_Women_Var!E44), " ", IF(Baker_Scores_Women_Var!E44 = "Yes", "Yes", "  "))</f>
        <v>Yes</v>
      </c>
      <c r="G44" s="29">
        <v>138</v>
      </c>
      <c r="H44" s="29">
        <v>195</v>
      </c>
      <c r="I44" s="29">
        <v>192</v>
      </c>
      <c r="J44" s="29">
        <v>129</v>
      </c>
      <c r="K44" s="29">
        <v>0</v>
      </c>
      <c r="L44" s="29">
        <v>228</v>
      </c>
      <c r="M44" s="30">
        <f t="shared" si="8"/>
        <v>882</v>
      </c>
      <c r="N44" s="30">
        <f t="shared" si="9"/>
        <v>5</v>
      </c>
      <c r="O44" s="30">
        <f t="shared" si="10"/>
        <v>176.4</v>
      </c>
    </row>
    <row r="45" spans="2:15" s="1" customFormat="1" ht="13.9" customHeight="1">
      <c r="B45" s="1" t="str">
        <f>Roster_Selection_Women!AB40&amp;" " &amp; "V "</f>
        <v xml:space="preserve">Cleary University V </v>
      </c>
      <c r="C45" s="1" t="str">
        <f>Roster_Selection_Women!AD40</f>
        <v>17-73985</v>
      </c>
      <c r="D45" s="1" t="str">
        <f>Roster_Selection_Women!AE40</f>
        <v>Samantha Dulz</v>
      </c>
      <c r="E45" s="23" t="s">
        <v>2197</v>
      </c>
      <c r="F45" s="1" t="str">
        <f>IF(ISERROR(Baker_Scores_Women_Var!E45), " ", IF(Baker_Scores_Women_Var!E45 = "Yes", "Yes", "  "))</f>
        <v>Yes</v>
      </c>
      <c r="G45" s="29">
        <v>135</v>
      </c>
      <c r="H45" s="29">
        <v>171</v>
      </c>
      <c r="I45" s="29">
        <v>201</v>
      </c>
      <c r="J45" s="29">
        <v>207</v>
      </c>
      <c r="K45" s="29">
        <v>173</v>
      </c>
      <c r="L45" s="29">
        <v>177</v>
      </c>
      <c r="M45" s="30">
        <f t="shared" si="8"/>
        <v>1064</v>
      </c>
      <c r="N45" s="30">
        <f t="shared" si="9"/>
        <v>6</v>
      </c>
      <c r="O45" s="30">
        <f t="shared" si="10"/>
        <v>177.33333333333334</v>
      </c>
    </row>
    <row r="46" spans="2:15" s="1" customFormat="1" ht="13.9" customHeight="1">
      <c r="B46" s="1" t="s">
        <v>1740</v>
      </c>
      <c r="C46" s="28" t="s">
        <v>360</v>
      </c>
      <c r="D46" s="23" t="s">
        <v>360</v>
      </c>
      <c r="E46" s="23"/>
      <c r="F46" s="23"/>
      <c r="G46" s="29"/>
      <c r="H46" s="29"/>
      <c r="I46" s="29"/>
      <c r="J46" s="29"/>
      <c r="K46" s="29"/>
      <c r="L46" s="29"/>
      <c r="M46" s="30">
        <f t="shared" si="8"/>
        <v>0</v>
      </c>
      <c r="N46" s="30">
        <f t="shared" si="9"/>
        <v>0</v>
      </c>
      <c r="O46" s="30">
        <f t="shared" si="10"/>
        <v>0</v>
      </c>
    </row>
    <row r="47" spans="2:15" s="1" customFormat="1" ht="13.9" customHeight="1">
      <c r="B47" s="1" t="s">
        <v>1740</v>
      </c>
      <c r="C47" s="28" t="s">
        <v>360</v>
      </c>
      <c r="D47" s="23" t="s">
        <v>360</v>
      </c>
      <c r="E47" s="23"/>
      <c r="F47" s="23"/>
      <c r="G47" s="29"/>
      <c r="H47" s="29"/>
      <c r="I47" s="29"/>
      <c r="J47" s="29"/>
      <c r="K47" s="29"/>
      <c r="L47" s="29"/>
      <c r="M47" s="30">
        <f t="shared" si="8"/>
        <v>0</v>
      </c>
      <c r="N47" s="30">
        <f t="shared" si="9"/>
        <v>0</v>
      </c>
      <c r="O47" s="30">
        <f t="shared" si="10"/>
        <v>0</v>
      </c>
    </row>
    <row r="48" spans="2:15" s="1" customFormat="1" ht="13.9" customHeight="1">
      <c r="B48" s="1" t="s">
        <v>1740</v>
      </c>
      <c r="C48" s="28" t="s">
        <v>360</v>
      </c>
      <c r="D48" s="23" t="s">
        <v>360</v>
      </c>
      <c r="E48" s="23"/>
      <c r="F48" s="23"/>
      <c r="G48" s="31"/>
      <c r="H48" s="31"/>
      <c r="I48" s="31"/>
      <c r="J48" s="31"/>
      <c r="K48" s="31"/>
      <c r="L48" s="31"/>
      <c r="M48" s="32">
        <f t="shared" si="8"/>
        <v>0</v>
      </c>
      <c r="N48" s="32">
        <f t="shared" si="9"/>
        <v>0</v>
      </c>
      <c r="O48" s="30">
        <f t="shared" si="10"/>
        <v>0</v>
      </c>
    </row>
    <row r="49" spans="2:15" s="1" customFormat="1" ht="13.9" customHeight="1">
      <c r="B49" s="33"/>
      <c r="G49" s="30">
        <f t="shared" ref="G49:N49" si="11">SUM(G38:G48)</f>
        <v>757</v>
      </c>
      <c r="H49" s="30">
        <f t="shared" si="11"/>
        <v>816</v>
      </c>
      <c r="I49" s="30">
        <f t="shared" si="11"/>
        <v>972</v>
      </c>
      <c r="J49" s="30">
        <f t="shared" si="11"/>
        <v>844</v>
      </c>
      <c r="K49" s="30">
        <f t="shared" si="11"/>
        <v>834</v>
      </c>
      <c r="L49" s="30">
        <f t="shared" si="11"/>
        <v>950</v>
      </c>
      <c r="M49" s="34">
        <f t="shared" si="11"/>
        <v>5173</v>
      </c>
      <c r="N49" s="34">
        <f t="shared" si="11"/>
        <v>30</v>
      </c>
    </row>
    <row r="50" spans="2:15" s="1" customFormat="1" ht="13.9" customHeight="1"/>
    <row r="51" spans="2:15" s="1" customFormat="1" ht="13.9" customHeight="1">
      <c r="B51" s="1" t="str">
        <f>Roster_Selection_Women!AB42&amp;" " &amp; "V "</f>
        <v xml:space="preserve">Concordia University V </v>
      </c>
      <c r="C51" s="1" t="str">
        <f>Roster_Selection_Women!AD42</f>
        <v>19-32062</v>
      </c>
      <c r="D51" s="1" t="str">
        <f>Roster_Selection_Women!AE42</f>
        <v>Amanda Fisher</v>
      </c>
      <c r="E51" s="23" t="s">
        <v>2197</v>
      </c>
      <c r="F51" s="1" t="str">
        <f>IF(ISERROR(Baker_Scores_Women_Var!E51), " ", IF(Baker_Scores_Women_Var!E51 = "Yes", "Yes", "  "))</f>
        <v xml:space="preserve">  </v>
      </c>
      <c r="G51" s="29">
        <v>223</v>
      </c>
      <c r="H51" s="29">
        <v>172</v>
      </c>
      <c r="I51" s="29">
        <v>178</v>
      </c>
      <c r="J51" s="29">
        <v>162</v>
      </c>
      <c r="K51" s="29">
        <v>136</v>
      </c>
      <c r="L51" s="29">
        <v>0</v>
      </c>
      <c r="M51" s="30">
        <f t="shared" ref="M51:M61" si="12">SUM(G51:L51)</f>
        <v>871</v>
      </c>
      <c r="N51" s="30">
        <f t="shared" ref="N51:N61" si="13">COUNTIF(G51:L51, "&gt;0" )</f>
        <v>5</v>
      </c>
      <c r="O51" s="30">
        <f t="shared" ref="O51:O61" si="14">IF(N51=0,0,M51/N51)</f>
        <v>174.2</v>
      </c>
    </row>
    <row r="52" spans="2:15" s="1" customFormat="1" ht="13.9" customHeight="1">
      <c r="B52" s="1" t="str">
        <f>Roster_Selection_Women!AB43&amp;" " &amp; "V "</f>
        <v xml:space="preserve">Concordia University V </v>
      </c>
      <c r="C52" s="1" t="str">
        <f>Roster_Selection_Women!AD43</f>
        <v>11-388021</v>
      </c>
      <c r="D52" s="1" t="str">
        <f>Roster_Selection_Women!AE43</f>
        <v>Brooke Binder</v>
      </c>
      <c r="E52" s="23" t="s">
        <v>2197</v>
      </c>
      <c r="F52" s="1" t="str">
        <f>IF(ISERROR(Baker_Scores_Women_Var!E52), " ", IF(Baker_Scores_Women_Var!E52 = "Yes", "Yes", "  "))</f>
        <v xml:space="preserve">  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30">
        <f t="shared" si="12"/>
        <v>0</v>
      </c>
      <c r="N52" s="30">
        <f t="shared" si="13"/>
        <v>0</v>
      </c>
      <c r="O52" s="30">
        <f t="shared" si="14"/>
        <v>0</v>
      </c>
    </row>
    <row r="53" spans="2:15" s="1" customFormat="1" ht="13.9" customHeight="1">
      <c r="B53" s="1" t="str">
        <f>Roster_Selection_Women!AB44&amp;" " &amp; "V "</f>
        <v xml:space="preserve">Concordia University V </v>
      </c>
      <c r="C53" s="1" t="str">
        <f>Roster_Selection_Women!AD44</f>
        <v>18-84897</v>
      </c>
      <c r="D53" s="1" t="str">
        <f>Roster_Selection_Women!AE44</f>
        <v>Emilee Hughes</v>
      </c>
      <c r="E53" s="23" t="s">
        <v>2197</v>
      </c>
      <c r="F53" s="1" t="str">
        <f>IF(ISERROR(Baker_Scores_Women_Var!E53), " ", IF(Baker_Scores_Women_Var!E53 = "Yes", "Yes", "  "))</f>
        <v>Yes</v>
      </c>
      <c r="G53" s="29">
        <v>162</v>
      </c>
      <c r="H53" s="29">
        <v>223</v>
      </c>
      <c r="I53" s="29">
        <v>173</v>
      </c>
      <c r="J53" s="29">
        <v>150</v>
      </c>
      <c r="K53" s="29">
        <v>186</v>
      </c>
      <c r="L53" s="29">
        <v>173</v>
      </c>
      <c r="M53" s="30">
        <f t="shared" si="12"/>
        <v>1067</v>
      </c>
      <c r="N53" s="30">
        <f t="shared" si="13"/>
        <v>6</v>
      </c>
      <c r="O53" s="30">
        <f t="shared" si="14"/>
        <v>177.83333333333334</v>
      </c>
    </row>
    <row r="54" spans="2:15" s="1" customFormat="1" ht="13.9" customHeight="1">
      <c r="B54" s="1" t="str">
        <f>Roster_Selection_Women!AB45&amp;" " &amp; "V "</f>
        <v xml:space="preserve">Concordia University V </v>
      </c>
      <c r="C54" s="1" t="str">
        <f>Roster_Selection_Women!AD45</f>
        <v>11-378899</v>
      </c>
      <c r="D54" s="1" t="str">
        <f>Roster_Selection_Women!AE45</f>
        <v>Emily Morris</v>
      </c>
      <c r="E54" s="23" t="s">
        <v>2196</v>
      </c>
      <c r="F54" s="1" t="str">
        <f>IF(ISERROR(Baker_Scores_Women_Var!E54), " ", IF(Baker_Scores_Women_Var!E54 = "Yes", "Yes", "  "))</f>
        <v xml:space="preserve">  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30">
        <f t="shared" si="12"/>
        <v>0</v>
      </c>
      <c r="N54" s="30">
        <f t="shared" si="13"/>
        <v>0</v>
      </c>
      <c r="O54" s="30">
        <f t="shared" si="14"/>
        <v>0</v>
      </c>
    </row>
    <row r="55" spans="2:15" s="1" customFormat="1" ht="13.9" customHeight="1">
      <c r="B55" s="1" t="str">
        <f>Roster_Selection_Women!AB46&amp;" " &amp; "V "</f>
        <v xml:space="preserve">Concordia University V </v>
      </c>
      <c r="C55" s="1" t="str">
        <f>Roster_Selection_Women!AD46</f>
        <v>5999-7548</v>
      </c>
      <c r="D55" s="1" t="str">
        <f>Roster_Selection_Women!AE46</f>
        <v>Gabriella VanHorn</v>
      </c>
      <c r="E55" s="23" t="s">
        <v>2197</v>
      </c>
      <c r="F55" s="1" t="str">
        <f>IF(ISERROR(Baker_Scores_Women_Var!E55), " ", IF(Baker_Scores_Women_Var!E55 = "Yes", "Yes", "  "))</f>
        <v>Yes</v>
      </c>
      <c r="G55" s="29">
        <v>152</v>
      </c>
      <c r="H55" s="29">
        <v>246</v>
      </c>
      <c r="I55" s="29">
        <v>205</v>
      </c>
      <c r="J55" s="29">
        <v>191</v>
      </c>
      <c r="K55" s="29">
        <v>213</v>
      </c>
      <c r="L55" s="29">
        <v>219</v>
      </c>
      <c r="M55" s="30">
        <f t="shared" si="12"/>
        <v>1226</v>
      </c>
      <c r="N55" s="30">
        <f t="shared" si="13"/>
        <v>6</v>
      </c>
      <c r="O55" s="30">
        <f t="shared" si="14"/>
        <v>204.33333333333334</v>
      </c>
    </row>
    <row r="56" spans="2:15" s="1" customFormat="1" ht="13.9" customHeight="1">
      <c r="B56" s="1" t="str">
        <f>Roster_Selection_Women!AB47&amp;" " &amp; "V "</f>
        <v xml:space="preserve">Concordia University V </v>
      </c>
      <c r="C56" s="1" t="str">
        <f>Roster_Selection_Women!AD47</f>
        <v>17-17225</v>
      </c>
      <c r="D56" s="1" t="str">
        <f>Roster_Selection_Women!AE47</f>
        <v>Kyla Peterson</v>
      </c>
      <c r="E56" s="23" t="s">
        <v>2197</v>
      </c>
      <c r="F56" s="1" t="str">
        <f>IF(ISERROR(Baker_Scores_Women_Var!E56), " ", IF(Baker_Scores_Women_Var!E56 = "Yes", "Yes", "  "))</f>
        <v>Yes</v>
      </c>
      <c r="G56" s="29">
        <v>208</v>
      </c>
      <c r="H56" s="29">
        <v>174</v>
      </c>
      <c r="I56" s="29">
        <v>199</v>
      </c>
      <c r="J56" s="29">
        <v>168</v>
      </c>
      <c r="K56" s="29">
        <v>183</v>
      </c>
      <c r="L56" s="29">
        <v>135</v>
      </c>
      <c r="M56" s="30">
        <f t="shared" si="12"/>
        <v>1067</v>
      </c>
      <c r="N56" s="30">
        <f t="shared" si="13"/>
        <v>6</v>
      </c>
      <c r="O56" s="30">
        <f t="shared" si="14"/>
        <v>177.83333333333334</v>
      </c>
    </row>
    <row r="57" spans="2:15" s="1" customFormat="1" ht="13.9" customHeight="1">
      <c r="B57" s="1" t="str">
        <f>Roster_Selection_Women!AB48&amp;" " &amp; "V "</f>
        <v xml:space="preserve">Concordia University V </v>
      </c>
      <c r="C57" s="1" t="str">
        <f>Roster_Selection_Women!AD48</f>
        <v>22-23695</v>
      </c>
      <c r="D57" s="1" t="str">
        <f>Roster_Selection_Women!AE48</f>
        <v>Megan Redmond</v>
      </c>
      <c r="E57" s="23" t="s">
        <v>2197</v>
      </c>
      <c r="F57" s="1" t="str">
        <f>IF(ISERROR(Baker_Scores_Women_Var!E57), " ", IF(Baker_Scores_Women_Var!E57 = "Yes", "Yes", "  "))</f>
        <v>Yes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172</v>
      </c>
      <c r="M57" s="30">
        <f t="shared" si="12"/>
        <v>172</v>
      </c>
      <c r="N57" s="30">
        <f t="shared" si="13"/>
        <v>1</v>
      </c>
      <c r="O57" s="30">
        <f t="shared" si="14"/>
        <v>172</v>
      </c>
    </row>
    <row r="58" spans="2:15" s="1" customFormat="1" ht="13.9" customHeight="1">
      <c r="B58" s="1" t="str">
        <f>Roster_Selection_Women!AB49&amp;" " &amp; "V "</f>
        <v xml:space="preserve">Concordia University V </v>
      </c>
      <c r="C58" s="1" t="str">
        <f>Roster_Selection_Women!AD49</f>
        <v>11-666975</v>
      </c>
      <c r="D58" s="1" t="str">
        <f>Roster_Selection_Women!AE49</f>
        <v>Ryan Giese</v>
      </c>
      <c r="E58" s="23" t="s">
        <v>2197</v>
      </c>
      <c r="F58" s="1" t="str">
        <f>IF(ISERROR(Baker_Scores_Women_Var!E58), " ", IF(Baker_Scores_Women_Var!E58 = "Yes", "Yes", "  "))</f>
        <v>Yes</v>
      </c>
      <c r="G58" s="29">
        <v>170</v>
      </c>
      <c r="H58" s="29">
        <v>267</v>
      </c>
      <c r="I58" s="29">
        <v>159</v>
      </c>
      <c r="J58" s="29">
        <v>189</v>
      </c>
      <c r="K58" s="29">
        <v>219</v>
      </c>
      <c r="L58" s="29">
        <v>171</v>
      </c>
      <c r="M58" s="30">
        <f t="shared" si="12"/>
        <v>1175</v>
      </c>
      <c r="N58" s="30">
        <f t="shared" si="13"/>
        <v>6</v>
      </c>
      <c r="O58" s="30">
        <f t="shared" si="14"/>
        <v>195.83333333333334</v>
      </c>
    </row>
    <row r="59" spans="2:15" s="1" customFormat="1" ht="13.9" customHeight="1">
      <c r="B59" s="1" t="s">
        <v>1741</v>
      </c>
      <c r="C59" s="28" t="s">
        <v>360</v>
      </c>
      <c r="D59" s="23" t="s">
        <v>360</v>
      </c>
      <c r="E59" s="23"/>
      <c r="F59" s="23"/>
      <c r="G59" s="29"/>
      <c r="H59" s="29"/>
      <c r="I59" s="29"/>
      <c r="J59" s="29"/>
      <c r="K59" s="29"/>
      <c r="L59" s="29"/>
      <c r="M59" s="30">
        <f t="shared" si="12"/>
        <v>0</v>
      </c>
      <c r="N59" s="30">
        <f t="shared" si="13"/>
        <v>0</v>
      </c>
      <c r="O59" s="30">
        <f t="shared" si="14"/>
        <v>0</v>
      </c>
    </row>
    <row r="60" spans="2:15" s="1" customFormat="1" ht="13.9" customHeight="1">
      <c r="B60" s="1" t="s">
        <v>1741</v>
      </c>
      <c r="C60" s="28" t="s">
        <v>360</v>
      </c>
      <c r="D60" s="23" t="s">
        <v>360</v>
      </c>
      <c r="E60" s="23"/>
      <c r="F60" s="23"/>
      <c r="G60" s="29"/>
      <c r="H60" s="29"/>
      <c r="I60" s="29"/>
      <c r="J60" s="29"/>
      <c r="K60" s="29"/>
      <c r="L60" s="29"/>
      <c r="M60" s="30">
        <f t="shared" si="12"/>
        <v>0</v>
      </c>
      <c r="N60" s="30">
        <f t="shared" si="13"/>
        <v>0</v>
      </c>
      <c r="O60" s="30">
        <f t="shared" si="14"/>
        <v>0</v>
      </c>
    </row>
    <row r="61" spans="2:15" s="1" customFormat="1" ht="13.9" customHeight="1">
      <c r="B61" s="1" t="s">
        <v>1741</v>
      </c>
      <c r="C61" s="28" t="s">
        <v>360</v>
      </c>
      <c r="D61" s="23" t="s">
        <v>360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</row>
    <row r="62" spans="2:15" s="1" customFormat="1" ht="13.9" customHeight="1">
      <c r="B62" s="33"/>
      <c r="G62" s="30">
        <f t="shared" ref="G62:N62" si="15">SUM(G51:G61)</f>
        <v>915</v>
      </c>
      <c r="H62" s="30">
        <f t="shared" si="15"/>
        <v>1082</v>
      </c>
      <c r="I62" s="30">
        <f t="shared" si="15"/>
        <v>914</v>
      </c>
      <c r="J62" s="30">
        <f t="shared" si="15"/>
        <v>860</v>
      </c>
      <c r="K62" s="30">
        <f t="shared" si="15"/>
        <v>937</v>
      </c>
      <c r="L62" s="30">
        <f t="shared" si="15"/>
        <v>870</v>
      </c>
      <c r="M62" s="34">
        <f t="shared" si="15"/>
        <v>5578</v>
      </c>
      <c r="N62" s="34">
        <f t="shared" si="15"/>
        <v>30</v>
      </c>
    </row>
    <row r="63" spans="2:15" s="1" customFormat="1" ht="13.9" customHeight="1"/>
    <row r="64" spans="2:15" s="1" customFormat="1" ht="13.9" customHeight="1">
      <c r="B64" s="1" t="str">
        <f>Roster_Selection_Women!AB60&amp;" " &amp; "V "</f>
        <v xml:space="preserve">Governors State University V </v>
      </c>
      <c r="C64" s="1" t="str">
        <f>Roster_Selection_Women!AD60</f>
        <v>22-16929</v>
      </c>
      <c r="D64" s="1" t="str">
        <f>Roster_Selection_Women!AE60</f>
        <v>Jillian Brinkmann</v>
      </c>
      <c r="E64" s="23" t="s">
        <v>2197</v>
      </c>
      <c r="F64" s="1" t="str">
        <f>IF(ISERROR(Baker_Scores_Women_Var!E64), " ", IF(Baker_Scores_Women_Var!E64 = "Yes", "Yes", "  "))</f>
        <v>Yes</v>
      </c>
      <c r="G64" s="29">
        <v>162</v>
      </c>
      <c r="H64" s="29">
        <v>182</v>
      </c>
      <c r="I64" s="29">
        <v>189</v>
      </c>
      <c r="J64" s="29">
        <v>174</v>
      </c>
      <c r="K64" s="29">
        <v>192</v>
      </c>
      <c r="L64" s="29">
        <v>137</v>
      </c>
      <c r="M64" s="30">
        <f t="shared" ref="M64:M74" si="16">SUM(G64:L64)</f>
        <v>1036</v>
      </c>
      <c r="N64" s="30">
        <f t="shared" ref="N64:N74" si="17">COUNTIF(G64:L64, "&gt;0" )</f>
        <v>6</v>
      </c>
      <c r="O64" s="30">
        <f t="shared" ref="O64:O74" si="18">IF(N64=0,0,M64/N64)</f>
        <v>172.66666666666666</v>
      </c>
    </row>
    <row r="65" spans="2:15" s="1" customFormat="1" ht="13.9" customHeight="1">
      <c r="B65" s="1" t="str">
        <f>Roster_Selection_Women!AB61&amp;" " &amp; "V "</f>
        <v xml:space="preserve">Governors State University V </v>
      </c>
      <c r="C65" s="1" t="str">
        <f>Roster_Selection_Women!AD61</f>
        <v>23-19569</v>
      </c>
      <c r="D65" s="1" t="str">
        <f>Roster_Selection_Women!AE61</f>
        <v>Kate Eison</v>
      </c>
      <c r="E65" s="23" t="s">
        <v>2196</v>
      </c>
      <c r="F65" s="1" t="str">
        <f>IF(ISERROR(Baker_Scores_Women_Var!E65), " ", IF(Baker_Scores_Women_Var!E65 = "Yes", "Yes", "  "))</f>
        <v xml:space="preserve">  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30">
        <f t="shared" si="16"/>
        <v>0</v>
      </c>
      <c r="N65" s="30">
        <f t="shared" si="17"/>
        <v>0</v>
      </c>
      <c r="O65" s="30">
        <f t="shared" si="18"/>
        <v>0</v>
      </c>
    </row>
    <row r="66" spans="2:15" s="1" customFormat="1" ht="13.9" customHeight="1">
      <c r="B66" s="1" t="str">
        <f>Roster_Selection_Women!AB62&amp;" " &amp; "V "</f>
        <v xml:space="preserve">Governors State University V </v>
      </c>
      <c r="C66" s="1" t="str">
        <f>Roster_Selection_Women!AD62</f>
        <v>5730-31620</v>
      </c>
      <c r="D66" s="1" t="str">
        <f>Roster_Selection_Women!AE62</f>
        <v>Katie Strache</v>
      </c>
      <c r="E66" s="23" t="s">
        <v>2197</v>
      </c>
      <c r="F66" s="1" t="str">
        <f>IF(ISERROR(Baker_Scores_Women_Var!E66), " ", IF(Baker_Scores_Women_Var!E66 = "Yes", "Yes", "  "))</f>
        <v>Yes</v>
      </c>
      <c r="G66" s="29">
        <v>163</v>
      </c>
      <c r="H66" s="29">
        <v>209</v>
      </c>
      <c r="I66" s="29">
        <v>194</v>
      </c>
      <c r="J66" s="29">
        <v>171</v>
      </c>
      <c r="K66" s="29">
        <v>169</v>
      </c>
      <c r="L66" s="29">
        <v>184</v>
      </c>
      <c r="M66" s="30">
        <f t="shared" si="16"/>
        <v>1090</v>
      </c>
      <c r="N66" s="30">
        <f t="shared" si="17"/>
        <v>6</v>
      </c>
      <c r="O66" s="30">
        <f t="shared" si="18"/>
        <v>181.66666666666666</v>
      </c>
    </row>
    <row r="67" spans="2:15" s="1" customFormat="1" ht="13.9" customHeight="1">
      <c r="B67" s="1" t="str">
        <f>Roster_Selection_Women!AB63&amp;" " &amp; "V "</f>
        <v xml:space="preserve">Governors State University V </v>
      </c>
      <c r="C67" s="1" t="str">
        <f>Roster_Selection_Women!AD63</f>
        <v>17-98873</v>
      </c>
      <c r="D67" s="1" t="str">
        <f>Roster_Selection_Women!AE63</f>
        <v>Samantha Mann</v>
      </c>
      <c r="E67" s="23" t="s">
        <v>2197</v>
      </c>
      <c r="F67" s="1" t="str">
        <f>IF(ISERROR(Baker_Scores_Women_Var!E67), " ", IF(Baker_Scores_Women_Var!E67 = "Yes", "Yes", "  "))</f>
        <v>Yes</v>
      </c>
      <c r="G67" s="29">
        <v>166</v>
      </c>
      <c r="H67" s="29">
        <v>221</v>
      </c>
      <c r="I67" s="29">
        <v>198</v>
      </c>
      <c r="J67" s="29">
        <v>148</v>
      </c>
      <c r="K67" s="29">
        <v>191</v>
      </c>
      <c r="L67" s="29">
        <v>166</v>
      </c>
      <c r="M67" s="30">
        <f t="shared" si="16"/>
        <v>1090</v>
      </c>
      <c r="N67" s="30">
        <f t="shared" si="17"/>
        <v>6</v>
      </c>
      <c r="O67" s="30">
        <f t="shared" si="18"/>
        <v>181.66666666666666</v>
      </c>
    </row>
    <row r="68" spans="2:15" s="1" customFormat="1" ht="13.9" customHeight="1">
      <c r="B68" s="1" t="str">
        <f>Roster_Selection_Women!AB64&amp;" " &amp; "V "</f>
        <v xml:space="preserve">Governors State University V </v>
      </c>
      <c r="C68" s="1" t="str">
        <f>Roster_Selection_Women!AD64</f>
        <v>17-84111</v>
      </c>
      <c r="D68" s="1" t="str">
        <f>Roster_Selection_Women!AE64</f>
        <v>Shayna Long</v>
      </c>
      <c r="E68" s="23" t="s">
        <v>2197</v>
      </c>
      <c r="F68" s="1" t="str">
        <f>IF(ISERROR(Baker_Scores_Women_Var!E68), " ", IF(Baker_Scores_Women_Var!E68 = "Yes", "Yes", "  "))</f>
        <v>Yes</v>
      </c>
      <c r="G68" s="29">
        <v>129</v>
      </c>
      <c r="H68" s="29">
        <v>176</v>
      </c>
      <c r="I68" s="29">
        <v>191</v>
      </c>
      <c r="J68" s="29">
        <v>161</v>
      </c>
      <c r="K68" s="29">
        <v>222</v>
      </c>
      <c r="L68" s="29">
        <v>168</v>
      </c>
      <c r="M68" s="30">
        <f t="shared" si="16"/>
        <v>1047</v>
      </c>
      <c r="N68" s="30">
        <f t="shared" si="17"/>
        <v>6</v>
      </c>
      <c r="O68" s="30">
        <f t="shared" si="18"/>
        <v>174.5</v>
      </c>
    </row>
    <row r="69" spans="2:15" s="1" customFormat="1" ht="13.9" customHeight="1">
      <c r="B69" s="1" t="str">
        <f>Roster_Selection_Women!AB65&amp;" " &amp; "V "</f>
        <v xml:space="preserve">Governors State University V </v>
      </c>
      <c r="C69" s="1" t="str">
        <f>Roster_Selection_Women!AD65</f>
        <v>8754-9660</v>
      </c>
      <c r="D69" s="1" t="str">
        <f>Roster_Selection_Women!AE65</f>
        <v>Taylor Ellison</v>
      </c>
      <c r="E69" s="23" t="s">
        <v>2197</v>
      </c>
      <c r="F69" s="1" t="str">
        <f>IF(ISERROR(Baker_Scores_Women_Var!E69), " ", IF(Baker_Scores_Women_Var!E69 = "Yes", "Yes", "  "))</f>
        <v>Yes</v>
      </c>
      <c r="G69" s="29">
        <v>167</v>
      </c>
      <c r="H69" s="29">
        <v>205</v>
      </c>
      <c r="I69" s="29">
        <v>157</v>
      </c>
      <c r="J69" s="29">
        <v>154</v>
      </c>
      <c r="K69" s="29">
        <v>191</v>
      </c>
      <c r="L69" s="29">
        <v>170</v>
      </c>
      <c r="M69" s="30">
        <f t="shared" si="16"/>
        <v>1044</v>
      </c>
      <c r="N69" s="30">
        <f t="shared" si="17"/>
        <v>6</v>
      </c>
      <c r="O69" s="30">
        <f t="shared" si="18"/>
        <v>174</v>
      </c>
    </row>
    <row r="70" spans="2:15" s="1" customFormat="1" ht="13.9" customHeight="1">
      <c r="B70" s="1" t="str">
        <f>Roster_Selection_Women!AB66&amp;" " &amp; "V "</f>
        <v xml:space="preserve"> V </v>
      </c>
      <c r="C70" s="1" t="str">
        <f>Roster_Selection_Women!AD66</f>
        <v/>
      </c>
      <c r="D70" s="1" t="str">
        <f>Roster_Selection_Women!AE66</f>
        <v/>
      </c>
      <c r="E70" s="23"/>
      <c r="F70" s="1" t="str">
        <f>IF(ISERROR(Baker_Scores_Women_Var!E70), " ", IF(Baker_Scores_Women_Var!E70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30">
        <f t="shared" si="16"/>
        <v>0</v>
      </c>
      <c r="N70" s="30">
        <f t="shared" si="17"/>
        <v>0</v>
      </c>
      <c r="O70" s="30">
        <f t="shared" si="18"/>
        <v>0</v>
      </c>
    </row>
    <row r="71" spans="2:15" s="1" customFormat="1" ht="13.9" customHeight="1">
      <c r="B71" s="1" t="str">
        <f>Roster_Selection_Women!AB67&amp;" " &amp; "V "</f>
        <v xml:space="preserve"> V </v>
      </c>
      <c r="C71" s="1" t="str">
        <f>Roster_Selection_Women!AD67</f>
        <v/>
      </c>
      <c r="D71" s="1" t="str">
        <f>Roster_Selection_Women!AE67</f>
        <v/>
      </c>
      <c r="E71" s="23"/>
      <c r="F71" s="1" t="str">
        <f>IF(ISERROR(Baker_Scores_Women_Var!E71), " ", IF(Baker_Scores_Women_Var!E71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30">
        <f t="shared" si="16"/>
        <v>0</v>
      </c>
      <c r="N71" s="30">
        <f t="shared" si="17"/>
        <v>0</v>
      </c>
      <c r="O71" s="30">
        <f t="shared" si="18"/>
        <v>0</v>
      </c>
    </row>
    <row r="72" spans="2:15" s="1" customFormat="1" ht="13.9" customHeight="1">
      <c r="B72" s="1" t="s">
        <v>1786</v>
      </c>
      <c r="C72" s="28" t="s">
        <v>360</v>
      </c>
      <c r="D72" s="23" t="s">
        <v>360</v>
      </c>
      <c r="E72" s="23"/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</row>
    <row r="73" spans="2:15" s="1" customFormat="1" ht="13.9" customHeight="1">
      <c r="B73" s="1" t="s">
        <v>1786</v>
      </c>
      <c r="C73" s="28" t="s">
        <v>360</v>
      </c>
      <c r="D73" s="23" t="s">
        <v>360</v>
      </c>
      <c r="E73" s="23"/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</row>
    <row r="74" spans="2:15" s="1" customFormat="1" ht="13.9" customHeight="1">
      <c r="B74" s="1" t="s">
        <v>1786</v>
      </c>
      <c r="C74" s="28" t="s">
        <v>360</v>
      </c>
      <c r="D74" s="23" t="s">
        <v>360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</row>
    <row r="75" spans="2:15" s="1" customFormat="1" ht="13.9" customHeight="1">
      <c r="B75" s="33"/>
      <c r="G75" s="30">
        <f t="shared" ref="G75:N75" si="19">SUM(G64:G74)</f>
        <v>787</v>
      </c>
      <c r="H75" s="30">
        <f t="shared" si="19"/>
        <v>993</v>
      </c>
      <c r="I75" s="30">
        <f t="shared" si="19"/>
        <v>929</v>
      </c>
      <c r="J75" s="30">
        <f t="shared" si="19"/>
        <v>808</v>
      </c>
      <c r="K75" s="30">
        <f t="shared" si="19"/>
        <v>965</v>
      </c>
      <c r="L75" s="30">
        <f t="shared" si="19"/>
        <v>825</v>
      </c>
      <c r="M75" s="34">
        <f t="shared" si="19"/>
        <v>5307</v>
      </c>
      <c r="N75" s="34">
        <f t="shared" si="19"/>
        <v>30</v>
      </c>
    </row>
    <row r="76" spans="2:15" s="1" customFormat="1" ht="13.9" customHeight="1"/>
    <row r="77" spans="2:15" s="1" customFormat="1" ht="13.9" customHeight="1">
      <c r="B77" s="1" t="str">
        <f>Roster_Selection_Women!AB68&amp;" " &amp; "V "</f>
        <v xml:space="preserve">Grace College V </v>
      </c>
      <c r="C77" s="1" t="str">
        <f>Roster_Selection_Women!AD68</f>
        <v>17-83383</v>
      </c>
      <c r="D77" s="1" t="str">
        <f>Roster_Selection_Women!AE68</f>
        <v>Bre'anna Redden</v>
      </c>
      <c r="E77" s="23" t="s">
        <v>2197</v>
      </c>
      <c r="F77" s="1" t="str">
        <f>IF(ISERROR(Baker_Scores_Women_Var!E77), " ", IF(Baker_Scores_Women_Var!E77 = "Yes", "Yes", "  "))</f>
        <v>Yes</v>
      </c>
      <c r="G77" s="29">
        <v>138</v>
      </c>
      <c r="H77" s="29">
        <v>0</v>
      </c>
      <c r="I77" s="29">
        <v>0</v>
      </c>
      <c r="J77" s="29">
        <v>134</v>
      </c>
      <c r="K77" s="29">
        <v>0</v>
      </c>
      <c r="L77" s="29">
        <v>0</v>
      </c>
      <c r="M77" s="30">
        <f t="shared" ref="M77:M87" si="20">SUM(G77:L77)</f>
        <v>272</v>
      </c>
      <c r="N77" s="30">
        <f t="shared" ref="N77:N87" si="21">COUNTIF(G77:L77, "&gt;0" )</f>
        <v>2</v>
      </c>
      <c r="O77" s="30">
        <f t="shared" ref="O77:O87" si="22">IF(N77=0,0,M77/N77)</f>
        <v>136</v>
      </c>
    </row>
    <row r="78" spans="2:15" s="1" customFormat="1" ht="13.9" customHeight="1">
      <c r="B78" s="1" t="str">
        <f>Roster_Selection_Women!AB69&amp;" " &amp; "V "</f>
        <v xml:space="preserve">Grace College V </v>
      </c>
      <c r="C78" s="1" t="str">
        <f>Roster_Selection_Women!AD69</f>
        <v>19-39242</v>
      </c>
      <c r="D78" s="1" t="str">
        <f>Roster_Selection_Women!AE69</f>
        <v>Cheyenne Clouse</v>
      </c>
      <c r="E78" s="23" t="s">
        <v>2197</v>
      </c>
      <c r="F78" s="1" t="str">
        <f>IF(ISERROR(Baker_Scores_Women_Var!E78), " ", IF(Baker_Scores_Women_Var!E78 = "Yes", "Yes", "  "))</f>
        <v>Yes</v>
      </c>
      <c r="G78" s="29">
        <v>129</v>
      </c>
      <c r="H78" s="29">
        <v>124</v>
      </c>
      <c r="I78" s="29">
        <v>0</v>
      </c>
      <c r="J78" s="29">
        <v>0</v>
      </c>
      <c r="K78" s="29">
        <v>141</v>
      </c>
      <c r="L78" s="29">
        <v>0</v>
      </c>
      <c r="M78" s="30">
        <f t="shared" si="20"/>
        <v>394</v>
      </c>
      <c r="N78" s="30">
        <f t="shared" si="21"/>
        <v>3</v>
      </c>
      <c r="O78" s="30">
        <f t="shared" si="22"/>
        <v>131.33333333333334</v>
      </c>
    </row>
    <row r="79" spans="2:15" s="1" customFormat="1" ht="13.9" customHeight="1">
      <c r="B79" s="1" t="str">
        <f>Roster_Selection_Women!AB70&amp;" " &amp; "V "</f>
        <v xml:space="preserve">Grace College V </v>
      </c>
      <c r="C79" s="1" t="str">
        <f>Roster_Selection_Women!AD70</f>
        <v>18-54639</v>
      </c>
      <c r="D79" s="1" t="str">
        <f>Roster_Selection_Women!AE70</f>
        <v>Kit Sprunger</v>
      </c>
      <c r="E79" s="23" t="s">
        <v>2197</v>
      </c>
      <c r="F79" s="1" t="str">
        <f>IF(ISERROR(Baker_Scores_Women_Var!E79), " ", IF(Baker_Scores_Women_Var!E79 = "Yes", "Yes", "  "))</f>
        <v>Yes</v>
      </c>
      <c r="G79" s="29">
        <v>123</v>
      </c>
      <c r="H79" s="29">
        <v>0</v>
      </c>
      <c r="I79" s="29">
        <v>148</v>
      </c>
      <c r="J79" s="29">
        <v>0</v>
      </c>
      <c r="K79" s="29">
        <v>173</v>
      </c>
      <c r="L79" s="29">
        <v>151</v>
      </c>
      <c r="M79" s="30">
        <f t="shared" si="20"/>
        <v>595</v>
      </c>
      <c r="N79" s="30">
        <f t="shared" si="21"/>
        <v>4</v>
      </c>
      <c r="O79" s="30">
        <f t="shared" si="22"/>
        <v>148.75</v>
      </c>
    </row>
    <row r="80" spans="2:15" s="1" customFormat="1" ht="13.9" customHeight="1">
      <c r="B80" s="1" t="str">
        <f>Roster_Selection_Women!AB71&amp;" " &amp; "V "</f>
        <v xml:space="preserve">Grace College V </v>
      </c>
      <c r="C80" s="1" t="str">
        <f>Roster_Selection_Women!AD71</f>
        <v>7914-631</v>
      </c>
      <c r="D80" s="1" t="str">
        <f>Roster_Selection_Women!AE71</f>
        <v>Lillian Kelly</v>
      </c>
      <c r="E80" s="23" t="s">
        <v>2197</v>
      </c>
      <c r="F80" s="1" t="str">
        <f>IF(ISERROR(Baker_Scores_Women_Var!E80), " ", IF(Baker_Scores_Women_Var!E80 = "Yes", "Yes", "  "))</f>
        <v>Yes</v>
      </c>
      <c r="G80" s="29">
        <v>160</v>
      </c>
      <c r="H80" s="29">
        <v>151</v>
      </c>
      <c r="I80" s="29">
        <v>141</v>
      </c>
      <c r="J80" s="29">
        <v>125</v>
      </c>
      <c r="K80" s="29">
        <v>0</v>
      </c>
      <c r="L80" s="29">
        <v>142</v>
      </c>
      <c r="M80" s="30">
        <f t="shared" si="20"/>
        <v>719</v>
      </c>
      <c r="N80" s="30">
        <f t="shared" si="21"/>
        <v>5</v>
      </c>
      <c r="O80" s="30">
        <f t="shared" si="22"/>
        <v>143.80000000000001</v>
      </c>
    </row>
    <row r="81" spans="2:15" s="1" customFormat="1" ht="13.9" customHeight="1">
      <c r="B81" s="1" t="str">
        <f>Roster_Selection_Women!AB72&amp;" " &amp; "V "</f>
        <v xml:space="preserve">Grace College V </v>
      </c>
      <c r="C81" s="1" t="str">
        <f>Roster_Selection_Women!AD72</f>
        <v>20-50986</v>
      </c>
      <c r="D81" s="1" t="str">
        <f>Roster_Selection_Women!AE72</f>
        <v>Madison Anderson</v>
      </c>
      <c r="E81" s="23" t="s">
        <v>2197</v>
      </c>
      <c r="F81" s="1" t="str">
        <f>IF(ISERROR(Baker_Scores_Women_Var!E81), " ", IF(Baker_Scores_Women_Var!E81 = "Yes", "Yes", "  "))</f>
        <v>Yes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107</v>
      </c>
      <c r="M81" s="30">
        <f t="shared" si="20"/>
        <v>107</v>
      </c>
      <c r="N81" s="30">
        <f t="shared" si="21"/>
        <v>1</v>
      </c>
      <c r="O81" s="30">
        <f t="shared" si="22"/>
        <v>107</v>
      </c>
    </row>
    <row r="82" spans="2:15" s="1" customFormat="1" ht="13.9" customHeight="1">
      <c r="B82" s="1" t="str">
        <f>Roster_Selection_Women!AB73&amp;" " &amp; "V "</f>
        <v xml:space="preserve">Grace College V </v>
      </c>
      <c r="C82" s="1" t="str">
        <f>Roster_Selection_Women!AD73</f>
        <v>11-127873</v>
      </c>
      <c r="D82" s="1" t="str">
        <f>Roster_Selection_Women!AE73</f>
        <v>Madysen Turley</v>
      </c>
      <c r="E82" s="23" t="s">
        <v>2197</v>
      </c>
      <c r="F82" s="1" t="str">
        <f>IF(ISERROR(Baker_Scores_Women_Var!E82), " ", IF(Baker_Scores_Women_Var!E82 = "Yes", "Yes", "  "))</f>
        <v>Yes</v>
      </c>
      <c r="G82" s="29">
        <v>148</v>
      </c>
      <c r="H82" s="29">
        <v>187</v>
      </c>
      <c r="I82" s="29">
        <v>180</v>
      </c>
      <c r="J82" s="29">
        <v>192</v>
      </c>
      <c r="K82" s="29">
        <v>152</v>
      </c>
      <c r="L82" s="29">
        <v>149</v>
      </c>
      <c r="M82" s="30">
        <f t="shared" si="20"/>
        <v>1008</v>
      </c>
      <c r="N82" s="30">
        <f t="shared" si="21"/>
        <v>6</v>
      </c>
      <c r="O82" s="30">
        <f t="shared" si="22"/>
        <v>168</v>
      </c>
    </row>
    <row r="83" spans="2:15" s="1" customFormat="1" ht="13.9" customHeight="1">
      <c r="B83" s="1" t="str">
        <f>Roster_Selection_Women!AB74&amp;" " &amp; "V "</f>
        <v xml:space="preserve">Grace College V </v>
      </c>
      <c r="C83" s="1" t="str">
        <f>Roster_Selection_Women!AD74</f>
        <v>11-465012</v>
      </c>
      <c r="D83" s="1" t="str">
        <f>Roster_Selection_Women!AE74</f>
        <v>McKenzie Tracy</v>
      </c>
      <c r="E83" s="23" t="s">
        <v>2197</v>
      </c>
      <c r="F83" s="1" t="str">
        <f>IF(ISERROR(Baker_Scores_Women_Var!E83), " ", IF(Baker_Scores_Women_Var!E83 = "Yes", "Yes", "  "))</f>
        <v>Yes</v>
      </c>
      <c r="G83" s="29">
        <v>0</v>
      </c>
      <c r="H83" s="29">
        <v>110</v>
      </c>
      <c r="I83" s="29">
        <v>193</v>
      </c>
      <c r="J83" s="29">
        <v>178</v>
      </c>
      <c r="K83" s="29">
        <v>165</v>
      </c>
      <c r="L83" s="29">
        <v>138</v>
      </c>
      <c r="M83" s="30">
        <f t="shared" si="20"/>
        <v>784</v>
      </c>
      <c r="N83" s="30">
        <f t="shared" si="21"/>
        <v>5</v>
      </c>
      <c r="O83" s="30">
        <f t="shared" si="22"/>
        <v>156.80000000000001</v>
      </c>
    </row>
    <row r="84" spans="2:15" s="1" customFormat="1" ht="13.9" customHeight="1">
      <c r="B84" s="1" t="str">
        <f>Roster_Selection_Women!AB75&amp;" " &amp; "V "</f>
        <v xml:space="preserve">Grace College V </v>
      </c>
      <c r="C84" s="1" t="str">
        <f>Roster_Selection_Women!AD75</f>
        <v>17-83401</v>
      </c>
      <c r="D84" s="1" t="str">
        <f>Roster_Selection_Women!AE75</f>
        <v>Sarah Redden</v>
      </c>
      <c r="E84" s="23" t="s">
        <v>2197</v>
      </c>
      <c r="F84" s="1" t="str">
        <f>IF(ISERROR(Baker_Scores_Women_Var!E84), " ", IF(Baker_Scores_Women_Var!E84 = "Yes", "Yes", "  "))</f>
        <v>Yes</v>
      </c>
      <c r="G84" s="29">
        <v>0</v>
      </c>
      <c r="H84" s="29">
        <v>140</v>
      </c>
      <c r="I84" s="29">
        <v>154</v>
      </c>
      <c r="J84" s="29">
        <v>150</v>
      </c>
      <c r="K84" s="29">
        <v>126</v>
      </c>
      <c r="L84" s="29">
        <v>0</v>
      </c>
      <c r="M84" s="30">
        <f t="shared" si="20"/>
        <v>570</v>
      </c>
      <c r="N84" s="30">
        <f t="shared" si="21"/>
        <v>4</v>
      </c>
      <c r="O84" s="30">
        <f t="shared" si="22"/>
        <v>142.5</v>
      </c>
    </row>
    <row r="85" spans="2:15" s="1" customFormat="1" ht="13.9" customHeight="1">
      <c r="B85" s="1" t="s">
        <v>1743</v>
      </c>
      <c r="C85" s="28" t="s">
        <v>360</v>
      </c>
      <c r="D85" s="23" t="s">
        <v>360</v>
      </c>
      <c r="E85" s="23"/>
      <c r="F85" s="23"/>
      <c r="G85" s="29"/>
      <c r="H85" s="29"/>
      <c r="I85" s="29"/>
      <c r="J85" s="29"/>
      <c r="K85" s="29"/>
      <c r="L85" s="29"/>
      <c r="M85" s="30">
        <f t="shared" si="20"/>
        <v>0</v>
      </c>
      <c r="N85" s="30">
        <f t="shared" si="21"/>
        <v>0</v>
      </c>
      <c r="O85" s="30">
        <f t="shared" si="22"/>
        <v>0</v>
      </c>
    </row>
    <row r="86" spans="2:15" s="1" customFormat="1" ht="13.9" customHeight="1">
      <c r="B86" s="1" t="s">
        <v>1743</v>
      </c>
      <c r="C86" s="28" t="s">
        <v>360</v>
      </c>
      <c r="D86" s="23" t="s">
        <v>360</v>
      </c>
      <c r="E86" s="23"/>
      <c r="F86" s="23"/>
      <c r="G86" s="29"/>
      <c r="H86" s="29"/>
      <c r="I86" s="29"/>
      <c r="J86" s="29"/>
      <c r="K86" s="29"/>
      <c r="L86" s="29"/>
      <c r="M86" s="30">
        <f t="shared" si="20"/>
        <v>0</v>
      </c>
      <c r="N86" s="30">
        <f t="shared" si="21"/>
        <v>0</v>
      </c>
      <c r="O86" s="30">
        <f t="shared" si="22"/>
        <v>0</v>
      </c>
    </row>
    <row r="87" spans="2:15" s="1" customFormat="1" ht="13.9" customHeight="1">
      <c r="B87" s="1" t="s">
        <v>1743</v>
      </c>
      <c r="C87" s="28" t="s">
        <v>360</v>
      </c>
      <c r="D87" s="23" t="s">
        <v>360</v>
      </c>
      <c r="E87" s="23"/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30">
        <f t="shared" si="22"/>
        <v>0</v>
      </c>
    </row>
    <row r="88" spans="2:15" s="1" customFormat="1" ht="13.9" customHeight="1">
      <c r="B88" s="33"/>
      <c r="G88" s="30">
        <f t="shared" ref="G88:N88" si="23">SUM(G77:G87)</f>
        <v>698</v>
      </c>
      <c r="H88" s="30">
        <f t="shared" si="23"/>
        <v>712</v>
      </c>
      <c r="I88" s="30">
        <f t="shared" si="23"/>
        <v>816</v>
      </c>
      <c r="J88" s="30">
        <f t="shared" si="23"/>
        <v>779</v>
      </c>
      <c r="K88" s="30">
        <f t="shared" si="23"/>
        <v>757</v>
      </c>
      <c r="L88" s="30">
        <f t="shared" si="23"/>
        <v>687</v>
      </c>
      <c r="M88" s="34">
        <f t="shared" si="23"/>
        <v>4449</v>
      </c>
      <c r="N88" s="34">
        <f t="shared" si="23"/>
        <v>30</v>
      </c>
    </row>
    <row r="89" spans="2:15" s="1" customFormat="1" ht="13.9" customHeight="1"/>
    <row r="90" spans="2:15" s="1" customFormat="1" ht="13.9" customHeight="1">
      <c r="B90" s="1" t="str">
        <f>Roster_Selection_Women!AB76&amp;" " &amp; "V "</f>
        <v xml:space="preserve">Illinois State University V </v>
      </c>
      <c r="C90" s="1" t="str">
        <f>Roster_Selection_Women!AD76</f>
        <v>18-65551</v>
      </c>
      <c r="D90" s="1" t="str">
        <f>Roster_Selection_Women!AE76</f>
        <v>Emma Harris</v>
      </c>
      <c r="E90" s="23" t="s">
        <v>2197</v>
      </c>
      <c r="F90" s="1" t="str">
        <f>IF(ISERROR(Baker_Scores_Women_Var!E90), " ", IF(Baker_Scores_Women_Var!E90 = "Yes", "Yes", "  "))</f>
        <v>Yes</v>
      </c>
      <c r="G90" s="29">
        <v>141</v>
      </c>
      <c r="H90" s="29">
        <v>167</v>
      </c>
      <c r="I90" s="29">
        <v>151</v>
      </c>
      <c r="J90" s="29">
        <v>163</v>
      </c>
      <c r="K90" s="29">
        <v>222</v>
      </c>
      <c r="L90" s="29">
        <v>181</v>
      </c>
      <c r="M90" s="30">
        <f t="shared" ref="M90:M100" si="24">SUM(G90:L90)</f>
        <v>1025</v>
      </c>
      <c r="N90" s="30">
        <f t="shared" ref="N90:N100" si="25">COUNTIF(G90:L90, "&gt;0" )</f>
        <v>6</v>
      </c>
      <c r="O90" s="30">
        <f t="shared" ref="O90:O100" si="26">IF(N90=0,0,M90/N90)</f>
        <v>170.83333333333334</v>
      </c>
    </row>
    <row r="91" spans="2:15" s="1" customFormat="1" ht="13.9" customHeight="1">
      <c r="B91" s="1" t="str">
        <f>Roster_Selection_Women!AB77&amp;" " &amp; "V "</f>
        <v xml:space="preserve">Illinois State University V </v>
      </c>
      <c r="C91" s="1" t="str">
        <f>Roster_Selection_Women!AD77</f>
        <v>11-239464</v>
      </c>
      <c r="D91" s="1" t="str">
        <f>Roster_Selection_Women!AE77</f>
        <v>Erin Klasing</v>
      </c>
      <c r="E91" s="23" t="s">
        <v>2197</v>
      </c>
      <c r="F91" s="1" t="str">
        <f>IF(ISERROR(Baker_Scores_Women_Var!E91), " ", IF(Baker_Scores_Women_Var!E91 = "Yes", "Yes", "  "))</f>
        <v>Yes</v>
      </c>
      <c r="G91" s="29">
        <v>145</v>
      </c>
      <c r="H91" s="29">
        <v>183</v>
      </c>
      <c r="I91" s="29">
        <v>179</v>
      </c>
      <c r="J91" s="29">
        <v>158</v>
      </c>
      <c r="K91" s="29">
        <v>129</v>
      </c>
      <c r="L91" s="29">
        <v>131</v>
      </c>
      <c r="M91" s="30">
        <f t="shared" si="24"/>
        <v>925</v>
      </c>
      <c r="N91" s="30">
        <f t="shared" si="25"/>
        <v>6</v>
      </c>
      <c r="O91" s="30">
        <f t="shared" si="26"/>
        <v>154.16666666666666</v>
      </c>
    </row>
    <row r="92" spans="2:15" s="1" customFormat="1" ht="13.9" customHeight="1">
      <c r="B92" s="1" t="str">
        <f>Roster_Selection_Women!AB78&amp;" " &amp; "V "</f>
        <v xml:space="preserve">Illinois State University V </v>
      </c>
      <c r="C92" s="1" t="str">
        <f>Roster_Selection_Women!AD78</f>
        <v>23-6356</v>
      </c>
      <c r="D92" s="1" t="str">
        <f>Roster_Selection_Women!AE78</f>
        <v>Jessica Roberts</v>
      </c>
      <c r="E92" s="23" t="s">
        <v>2197</v>
      </c>
      <c r="F92" s="1" t="str">
        <f>IF(ISERROR(Baker_Scores_Women_Var!E92), " ", IF(Baker_Scores_Women_Var!E92 = "Yes", "Yes", "  "))</f>
        <v>Yes</v>
      </c>
      <c r="G92" s="29">
        <v>160</v>
      </c>
      <c r="H92" s="29">
        <v>140</v>
      </c>
      <c r="I92" s="29">
        <v>124</v>
      </c>
      <c r="J92" s="29">
        <v>133</v>
      </c>
      <c r="K92" s="29">
        <v>107</v>
      </c>
      <c r="L92" s="29">
        <v>137</v>
      </c>
      <c r="M92" s="30">
        <f t="shared" si="24"/>
        <v>801</v>
      </c>
      <c r="N92" s="30">
        <f t="shared" si="25"/>
        <v>6</v>
      </c>
      <c r="O92" s="30">
        <f t="shared" si="26"/>
        <v>133.5</v>
      </c>
    </row>
    <row r="93" spans="2:15" s="1" customFormat="1" ht="13.9" customHeight="1">
      <c r="B93" s="1" t="str">
        <f>Roster_Selection_Women!AB79&amp;" " &amp; "V "</f>
        <v xml:space="preserve">Illinois State University V </v>
      </c>
      <c r="C93" s="1" t="str">
        <f>Roster_Selection_Women!AD79</f>
        <v>9874-2763</v>
      </c>
      <c r="D93" s="1" t="str">
        <f>Roster_Selection_Women!AE79</f>
        <v>Makenzy Sympson</v>
      </c>
      <c r="E93" s="23" t="s">
        <v>2197</v>
      </c>
      <c r="F93" s="1" t="str">
        <f>IF(ISERROR(Baker_Scores_Women_Var!E93), " ", IF(Baker_Scores_Women_Var!E93 = "Yes", "Yes", "  "))</f>
        <v>Yes</v>
      </c>
      <c r="G93" s="29">
        <v>119</v>
      </c>
      <c r="H93" s="29">
        <v>154</v>
      </c>
      <c r="I93" s="29">
        <v>138</v>
      </c>
      <c r="J93" s="29">
        <v>125</v>
      </c>
      <c r="K93" s="29">
        <v>127</v>
      </c>
      <c r="L93" s="29">
        <v>164</v>
      </c>
      <c r="M93" s="30">
        <f t="shared" si="24"/>
        <v>827</v>
      </c>
      <c r="N93" s="30">
        <f t="shared" si="25"/>
        <v>6</v>
      </c>
      <c r="O93" s="30">
        <f t="shared" si="26"/>
        <v>137.83333333333334</v>
      </c>
    </row>
    <row r="94" spans="2:15" s="1" customFormat="1" ht="13.9" customHeight="1">
      <c r="B94" s="1" t="str">
        <f>Roster_Selection_Women!AB80&amp;" " &amp; "V "</f>
        <v xml:space="preserve">Illinois State University V </v>
      </c>
      <c r="C94" s="1" t="str">
        <f>Roster_Selection_Women!AD80</f>
        <v>15-196109</v>
      </c>
      <c r="D94" s="1" t="str">
        <f>Roster_Selection_Women!AE80</f>
        <v>Sydney Lewis</v>
      </c>
      <c r="E94" s="23" t="s">
        <v>2197</v>
      </c>
      <c r="F94" s="1" t="str">
        <f>IF(ISERROR(Baker_Scores_Women_Var!E94), " ", IF(Baker_Scores_Women_Var!E94 = "Yes", "Yes", "  "))</f>
        <v>Yes</v>
      </c>
      <c r="G94" s="29">
        <v>198</v>
      </c>
      <c r="H94" s="29">
        <v>178</v>
      </c>
      <c r="I94" s="29">
        <v>170</v>
      </c>
      <c r="J94" s="29">
        <v>175</v>
      </c>
      <c r="K94" s="29">
        <v>103</v>
      </c>
      <c r="L94" s="29">
        <v>181</v>
      </c>
      <c r="M94" s="30">
        <f t="shared" si="24"/>
        <v>1005</v>
      </c>
      <c r="N94" s="30">
        <f t="shared" si="25"/>
        <v>6</v>
      </c>
      <c r="O94" s="30">
        <f t="shared" si="26"/>
        <v>167.5</v>
      </c>
    </row>
    <row r="95" spans="2:15" s="1" customFormat="1" ht="13.9" customHeight="1">
      <c r="B95" s="1" t="str">
        <f>Roster_Selection_Women!AB81&amp;" " &amp; "V "</f>
        <v xml:space="preserve"> V </v>
      </c>
      <c r="C95" s="1" t="str">
        <f>Roster_Selection_Women!AD81</f>
        <v/>
      </c>
      <c r="D95" s="1" t="str">
        <f>Roster_Selection_Women!AE81</f>
        <v/>
      </c>
      <c r="E95" s="23"/>
      <c r="F95" s="1" t="str">
        <f>IF(ISERROR(Baker_Scores_Women_Var!E95), " ", IF(Baker_Scores_Women_Var!E95 = "Yes", "Yes", "  "))</f>
        <v xml:space="preserve">  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30">
        <f t="shared" si="24"/>
        <v>0</v>
      </c>
      <c r="N95" s="30">
        <f t="shared" si="25"/>
        <v>0</v>
      </c>
      <c r="O95" s="30">
        <f t="shared" si="26"/>
        <v>0</v>
      </c>
    </row>
    <row r="96" spans="2:15" s="1" customFormat="1" ht="13.9" customHeight="1">
      <c r="B96" s="1" t="str">
        <f>Roster_Selection_Women!AB82&amp;" " &amp; "V "</f>
        <v xml:space="preserve"> V </v>
      </c>
      <c r="C96" s="1" t="str">
        <f>Roster_Selection_Women!AD82</f>
        <v/>
      </c>
      <c r="D96" s="1" t="str">
        <f>Roster_Selection_Women!AE82</f>
        <v/>
      </c>
      <c r="E96" s="23"/>
      <c r="F96" s="1" t="str">
        <f>IF(ISERROR(Baker_Scores_Women_Var!E96), " ", IF(Baker_Scores_Women_Var!E96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30">
        <f t="shared" si="24"/>
        <v>0</v>
      </c>
      <c r="N96" s="30">
        <f t="shared" si="25"/>
        <v>0</v>
      </c>
      <c r="O96" s="30">
        <f t="shared" si="26"/>
        <v>0</v>
      </c>
    </row>
    <row r="97" spans="2:15" s="1" customFormat="1" ht="13.9" customHeight="1">
      <c r="B97" s="1" t="str">
        <f>Roster_Selection_Women!AB83&amp;" " &amp; "V "</f>
        <v xml:space="preserve"> V </v>
      </c>
      <c r="C97" s="1" t="str">
        <f>Roster_Selection_Women!AD83</f>
        <v/>
      </c>
      <c r="D97" s="1" t="str">
        <f>Roster_Selection_Women!AE83</f>
        <v/>
      </c>
      <c r="E97" s="23"/>
      <c r="F97" s="1" t="str">
        <f>IF(ISERROR(Baker_Scores_Women_Var!E97), " ", IF(Baker_Scores_Women_Var!E97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30">
        <f t="shared" si="24"/>
        <v>0</v>
      </c>
      <c r="N97" s="30">
        <f t="shared" si="25"/>
        <v>0</v>
      </c>
      <c r="O97" s="30">
        <f t="shared" si="26"/>
        <v>0</v>
      </c>
    </row>
    <row r="98" spans="2:15" s="1" customFormat="1" ht="13.9" customHeight="1">
      <c r="B98" s="1" t="s">
        <v>1744</v>
      </c>
      <c r="C98" s="28" t="s">
        <v>360</v>
      </c>
      <c r="D98" s="23" t="s">
        <v>360</v>
      </c>
      <c r="E98" s="23"/>
      <c r="F98" s="23"/>
      <c r="G98" s="29"/>
      <c r="H98" s="29"/>
      <c r="I98" s="29"/>
      <c r="J98" s="29"/>
      <c r="K98" s="29"/>
      <c r="L98" s="29"/>
      <c r="M98" s="30">
        <f t="shared" si="24"/>
        <v>0</v>
      </c>
      <c r="N98" s="30">
        <f t="shared" si="25"/>
        <v>0</v>
      </c>
      <c r="O98" s="30">
        <f t="shared" si="26"/>
        <v>0</v>
      </c>
    </row>
    <row r="99" spans="2:15" s="1" customFormat="1" ht="13.9" customHeight="1">
      <c r="B99" s="1" t="s">
        <v>1744</v>
      </c>
      <c r="C99" s="28" t="s">
        <v>360</v>
      </c>
      <c r="D99" s="23" t="s">
        <v>360</v>
      </c>
      <c r="E99" s="23"/>
      <c r="F99" s="23"/>
      <c r="G99" s="29"/>
      <c r="H99" s="29"/>
      <c r="I99" s="29"/>
      <c r="J99" s="29"/>
      <c r="K99" s="29"/>
      <c r="L99" s="29"/>
      <c r="M99" s="30">
        <f t="shared" si="24"/>
        <v>0</v>
      </c>
      <c r="N99" s="30">
        <f t="shared" si="25"/>
        <v>0</v>
      </c>
      <c r="O99" s="30">
        <f t="shared" si="26"/>
        <v>0</v>
      </c>
    </row>
    <row r="100" spans="2:15" s="1" customFormat="1" ht="13.9" customHeight="1">
      <c r="B100" s="1" t="s">
        <v>1744</v>
      </c>
      <c r="C100" s="28" t="s">
        <v>360</v>
      </c>
      <c r="D100" s="23" t="s">
        <v>360</v>
      </c>
      <c r="E100" s="23"/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30">
        <f t="shared" si="26"/>
        <v>0</v>
      </c>
    </row>
    <row r="101" spans="2:15" s="1" customFormat="1" ht="13.9" customHeight="1">
      <c r="B101" s="33"/>
      <c r="G101" s="30">
        <f t="shared" ref="G101:N101" si="27">SUM(G90:G100)</f>
        <v>763</v>
      </c>
      <c r="H101" s="30">
        <f t="shared" si="27"/>
        <v>822</v>
      </c>
      <c r="I101" s="30">
        <f t="shared" si="27"/>
        <v>762</v>
      </c>
      <c r="J101" s="30">
        <f t="shared" si="27"/>
        <v>754</v>
      </c>
      <c r="K101" s="30">
        <f t="shared" si="27"/>
        <v>688</v>
      </c>
      <c r="L101" s="30">
        <f t="shared" si="27"/>
        <v>794</v>
      </c>
      <c r="M101" s="34">
        <f t="shared" si="27"/>
        <v>4583</v>
      </c>
      <c r="N101" s="34">
        <f t="shared" si="27"/>
        <v>30</v>
      </c>
    </row>
    <row r="102" spans="2:15" s="1" customFormat="1" ht="13.9" customHeight="1"/>
    <row r="103" spans="2:15" s="1" customFormat="1" ht="13.9" customHeight="1">
      <c r="B103" s="1" t="str">
        <f>Roster_Selection_Women!AB85&amp;" " &amp; "V "</f>
        <v xml:space="preserve">Illinois Wesleyan University V </v>
      </c>
      <c r="C103" s="1" t="str">
        <f>Roster_Selection_Women!AD85</f>
        <v>21-25132</v>
      </c>
      <c r="D103" s="1" t="str">
        <f>Roster_Selection_Women!AE85</f>
        <v>Alivia Catey</v>
      </c>
      <c r="E103" s="23" t="s">
        <v>2197</v>
      </c>
      <c r="F103" s="1" t="str">
        <f>IF(ISERROR(Baker_Scores_Women_Var!E103), " ", IF(Baker_Scores_Women_Var!E103 = "Yes", "Yes", "  "))</f>
        <v>Yes</v>
      </c>
      <c r="G103" s="29">
        <v>117</v>
      </c>
      <c r="H103" s="29">
        <v>121</v>
      </c>
      <c r="I103" s="29">
        <v>94</v>
      </c>
      <c r="J103" s="29">
        <v>173</v>
      </c>
      <c r="K103" s="29">
        <v>111</v>
      </c>
      <c r="L103" s="29">
        <v>136</v>
      </c>
      <c r="M103" s="30">
        <f t="shared" ref="M103:M113" si="28">SUM(G103:L103)</f>
        <v>752</v>
      </c>
      <c r="N103" s="30">
        <f t="shared" ref="N103:N113" si="29">COUNTIF(G103:L103, "&gt;0" )</f>
        <v>6</v>
      </c>
      <c r="O103" s="30">
        <f t="shared" ref="O103:O113" si="30">IF(N103=0,0,M103/N103)</f>
        <v>125.33333333333333</v>
      </c>
    </row>
    <row r="104" spans="2:15" s="1" customFormat="1" ht="13.9" customHeight="1">
      <c r="B104" s="1" t="str">
        <f>Roster_Selection_Women!AB86&amp;" " &amp; "V "</f>
        <v xml:space="preserve">Illinois Wesleyan University V </v>
      </c>
      <c r="C104" s="1" t="str">
        <f>Roster_Selection_Women!AD86</f>
        <v>17-36867</v>
      </c>
      <c r="D104" s="1" t="str">
        <f>Roster_Selection_Women!AE86</f>
        <v>Ava Loeffelholz</v>
      </c>
      <c r="E104" s="23" t="s">
        <v>2196</v>
      </c>
      <c r="F104" s="1" t="str">
        <f>IF(ISERROR(Baker_Scores_Women_Var!E104), " ", IF(Baker_Scores_Women_Var!E104 = "Yes", "Yes", "  "))</f>
        <v xml:space="preserve">  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30">
        <f t="shared" si="28"/>
        <v>0</v>
      </c>
      <c r="N104" s="30">
        <f t="shared" si="29"/>
        <v>0</v>
      </c>
      <c r="O104" s="30">
        <f t="shared" si="30"/>
        <v>0</v>
      </c>
    </row>
    <row r="105" spans="2:15" s="1" customFormat="1" ht="13.9" customHeight="1">
      <c r="B105" s="1" t="str">
        <f>Roster_Selection_Women!AB87&amp;" " &amp; "V "</f>
        <v xml:space="preserve">Illinois Wesleyan University V </v>
      </c>
      <c r="C105" s="1" t="str">
        <f>Roster_Selection_Women!AD87</f>
        <v>22-1501</v>
      </c>
      <c r="D105" s="1" t="str">
        <f>Roster_Selection_Women!AE87</f>
        <v>Hailey Rootberg</v>
      </c>
      <c r="E105" s="23" t="s">
        <v>2196</v>
      </c>
      <c r="F105" s="1" t="str">
        <f>IF(ISERROR(Baker_Scores_Women_Var!E105), " ", IF(Baker_Scores_Women_Var!E105 = "Yes", "Yes", "  "))</f>
        <v xml:space="preserve">  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30">
        <f t="shared" si="28"/>
        <v>0</v>
      </c>
      <c r="N105" s="30">
        <f t="shared" si="29"/>
        <v>0</v>
      </c>
      <c r="O105" s="30">
        <f t="shared" si="30"/>
        <v>0</v>
      </c>
    </row>
    <row r="106" spans="2:15" s="1" customFormat="1" ht="13.9" customHeight="1">
      <c r="B106" s="1" t="str">
        <f>Roster_Selection_Women!AB88&amp;" " &amp; "V "</f>
        <v xml:space="preserve">Illinois Wesleyan University V </v>
      </c>
      <c r="C106" s="1" t="str">
        <f>Roster_Selection_Women!AD88</f>
        <v>20-22668</v>
      </c>
      <c r="D106" s="1" t="str">
        <f>Roster_Selection_Women!AE88</f>
        <v>Kiera Henderson</v>
      </c>
      <c r="E106" s="23" t="s">
        <v>2197</v>
      </c>
      <c r="F106" s="1" t="str">
        <f>IF(ISERROR(Baker_Scores_Women_Var!E106), " ", IF(Baker_Scores_Women_Var!E106 = "Yes", "Yes", "  "))</f>
        <v>Yes</v>
      </c>
      <c r="G106" s="29">
        <v>154</v>
      </c>
      <c r="H106" s="29">
        <v>151</v>
      </c>
      <c r="I106" s="29">
        <v>174</v>
      </c>
      <c r="J106" s="29">
        <v>150</v>
      </c>
      <c r="K106" s="29">
        <v>169</v>
      </c>
      <c r="L106" s="29">
        <v>213</v>
      </c>
      <c r="M106" s="30">
        <f t="shared" si="28"/>
        <v>1011</v>
      </c>
      <c r="N106" s="30">
        <f t="shared" si="29"/>
        <v>6</v>
      </c>
      <c r="O106" s="30">
        <f t="shared" si="30"/>
        <v>168.5</v>
      </c>
    </row>
    <row r="107" spans="2:15" s="1" customFormat="1" ht="13.9" customHeight="1">
      <c r="B107" s="1" t="str">
        <f>Roster_Selection_Women!AB89&amp;" " &amp; "V "</f>
        <v xml:space="preserve">Illinois Wesleyan University V </v>
      </c>
      <c r="C107" s="1" t="str">
        <f>Roster_Selection_Women!AD89</f>
        <v>20-13441</v>
      </c>
      <c r="D107" s="1" t="str">
        <f>Roster_Selection_Women!AE89</f>
        <v>Macy Michorczyk</v>
      </c>
      <c r="E107" s="23" t="s">
        <v>2197</v>
      </c>
      <c r="F107" s="1" t="str">
        <f>IF(ISERROR(Baker_Scores_Women_Var!E107), " ", IF(Baker_Scores_Women_Var!E107 = "Yes", "Yes", "  "))</f>
        <v>Yes</v>
      </c>
      <c r="G107" s="29">
        <v>132</v>
      </c>
      <c r="H107" s="29">
        <v>99</v>
      </c>
      <c r="I107" s="29">
        <v>107</v>
      </c>
      <c r="J107" s="29">
        <v>122</v>
      </c>
      <c r="K107" s="29">
        <v>133</v>
      </c>
      <c r="L107" s="29">
        <v>195</v>
      </c>
      <c r="M107" s="30">
        <f t="shared" si="28"/>
        <v>788</v>
      </c>
      <c r="N107" s="30">
        <f t="shared" si="29"/>
        <v>6</v>
      </c>
      <c r="O107" s="30">
        <f t="shared" si="30"/>
        <v>131.33333333333334</v>
      </c>
    </row>
    <row r="108" spans="2:15" s="1" customFormat="1" ht="13.9" customHeight="1">
      <c r="B108" s="1" t="str">
        <f>Roster_Selection_Women!AB90&amp;" " &amp; "V "</f>
        <v xml:space="preserve">Illinois Wesleyan University V </v>
      </c>
      <c r="C108" s="1" t="str">
        <f>Roster_Selection_Women!AD90</f>
        <v>23-9417</v>
      </c>
      <c r="D108" s="1" t="str">
        <f>Roster_Selection_Women!AE90</f>
        <v>Talia Henderson</v>
      </c>
      <c r="E108" s="23" t="s">
        <v>2197</v>
      </c>
      <c r="F108" s="1" t="str">
        <f>IF(ISERROR(Baker_Scores_Women_Var!E108), " ", IF(Baker_Scores_Women_Var!E108 = "Yes", "Yes", "  "))</f>
        <v>Yes</v>
      </c>
      <c r="G108" s="29">
        <v>83</v>
      </c>
      <c r="H108" s="29">
        <v>94</v>
      </c>
      <c r="I108" s="29">
        <v>95</v>
      </c>
      <c r="J108" s="29">
        <v>70</v>
      </c>
      <c r="K108" s="29">
        <v>90</v>
      </c>
      <c r="L108" s="29">
        <v>82</v>
      </c>
      <c r="M108" s="30">
        <f t="shared" si="28"/>
        <v>514</v>
      </c>
      <c r="N108" s="30">
        <f t="shared" si="29"/>
        <v>6</v>
      </c>
      <c r="O108" s="30">
        <f t="shared" si="30"/>
        <v>85.666666666666671</v>
      </c>
    </row>
    <row r="109" spans="2:15" s="1" customFormat="1" ht="13.9" customHeight="1">
      <c r="B109" s="1" t="str">
        <f>Roster_Selection_Women!AB91&amp;" " &amp; "V "</f>
        <v xml:space="preserve">Illinois Wesleyan University V </v>
      </c>
      <c r="C109" s="1" t="str">
        <f>Roster_Selection_Women!AD91</f>
        <v>11-465336</v>
      </c>
      <c r="D109" s="1" t="str">
        <f>Roster_Selection_Women!AE91</f>
        <v>Tarrah Phillips</v>
      </c>
      <c r="E109" s="23" t="s">
        <v>2197</v>
      </c>
      <c r="F109" s="1" t="str">
        <f>IF(ISERROR(Baker_Scores_Women_Var!E109), " ", IF(Baker_Scores_Women_Var!E109 = "Yes", "Yes", "  "))</f>
        <v>Yes</v>
      </c>
      <c r="G109" s="29">
        <v>176</v>
      </c>
      <c r="H109" s="29">
        <v>159</v>
      </c>
      <c r="I109" s="29">
        <v>147</v>
      </c>
      <c r="J109" s="29">
        <v>165</v>
      </c>
      <c r="K109" s="29">
        <v>161</v>
      </c>
      <c r="L109" s="29">
        <v>174</v>
      </c>
      <c r="M109" s="30">
        <f t="shared" si="28"/>
        <v>982</v>
      </c>
      <c r="N109" s="30">
        <f t="shared" si="29"/>
        <v>6</v>
      </c>
      <c r="O109" s="30">
        <f t="shared" si="30"/>
        <v>163.66666666666666</v>
      </c>
    </row>
    <row r="110" spans="2:15" s="1" customFormat="1" ht="13.9" customHeight="1">
      <c r="B110" s="1" t="str">
        <f>Roster_Selection_Women!AB92&amp;" " &amp; "V "</f>
        <v xml:space="preserve"> V </v>
      </c>
      <c r="C110" s="1" t="str">
        <f>Roster_Selection_Women!AD92</f>
        <v/>
      </c>
      <c r="D110" s="1" t="str">
        <f>Roster_Selection_Women!AE92</f>
        <v/>
      </c>
      <c r="E110" s="23"/>
      <c r="F110" s="1" t="str">
        <f>IF(ISERROR(Baker_Scores_Women_Var!E110), " ", IF(Baker_Scores_Women_Var!E110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30">
        <f t="shared" si="28"/>
        <v>0</v>
      </c>
      <c r="N110" s="30">
        <f t="shared" si="29"/>
        <v>0</v>
      </c>
      <c r="O110" s="30">
        <f t="shared" si="30"/>
        <v>0</v>
      </c>
    </row>
    <row r="111" spans="2:15" s="1" customFormat="1" ht="13.9" customHeight="1">
      <c r="B111" s="1" t="s">
        <v>1787</v>
      </c>
      <c r="C111" s="28" t="s">
        <v>360</v>
      </c>
      <c r="D111" s="23" t="s">
        <v>360</v>
      </c>
      <c r="E111" s="23"/>
      <c r="F111" s="23"/>
      <c r="G111" s="29"/>
      <c r="H111" s="29"/>
      <c r="I111" s="29"/>
      <c r="J111" s="29"/>
      <c r="K111" s="29"/>
      <c r="L111" s="29"/>
      <c r="M111" s="30">
        <f t="shared" si="28"/>
        <v>0</v>
      </c>
      <c r="N111" s="30">
        <f t="shared" si="29"/>
        <v>0</v>
      </c>
      <c r="O111" s="30">
        <f t="shared" si="30"/>
        <v>0</v>
      </c>
    </row>
    <row r="112" spans="2:15" s="1" customFormat="1" ht="13.9" customHeight="1">
      <c r="B112" s="1" t="s">
        <v>1787</v>
      </c>
      <c r="C112" s="28" t="s">
        <v>360</v>
      </c>
      <c r="D112" s="23" t="s">
        <v>360</v>
      </c>
      <c r="E112" s="23"/>
      <c r="F112" s="23"/>
      <c r="G112" s="29"/>
      <c r="H112" s="29"/>
      <c r="I112" s="29"/>
      <c r="J112" s="29"/>
      <c r="K112" s="29"/>
      <c r="L112" s="29"/>
      <c r="M112" s="30">
        <f t="shared" si="28"/>
        <v>0</v>
      </c>
      <c r="N112" s="30">
        <f t="shared" si="29"/>
        <v>0</v>
      </c>
      <c r="O112" s="30">
        <f t="shared" si="30"/>
        <v>0</v>
      </c>
    </row>
    <row r="113" spans="2:15" s="1" customFormat="1" ht="13.9" customHeight="1">
      <c r="B113" s="1" t="s">
        <v>1787</v>
      </c>
      <c r="C113" s="28" t="s">
        <v>360</v>
      </c>
      <c r="D113" s="23" t="s">
        <v>360</v>
      </c>
      <c r="E113" s="23"/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30">
        <f t="shared" si="30"/>
        <v>0</v>
      </c>
    </row>
    <row r="114" spans="2:15" s="1" customFormat="1" ht="13.9" customHeight="1">
      <c r="B114" s="33"/>
      <c r="G114" s="30">
        <f t="shared" ref="G114:N114" si="31">SUM(G103:G113)</f>
        <v>662</v>
      </c>
      <c r="H114" s="30">
        <f t="shared" si="31"/>
        <v>624</v>
      </c>
      <c r="I114" s="30">
        <f t="shared" si="31"/>
        <v>617</v>
      </c>
      <c r="J114" s="30">
        <f t="shared" si="31"/>
        <v>680</v>
      </c>
      <c r="K114" s="30">
        <f t="shared" si="31"/>
        <v>664</v>
      </c>
      <c r="L114" s="30">
        <f t="shared" si="31"/>
        <v>800</v>
      </c>
      <c r="M114" s="34">
        <f t="shared" si="31"/>
        <v>4047</v>
      </c>
      <c r="N114" s="34">
        <f t="shared" si="31"/>
        <v>30</v>
      </c>
    </row>
    <row r="115" spans="2:15" s="1" customFormat="1" ht="13.9" customHeight="1"/>
    <row r="116" spans="2:15" s="1" customFormat="1" ht="13.9" customHeight="1">
      <c r="B116" s="1" t="str">
        <f>Roster_Selection_Women!AB93&amp;" " &amp; "V "</f>
        <v xml:space="preserve">Indiana Institute Of Technology V </v>
      </c>
      <c r="C116" s="1" t="str">
        <f>Roster_Selection_Women!AD93</f>
        <v>11-404183</v>
      </c>
      <c r="D116" s="1" t="str">
        <f>Roster_Selection_Women!AE93</f>
        <v>Jillian Treska</v>
      </c>
      <c r="E116" s="23" t="s">
        <v>2197</v>
      </c>
      <c r="F116" s="1" t="str">
        <f>IF(ISERROR(Baker_Scores_Women_Var!E116), " ", IF(Baker_Scores_Women_Var!E116 = "Yes", "Yes", "  "))</f>
        <v>Yes</v>
      </c>
      <c r="G116" s="29">
        <v>205</v>
      </c>
      <c r="H116" s="29">
        <v>177</v>
      </c>
      <c r="I116" s="29">
        <v>185</v>
      </c>
      <c r="J116" s="29">
        <v>175</v>
      </c>
      <c r="K116" s="29">
        <v>187</v>
      </c>
      <c r="L116" s="29">
        <v>179</v>
      </c>
      <c r="M116" s="30">
        <f t="shared" ref="M116:M126" si="32">SUM(G116:L116)</f>
        <v>1108</v>
      </c>
      <c r="N116" s="30">
        <f t="shared" ref="N116:N126" si="33">COUNTIF(G116:L116, "&gt;0" )</f>
        <v>6</v>
      </c>
      <c r="O116" s="30">
        <f t="shared" ref="O116:O126" si="34">IF(N116=0,0,M116/N116)</f>
        <v>184.66666666666666</v>
      </c>
    </row>
    <row r="117" spans="2:15" s="1" customFormat="1" ht="13.9" customHeight="1">
      <c r="B117" s="1" t="str">
        <f>Roster_Selection_Women!AB94&amp;" " &amp; "V "</f>
        <v xml:space="preserve">Indiana Institute Of Technology V </v>
      </c>
      <c r="C117" s="1" t="str">
        <f>Roster_Selection_Women!AD94</f>
        <v>16-157794</v>
      </c>
      <c r="D117" s="1" t="str">
        <f>Roster_Selection_Women!AE94</f>
        <v>Jordan Downham</v>
      </c>
      <c r="E117" s="23" t="s">
        <v>2197</v>
      </c>
      <c r="F117" s="1" t="str">
        <f>IF(ISERROR(Baker_Scores_Women_Var!E117), " ", IF(Baker_Scores_Women_Var!E117 = "Yes", "Yes", "  "))</f>
        <v>Yes</v>
      </c>
      <c r="G117" s="29">
        <v>161</v>
      </c>
      <c r="H117" s="29">
        <v>106</v>
      </c>
      <c r="I117" s="29">
        <v>0</v>
      </c>
      <c r="J117" s="29">
        <v>0</v>
      </c>
      <c r="K117" s="29">
        <v>0</v>
      </c>
      <c r="L117" s="29">
        <v>0</v>
      </c>
      <c r="M117" s="30">
        <f t="shared" si="32"/>
        <v>267</v>
      </c>
      <c r="N117" s="30">
        <f t="shared" si="33"/>
        <v>2</v>
      </c>
      <c r="O117" s="30">
        <f t="shared" si="34"/>
        <v>133.5</v>
      </c>
    </row>
    <row r="118" spans="2:15" s="1" customFormat="1" ht="13.9" customHeight="1">
      <c r="B118" s="1" t="str">
        <f>Roster_Selection_Women!AB95&amp;" " &amp; "V "</f>
        <v xml:space="preserve">Indiana Institute Of Technology V </v>
      </c>
      <c r="C118" s="1" t="str">
        <f>Roster_Selection_Women!AD95</f>
        <v>7920-188</v>
      </c>
      <c r="D118" s="1" t="str">
        <f>Roster_Selection_Women!AE95</f>
        <v>Josephine Cehelnik</v>
      </c>
      <c r="E118" s="23" t="s">
        <v>2196</v>
      </c>
      <c r="F118" s="1" t="str">
        <f>IF(ISERROR(Baker_Scores_Women_Var!E118), " ", IF(Baker_Scores_Women_Var!E118 = "Yes", "Yes", "  "))</f>
        <v xml:space="preserve">  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30">
        <f t="shared" si="32"/>
        <v>0</v>
      </c>
      <c r="N118" s="30">
        <f t="shared" si="33"/>
        <v>0</v>
      </c>
      <c r="O118" s="30">
        <f t="shared" si="34"/>
        <v>0</v>
      </c>
    </row>
    <row r="119" spans="2:15" s="1" customFormat="1" ht="13.9" customHeight="1">
      <c r="B119" s="1" t="str">
        <f>Roster_Selection_Women!AB96&amp;" " &amp; "V "</f>
        <v xml:space="preserve">Indiana Institute Of Technology V </v>
      </c>
      <c r="C119" s="1" t="str">
        <f>Roster_Selection_Women!AD96</f>
        <v>15-44994</v>
      </c>
      <c r="D119" s="1" t="str">
        <f>Roster_Selection_Women!AE96</f>
        <v>Leah Brazier</v>
      </c>
      <c r="E119" s="23" t="s">
        <v>2197</v>
      </c>
      <c r="F119" s="1" t="str">
        <f>IF(ISERROR(Baker_Scores_Women_Var!E119), " ", IF(Baker_Scores_Women_Var!E119 = "Yes", "Yes", "  "))</f>
        <v>Yes</v>
      </c>
      <c r="G119" s="29">
        <v>145</v>
      </c>
      <c r="H119" s="29">
        <v>173</v>
      </c>
      <c r="I119" s="29">
        <v>188</v>
      </c>
      <c r="J119" s="29">
        <v>165</v>
      </c>
      <c r="K119" s="29">
        <v>173</v>
      </c>
      <c r="L119" s="29">
        <v>175</v>
      </c>
      <c r="M119" s="30">
        <f t="shared" si="32"/>
        <v>1019</v>
      </c>
      <c r="N119" s="30">
        <f t="shared" si="33"/>
        <v>6</v>
      </c>
      <c r="O119" s="30">
        <f t="shared" si="34"/>
        <v>169.83333333333334</v>
      </c>
    </row>
    <row r="120" spans="2:15" s="1" customFormat="1" ht="13.9" customHeight="1">
      <c r="B120" s="1" t="str">
        <f>Roster_Selection_Women!AB97&amp;" " &amp; "V "</f>
        <v xml:space="preserve">Indiana Institute Of Technology V </v>
      </c>
      <c r="C120" s="1" t="str">
        <f>Roster_Selection_Women!AD97</f>
        <v>11-352594</v>
      </c>
      <c r="D120" s="1" t="str">
        <f>Roster_Selection_Women!AE97</f>
        <v>Meagan Kennedy</v>
      </c>
      <c r="E120" s="23" t="s">
        <v>2197</v>
      </c>
      <c r="F120" s="1" t="str">
        <f>IF(ISERROR(Baker_Scores_Women_Var!E120), " ", IF(Baker_Scores_Women_Var!E120 = "Yes", "Yes", "  "))</f>
        <v>Yes</v>
      </c>
      <c r="G120" s="29">
        <v>221</v>
      </c>
      <c r="H120" s="29">
        <v>202</v>
      </c>
      <c r="I120" s="29">
        <v>211</v>
      </c>
      <c r="J120" s="29">
        <v>234</v>
      </c>
      <c r="K120" s="29">
        <v>206</v>
      </c>
      <c r="L120" s="29">
        <v>209</v>
      </c>
      <c r="M120" s="30">
        <f t="shared" si="32"/>
        <v>1283</v>
      </c>
      <c r="N120" s="30">
        <f t="shared" si="33"/>
        <v>6</v>
      </c>
      <c r="O120" s="30">
        <f t="shared" si="34"/>
        <v>213.83333333333334</v>
      </c>
    </row>
    <row r="121" spans="2:15" s="1" customFormat="1" ht="13.9" customHeight="1">
      <c r="B121" s="1" t="str">
        <f>Roster_Selection_Women!AB98&amp;" " &amp; "V "</f>
        <v xml:space="preserve">Indiana Institute Of Technology V </v>
      </c>
      <c r="C121" s="1" t="str">
        <f>Roster_Selection_Women!AD98</f>
        <v>11-337626</v>
      </c>
      <c r="D121" s="1" t="str">
        <f>Roster_Selection_Women!AE98</f>
        <v>Morgan Nunn</v>
      </c>
      <c r="E121" s="23" t="s">
        <v>2197</v>
      </c>
      <c r="F121" s="1" t="str">
        <f>IF(ISERROR(Baker_Scores_Women_Var!E121), " ", IF(Baker_Scores_Women_Var!E121 = "Yes", "Yes", "  "))</f>
        <v>Yes</v>
      </c>
      <c r="G121" s="29">
        <v>166</v>
      </c>
      <c r="H121" s="29">
        <v>226</v>
      </c>
      <c r="I121" s="29">
        <v>254</v>
      </c>
      <c r="J121" s="29">
        <v>258</v>
      </c>
      <c r="K121" s="29">
        <v>279</v>
      </c>
      <c r="L121" s="29">
        <v>205</v>
      </c>
      <c r="M121" s="30">
        <f t="shared" si="32"/>
        <v>1388</v>
      </c>
      <c r="N121" s="30">
        <f t="shared" si="33"/>
        <v>6</v>
      </c>
      <c r="O121" s="30">
        <f t="shared" si="34"/>
        <v>231.33333333333334</v>
      </c>
    </row>
    <row r="122" spans="2:15" s="1" customFormat="1" ht="13.9" customHeight="1">
      <c r="B122" s="1" t="str">
        <f>Roster_Selection_Women!AB99&amp;" " &amp; "V "</f>
        <v xml:space="preserve">Indiana Institute Of Technology V </v>
      </c>
      <c r="C122" s="1" t="str">
        <f>Roster_Selection_Women!AD99</f>
        <v>18-57048</v>
      </c>
      <c r="D122" s="1" t="str">
        <f>Roster_Selection_Women!AE99</f>
        <v>Natalie Schildhouse</v>
      </c>
      <c r="E122" s="23" t="s">
        <v>2197</v>
      </c>
      <c r="F122" s="1" t="str">
        <f>IF(ISERROR(Baker_Scores_Women_Var!E122), " ", IF(Baker_Scores_Women_Var!E122 = "Yes", "Yes", "  "))</f>
        <v>Yes</v>
      </c>
      <c r="G122" s="29">
        <v>0</v>
      </c>
      <c r="H122" s="29">
        <v>0</v>
      </c>
      <c r="I122" s="29">
        <v>184</v>
      </c>
      <c r="J122" s="29">
        <v>178</v>
      </c>
      <c r="K122" s="29">
        <v>201</v>
      </c>
      <c r="L122" s="29">
        <v>154</v>
      </c>
      <c r="M122" s="30">
        <f t="shared" si="32"/>
        <v>717</v>
      </c>
      <c r="N122" s="30">
        <f t="shared" si="33"/>
        <v>4</v>
      </c>
      <c r="O122" s="30">
        <f t="shared" si="34"/>
        <v>179.25</v>
      </c>
    </row>
    <row r="123" spans="2:15" s="1" customFormat="1" ht="13.9" customHeight="1">
      <c r="B123" s="1" t="str">
        <f>Roster_Selection_Women!AB100&amp;" " &amp; "V "</f>
        <v xml:space="preserve">Indiana Institute Of Technology V </v>
      </c>
      <c r="C123" s="1" t="str">
        <f>Roster_Selection_Women!AD100</f>
        <v>11-689811</v>
      </c>
      <c r="D123" s="1" t="str">
        <f>Roster_Selection_Women!AE100</f>
        <v>Ryleigh Hanicq</v>
      </c>
      <c r="E123" s="23" t="s">
        <v>2196</v>
      </c>
      <c r="F123" s="1" t="str">
        <f>IF(ISERROR(Baker_Scores_Women_Var!E123), " ", IF(Baker_Scores_Women_Var!E123 = "Yes", "Yes", "  "))</f>
        <v>Yes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30">
        <f t="shared" si="32"/>
        <v>0</v>
      </c>
      <c r="N123" s="30">
        <f t="shared" si="33"/>
        <v>0</v>
      </c>
      <c r="O123" s="30">
        <f t="shared" si="34"/>
        <v>0</v>
      </c>
    </row>
    <row r="124" spans="2:15" s="1" customFormat="1" ht="13.9" customHeight="1">
      <c r="B124" s="1" t="s">
        <v>1745</v>
      </c>
      <c r="C124" s="28" t="s">
        <v>360</v>
      </c>
      <c r="D124" s="23" t="s">
        <v>360</v>
      </c>
      <c r="E124" s="23"/>
      <c r="F124" s="23"/>
      <c r="G124" s="29"/>
      <c r="H124" s="29"/>
      <c r="I124" s="29"/>
      <c r="J124" s="29"/>
      <c r="K124" s="29"/>
      <c r="L124" s="29"/>
      <c r="M124" s="30">
        <f t="shared" si="32"/>
        <v>0</v>
      </c>
      <c r="N124" s="30">
        <f t="shared" si="33"/>
        <v>0</v>
      </c>
      <c r="O124" s="30">
        <f t="shared" si="34"/>
        <v>0</v>
      </c>
    </row>
    <row r="125" spans="2:15" s="1" customFormat="1" ht="13.9" customHeight="1">
      <c r="B125" s="1" t="s">
        <v>1745</v>
      </c>
      <c r="C125" s="28" t="s">
        <v>360</v>
      </c>
      <c r="D125" s="23" t="s">
        <v>360</v>
      </c>
      <c r="E125" s="23"/>
      <c r="F125" s="23"/>
      <c r="G125" s="29"/>
      <c r="H125" s="29"/>
      <c r="I125" s="29"/>
      <c r="J125" s="29"/>
      <c r="K125" s="29"/>
      <c r="L125" s="29"/>
      <c r="M125" s="30">
        <f t="shared" si="32"/>
        <v>0</v>
      </c>
      <c r="N125" s="30">
        <f t="shared" si="33"/>
        <v>0</v>
      </c>
      <c r="O125" s="30">
        <f t="shared" si="34"/>
        <v>0</v>
      </c>
    </row>
    <row r="126" spans="2:15" s="1" customFormat="1" ht="13.9" customHeight="1">
      <c r="B126" s="1" t="s">
        <v>1745</v>
      </c>
      <c r="C126" s="28" t="s">
        <v>360</v>
      </c>
      <c r="D126" s="23" t="s">
        <v>360</v>
      </c>
      <c r="E126" s="23"/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30">
        <f t="shared" si="34"/>
        <v>0</v>
      </c>
    </row>
    <row r="127" spans="2:15" s="1" customFormat="1" ht="13.9" customHeight="1">
      <c r="B127" s="33"/>
      <c r="G127" s="30">
        <f t="shared" ref="G127:N127" si="35">SUM(G116:G126)</f>
        <v>898</v>
      </c>
      <c r="H127" s="30">
        <f t="shared" si="35"/>
        <v>884</v>
      </c>
      <c r="I127" s="30">
        <f t="shared" si="35"/>
        <v>1022</v>
      </c>
      <c r="J127" s="30">
        <f t="shared" si="35"/>
        <v>1010</v>
      </c>
      <c r="K127" s="30">
        <f t="shared" si="35"/>
        <v>1046</v>
      </c>
      <c r="L127" s="30">
        <f t="shared" si="35"/>
        <v>922</v>
      </c>
      <c r="M127" s="34">
        <f t="shared" si="35"/>
        <v>5782</v>
      </c>
      <c r="N127" s="34">
        <f t="shared" si="35"/>
        <v>30</v>
      </c>
    </row>
    <row r="128" spans="2:15" s="1" customFormat="1" ht="13.9" customHeight="1"/>
    <row r="129" spans="2:15" s="1" customFormat="1" ht="13.9" customHeight="1">
      <c r="B129" s="1" t="str">
        <f>Roster_Selection_Women!AB101&amp;" " &amp; "V "</f>
        <v xml:space="preserve">Indianapolis ,University Of V </v>
      </c>
      <c r="C129" s="1" t="str">
        <f>Roster_Selection_Women!AD101</f>
        <v>11-337112</v>
      </c>
      <c r="D129" s="1" t="str">
        <f>Roster_Selection_Women!AE101</f>
        <v>Elizabeth Estes</v>
      </c>
      <c r="E129" s="23" t="s">
        <v>2197</v>
      </c>
      <c r="F129" s="1" t="str">
        <f>IF(ISERROR(Baker_Scores_Women_Var!E129), " ", IF(Baker_Scores_Women_Var!E129 = "Yes", "Yes", "  "))</f>
        <v>Yes</v>
      </c>
      <c r="G129" s="29">
        <v>151</v>
      </c>
      <c r="H129" s="29">
        <v>167</v>
      </c>
      <c r="I129" s="29">
        <v>164</v>
      </c>
      <c r="J129" s="29">
        <v>163</v>
      </c>
      <c r="K129" s="29">
        <v>170</v>
      </c>
      <c r="L129" s="29">
        <v>163</v>
      </c>
      <c r="M129" s="30">
        <f t="shared" ref="M129:M139" si="36">SUM(G129:L129)</f>
        <v>978</v>
      </c>
      <c r="N129" s="30">
        <f t="shared" ref="N129:N139" si="37">COUNTIF(G129:L129, "&gt;0" )</f>
        <v>6</v>
      </c>
      <c r="O129" s="30">
        <f t="shared" ref="O129:O139" si="38">IF(N129=0,0,M129/N129)</f>
        <v>163</v>
      </c>
    </row>
    <row r="130" spans="2:15" s="1" customFormat="1" ht="13.9" customHeight="1">
      <c r="B130" s="1" t="str">
        <f>Roster_Selection_Women!AB102&amp;" " &amp; "V "</f>
        <v xml:space="preserve">Indianapolis ,University Of V </v>
      </c>
      <c r="C130" s="1" t="str">
        <f>Roster_Selection_Women!AD102</f>
        <v>11-53655</v>
      </c>
      <c r="D130" s="1" t="str">
        <f>Roster_Selection_Women!AE102</f>
        <v>Emily Remesnik</v>
      </c>
      <c r="E130" s="23" t="s">
        <v>2197</v>
      </c>
      <c r="F130" s="1" t="str">
        <f>IF(ISERROR(Baker_Scores_Women_Var!E130), " ", IF(Baker_Scores_Women_Var!E130 = "Yes", "Yes", "  "))</f>
        <v>Yes</v>
      </c>
      <c r="G130" s="29">
        <v>153</v>
      </c>
      <c r="H130" s="29">
        <v>149</v>
      </c>
      <c r="I130" s="29">
        <v>202</v>
      </c>
      <c r="J130" s="29">
        <v>151</v>
      </c>
      <c r="K130" s="29">
        <v>152</v>
      </c>
      <c r="L130" s="29">
        <v>141</v>
      </c>
      <c r="M130" s="30">
        <f t="shared" si="36"/>
        <v>948</v>
      </c>
      <c r="N130" s="30">
        <f t="shared" si="37"/>
        <v>6</v>
      </c>
      <c r="O130" s="30">
        <f t="shared" si="38"/>
        <v>158</v>
      </c>
    </row>
    <row r="131" spans="2:15" s="1" customFormat="1" ht="13.9" customHeight="1">
      <c r="B131" s="1" t="str">
        <f>Roster_Selection_Women!AB103&amp;" " &amp; "V "</f>
        <v xml:space="preserve">Indianapolis ,University Of V </v>
      </c>
      <c r="C131" s="1" t="str">
        <f>Roster_Selection_Women!AD103</f>
        <v>19-44628</v>
      </c>
      <c r="D131" s="1" t="str">
        <f>Roster_Selection_Women!AE103</f>
        <v>Gracie Tharp</v>
      </c>
      <c r="E131" s="23" t="s">
        <v>2197</v>
      </c>
      <c r="F131" s="1" t="str">
        <f>IF(ISERROR(Baker_Scores_Women_Var!E131), " ", IF(Baker_Scores_Women_Var!E131 = "Yes", "Yes", "  "))</f>
        <v>Yes</v>
      </c>
      <c r="G131" s="29">
        <v>0</v>
      </c>
      <c r="H131" s="29">
        <v>182</v>
      </c>
      <c r="I131" s="29">
        <v>144</v>
      </c>
      <c r="J131" s="29">
        <v>0</v>
      </c>
      <c r="K131" s="29">
        <v>170</v>
      </c>
      <c r="L131" s="29">
        <v>119</v>
      </c>
      <c r="M131" s="30">
        <f t="shared" si="36"/>
        <v>615</v>
      </c>
      <c r="N131" s="30">
        <f t="shared" si="37"/>
        <v>4</v>
      </c>
      <c r="O131" s="30">
        <f t="shared" si="38"/>
        <v>153.75</v>
      </c>
    </row>
    <row r="132" spans="2:15" s="1" customFormat="1" ht="13.9" customHeight="1">
      <c r="B132" s="1" t="str">
        <f>Roster_Selection_Women!AB104&amp;" " &amp; "V "</f>
        <v xml:space="preserve">Indianapolis ,University Of V </v>
      </c>
      <c r="C132" s="1" t="str">
        <f>Roster_Selection_Women!AD104</f>
        <v>15-30836</v>
      </c>
      <c r="D132" s="1" t="str">
        <f>Roster_Selection_Women!AE104</f>
        <v>Kelsey Torpy</v>
      </c>
      <c r="E132" s="23" t="s">
        <v>2197</v>
      </c>
      <c r="F132" s="1" t="str">
        <f>IF(ISERROR(Baker_Scores_Women_Var!E132), " ", IF(Baker_Scores_Women_Var!E132 = "Yes", "Yes", "  "))</f>
        <v>Yes</v>
      </c>
      <c r="G132" s="29">
        <v>164</v>
      </c>
      <c r="H132" s="29">
        <v>170</v>
      </c>
      <c r="I132" s="29">
        <v>189</v>
      </c>
      <c r="J132" s="29">
        <v>158</v>
      </c>
      <c r="K132" s="29">
        <v>189</v>
      </c>
      <c r="L132" s="29">
        <v>184</v>
      </c>
      <c r="M132" s="30">
        <f t="shared" si="36"/>
        <v>1054</v>
      </c>
      <c r="N132" s="30">
        <f t="shared" si="37"/>
        <v>6</v>
      </c>
      <c r="O132" s="30">
        <f t="shared" si="38"/>
        <v>175.66666666666666</v>
      </c>
    </row>
    <row r="133" spans="2:15" s="1" customFormat="1" ht="13.9" customHeight="1">
      <c r="B133" s="1" t="str">
        <f>Roster_Selection_Women!AB105&amp;" " &amp; "V "</f>
        <v xml:space="preserve">Indianapolis ,University Of V </v>
      </c>
      <c r="C133" s="1" t="str">
        <f>Roster_Selection_Women!AD105</f>
        <v>11-411566</v>
      </c>
      <c r="D133" s="1" t="str">
        <f>Roster_Selection_Women!AE105</f>
        <v>Lily Corey</v>
      </c>
      <c r="E133" s="23" t="s">
        <v>2197</v>
      </c>
      <c r="F133" s="1" t="str">
        <f>IF(ISERROR(Baker_Scores_Women_Var!E133), " ", IF(Baker_Scores_Women_Var!E133 = "Yes", "Yes", "  "))</f>
        <v>Yes</v>
      </c>
      <c r="G133" s="29">
        <v>149</v>
      </c>
      <c r="H133" s="29">
        <v>157</v>
      </c>
      <c r="I133" s="29">
        <v>179</v>
      </c>
      <c r="J133" s="29">
        <v>156</v>
      </c>
      <c r="K133" s="29">
        <v>184</v>
      </c>
      <c r="L133" s="29">
        <v>122</v>
      </c>
      <c r="M133" s="30">
        <f t="shared" si="36"/>
        <v>947</v>
      </c>
      <c r="N133" s="30">
        <f t="shared" si="37"/>
        <v>6</v>
      </c>
      <c r="O133" s="30">
        <f t="shared" si="38"/>
        <v>157.83333333333334</v>
      </c>
    </row>
    <row r="134" spans="2:15" s="1" customFormat="1" ht="13.9" customHeight="1">
      <c r="B134" s="1" t="str">
        <f>Roster_Selection_Women!AB106&amp;" " &amp; "V "</f>
        <v xml:space="preserve">Indianapolis ,University Of V </v>
      </c>
      <c r="C134" s="1" t="str">
        <f>Roster_Selection_Women!AD106</f>
        <v>11-382279</v>
      </c>
      <c r="D134" s="1" t="str">
        <f>Roster_Selection_Women!AE106</f>
        <v>Teresa Kocher</v>
      </c>
      <c r="E134" s="23" t="s">
        <v>2197</v>
      </c>
      <c r="F134" s="1" t="str">
        <f>IF(ISERROR(Baker_Scores_Women_Var!E134), " ", IF(Baker_Scores_Women_Var!E134 = "Yes", "Yes", "  "))</f>
        <v>Yes</v>
      </c>
      <c r="G134" s="29">
        <v>100</v>
      </c>
      <c r="H134" s="29">
        <v>0</v>
      </c>
      <c r="I134" s="29">
        <v>0</v>
      </c>
      <c r="J134" s="29">
        <v>127</v>
      </c>
      <c r="K134" s="29">
        <v>0</v>
      </c>
      <c r="L134" s="29">
        <v>0</v>
      </c>
      <c r="M134" s="30">
        <f t="shared" si="36"/>
        <v>227</v>
      </c>
      <c r="N134" s="30">
        <f t="shared" si="37"/>
        <v>2</v>
      </c>
      <c r="O134" s="30">
        <f t="shared" si="38"/>
        <v>113.5</v>
      </c>
    </row>
    <row r="135" spans="2:15" s="1" customFormat="1" ht="13.9" customHeight="1">
      <c r="B135" s="1" t="str">
        <f>Roster_Selection_Women!AB107&amp;" " &amp; "V "</f>
        <v xml:space="preserve"> V </v>
      </c>
      <c r="C135" s="1" t="str">
        <f>Roster_Selection_Women!AD107</f>
        <v/>
      </c>
      <c r="D135" s="1" t="str">
        <f>Roster_Selection_Women!AE107</f>
        <v/>
      </c>
      <c r="E135" s="23"/>
      <c r="F135" s="1" t="str">
        <f>IF(ISERROR(Baker_Scores_Women_Var!E135), " ", IF(Baker_Scores_Women_Var!E135 = "Yes", "Yes", "  "))</f>
        <v xml:space="preserve">  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30">
        <f t="shared" si="36"/>
        <v>0</v>
      </c>
      <c r="N135" s="30">
        <f t="shared" si="37"/>
        <v>0</v>
      </c>
      <c r="O135" s="30">
        <f t="shared" si="38"/>
        <v>0</v>
      </c>
    </row>
    <row r="136" spans="2:15" s="1" customFormat="1" ht="13.9" customHeight="1">
      <c r="B136" s="1" t="str">
        <f>Roster_Selection_Women!AB108&amp;" " &amp; "V "</f>
        <v xml:space="preserve"> V </v>
      </c>
      <c r="C136" s="1" t="str">
        <f>Roster_Selection_Women!AD108</f>
        <v/>
      </c>
      <c r="D136" s="1" t="str">
        <f>Roster_Selection_Women!AE108</f>
        <v/>
      </c>
      <c r="E136" s="23"/>
      <c r="F136" s="1" t="str">
        <f>IF(ISERROR(Baker_Scores_Women_Var!E136), " ", IF(Baker_Scores_Women_Var!E136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30">
        <f t="shared" si="36"/>
        <v>0</v>
      </c>
      <c r="N136" s="30">
        <f t="shared" si="37"/>
        <v>0</v>
      </c>
      <c r="O136" s="30">
        <f t="shared" si="38"/>
        <v>0</v>
      </c>
    </row>
    <row r="137" spans="2:15" s="1" customFormat="1" ht="13.9" customHeight="1">
      <c r="B137" s="1" t="s">
        <v>1746</v>
      </c>
      <c r="C137" s="28" t="s">
        <v>360</v>
      </c>
      <c r="D137" s="23" t="s">
        <v>360</v>
      </c>
      <c r="E137" s="23"/>
      <c r="F137" s="23"/>
      <c r="G137" s="29"/>
      <c r="H137" s="29"/>
      <c r="I137" s="29"/>
      <c r="J137" s="29"/>
      <c r="K137" s="29"/>
      <c r="L137" s="29"/>
      <c r="M137" s="30">
        <f t="shared" si="36"/>
        <v>0</v>
      </c>
      <c r="N137" s="30">
        <f t="shared" si="37"/>
        <v>0</v>
      </c>
      <c r="O137" s="30">
        <f t="shared" si="38"/>
        <v>0</v>
      </c>
    </row>
    <row r="138" spans="2:15" s="1" customFormat="1" ht="13.9" customHeight="1">
      <c r="B138" s="1" t="s">
        <v>1746</v>
      </c>
      <c r="C138" s="28" t="s">
        <v>360</v>
      </c>
      <c r="D138" s="23" t="s">
        <v>360</v>
      </c>
      <c r="E138" s="23"/>
      <c r="F138" s="23"/>
      <c r="G138" s="29"/>
      <c r="H138" s="29"/>
      <c r="I138" s="29"/>
      <c r="J138" s="29"/>
      <c r="K138" s="29"/>
      <c r="L138" s="29"/>
      <c r="M138" s="30">
        <f t="shared" si="36"/>
        <v>0</v>
      </c>
      <c r="N138" s="30">
        <f t="shared" si="37"/>
        <v>0</v>
      </c>
      <c r="O138" s="30">
        <f t="shared" si="38"/>
        <v>0</v>
      </c>
    </row>
    <row r="139" spans="2:15" s="1" customFormat="1" ht="13.9" customHeight="1">
      <c r="B139" s="1" t="s">
        <v>1746</v>
      </c>
      <c r="C139" s="28" t="s">
        <v>360</v>
      </c>
      <c r="D139" s="23" t="s">
        <v>360</v>
      </c>
      <c r="E139" s="23"/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30">
        <f t="shared" si="38"/>
        <v>0</v>
      </c>
    </row>
    <row r="140" spans="2:15" s="1" customFormat="1" ht="13.9" customHeight="1">
      <c r="B140" s="33"/>
      <c r="G140" s="30">
        <f t="shared" ref="G140:N140" si="39">SUM(G129:G139)</f>
        <v>717</v>
      </c>
      <c r="H140" s="30">
        <f t="shared" si="39"/>
        <v>825</v>
      </c>
      <c r="I140" s="30">
        <f t="shared" si="39"/>
        <v>878</v>
      </c>
      <c r="J140" s="30">
        <f t="shared" si="39"/>
        <v>755</v>
      </c>
      <c r="K140" s="30">
        <f t="shared" si="39"/>
        <v>865</v>
      </c>
      <c r="L140" s="30">
        <f t="shared" si="39"/>
        <v>729</v>
      </c>
      <c r="M140" s="34">
        <f t="shared" si="39"/>
        <v>4769</v>
      </c>
      <c r="N140" s="34">
        <f t="shared" si="39"/>
        <v>30</v>
      </c>
    </row>
    <row r="141" spans="2:15" s="1" customFormat="1" ht="13.9" customHeight="1"/>
    <row r="142" spans="2:15" s="1" customFormat="1" ht="13.9" customHeight="1">
      <c r="B142" s="1" t="str">
        <f>Roster_Selection_Women!AB109&amp;" " &amp; "V "</f>
        <v xml:space="preserve">Joliet Junior College V </v>
      </c>
      <c r="C142" s="1" t="str">
        <f>Roster_Selection_Women!AD109</f>
        <v>17-98313</v>
      </c>
      <c r="D142" s="1" t="str">
        <f>Roster_Selection_Women!AE109</f>
        <v>Ashley Munn</v>
      </c>
      <c r="E142" s="23" t="s">
        <v>2197</v>
      </c>
      <c r="F142" s="1" t="str">
        <f>IF(ISERROR(Baker_Scores_Women_Var!E142), " ", IF(Baker_Scores_Women_Var!E142 = "Yes", "Yes", "  "))</f>
        <v>Yes</v>
      </c>
      <c r="G142" s="29">
        <v>145</v>
      </c>
      <c r="H142" s="29">
        <v>139</v>
      </c>
      <c r="I142" s="29">
        <v>156</v>
      </c>
      <c r="J142" s="29">
        <v>123</v>
      </c>
      <c r="K142" s="29">
        <v>141</v>
      </c>
      <c r="L142" s="29">
        <v>141</v>
      </c>
      <c r="M142" s="30">
        <f t="shared" ref="M142:M152" si="40">SUM(G142:L142)</f>
        <v>845</v>
      </c>
      <c r="N142" s="30">
        <f t="shared" ref="N142:N152" si="41">COUNTIF(G142:L142, "&gt;0" )</f>
        <v>6</v>
      </c>
      <c r="O142" s="30">
        <f t="shared" ref="O142:O152" si="42">IF(N142=0,0,M142/N142)</f>
        <v>140.83333333333334</v>
      </c>
    </row>
    <row r="143" spans="2:15" s="1" customFormat="1" ht="13.9" customHeight="1">
      <c r="B143" s="1" t="str">
        <f>Roster_Selection_Women!AB110&amp;" " &amp; "V "</f>
        <v xml:space="preserve">Joliet Junior College V </v>
      </c>
      <c r="C143" s="1" t="str">
        <f>Roster_Selection_Women!AD110</f>
        <v>23-3459</v>
      </c>
      <c r="D143" s="1" t="str">
        <f>Roster_Selection_Women!AE110</f>
        <v>Lexi Cerrillo</v>
      </c>
      <c r="E143" s="23" t="s">
        <v>2197</v>
      </c>
      <c r="F143" s="1" t="str">
        <f>IF(ISERROR(Baker_Scores_Women_Var!E143), " ", IF(Baker_Scores_Women_Var!E143 = "Yes", "Yes", "  "))</f>
        <v>Yes</v>
      </c>
      <c r="G143" s="29">
        <v>125</v>
      </c>
      <c r="H143" s="29">
        <v>120</v>
      </c>
      <c r="I143" s="29">
        <v>105</v>
      </c>
      <c r="J143" s="29">
        <v>166</v>
      </c>
      <c r="K143" s="29">
        <v>125</v>
      </c>
      <c r="L143" s="29">
        <v>154</v>
      </c>
      <c r="M143" s="30">
        <f t="shared" si="40"/>
        <v>795</v>
      </c>
      <c r="N143" s="30">
        <f t="shared" si="41"/>
        <v>6</v>
      </c>
      <c r="O143" s="30">
        <f t="shared" si="42"/>
        <v>132.5</v>
      </c>
    </row>
    <row r="144" spans="2:15" s="1" customFormat="1" ht="13.9" customHeight="1">
      <c r="B144" s="1" t="str">
        <f>Roster_Selection_Women!AB111&amp;" " &amp; "V "</f>
        <v xml:space="preserve">Joliet Junior College V </v>
      </c>
      <c r="C144" s="1" t="str">
        <f>Roster_Selection_Women!AD111</f>
        <v>7823-272755</v>
      </c>
      <c r="D144" s="1" t="str">
        <f>Roster_Selection_Women!AE111</f>
        <v>Lydia Springer</v>
      </c>
      <c r="E144" s="23" t="s">
        <v>2197</v>
      </c>
      <c r="F144" s="1" t="str">
        <f>IF(ISERROR(Baker_Scores_Women_Var!E144), " ", IF(Baker_Scores_Women_Var!E144 = "Yes", "Yes", "  "))</f>
        <v>Yes</v>
      </c>
      <c r="G144" s="29">
        <v>153</v>
      </c>
      <c r="H144" s="29">
        <v>129</v>
      </c>
      <c r="I144" s="29">
        <v>138</v>
      </c>
      <c r="J144" s="29">
        <v>118</v>
      </c>
      <c r="K144" s="29">
        <v>180</v>
      </c>
      <c r="L144" s="29">
        <v>156</v>
      </c>
      <c r="M144" s="30">
        <f t="shared" si="40"/>
        <v>874</v>
      </c>
      <c r="N144" s="30">
        <f t="shared" si="41"/>
        <v>6</v>
      </c>
      <c r="O144" s="30">
        <f t="shared" si="42"/>
        <v>145.66666666666666</v>
      </c>
    </row>
    <row r="145" spans="2:15" s="1" customFormat="1" ht="13.9" customHeight="1">
      <c r="B145" s="1" t="str">
        <f>Roster_Selection_Women!AB112&amp;" " &amp; "V "</f>
        <v xml:space="preserve">Joliet Junior College V </v>
      </c>
      <c r="C145" s="1" t="str">
        <f>Roster_Selection_Women!AD112</f>
        <v>7914-13646</v>
      </c>
      <c r="D145" s="1" t="str">
        <f>Roster_Selection_Women!AE112</f>
        <v>Madelyn Lave</v>
      </c>
      <c r="E145" s="23" t="s">
        <v>2197</v>
      </c>
      <c r="F145" s="1" t="str">
        <f>IF(ISERROR(Baker_Scores_Women_Var!E145), " ", IF(Baker_Scores_Women_Var!E145 = "Yes", "Yes", "  "))</f>
        <v>Yes</v>
      </c>
      <c r="G145" s="29">
        <v>154</v>
      </c>
      <c r="H145" s="29">
        <v>215</v>
      </c>
      <c r="I145" s="29">
        <v>210</v>
      </c>
      <c r="J145" s="29">
        <v>187</v>
      </c>
      <c r="K145" s="29">
        <v>173</v>
      </c>
      <c r="L145" s="29">
        <v>212</v>
      </c>
      <c r="M145" s="30">
        <f t="shared" si="40"/>
        <v>1151</v>
      </c>
      <c r="N145" s="30">
        <f t="shared" si="41"/>
        <v>6</v>
      </c>
      <c r="O145" s="30">
        <f t="shared" si="42"/>
        <v>191.83333333333334</v>
      </c>
    </row>
    <row r="146" spans="2:15" s="1" customFormat="1" ht="13.9" customHeight="1">
      <c r="B146" s="1" t="str">
        <f>Roster_Selection_Women!AB113&amp;" " &amp; "V "</f>
        <v xml:space="preserve">Joliet Junior College V </v>
      </c>
      <c r="C146" s="1" t="str">
        <f>Roster_Selection_Women!AD113</f>
        <v>9674-34991</v>
      </c>
      <c r="D146" s="1" t="str">
        <f>Roster_Selection_Women!AE113</f>
        <v>Mia Cerrillo</v>
      </c>
      <c r="E146" s="23" t="s">
        <v>2197</v>
      </c>
      <c r="F146" s="1" t="str">
        <f>IF(ISERROR(Baker_Scores_Women_Var!E146), " ", IF(Baker_Scores_Women_Var!E146 = "Yes", "Yes", "  "))</f>
        <v>Yes</v>
      </c>
      <c r="G146" s="29">
        <v>136</v>
      </c>
      <c r="H146" s="29">
        <v>175</v>
      </c>
      <c r="I146" s="29">
        <v>160</v>
      </c>
      <c r="J146" s="29">
        <v>149</v>
      </c>
      <c r="K146" s="29">
        <v>163</v>
      </c>
      <c r="L146" s="29">
        <v>132</v>
      </c>
      <c r="M146" s="30">
        <f t="shared" si="40"/>
        <v>915</v>
      </c>
      <c r="N146" s="30">
        <f t="shared" si="41"/>
        <v>6</v>
      </c>
      <c r="O146" s="30">
        <f t="shared" si="42"/>
        <v>152.5</v>
      </c>
    </row>
    <row r="147" spans="2:15" s="1" customFormat="1" ht="13.9" customHeight="1">
      <c r="B147" s="1" t="str">
        <f>Roster_Selection_Women!AB114&amp;" " &amp; "V "</f>
        <v xml:space="preserve"> V </v>
      </c>
      <c r="C147" s="1" t="str">
        <f>Roster_Selection_Women!AD114</f>
        <v/>
      </c>
      <c r="D147" s="1" t="str">
        <f>Roster_Selection_Women!AE114</f>
        <v/>
      </c>
      <c r="E147" s="23"/>
      <c r="F147" s="1" t="str">
        <f>IF(ISERROR(Baker_Scores_Women_Var!E147), " ", IF(Baker_Scores_Women_Var!E147 = "Yes", "Yes", "  "))</f>
        <v xml:space="preserve">  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30">
        <f t="shared" si="40"/>
        <v>0</v>
      </c>
      <c r="N147" s="30">
        <f t="shared" si="41"/>
        <v>0</v>
      </c>
      <c r="O147" s="30">
        <f t="shared" si="42"/>
        <v>0</v>
      </c>
    </row>
    <row r="148" spans="2:15" s="1" customFormat="1" ht="13.9" customHeight="1">
      <c r="B148" s="1" t="str">
        <f>Roster_Selection_Women!AB115&amp;" " &amp; "V "</f>
        <v xml:space="preserve"> V </v>
      </c>
      <c r="C148" s="1" t="str">
        <f>Roster_Selection_Women!AD115</f>
        <v/>
      </c>
      <c r="D148" s="1" t="str">
        <f>Roster_Selection_Women!AE115</f>
        <v/>
      </c>
      <c r="E148" s="23"/>
      <c r="F148" s="1" t="str">
        <f>IF(ISERROR(Baker_Scores_Women_Var!E148), " ", IF(Baker_Scores_Women_Var!E148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30">
        <f t="shared" si="40"/>
        <v>0</v>
      </c>
      <c r="N148" s="30">
        <f t="shared" si="41"/>
        <v>0</v>
      </c>
      <c r="O148" s="30">
        <f t="shared" si="42"/>
        <v>0</v>
      </c>
    </row>
    <row r="149" spans="2:15" s="1" customFormat="1" ht="13.9" customHeight="1">
      <c r="B149" s="1" t="str">
        <f>Roster_Selection_Women!AB116&amp;" " &amp; "V "</f>
        <v xml:space="preserve"> V </v>
      </c>
      <c r="C149" s="1" t="str">
        <f>Roster_Selection_Women!AD116</f>
        <v/>
      </c>
      <c r="D149" s="1" t="str">
        <f>Roster_Selection_Women!AE116</f>
        <v/>
      </c>
      <c r="E149" s="23"/>
      <c r="F149" s="1" t="str">
        <f>IF(ISERROR(Baker_Scores_Women_Var!E149), " ", IF(Baker_Scores_Women_Var!E149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30">
        <f t="shared" si="40"/>
        <v>0</v>
      </c>
      <c r="N149" s="30">
        <f t="shared" si="41"/>
        <v>0</v>
      </c>
      <c r="O149" s="30">
        <f t="shared" si="42"/>
        <v>0</v>
      </c>
    </row>
    <row r="150" spans="2:15" s="1" customFormat="1" ht="13.9" customHeight="1">
      <c r="B150" s="1" t="s">
        <v>1747</v>
      </c>
      <c r="C150" s="28" t="s">
        <v>360</v>
      </c>
      <c r="D150" s="23" t="s">
        <v>360</v>
      </c>
      <c r="E150" s="23"/>
      <c r="F150" s="23"/>
      <c r="G150" s="29"/>
      <c r="H150" s="29"/>
      <c r="I150" s="29"/>
      <c r="J150" s="29"/>
      <c r="K150" s="29"/>
      <c r="L150" s="29"/>
      <c r="M150" s="30">
        <f t="shared" si="40"/>
        <v>0</v>
      </c>
      <c r="N150" s="30">
        <f t="shared" si="41"/>
        <v>0</v>
      </c>
      <c r="O150" s="30">
        <f t="shared" si="42"/>
        <v>0</v>
      </c>
    </row>
    <row r="151" spans="2:15" s="1" customFormat="1" ht="13.9" customHeight="1">
      <c r="B151" s="1" t="s">
        <v>1747</v>
      </c>
      <c r="C151" s="28" t="s">
        <v>360</v>
      </c>
      <c r="D151" s="23" t="s">
        <v>360</v>
      </c>
      <c r="E151" s="23"/>
      <c r="F151" s="23"/>
      <c r="G151" s="29"/>
      <c r="H151" s="29"/>
      <c r="I151" s="29"/>
      <c r="J151" s="29"/>
      <c r="K151" s="29"/>
      <c r="L151" s="29"/>
      <c r="M151" s="30">
        <f t="shared" si="40"/>
        <v>0</v>
      </c>
      <c r="N151" s="30">
        <f t="shared" si="41"/>
        <v>0</v>
      </c>
      <c r="O151" s="30">
        <f t="shared" si="42"/>
        <v>0</v>
      </c>
    </row>
    <row r="152" spans="2:15" s="1" customFormat="1" ht="13.9" customHeight="1">
      <c r="B152" s="1" t="s">
        <v>1747</v>
      </c>
      <c r="C152" s="28" t="s">
        <v>360</v>
      </c>
      <c r="D152" s="23" t="s">
        <v>360</v>
      </c>
      <c r="E152" s="23"/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30">
        <f t="shared" si="42"/>
        <v>0</v>
      </c>
    </row>
    <row r="153" spans="2:15" s="1" customFormat="1" ht="13.9" customHeight="1">
      <c r="B153" s="33"/>
      <c r="G153" s="30">
        <f t="shared" ref="G153:N153" si="43">SUM(G142:G152)</f>
        <v>713</v>
      </c>
      <c r="H153" s="30">
        <f t="shared" si="43"/>
        <v>778</v>
      </c>
      <c r="I153" s="30">
        <f t="shared" si="43"/>
        <v>769</v>
      </c>
      <c r="J153" s="30">
        <f t="shared" si="43"/>
        <v>743</v>
      </c>
      <c r="K153" s="30">
        <f t="shared" si="43"/>
        <v>782</v>
      </c>
      <c r="L153" s="30">
        <f t="shared" si="43"/>
        <v>795</v>
      </c>
      <c r="M153" s="34">
        <f t="shared" si="43"/>
        <v>4580</v>
      </c>
      <c r="N153" s="34">
        <f t="shared" si="43"/>
        <v>30</v>
      </c>
    </row>
    <row r="154" spans="2:15" s="1" customFormat="1" ht="13.9" customHeight="1"/>
    <row r="155" spans="2:15" s="1" customFormat="1" ht="13.9" customHeight="1">
      <c r="B155" s="1" t="str">
        <f>Roster_Selection_Women!AB117&amp;" " &amp; "V "</f>
        <v xml:space="preserve">Judson University V </v>
      </c>
      <c r="C155" s="1" t="str">
        <f>Roster_Selection_Women!AD117</f>
        <v>5686-2431</v>
      </c>
      <c r="D155" s="1" t="str">
        <f>Roster_Selection_Women!AE117</f>
        <v>Chloe Siezega</v>
      </c>
      <c r="E155" s="23" t="s">
        <v>2197</v>
      </c>
      <c r="F155" s="1" t="str">
        <f>IF(ISERROR(Baker_Scores_Women_Var!E155), " ", IF(Baker_Scores_Women_Var!E155 = "Yes", "Yes", "  "))</f>
        <v>Yes</v>
      </c>
      <c r="G155" s="29">
        <v>220</v>
      </c>
      <c r="H155" s="29">
        <v>219</v>
      </c>
      <c r="I155" s="29">
        <v>192</v>
      </c>
      <c r="J155" s="29">
        <v>267</v>
      </c>
      <c r="K155" s="29">
        <v>207</v>
      </c>
      <c r="L155" s="29">
        <v>241</v>
      </c>
      <c r="M155" s="30">
        <f t="shared" ref="M155:M165" si="44">SUM(G155:L155)</f>
        <v>1346</v>
      </c>
      <c r="N155" s="30">
        <f t="shared" ref="N155:N165" si="45">COUNTIF(G155:L155, "&gt;0" )</f>
        <v>6</v>
      </c>
      <c r="O155" s="30">
        <f t="shared" ref="O155:O165" si="46">IF(N155=0,0,M155/N155)</f>
        <v>224.33333333333334</v>
      </c>
    </row>
    <row r="156" spans="2:15" s="1" customFormat="1" ht="13.9" customHeight="1">
      <c r="B156" s="1" t="str">
        <f>Roster_Selection_Women!AB118&amp;" " &amp; "V "</f>
        <v xml:space="preserve">Judson University V </v>
      </c>
      <c r="C156" s="1" t="str">
        <f>Roster_Selection_Women!AD118</f>
        <v>11-174643</v>
      </c>
      <c r="D156" s="1" t="str">
        <f>Roster_Selection_Women!AE118</f>
        <v>Darian Mobley</v>
      </c>
      <c r="E156" s="23" t="s">
        <v>2197</v>
      </c>
      <c r="F156" s="1" t="str">
        <f>IF(ISERROR(Baker_Scores_Women_Var!E156), " ", IF(Baker_Scores_Women_Var!E156 = "Yes", "Yes", "  "))</f>
        <v>Yes</v>
      </c>
      <c r="G156" s="29">
        <v>141</v>
      </c>
      <c r="H156" s="29">
        <v>0</v>
      </c>
      <c r="I156" s="29">
        <v>0</v>
      </c>
      <c r="J156" s="29">
        <v>0</v>
      </c>
      <c r="K156" s="29">
        <v>0</v>
      </c>
      <c r="L156" s="29">
        <v>201</v>
      </c>
      <c r="M156" s="30">
        <f t="shared" si="44"/>
        <v>342</v>
      </c>
      <c r="N156" s="30">
        <f t="shared" si="45"/>
        <v>2</v>
      </c>
      <c r="O156" s="30">
        <f t="shared" si="46"/>
        <v>171</v>
      </c>
    </row>
    <row r="157" spans="2:15" s="1" customFormat="1" ht="13.9" customHeight="1">
      <c r="B157" s="1" t="str">
        <f>Roster_Selection_Women!AB119&amp;" " &amp; "V "</f>
        <v xml:space="preserve">Judson University V </v>
      </c>
      <c r="C157" s="1" t="str">
        <f>Roster_Selection_Women!AD119</f>
        <v>16-65460</v>
      </c>
      <c r="D157" s="1" t="str">
        <f>Roster_Selection_Women!AE119</f>
        <v>Demi Kontos</v>
      </c>
      <c r="E157" s="23" t="s">
        <v>2197</v>
      </c>
      <c r="F157" s="1" t="str">
        <f>IF(ISERROR(Baker_Scores_Women_Var!E157), " ", IF(Baker_Scores_Women_Var!E157 = "Yes", "Yes", "  "))</f>
        <v>Yes</v>
      </c>
      <c r="G157" s="29">
        <v>192</v>
      </c>
      <c r="H157" s="29">
        <v>171</v>
      </c>
      <c r="I157" s="29">
        <v>166</v>
      </c>
      <c r="J157" s="29">
        <v>157</v>
      </c>
      <c r="K157" s="29">
        <v>0</v>
      </c>
      <c r="L157" s="29">
        <v>0</v>
      </c>
      <c r="M157" s="30">
        <f t="shared" si="44"/>
        <v>686</v>
      </c>
      <c r="N157" s="30">
        <f t="shared" si="45"/>
        <v>4</v>
      </c>
      <c r="O157" s="30">
        <f t="shared" si="46"/>
        <v>171.5</v>
      </c>
    </row>
    <row r="158" spans="2:15" s="1" customFormat="1" ht="13.9" customHeight="1">
      <c r="B158" s="1" t="str">
        <f>Roster_Selection_Women!AB120&amp;" " &amp; "V "</f>
        <v xml:space="preserve">Judson University V </v>
      </c>
      <c r="C158" s="1" t="str">
        <f>Roster_Selection_Women!AD120</f>
        <v>16-154883</v>
      </c>
      <c r="D158" s="1" t="str">
        <f>Roster_Selection_Women!AE120</f>
        <v>Isabell Cooley</v>
      </c>
      <c r="E158" s="23" t="s">
        <v>2197</v>
      </c>
      <c r="F158" s="1" t="str">
        <f>IF(ISERROR(Baker_Scores_Women_Var!E158), " ", IF(Baker_Scores_Women_Var!E158 = "Yes", "Yes", "  "))</f>
        <v>Yes</v>
      </c>
      <c r="G158" s="29">
        <v>0</v>
      </c>
      <c r="H158" s="29">
        <v>167</v>
      </c>
      <c r="I158" s="29">
        <v>159</v>
      </c>
      <c r="J158" s="29">
        <v>165</v>
      </c>
      <c r="K158" s="29">
        <v>173</v>
      </c>
      <c r="L158" s="29">
        <v>167</v>
      </c>
      <c r="M158" s="30">
        <f t="shared" si="44"/>
        <v>831</v>
      </c>
      <c r="N158" s="30">
        <f t="shared" si="45"/>
        <v>5</v>
      </c>
      <c r="O158" s="30">
        <f t="shared" si="46"/>
        <v>166.2</v>
      </c>
    </row>
    <row r="159" spans="2:15" s="1" customFormat="1" ht="13.9" customHeight="1">
      <c r="B159" s="1" t="str">
        <f>Roster_Selection_Women!AB121&amp;" " &amp; "V "</f>
        <v xml:space="preserve">Judson University V </v>
      </c>
      <c r="C159" s="1" t="str">
        <f>Roster_Selection_Women!AD121</f>
        <v>15-128973</v>
      </c>
      <c r="D159" s="1" t="str">
        <f>Roster_Selection_Women!AE121</f>
        <v>Michele Chancey</v>
      </c>
      <c r="E159" s="23" t="s">
        <v>2197</v>
      </c>
      <c r="F159" s="1" t="str">
        <f>IF(ISERROR(Baker_Scores_Women_Var!E159), " ", IF(Baker_Scores_Women_Var!E159 = "Yes", "Yes", "  "))</f>
        <v>Yes</v>
      </c>
      <c r="G159" s="29">
        <v>0</v>
      </c>
      <c r="H159" s="29">
        <v>192</v>
      </c>
      <c r="I159" s="29">
        <v>196</v>
      </c>
      <c r="J159" s="29">
        <v>179</v>
      </c>
      <c r="K159" s="29">
        <v>198</v>
      </c>
      <c r="L159" s="29">
        <v>177</v>
      </c>
      <c r="M159" s="30">
        <f t="shared" si="44"/>
        <v>942</v>
      </c>
      <c r="N159" s="30">
        <f t="shared" si="45"/>
        <v>5</v>
      </c>
      <c r="O159" s="30">
        <f t="shared" si="46"/>
        <v>188.4</v>
      </c>
    </row>
    <row r="160" spans="2:15" s="1" customFormat="1" ht="13.9" customHeight="1">
      <c r="B160" s="1" t="str">
        <f>Roster_Selection_Women!AB122&amp;" " &amp; "V "</f>
        <v xml:space="preserve">Judson University V </v>
      </c>
      <c r="C160" s="1" t="str">
        <f>Roster_Selection_Women!AD122</f>
        <v>11-702539</v>
      </c>
      <c r="D160" s="1" t="str">
        <f>Roster_Selection_Women!AE122</f>
        <v>Neena Dingillo</v>
      </c>
      <c r="E160" s="23" t="s">
        <v>2197</v>
      </c>
      <c r="F160" s="1" t="str">
        <f>IF(ISERROR(Baker_Scores_Women_Var!E160), " ", IF(Baker_Scores_Women_Var!E160 = "Yes", "Yes", "  "))</f>
        <v>Yes</v>
      </c>
      <c r="G160" s="29">
        <v>135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30">
        <f t="shared" si="44"/>
        <v>135</v>
      </c>
      <c r="N160" s="30">
        <f t="shared" si="45"/>
        <v>1</v>
      </c>
      <c r="O160" s="30">
        <f t="shared" si="46"/>
        <v>135</v>
      </c>
    </row>
    <row r="161" spans="2:15" s="1" customFormat="1" ht="13.9" customHeight="1">
      <c r="B161" s="1" t="str">
        <f>Roster_Selection_Women!AB123&amp;" " &amp; "V "</f>
        <v xml:space="preserve">Judson University V </v>
      </c>
      <c r="C161" s="1" t="str">
        <f>Roster_Selection_Women!AD123</f>
        <v>11-396899</v>
      </c>
      <c r="D161" s="1" t="str">
        <f>Roster_Selection_Women!AE123</f>
        <v>Paige Carpenter</v>
      </c>
      <c r="E161" s="23" t="s">
        <v>2197</v>
      </c>
      <c r="F161" s="1" t="str">
        <f>IF(ISERROR(Baker_Scores_Women_Var!E161), " ", IF(Baker_Scores_Women_Var!E161 = "Yes", "Yes", "  "))</f>
        <v>Yes</v>
      </c>
      <c r="G161" s="29">
        <v>183</v>
      </c>
      <c r="H161" s="29">
        <v>199</v>
      </c>
      <c r="I161" s="29">
        <v>177</v>
      </c>
      <c r="J161" s="29">
        <v>157</v>
      </c>
      <c r="K161" s="29">
        <v>233</v>
      </c>
      <c r="L161" s="29">
        <v>136</v>
      </c>
      <c r="M161" s="30">
        <f t="shared" si="44"/>
        <v>1085</v>
      </c>
      <c r="N161" s="30">
        <f t="shared" si="45"/>
        <v>6</v>
      </c>
      <c r="O161" s="30">
        <f t="shared" si="46"/>
        <v>180.83333333333334</v>
      </c>
    </row>
    <row r="162" spans="2:15" s="1" customFormat="1" ht="13.9" customHeight="1">
      <c r="B162" s="1" t="str">
        <f>Roster_Selection_Women!AB124&amp;" " &amp; "V "</f>
        <v xml:space="preserve">Judson University V </v>
      </c>
      <c r="C162" s="1" t="str">
        <f>Roster_Selection_Women!AD124</f>
        <v>16-156097</v>
      </c>
      <c r="D162" s="1" t="str">
        <f>Roster_Selection_Women!AE124</f>
        <v>Tina Tindall</v>
      </c>
      <c r="E162" s="23" t="s">
        <v>2197</v>
      </c>
      <c r="F162" s="1" t="str">
        <f>IF(ISERROR(Baker_Scores_Women_Var!E162), " ", IF(Baker_Scores_Women_Var!E162 = "Yes", "Yes", "  "))</f>
        <v>Yes</v>
      </c>
      <c r="G162" s="29">
        <v>0</v>
      </c>
      <c r="H162" s="29">
        <v>0</v>
      </c>
      <c r="I162" s="29">
        <v>0</v>
      </c>
      <c r="J162" s="29">
        <v>0</v>
      </c>
      <c r="K162" s="29">
        <v>152</v>
      </c>
      <c r="L162" s="29">
        <v>0</v>
      </c>
      <c r="M162" s="30">
        <f t="shared" si="44"/>
        <v>152</v>
      </c>
      <c r="N162" s="30">
        <f t="shared" si="45"/>
        <v>1</v>
      </c>
      <c r="O162" s="30">
        <f t="shared" si="46"/>
        <v>152</v>
      </c>
    </row>
    <row r="163" spans="2:15" s="1" customFormat="1" ht="13.9" customHeight="1">
      <c r="B163" s="1" t="s">
        <v>1748</v>
      </c>
      <c r="C163" s="28" t="s">
        <v>360</v>
      </c>
      <c r="D163" s="23" t="s">
        <v>360</v>
      </c>
      <c r="E163" s="23"/>
      <c r="F163" s="23"/>
      <c r="G163" s="29"/>
      <c r="H163" s="29"/>
      <c r="I163" s="29"/>
      <c r="J163" s="29"/>
      <c r="K163" s="29"/>
      <c r="L163" s="29"/>
      <c r="M163" s="30">
        <f t="shared" si="44"/>
        <v>0</v>
      </c>
      <c r="N163" s="30">
        <f t="shared" si="45"/>
        <v>0</v>
      </c>
      <c r="O163" s="30">
        <f t="shared" si="46"/>
        <v>0</v>
      </c>
    </row>
    <row r="164" spans="2:15" s="1" customFormat="1" ht="13.9" customHeight="1">
      <c r="B164" s="1" t="s">
        <v>1748</v>
      </c>
      <c r="C164" s="28" t="s">
        <v>360</v>
      </c>
      <c r="D164" s="23" t="s">
        <v>360</v>
      </c>
      <c r="E164" s="23"/>
      <c r="F164" s="23"/>
      <c r="G164" s="29"/>
      <c r="H164" s="29"/>
      <c r="I164" s="29"/>
      <c r="J164" s="29"/>
      <c r="K164" s="29"/>
      <c r="L164" s="29"/>
      <c r="M164" s="30">
        <f t="shared" si="44"/>
        <v>0</v>
      </c>
      <c r="N164" s="30">
        <f t="shared" si="45"/>
        <v>0</v>
      </c>
      <c r="O164" s="30">
        <f t="shared" si="46"/>
        <v>0</v>
      </c>
    </row>
    <row r="165" spans="2:15" s="1" customFormat="1" ht="13.9" customHeight="1">
      <c r="B165" s="1" t="s">
        <v>1748</v>
      </c>
      <c r="C165" s="28" t="s">
        <v>360</v>
      </c>
      <c r="D165" s="23" t="s">
        <v>360</v>
      </c>
      <c r="E165" s="23"/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30">
        <f t="shared" si="46"/>
        <v>0</v>
      </c>
    </row>
    <row r="166" spans="2:15" s="1" customFormat="1" ht="13.9" customHeight="1">
      <c r="B166" s="33"/>
      <c r="G166" s="30">
        <f t="shared" ref="G166:N166" si="47">SUM(G155:G165)</f>
        <v>871</v>
      </c>
      <c r="H166" s="30">
        <f t="shared" si="47"/>
        <v>948</v>
      </c>
      <c r="I166" s="30">
        <f t="shared" si="47"/>
        <v>890</v>
      </c>
      <c r="J166" s="30">
        <f t="shared" si="47"/>
        <v>925</v>
      </c>
      <c r="K166" s="30">
        <f t="shared" si="47"/>
        <v>963</v>
      </c>
      <c r="L166" s="30">
        <f t="shared" si="47"/>
        <v>922</v>
      </c>
      <c r="M166" s="34">
        <f t="shared" si="47"/>
        <v>5519</v>
      </c>
      <c r="N166" s="34">
        <f t="shared" si="47"/>
        <v>30</v>
      </c>
    </row>
    <row r="167" spans="2:15" s="1" customFormat="1" ht="13.9" customHeight="1"/>
    <row r="168" spans="2:15" s="1" customFormat="1" ht="13.9" customHeight="1">
      <c r="B168" s="1" t="str">
        <f>Roster_Selection_Women!AB131&amp;" " &amp; "V "</f>
        <v xml:space="preserve">Lewis University V </v>
      </c>
      <c r="C168" s="1" t="str">
        <f>Roster_Selection_Women!AD131</f>
        <v>21-5442</v>
      </c>
      <c r="D168" s="1" t="str">
        <f>Roster_Selection_Women!AE131</f>
        <v>Ailyn Aguilar</v>
      </c>
      <c r="E168" s="23" t="s">
        <v>2197</v>
      </c>
      <c r="F168" s="1" t="str">
        <f>IF(ISERROR(Baker_Scores_Women_Var!E168), " ", IF(Baker_Scores_Women_Var!E168 = "Yes", "Yes", "  "))</f>
        <v>Yes</v>
      </c>
      <c r="G168" s="29">
        <v>179</v>
      </c>
      <c r="H168" s="29">
        <v>138</v>
      </c>
      <c r="I168" s="29">
        <v>0</v>
      </c>
      <c r="J168" s="29">
        <v>188</v>
      </c>
      <c r="K168" s="29">
        <v>155</v>
      </c>
      <c r="L168" s="29">
        <v>0</v>
      </c>
      <c r="M168" s="30">
        <f t="shared" ref="M168:M178" si="48">SUM(G168:L168)</f>
        <v>660</v>
      </c>
      <c r="N168" s="30">
        <f t="shared" ref="N168:N178" si="49">COUNTIF(G168:L168, "&gt;0" )</f>
        <v>4</v>
      </c>
      <c r="O168" s="30">
        <f t="shared" ref="O168:O178" si="50">IF(N168=0,0,M168/N168)</f>
        <v>165</v>
      </c>
    </row>
    <row r="169" spans="2:15" s="1" customFormat="1" ht="13.9" customHeight="1">
      <c r="B169" s="1" t="str">
        <f>Roster_Selection_Women!AB132&amp;" " &amp; "V "</f>
        <v xml:space="preserve">Lewis University V </v>
      </c>
      <c r="C169" s="1" t="str">
        <f>Roster_Selection_Women!AD132</f>
        <v>11-423978</v>
      </c>
      <c r="D169" s="1" t="str">
        <f>Roster_Selection_Women!AE132</f>
        <v>Allie Dague</v>
      </c>
      <c r="E169" s="23" t="s">
        <v>2197</v>
      </c>
      <c r="F169" s="1" t="str">
        <f>IF(ISERROR(Baker_Scores_Women_Var!E169), " ", IF(Baker_Scores_Women_Var!E169 = "Yes", "Yes", "  "))</f>
        <v>Yes</v>
      </c>
      <c r="G169" s="29">
        <v>201</v>
      </c>
      <c r="H169" s="29">
        <v>162</v>
      </c>
      <c r="I169" s="29">
        <v>137</v>
      </c>
      <c r="J169" s="29">
        <v>178</v>
      </c>
      <c r="K169" s="29">
        <v>161</v>
      </c>
      <c r="L169" s="29">
        <v>176</v>
      </c>
      <c r="M169" s="30">
        <f t="shared" si="48"/>
        <v>1015</v>
      </c>
      <c r="N169" s="30">
        <f t="shared" si="49"/>
        <v>6</v>
      </c>
      <c r="O169" s="30">
        <f t="shared" si="50"/>
        <v>169.16666666666666</v>
      </c>
    </row>
    <row r="170" spans="2:15" s="1" customFormat="1" ht="13.9" customHeight="1">
      <c r="B170" s="1" t="str">
        <f>Roster_Selection_Women!AB133&amp;" " &amp; "V "</f>
        <v xml:space="preserve">Lewis University V </v>
      </c>
      <c r="C170" s="1" t="str">
        <f>Roster_Selection_Women!AD133</f>
        <v>20-14281</v>
      </c>
      <c r="D170" s="1" t="str">
        <f>Roster_Selection_Women!AE133</f>
        <v>Carolina Alvarado Delgado</v>
      </c>
      <c r="E170" s="23" t="s">
        <v>2197</v>
      </c>
      <c r="F170" s="1" t="str">
        <f>IF(ISERROR(Baker_Scores_Women_Var!E170), " ", IF(Baker_Scores_Women_Var!E170 = "Yes", "Yes", "  "))</f>
        <v>Yes</v>
      </c>
      <c r="G170" s="29">
        <v>213</v>
      </c>
      <c r="H170" s="29">
        <v>170</v>
      </c>
      <c r="I170" s="29">
        <v>187</v>
      </c>
      <c r="J170" s="29">
        <v>214</v>
      </c>
      <c r="K170" s="29">
        <v>206</v>
      </c>
      <c r="L170" s="29">
        <v>218</v>
      </c>
      <c r="M170" s="30">
        <f t="shared" si="48"/>
        <v>1208</v>
      </c>
      <c r="N170" s="30">
        <f t="shared" si="49"/>
        <v>6</v>
      </c>
      <c r="O170" s="30">
        <f t="shared" si="50"/>
        <v>201.33333333333334</v>
      </c>
    </row>
    <row r="171" spans="2:15" s="1" customFormat="1" ht="13.9" customHeight="1">
      <c r="B171" s="1" t="str">
        <f>Roster_Selection_Women!AB134&amp;" " &amp; "V "</f>
        <v xml:space="preserve">Lewis University V </v>
      </c>
      <c r="C171" s="1" t="str">
        <f>Roster_Selection_Women!AD134</f>
        <v>22-4500</v>
      </c>
      <c r="D171" s="1" t="str">
        <f>Roster_Selection_Women!AE134</f>
        <v>Michelle Baeza</v>
      </c>
      <c r="E171" s="23" t="s">
        <v>2197</v>
      </c>
      <c r="F171" s="1" t="str">
        <f>IF(ISERROR(Baker_Scores_Women_Var!E171), " ", IF(Baker_Scores_Women_Var!E171 = "Yes", "Yes", "  "))</f>
        <v>Yes</v>
      </c>
      <c r="G171" s="29">
        <v>212</v>
      </c>
      <c r="H171" s="29">
        <v>137</v>
      </c>
      <c r="I171" s="29">
        <v>131</v>
      </c>
      <c r="J171" s="29">
        <v>0</v>
      </c>
      <c r="K171" s="29">
        <v>156</v>
      </c>
      <c r="L171" s="29">
        <v>170</v>
      </c>
      <c r="M171" s="30">
        <f t="shared" si="48"/>
        <v>806</v>
      </c>
      <c r="N171" s="30">
        <f t="shared" si="49"/>
        <v>5</v>
      </c>
      <c r="O171" s="30">
        <f t="shared" si="50"/>
        <v>161.19999999999999</v>
      </c>
    </row>
    <row r="172" spans="2:15" s="1" customFormat="1" ht="13.9" customHeight="1">
      <c r="B172" s="1" t="str">
        <f>Roster_Selection_Women!AB135&amp;" " &amp; "V "</f>
        <v xml:space="preserve">Lewis University V </v>
      </c>
      <c r="C172" s="1" t="str">
        <f>Roster_Selection_Women!AD135</f>
        <v>5730-34875</v>
      </c>
      <c r="D172" s="1" t="str">
        <f>Roster_Selection_Women!AE135</f>
        <v>Savanna Jourdan</v>
      </c>
      <c r="E172" s="23" t="s">
        <v>2197</v>
      </c>
      <c r="F172" s="1" t="str">
        <f>IF(ISERROR(Baker_Scores_Women_Var!E172), " ", IF(Baker_Scores_Women_Var!E172 = "Yes", "Yes", "  "))</f>
        <v>Yes</v>
      </c>
      <c r="G172" s="29">
        <v>184</v>
      </c>
      <c r="H172" s="29">
        <v>184</v>
      </c>
      <c r="I172" s="29">
        <v>142</v>
      </c>
      <c r="J172" s="29">
        <v>146</v>
      </c>
      <c r="K172" s="29">
        <v>212</v>
      </c>
      <c r="L172" s="29">
        <v>161</v>
      </c>
      <c r="M172" s="30">
        <f t="shared" si="48"/>
        <v>1029</v>
      </c>
      <c r="N172" s="30">
        <f t="shared" si="49"/>
        <v>6</v>
      </c>
      <c r="O172" s="30">
        <f t="shared" si="50"/>
        <v>171.5</v>
      </c>
    </row>
    <row r="173" spans="2:15" s="1" customFormat="1" ht="13.9" customHeight="1">
      <c r="B173" s="1" t="str">
        <f>Roster_Selection_Women!AB136&amp;" " &amp; "V "</f>
        <v xml:space="preserve">Lewis University V </v>
      </c>
      <c r="C173" s="1" t="str">
        <f>Roster_Selection_Women!AD136</f>
        <v>18-12075</v>
      </c>
      <c r="D173" s="1" t="str">
        <f>Roster_Selection_Women!AE136</f>
        <v>Zoe Vaughan</v>
      </c>
      <c r="E173" s="23" t="s">
        <v>2197</v>
      </c>
      <c r="F173" s="1" t="str">
        <f>IF(ISERROR(Baker_Scores_Women_Var!E173), " ", IF(Baker_Scores_Women_Var!E173 = "Yes", "Yes", "  "))</f>
        <v>Yes</v>
      </c>
      <c r="G173" s="29">
        <v>0</v>
      </c>
      <c r="H173" s="29">
        <v>0</v>
      </c>
      <c r="I173" s="29">
        <v>175</v>
      </c>
      <c r="J173" s="29">
        <v>166</v>
      </c>
      <c r="K173" s="29">
        <v>0</v>
      </c>
      <c r="L173" s="29">
        <v>152</v>
      </c>
      <c r="M173" s="30">
        <f t="shared" si="48"/>
        <v>493</v>
      </c>
      <c r="N173" s="30">
        <f t="shared" si="49"/>
        <v>3</v>
      </c>
      <c r="O173" s="30">
        <f t="shared" si="50"/>
        <v>164.33333333333334</v>
      </c>
    </row>
    <row r="174" spans="2:15" s="1" customFormat="1" ht="13.9" customHeight="1">
      <c r="B174" s="1" t="str">
        <f>Roster_Selection_Women!AB137&amp;" " &amp; "V "</f>
        <v xml:space="preserve"> V </v>
      </c>
      <c r="C174" s="1" t="str">
        <f>Roster_Selection_Women!AD137</f>
        <v/>
      </c>
      <c r="D174" s="1" t="str">
        <f>Roster_Selection_Women!AE137</f>
        <v/>
      </c>
      <c r="E174" s="23"/>
      <c r="F174" s="1" t="str">
        <f>IF(ISERROR(Baker_Scores_Women_Var!E174), " ", IF(Baker_Scores_Women_Var!E174 = "Yes", "Yes", "  "))</f>
        <v xml:space="preserve">  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30">
        <f t="shared" si="48"/>
        <v>0</v>
      </c>
      <c r="N174" s="30">
        <f t="shared" si="49"/>
        <v>0</v>
      </c>
      <c r="O174" s="30">
        <f t="shared" si="50"/>
        <v>0</v>
      </c>
    </row>
    <row r="175" spans="2:15" s="1" customFormat="1" ht="13.9" customHeight="1">
      <c r="B175" s="1" t="str">
        <f>Roster_Selection_Women!AB138&amp;" " &amp; "V "</f>
        <v xml:space="preserve"> V </v>
      </c>
      <c r="C175" s="1" t="str">
        <f>Roster_Selection_Women!AD138</f>
        <v/>
      </c>
      <c r="D175" s="1" t="str">
        <f>Roster_Selection_Women!AE138</f>
        <v/>
      </c>
      <c r="E175" s="23"/>
      <c r="F175" s="1" t="str">
        <f>IF(ISERROR(Baker_Scores_Women_Var!E175), " ", IF(Baker_Scores_Women_Var!E175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30">
        <f t="shared" si="48"/>
        <v>0</v>
      </c>
      <c r="N175" s="30">
        <f t="shared" si="49"/>
        <v>0</v>
      </c>
      <c r="O175" s="30">
        <f t="shared" si="50"/>
        <v>0</v>
      </c>
    </row>
    <row r="176" spans="2:15" s="1" customFormat="1" ht="13.9" customHeight="1">
      <c r="B176" s="1" t="s">
        <v>1749</v>
      </c>
      <c r="C176" s="28" t="s">
        <v>360</v>
      </c>
      <c r="D176" s="23" t="s">
        <v>360</v>
      </c>
      <c r="E176" s="23"/>
      <c r="F176" s="23"/>
      <c r="G176" s="29"/>
      <c r="H176" s="29"/>
      <c r="I176" s="29"/>
      <c r="J176" s="29"/>
      <c r="K176" s="29"/>
      <c r="L176" s="29"/>
      <c r="M176" s="30">
        <f t="shared" si="48"/>
        <v>0</v>
      </c>
      <c r="N176" s="30">
        <f t="shared" si="49"/>
        <v>0</v>
      </c>
      <c r="O176" s="30">
        <f t="shared" si="50"/>
        <v>0</v>
      </c>
    </row>
    <row r="177" spans="2:15" s="1" customFormat="1" ht="13.9" customHeight="1">
      <c r="B177" s="1" t="s">
        <v>1749</v>
      </c>
      <c r="C177" s="28" t="s">
        <v>360</v>
      </c>
      <c r="D177" s="23" t="s">
        <v>360</v>
      </c>
      <c r="E177" s="23"/>
      <c r="F177" s="23"/>
      <c r="G177" s="29"/>
      <c r="H177" s="29"/>
      <c r="I177" s="29"/>
      <c r="J177" s="29"/>
      <c r="K177" s="29"/>
      <c r="L177" s="29"/>
      <c r="M177" s="30">
        <f t="shared" si="48"/>
        <v>0</v>
      </c>
      <c r="N177" s="30">
        <f t="shared" si="49"/>
        <v>0</v>
      </c>
      <c r="O177" s="30">
        <f t="shared" si="50"/>
        <v>0</v>
      </c>
    </row>
    <row r="178" spans="2:15" s="1" customFormat="1" ht="13.9" customHeight="1">
      <c r="B178" s="1" t="s">
        <v>1749</v>
      </c>
      <c r="C178" s="28" t="s">
        <v>360</v>
      </c>
      <c r="D178" s="23" t="s">
        <v>360</v>
      </c>
      <c r="E178" s="23"/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30">
        <f t="shared" si="50"/>
        <v>0</v>
      </c>
    </row>
    <row r="179" spans="2:15" s="1" customFormat="1" ht="13.9" customHeight="1">
      <c r="B179" s="33"/>
      <c r="G179" s="30">
        <f t="shared" ref="G179:N179" si="51">SUM(G168:G178)</f>
        <v>989</v>
      </c>
      <c r="H179" s="30">
        <f t="shared" si="51"/>
        <v>791</v>
      </c>
      <c r="I179" s="30">
        <f t="shared" si="51"/>
        <v>772</v>
      </c>
      <c r="J179" s="30">
        <f t="shared" si="51"/>
        <v>892</v>
      </c>
      <c r="K179" s="30">
        <f t="shared" si="51"/>
        <v>890</v>
      </c>
      <c r="L179" s="30">
        <f t="shared" si="51"/>
        <v>877</v>
      </c>
      <c r="M179" s="34">
        <f t="shared" si="51"/>
        <v>5211</v>
      </c>
      <c r="N179" s="34">
        <f t="shared" si="51"/>
        <v>30</v>
      </c>
    </row>
    <row r="180" spans="2:15" s="1" customFormat="1" ht="13.9" customHeight="1"/>
    <row r="181" spans="2:15" s="1" customFormat="1" ht="13.9" customHeight="1">
      <c r="B181" s="1" t="str">
        <f>Roster_Selection_Women!AB144&amp;" " &amp; "V "</f>
        <v xml:space="preserve">Marian University (IN) V </v>
      </c>
      <c r="C181" s="1" t="str">
        <f>Roster_Selection_Women!AD144</f>
        <v>11-73388</v>
      </c>
      <c r="D181" s="1" t="str">
        <f>Roster_Selection_Women!AE144</f>
        <v>Abigail Dwyer</v>
      </c>
      <c r="E181" s="23" t="s">
        <v>2197</v>
      </c>
      <c r="F181" s="1" t="str">
        <f>IF(ISERROR(Baker_Scores_Women_Var!E181), " ", IF(Baker_Scores_Women_Var!E181 = "Yes", "Yes", "  "))</f>
        <v>Yes</v>
      </c>
      <c r="G181" s="29">
        <v>191</v>
      </c>
      <c r="H181" s="29">
        <v>152</v>
      </c>
      <c r="I181" s="29">
        <v>203</v>
      </c>
      <c r="J181" s="29">
        <v>156</v>
      </c>
      <c r="K181" s="29">
        <v>183</v>
      </c>
      <c r="L181" s="29">
        <v>177</v>
      </c>
      <c r="M181" s="30">
        <f t="shared" ref="M181:M191" si="52">SUM(G181:L181)</f>
        <v>1062</v>
      </c>
      <c r="N181" s="30">
        <f t="shared" ref="N181:N191" si="53">COUNTIF(G181:L181, "&gt;0" )</f>
        <v>6</v>
      </c>
      <c r="O181" s="30">
        <f t="shared" ref="O181:O191" si="54">IF(N181=0,0,M181/N181)</f>
        <v>177</v>
      </c>
    </row>
    <row r="182" spans="2:15" s="1" customFormat="1" ht="13.9" customHeight="1">
      <c r="B182" s="1" t="str">
        <f>Roster_Selection_Women!AB145&amp;" " &amp; "V "</f>
        <v xml:space="preserve">Marian University (IN) V </v>
      </c>
      <c r="C182" s="1" t="str">
        <f>Roster_Selection_Women!AD145</f>
        <v>11-563105</v>
      </c>
      <c r="D182" s="1" t="str">
        <f>Roster_Selection_Women!AE145</f>
        <v>Kristin Hosea</v>
      </c>
      <c r="E182" s="23" t="s">
        <v>2197</v>
      </c>
      <c r="F182" s="1" t="str">
        <f>IF(ISERROR(Baker_Scores_Women_Var!E182), " ", IF(Baker_Scores_Women_Var!E182 = "Yes", "Yes", "  "))</f>
        <v>Yes</v>
      </c>
      <c r="G182" s="29">
        <v>222</v>
      </c>
      <c r="H182" s="29">
        <v>226</v>
      </c>
      <c r="I182" s="29">
        <v>124</v>
      </c>
      <c r="J182" s="29">
        <v>213</v>
      </c>
      <c r="K182" s="29">
        <v>147</v>
      </c>
      <c r="L182" s="29">
        <v>161</v>
      </c>
      <c r="M182" s="30">
        <f t="shared" si="52"/>
        <v>1093</v>
      </c>
      <c r="N182" s="30">
        <f t="shared" si="53"/>
        <v>6</v>
      </c>
      <c r="O182" s="30">
        <f t="shared" si="54"/>
        <v>182.16666666666666</v>
      </c>
    </row>
    <row r="183" spans="2:15" s="1" customFormat="1" ht="13.9" customHeight="1">
      <c r="B183" s="1" t="str">
        <f>Roster_Selection_Women!AB146&amp;" " &amp; "V "</f>
        <v xml:space="preserve">Marian University (IN) V </v>
      </c>
      <c r="C183" s="1" t="str">
        <f>Roster_Selection_Women!AD146</f>
        <v>11-232937</v>
      </c>
      <c r="D183" s="1" t="str">
        <f>Roster_Selection_Women!AE146</f>
        <v>Lori Bauerle</v>
      </c>
      <c r="E183" s="23" t="s">
        <v>2196</v>
      </c>
      <c r="F183" s="1" t="str">
        <f>IF(ISERROR(Baker_Scores_Women_Var!E183), " ", IF(Baker_Scores_Women_Var!E183 = "Yes", "Yes", "  "))</f>
        <v>Yes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30">
        <f t="shared" si="52"/>
        <v>0</v>
      </c>
      <c r="N183" s="30">
        <f t="shared" si="53"/>
        <v>0</v>
      </c>
      <c r="O183" s="30">
        <f t="shared" si="54"/>
        <v>0</v>
      </c>
    </row>
    <row r="184" spans="2:15" s="1" customFormat="1" ht="13.9" customHeight="1">
      <c r="B184" s="1" t="str">
        <f>Roster_Selection_Women!AB147&amp;" " &amp; "V "</f>
        <v xml:space="preserve">Marian University (IN) V </v>
      </c>
      <c r="C184" s="1" t="str">
        <f>Roster_Selection_Women!AD147</f>
        <v>11-599028</v>
      </c>
      <c r="D184" s="1" t="str">
        <f>Roster_Selection_Women!AE147</f>
        <v>Macie Hadley</v>
      </c>
      <c r="E184" s="23" t="s">
        <v>2197</v>
      </c>
      <c r="F184" s="1" t="str">
        <f>IF(ISERROR(Baker_Scores_Women_Var!E184), " ", IF(Baker_Scores_Women_Var!E184 = "Yes", "Yes", "  "))</f>
        <v>Yes</v>
      </c>
      <c r="G184" s="29">
        <v>156</v>
      </c>
      <c r="H184" s="29">
        <v>181</v>
      </c>
      <c r="I184" s="29">
        <v>257</v>
      </c>
      <c r="J184" s="29">
        <v>197</v>
      </c>
      <c r="K184" s="29">
        <v>173</v>
      </c>
      <c r="L184" s="29">
        <v>247</v>
      </c>
      <c r="M184" s="30">
        <f t="shared" si="52"/>
        <v>1211</v>
      </c>
      <c r="N184" s="30">
        <f t="shared" si="53"/>
        <v>6</v>
      </c>
      <c r="O184" s="30">
        <f t="shared" si="54"/>
        <v>201.83333333333334</v>
      </c>
    </row>
    <row r="185" spans="2:15" s="1" customFormat="1" ht="13.9" customHeight="1">
      <c r="B185" s="1" t="str">
        <f>Roster_Selection_Women!AB148&amp;" " &amp; "V "</f>
        <v xml:space="preserve">Marian University (IN) V </v>
      </c>
      <c r="C185" s="1" t="str">
        <f>Roster_Selection_Women!AD148</f>
        <v>11-273244</v>
      </c>
      <c r="D185" s="1" t="str">
        <f>Roster_Selection_Women!AE148</f>
        <v>Mary Brooks</v>
      </c>
      <c r="E185" s="23" t="s">
        <v>2197</v>
      </c>
      <c r="F185" s="1" t="str">
        <f>IF(ISERROR(Baker_Scores_Women_Var!E185), " ", IF(Baker_Scores_Women_Var!E185 = "Yes", "Yes", "  "))</f>
        <v>Yes</v>
      </c>
      <c r="G185" s="29">
        <v>118</v>
      </c>
      <c r="H185" s="29">
        <v>0</v>
      </c>
      <c r="I185" s="29">
        <v>0</v>
      </c>
      <c r="J185" s="29">
        <v>0</v>
      </c>
      <c r="K185" s="29">
        <v>0</v>
      </c>
      <c r="L185" s="29">
        <v>148</v>
      </c>
      <c r="M185" s="30">
        <f t="shared" si="52"/>
        <v>266</v>
      </c>
      <c r="N185" s="30">
        <f t="shared" si="53"/>
        <v>2</v>
      </c>
      <c r="O185" s="30">
        <f t="shared" si="54"/>
        <v>133</v>
      </c>
    </row>
    <row r="186" spans="2:15" s="1" customFormat="1" ht="13.9" customHeight="1">
      <c r="B186" s="1" t="str">
        <f>Roster_Selection_Women!AB149&amp;" " &amp; "V "</f>
        <v xml:space="preserve">Marian University (IN) V </v>
      </c>
      <c r="C186" s="1" t="str">
        <f>Roster_Selection_Women!AD149</f>
        <v>9387-14301</v>
      </c>
      <c r="D186" s="1" t="str">
        <f>Roster_Selection_Women!AE149</f>
        <v>Skylar Thomas</v>
      </c>
      <c r="E186" s="23" t="s">
        <v>2197</v>
      </c>
      <c r="F186" s="1" t="str">
        <f>IF(ISERROR(Baker_Scores_Women_Var!E186), " ", IF(Baker_Scores_Women_Var!E186 = "Yes", "Yes", "  "))</f>
        <v xml:space="preserve">  </v>
      </c>
      <c r="G186" s="29">
        <v>0</v>
      </c>
      <c r="H186" s="29">
        <v>167</v>
      </c>
      <c r="I186" s="29">
        <v>176</v>
      </c>
      <c r="J186" s="29">
        <v>176</v>
      </c>
      <c r="K186" s="29">
        <v>141</v>
      </c>
      <c r="L186" s="29">
        <v>0</v>
      </c>
      <c r="M186" s="30">
        <f t="shared" si="52"/>
        <v>660</v>
      </c>
      <c r="N186" s="30">
        <f t="shared" si="53"/>
        <v>4</v>
      </c>
      <c r="O186" s="30">
        <f t="shared" si="54"/>
        <v>165</v>
      </c>
    </row>
    <row r="187" spans="2:15" s="1" customFormat="1" ht="13.9" customHeight="1">
      <c r="B187" s="1" t="str">
        <f>Roster_Selection_Women!AB150&amp;" " &amp; "V "</f>
        <v xml:space="preserve">Marian University (IN) V </v>
      </c>
      <c r="C187" s="1" t="str">
        <f>Roster_Selection_Women!AD150</f>
        <v>11-746884</v>
      </c>
      <c r="D187" s="1" t="str">
        <f>Roster_Selection_Women!AE150</f>
        <v>Tandess O'neal</v>
      </c>
      <c r="E187" s="23" t="s">
        <v>2197</v>
      </c>
      <c r="F187" s="1" t="str">
        <f>IF(ISERROR(Baker_Scores_Women_Var!E187), " ", IF(Baker_Scores_Women_Var!E187 = "Yes", "Yes", "  "))</f>
        <v>Yes</v>
      </c>
      <c r="G187" s="29">
        <v>183</v>
      </c>
      <c r="H187" s="29">
        <v>172</v>
      </c>
      <c r="I187" s="29">
        <v>164</v>
      </c>
      <c r="J187" s="29">
        <v>202</v>
      </c>
      <c r="K187" s="29">
        <v>181</v>
      </c>
      <c r="L187" s="29">
        <v>199</v>
      </c>
      <c r="M187" s="30">
        <f t="shared" si="52"/>
        <v>1101</v>
      </c>
      <c r="N187" s="30">
        <f t="shared" si="53"/>
        <v>6</v>
      </c>
      <c r="O187" s="30">
        <f t="shared" si="54"/>
        <v>183.5</v>
      </c>
    </row>
    <row r="188" spans="2:15" s="1" customFormat="1" ht="13.9" customHeight="1">
      <c r="B188" s="1" t="str">
        <f>Roster_Selection_Women!AB151&amp;" " &amp; "V "</f>
        <v xml:space="preserve"> V </v>
      </c>
      <c r="C188" s="1" t="str">
        <f>Roster_Selection_Women!AD151</f>
        <v/>
      </c>
      <c r="D188" s="1" t="str">
        <f>Roster_Selection_Women!AE151</f>
        <v/>
      </c>
      <c r="E188" s="23"/>
      <c r="F188" s="1" t="str">
        <f>IF(ISERROR(Baker_Scores_Women_Var!E188), " ", IF(Baker_Scores_Women_Var!E188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30">
        <f t="shared" si="52"/>
        <v>0</v>
      </c>
      <c r="N188" s="30">
        <f t="shared" si="53"/>
        <v>0</v>
      </c>
      <c r="O188" s="30">
        <f t="shared" si="54"/>
        <v>0</v>
      </c>
    </row>
    <row r="189" spans="2:15" s="1" customFormat="1" ht="13.9" customHeight="1">
      <c r="B189" s="1" t="s">
        <v>1750</v>
      </c>
      <c r="C189" s="28" t="s">
        <v>360</v>
      </c>
      <c r="D189" s="23" t="s">
        <v>360</v>
      </c>
      <c r="E189" s="23"/>
      <c r="F189" s="23"/>
      <c r="G189" s="29"/>
      <c r="H189" s="29"/>
      <c r="I189" s="29"/>
      <c r="J189" s="29"/>
      <c r="K189" s="29"/>
      <c r="L189" s="29"/>
      <c r="M189" s="30">
        <f t="shared" si="52"/>
        <v>0</v>
      </c>
      <c r="N189" s="30">
        <f t="shared" si="53"/>
        <v>0</v>
      </c>
      <c r="O189" s="30">
        <f t="shared" si="54"/>
        <v>0</v>
      </c>
    </row>
    <row r="190" spans="2:15" s="1" customFormat="1" ht="13.9" customHeight="1">
      <c r="B190" s="1" t="s">
        <v>1750</v>
      </c>
      <c r="C190" s="28" t="s">
        <v>360</v>
      </c>
      <c r="D190" s="23" t="s">
        <v>360</v>
      </c>
      <c r="E190" s="23"/>
      <c r="F190" s="23"/>
      <c r="G190" s="29"/>
      <c r="H190" s="29"/>
      <c r="I190" s="29"/>
      <c r="J190" s="29"/>
      <c r="K190" s="29"/>
      <c r="L190" s="29"/>
      <c r="M190" s="30">
        <f t="shared" si="52"/>
        <v>0</v>
      </c>
      <c r="N190" s="30">
        <f t="shared" si="53"/>
        <v>0</v>
      </c>
      <c r="O190" s="30">
        <f t="shared" si="54"/>
        <v>0</v>
      </c>
    </row>
    <row r="191" spans="2:15" s="1" customFormat="1" ht="13.9" customHeight="1">
      <c r="B191" s="1" t="s">
        <v>1750</v>
      </c>
      <c r="C191" s="28" t="s">
        <v>360</v>
      </c>
      <c r="D191" s="23" t="s">
        <v>360</v>
      </c>
      <c r="E191" s="23"/>
      <c r="F191" s="23"/>
      <c r="G191" s="31"/>
      <c r="H191" s="31"/>
      <c r="I191" s="31"/>
      <c r="J191" s="31"/>
      <c r="K191" s="31"/>
      <c r="L191" s="31"/>
      <c r="M191" s="32">
        <f t="shared" si="52"/>
        <v>0</v>
      </c>
      <c r="N191" s="32">
        <f t="shared" si="53"/>
        <v>0</v>
      </c>
      <c r="O191" s="30">
        <f t="shared" si="54"/>
        <v>0</v>
      </c>
    </row>
    <row r="192" spans="2:15" s="1" customFormat="1" ht="13.9" customHeight="1">
      <c r="B192" s="33"/>
      <c r="G192" s="30">
        <f t="shared" ref="G192:N192" si="55">SUM(G181:G191)</f>
        <v>870</v>
      </c>
      <c r="H192" s="30">
        <f t="shared" si="55"/>
        <v>898</v>
      </c>
      <c r="I192" s="30">
        <f t="shared" si="55"/>
        <v>924</v>
      </c>
      <c r="J192" s="30">
        <f t="shared" si="55"/>
        <v>944</v>
      </c>
      <c r="K192" s="30">
        <f t="shared" si="55"/>
        <v>825</v>
      </c>
      <c r="L192" s="30">
        <f t="shared" si="55"/>
        <v>932</v>
      </c>
      <c r="M192" s="34">
        <f t="shared" si="55"/>
        <v>5393</v>
      </c>
      <c r="N192" s="34">
        <f t="shared" si="55"/>
        <v>30</v>
      </c>
    </row>
    <row r="193" spans="2:15" s="1" customFormat="1" ht="13.9" customHeight="1"/>
    <row r="194" spans="2:15" s="1" customFormat="1" ht="13.9" customHeight="1">
      <c r="B194" s="1" t="str">
        <f>Roster_Selection_Women!AB157&amp;" " &amp; "V "</f>
        <v xml:space="preserve">Midway University V </v>
      </c>
      <c r="C194" s="1" t="str">
        <f>Roster_Selection_Women!AD157</f>
        <v>8596-26825</v>
      </c>
      <c r="D194" s="1" t="str">
        <f>Roster_Selection_Women!AE157</f>
        <v>Afton Lords</v>
      </c>
      <c r="E194" s="23" t="s">
        <v>2197</v>
      </c>
      <c r="F194" s="1" t="str">
        <f>IF(ISERROR(Baker_Scores_Women_Var!E194), " ", IF(Baker_Scores_Women_Var!E194 = "Yes", "Yes", "  "))</f>
        <v>Yes</v>
      </c>
      <c r="G194" s="29">
        <v>197</v>
      </c>
      <c r="H194" s="29">
        <v>234</v>
      </c>
      <c r="I194" s="29">
        <v>194</v>
      </c>
      <c r="J194" s="29">
        <v>184</v>
      </c>
      <c r="K194" s="29">
        <v>209</v>
      </c>
      <c r="L194" s="29">
        <v>192</v>
      </c>
      <c r="M194" s="30">
        <f t="shared" ref="M194:M204" si="56">SUM(G194:L194)</f>
        <v>1210</v>
      </c>
      <c r="N194" s="30">
        <f t="shared" ref="N194:N204" si="57">COUNTIF(G194:L194, "&gt;0" )</f>
        <v>6</v>
      </c>
      <c r="O194" s="30">
        <f t="shared" ref="O194:O204" si="58">IF(N194=0,0,M194/N194)</f>
        <v>201.66666666666666</v>
      </c>
    </row>
    <row r="195" spans="2:15" s="1" customFormat="1" ht="13.9" customHeight="1">
      <c r="B195" s="1" t="str">
        <f>Roster_Selection_Women!AB158&amp;" " &amp; "V "</f>
        <v xml:space="preserve">Midway University V </v>
      </c>
      <c r="C195" s="1" t="str">
        <f>Roster_Selection_Women!AD158</f>
        <v>8019-40653</v>
      </c>
      <c r="D195" s="1" t="str">
        <f>Roster_Selection_Women!AE158</f>
        <v>Arianna Peter</v>
      </c>
      <c r="E195" s="23" t="s">
        <v>2196</v>
      </c>
      <c r="F195" s="1" t="str">
        <f>IF(ISERROR(Baker_Scores_Women_Var!E195), " ", IF(Baker_Scores_Women_Var!E195 = "Yes", "Yes", "  "))</f>
        <v xml:space="preserve">  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30">
        <f t="shared" si="56"/>
        <v>0</v>
      </c>
      <c r="N195" s="30">
        <f t="shared" si="57"/>
        <v>0</v>
      </c>
      <c r="O195" s="30">
        <f t="shared" si="58"/>
        <v>0</v>
      </c>
    </row>
    <row r="196" spans="2:15" s="1" customFormat="1" ht="13.9" customHeight="1">
      <c r="B196" s="1" t="str">
        <f>Roster_Selection_Women!AB159&amp;" " &amp; "V "</f>
        <v xml:space="preserve">Midway University V </v>
      </c>
      <c r="C196" s="1" t="str">
        <f>Roster_Selection_Women!AD159</f>
        <v>11-251792</v>
      </c>
      <c r="D196" s="1" t="str">
        <f>Roster_Selection_Women!AE159</f>
        <v>Avery Reeves</v>
      </c>
      <c r="E196" s="23" t="s">
        <v>2197</v>
      </c>
      <c r="F196" s="1" t="str">
        <f>IF(ISERROR(Baker_Scores_Women_Var!E196), " ", IF(Baker_Scores_Women_Var!E196 = "Yes", "Yes", "  "))</f>
        <v>Yes</v>
      </c>
      <c r="G196" s="29">
        <v>169</v>
      </c>
      <c r="H196" s="29">
        <v>162</v>
      </c>
      <c r="I196" s="29">
        <v>201</v>
      </c>
      <c r="J196" s="29">
        <v>196</v>
      </c>
      <c r="K196" s="29">
        <v>150</v>
      </c>
      <c r="L196" s="29">
        <v>0</v>
      </c>
      <c r="M196" s="30">
        <f t="shared" si="56"/>
        <v>878</v>
      </c>
      <c r="N196" s="30">
        <f t="shared" si="57"/>
        <v>5</v>
      </c>
      <c r="O196" s="30">
        <f t="shared" si="58"/>
        <v>175.6</v>
      </c>
    </row>
    <row r="197" spans="2:15" s="1" customFormat="1" ht="13.9" customHeight="1">
      <c r="B197" s="1" t="str">
        <f>Roster_Selection_Women!AB160&amp;" " &amp; "V "</f>
        <v xml:space="preserve">Midway University V </v>
      </c>
      <c r="C197" s="1" t="str">
        <f>Roster_Selection_Women!AD160</f>
        <v>11-692354</v>
      </c>
      <c r="D197" s="1" t="str">
        <f>Roster_Selection_Women!AE160</f>
        <v>Gracie Wyatt</v>
      </c>
      <c r="E197" s="23" t="s">
        <v>2197</v>
      </c>
      <c r="F197" s="1" t="str">
        <f>IF(ISERROR(Baker_Scores_Women_Var!E197), " ", IF(Baker_Scores_Women_Var!E197 = "Yes", "Yes", "  "))</f>
        <v xml:space="preserve">  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174</v>
      </c>
      <c r="M197" s="30">
        <f t="shared" si="56"/>
        <v>174</v>
      </c>
      <c r="N197" s="30">
        <f t="shared" si="57"/>
        <v>1</v>
      </c>
      <c r="O197" s="30">
        <f t="shared" si="58"/>
        <v>174</v>
      </c>
    </row>
    <row r="198" spans="2:15" s="1" customFormat="1" ht="13.9" customHeight="1">
      <c r="B198" s="1" t="str">
        <f>Roster_Selection_Women!AB161&amp;" " &amp; "V "</f>
        <v xml:space="preserve">Midway University V </v>
      </c>
      <c r="C198" s="1" t="str">
        <f>Roster_Selection_Women!AD161</f>
        <v>7914-50818</v>
      </c>
      <c r="D198" s="1" t="str">
        <f>Roster_Selection_Women!AE161</f>
        <v>Maegan Coleman</v>
      </c>
      <c r="E198" s="23" t="s">
        <v>2197</v>
      </c>
      <c r="F198" s="1" t="str">
        <f>IF(ISERROR(Baker_Scores_Women_Var!E198), " ", IF(Baker_Scores_Women_Var!E198 = "Yes", "Yes", "  "))</f>
        <v>Yes</v>
      </c>
      <c r="G198" s="29">
        <v>277</v>
      </c>
      <c r="H198" s="29">
        <v>188</v>
      </c>
      <c r="I198" s="29">
        <v>200</v>
      </c>
      <c r="J198" s="29">
        <v>183</v>
      </c>
      <c r="K198" s="29">
        <v>216</v>
      </c>
      <c r="L198" s="29">
        <v>203</v>
      </c>
      <c r="M198" s="30">
        <f t="shared" si="56"/>
        <v>1267</v>
      </c>
      <c r="N198" s="30">
        <f t="shared" si="57"/>
        <v>6</v>
      </c>
      <c r="O198" s="30">
        <f t="shared" si="58"/>
        <v>211.16666666666666</v>
      </c>
    </row>
    <row r="199" spans="2:15" s="1" customFormat="1" ht="13.9" customHeight="1">
      <c r="B199" s="1" t="str">
        <f>Roster_Selection_Women!AB162&amp;" " &amp; "V "</f>
        <v xml:space="preserve">Midway University V </v>
      </c>
      <c r="C199" s="1" t="str">
        <f>Roster_Selection_Women!AD162</f>
        <v>11-262748</v>
      </c>
      <c r="D199" s="1" t="str">
        <f>Roster_Selection_Women!AE162</f>
        <v>Makayla Pounds</v>
      </c>
      <c r="E199" s="23" t="s">
        <v>2196</v>
      </c>
      <c r="F199" s="1" t="str">
        <f>IF(ISERROR(Baker_Scores_Women_Var!E199), " ", IF(Baker_Scores_Women_Var!E199 = "Yes", "Yes", "  "))</f>
        <v xml:space="preserve">  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30">
        <f t="shared" si="56"/>
        <v>0</v>
      </c>
      <c r="N199" s="30">
        <f t="shared" si="57"/>
        <v>0</v>
      </c>
      <c r="O199" s="30">
        <f t="shared" si="58"/>
        <v>0</v>
      </c>
    </row>
    <row r="200" spans="2:15" s="1" customFormat="1" ht="13.9" customHeight="1">
      <c r="B200" s="1" t="str">
        <f>Roster_Selection_Women!AB163&amp;" " &amp; "V "</f>
        <v xml:space="preserve">Midway University V </v>
      </c>
      <c r="C200" s="1" t="str">
        <f>Roster_Selection_Women!AD163</f>
        <v>5913-3128</v>
      </c>
      <c r="D200" s="1" t="str">
        <f>Roster_Selection_Women!AE163</f>
        <v>Sasha Uchwal</v>
      </c>
      <c r="E200" s="23" t="s">
        <v>2197</v>
      </c>
      <c r="F200" s="1" t="str">
        <f>IF(ISERROR(Baker_Scores_Women_Var!E200), " ", IF(Baker_Scores_Women_Var!E200 = "Yes", "Yes", "  "))</f>
        <v>Yes</v>
      </c>
      <c r="G200" s="29">
        <v>173</v>
      </c>
      <c r="H200" s="29">
        <v>208</v>
      </c>
      <c r="I200" s="29">
        <v>186</v>
      </c>
      <c r="J200" s="29">
        <v>192</v>
      </c>
      <c r="K200" s="29">
        <v>181</v>
      </c>
      <c r="L200" s="29">
        <v>216</v>
      </c>
      <c r="M200" s="30">
        <f t="shared" si="56"/>
        <v>1156</v>
      </c>
      <c r="N200" s="30">
        <f t="shared" si="57"/>
        <v>6</v>
      </c>
      <c r="O200" s="30">
        <f t="shared" si="58"/>
        <v>192.66666666666666</v>
      </c>
    </row>
    <row r="201" spans="2:15" s="1" customFormat="1" ht="13.9" customHeight="1">
      <c r="B201" s="1" t="str">
        <f>Roster_Selection_Women!AB164&amp;" " &amp; "V "</f>
        <v xml:space="preserve">Midway University V </v>
      </c>
      <c r="C201" s="1" t="str">
        <f>Roster_Selection_Women!AD164</f>
        <v>7914-48034</v>
      </c>
      <c r="D201" s="1" t="str">
        <f>Roster_Selection_Women!AE164</f>
        <v>Taylor Petrey</v>
      </c>
      <c r="E201" s="23" t="s">
        <v>2197</v>
      </c>
      <c r="F201" s="1" t="str">
        <f>IF(ISERROR(Baker_Scores_Women_Var!E201), " ", IF(Baker_Scores_Women_Var!E201 = "Yes", "Yes", "  "))</f>
        <v>Yes</v>
      </c>
      <c r="G201" s="29">
        <v>227</v>
      </c>
      <c r="H201" s="29">
        <v>187</v>
      </c>
      <c r="I201" s="29">
        <v>192</v>
      </c>
      <c r="J201" s="29">
        <v>207</v>
      </c>
      <c r="K201" s="29">
        <v>212</v>
      </c>
      <c r="L201" s="29">
        <v>172</v>
      </c>
      <c r="M201" s="30">
        <f t="shared" si="56"/>
        <v>1197</v>
      </c>
      <c r="N201" s="30">
        <f t="shared" si="57"/>
        <v>6</v>
      </c>
      <c r="O201" s="30">
        <f t="shared" si="58"/>
        <v>199.5</v>
      </c>
    </row>
    <row r="202" spans="2:15" s="1" customFormat="1" ht="13.9" customHeight="1">
      <c r="B202" s="1" t="s">
        <v>1752</v>
      </c>
      <c r="C202" s="28" t="s">
        <v>360</v>
      </c>
      <c r="D202" s="23" t="s">
        <v>360</v>
      </c>
      <c r="E202" s="23"/>
      <c r="F202" s="23"/>
      <c r="G202" s="29"/>
      <c r="H202" s="29"/>
      <c r="I202" s="29"/>
      <c r="J202" s="29"/>
      <c r="K202" s="29"/>
      <c r="L202" s="29"/>
      <c r="M202" s="30">
        <f t="shared" si="56"/>
        <v>0</v>
      </c>
      <c r="N202" s="30">
        <f t="shared" si="57"/>
        <v>0</v>
      </c>
      <c r="O202" s="30">
        <f t="shared" si="58"/>
        <v>0</v>
      </c>
    </row>
    <row r="203" spans="2:15" s="1" customFormat="1" ht="13.9" customHeight="1">
      <c r="B203" s="1" t="s">
        <v>1752</v>
      </c>
      <c r="C203" s="28" t="s">
        <v>360</v>
      </c>
      <c r="D203" s="23" t="s">
        <v>360</v>
      </c>
      <c r="E203" s="23"/>
      <c r="F203" s="23"/>
      <c r="G203" s="29"/>
      <c r="H203" s="29"/>
      <c r="I203" s="29"/>
      <c r="J203" s="29"/>
      <c r="K203" s="29"/>
      <c r="L203" s="29"/>
      <c r="M203" s="30">
        <f t="shared" si="56"/>
        <v>0</v>
      </c>
      <c r="N203" s="30">
        <f t="shared" si="57"/>
        <v>0</v>
      </c>
      <c r="O203" s="30">
        <f t="shared" si="58"/>
        <v>0</v>
      </c>
    </row>
    <row r="204" spans="2:15" s="1" customFormat="1" ht="13.9" customHeight="1">
      <c r="B204" s="1" t="s">
        <v>1752</v>
      </c>
      <c r="C204" s="28" t="s">
        <v>360</v>
      </c>
      <c r="D204" s="23" t="s">
        <v>360</v>
      </c>
      <c r="E204" s="23"/>
      <c r="F204" s="23"/>
      <c r="G204" s="31"/>
      <c r="H204" s="31"/>
      <c r="I204" s="31"/>
      <c r="J204" s="31"/>
      <c r="K204" s="31"/>
      <c r="L204" s="31"/>
      <c r="M204" s="32">
        <f t="shared" si="56"/>
        <v>0</v>
      </c>
      <c r="N204" s="32">
        <f t="shared" si="57"/>
        <v>0</v>
      </c>
      <c r="O204" s="30">
        <f t="shared" si="58"/>
        <v>0</v>
      </c>
    </row>
    <row r="205" spans="2:15" s="1" customFormat="1" ht="13.9" customHeight="1">
      <c r="B205" s="33"/>
      <c r="G205" s="30">
        <f t="shared" ref="G205:N205" si="59">SUM(G194:G204)</f>
        <v>1043</v>
      </c>
      <c r="H205" s="30">
        <f t="shared" si="59"/>
        <v>979</v>
      </c>
      <c r="I205" s="30">
        <f t="shared" si="59"/>
        <v>973</v>
      </c>
      <c r="J205" s="30">
        <f t="shared" si="59"/>
        <v>962</v>
      </c>
      <c r="K205" s="30">
        <f t="shared" si="59"/>
        <v>968</v>
      </c>
      <c r="L205" s="30">
        <f t="shared" si="59"/>
        <v>957</v>
      </c>
      <c r="M205" s="34">
        <f t="shared" si="59"/>
        <v>5882</v>
      </c>
      <c r="N205" s="34">
        <f t="shared" si="59"/>
        <v>30</v>
      </c>
    </row>
    <row r="206" spans="2:15" s="1" customFormat="1" ht="13.9" customHeight="1"/>
    <row r="207" spans="2:15" s="1" customFormat="1" ht="13.9" customHeight="1">
      <c r="B207" s="1" t="str">
        <f>Roster_Selection_Women!AB170&amp;" " &amp; "V "</f>
        <v xml:space="preserve">Notre Dame College V </v>
      </c>
      <c r="C207" s="1" t="str">
        <f>Roster_Selection_Women!AD170</f>
        <v>7921-288</v>
      </c>
      <c r="D207" s="1" t="str">
        <f>Roster_Selection_Women!AE170</f>
        <v>Carly Jones</v>
      </c>
      <c r="E207" s="23" t="s">
        <v>2197</v>
      </c>
      <c r="F207" s="1" t="str">
        <f>IF(ISERROR(Baker_Scores_Women_Var!E207), " ", IF(Baker_Scores_Women_Var!E207 = "Yes", "Yes", "  "))</f>
        <v>Yes</v>
      </c>
      <c r="G207" s="29">
        <v>126</v>
      </c>
      <c r="H207" s="29">
        <v>219</v>
      </c>
      <c r="I207" s="29">
        <v>178</v>
      </c>
      <c r="J207" s="29">
        <v>197</v>
      </c>
      <c r="K207" s="29">
        <v>163</v>
      </c>
      <c r="L207" s="29">
        <v>200</v>
      </c>
      <c r="M207" s="30">
        <f t="shared" ref="M207:M217" si="60">SUM(G207:L207)</f>
        <v>1083</v>
      </c>
      <c r="N207" s="30">
        <f t="shared" ref="N207:N217" si="61">COUNTIF(G207:L207, "&gt;0" )</f>
        <v>6</v>
      </c>
      <c r="O207" s="30">
        <f t="shared" ref="O207:O217" si="62">IF(N207=0,0,M207/N207)</f>
        <v>180.5</v>
      </c>
    </row>
    <row r="208" spans="2:15" s="1" customFormat="1" ht="13.9" customHeight="1">
      <c r="B208" s="1" t="str">
        <f>Roster_Selection_Women!AB171&amp;" " &amp; "V "</f>
        <v xml:space="preserve">Notre Dame College V </v>
      </c>
      <c r="C208" s="1" t="str">
        <f>Roster_Selection_Women!AD171</f>
        <v>17-25699</v>
      </c>
      <c r="D208" s="1" t="str">
        <f>Roster_Selection_Women!AE171</f>
        <v>Hannah Klein</v>
      </c>
      <c r="E208" s="23" t="s">
        <v>2197</v>
      </c>
      <c r="F208" s="1" t="str">
        <f>IF(ISERROR(Baker_Scores_Women_Var!E208), " ", IF(Baker_Scores_Women_Var!E208 = "Yes", "Yes", "  "))</f>
        <v>Yes</v>
      </c>
      <c r="G208" s="29">
        <v>180</v>
      </c>
      <c r="H208" s="29">
        <v>182</v>
      </c>
      <c r="I208" s="29">
        <v>188</v>
      </c>
      <c r="J208" s="29">
        <v>165</v>
      </c>
      <c r="K208" s="29">
        <v>215</v>
      </c>
      <c r="L208" s="29">
        <v>124</v>
      </c>
      <c r="M208" s="30">
        <f t="shared" si="60"/>
        <v>1054</v>
      </c>
      <c r="N208" s="30">
        <f t="shared" si="61"/>
        <v>6</v>
      </c>
      <c r="O208" s="30">
        <f t="shared" si="62"/>
        <v>175.66666666666666</v>
      </c>
    </row>
    <row r="209" spans="2:15" s="1" customFormat="1" ht="13.9" customHeight="1">
      <c r="B209" s="1" t="str">
        <f>Roster_Selection_Women!AB172&amp;" " &amp; "V "</f>
        <v xml:space="preserve">Notre Dame College V </v>
      </c>
      <c r="C209" s="1" t="str">
        <f>Roster_Selection_Women!AD172</f>
        <v>11-234075</v>
      </c>
      <c r="D209" s="1" t="str">
        <f>Roster_Selection_Women!AE172</f>
        <v>Olivia Brace</v>
      </c>
      <c r="E209" s="23" t="s">
        <v>2196</v>
      </c>
      <c r="F209" s="1" t="str">
        <f>IF(ISERROR(Baker_Scores_Women_Var!E209), " ", IF(Baker_Scores_Women_Var!E209 = "Yes", "Yes", "  "))</f>
        <v xml:space="preserve">  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30">
        <f t="shared" si="60"/>
        <v>0</v>
      </c>
      <c r="N209" s="30">
        <f t="shared" si="61"/>
        <v>0</v>
      </c>
      <c r="O209" s="30">
        <f t="shared" si="62"/>
        <v>0</v>
      </c>
    </row>
    <row r="210" spans="2:15" s="1" customFormat="1" ht="13.9" customHeight="1">
      <c r="B210" s="1" t="str">
        <f>Roster_Selection_Women!AB173&amp;" " &amp; "V "</f>
        <v xml:space="preserve">Notre Dame College V </v>
      </c>
      <c r="C210" s="1" t="str">
        <f>Roster_Selection_Women!AD173</f>
        <v>16-165812</v>
      </c>
      <c r="D210" s="1" t="str">
        <f>Roster_Selection_Women!AE173</f>
        <v>Olivia Johnson</v>
      </c>
      <c r="E210" s="23" t="s">
        <v>2197</v>
      </c>
      <c r="F210" s="1" t="str">
        <f>IF(ISERROR(Baker_Scores_Women_Var!E210), " ", IF(Baker_Scores_Women_Var!E210 = "Yes", "Yes", "  "))</f>
        <v>Yes</v>
      </c>
      <c r="G210" s="29">
        <v>175</v>
      </c>
      <c r="H210" s="29">
        <v>202</v>
      </c>
      <c r="I210" s="29">
        <v>164</v>
      </c>
      <c r="J210" s="29">
        <v>147</v>
      </c>
      <c r="K210" s="29">
        <v>188</v>
      </c>
      <c r="L210" s="29">
        <v>181</v>
      </c>
      <c r="M210" s="30">
        <f t="shared" si="60"/>
        <v>1057</v>
      </c>
      <c r="N210" s="30">
        <f t="shared" si="61"/>
        <v>6</v>
      </c>
      <c r="O210" s="30">
        <f t="shared" si="62"/>
        <v>176.16666666666666</v>
      </c>
    </row>
    <row r="211" spans="2:15" s="1" customFormat="1" ht="13.9" customHeight="1">
      <c r="B211" s="1" t="str">
        <f>Roster_Selection_Women!AB174&amp;" " &amp; "V "</f>
        <v xml:space="preserve">Notre Dame College V </v>
      </c>
      <c r="C211" s="1" t="str">
        <f>Roster_Selection_Women!AD174</f>
        <v>11-85659</v>
      </c>
      <c r="D211" s="1" t="str">
        <f>Roster_Selection_Women!AE174</f>
        <v>Rachel Foreback</v>
      </c>
      <c r="E211" s="23" t="s">
        <v>2197</v>
      </c>
      <c r="F211" s="1" t="str">
        <f>IF(ISERROR(Baker_Scores_Women_Var!E211), " ", IF(Baker_Scores_Women_Var!E211 = "Yes", "Yes", "  "))</f>
        <v>Yes</v>
      </c>
      <c r="G211" s="29">
        <v>171</v>
      </c>
      <c r="H211" s="29">
        <v>142</v>
      </c>
      <c r="I211" s="29">
        <v>225</v>
      </c>
      <c r="J211" s="29">
        <v>171</v>
      </c>
      <c r="K211" s="29">
        <v>163</v>
      </c>
      <c r="L211" s="29">
        <v>169</v>
      </c>
      <c r="M211" s="30">
        <f t="shared" si="60"/>
        <v>1041</v>
      </c>
      <c r="N211" s="30">
        <f t="shared" si="61"/>
        <v>6</v>
      </c>
      <c r="O211" s="30">
        <f t="shared" si="62"/>
        <v>173.5</v>
      </c>
    </row>
    <row r="212" spans="2:15" s="1" customFormat="1" ht="13.9" customHeight="1">
      <c r="B212" s="1" t="str">
        <f>Roster_Selection_Women!AB175&amp;" " &amp; "V "</f>
        <v xml:space="preserve">Notre Dame College V </v>
      </c>
      <c r="C212" s="1" t="str">
        <f>Roster_Selection_Women!AD175</f>
        <v>11-373667</v>
      </c>
      <c r="D212" s="1" t="str">
        <f>Roster_Selection_Women!AE175</f>
        <v>Sarah Benedict</v>
      </c>
      <c r="E212" s="23" t="s">
        <v>2197</v>
      </c>
      <c r="F212" s="1" t="str">
        <f>IF(ISERROR(Baker_Scores_Women_Var!E212), " ", IF(Baker_Scores_Women_Var!E212 = "Yes", "Yes", "  "))</f>
        <v>Yes</v>
      </c>
      <c r="G212" s="29">
        <v>211</v>
      </c>
      <c r="H212" s="29">
        <v>136</v>
      </c>
      <c r="I212" s="29">
        <v>219</v>
      </c>
      <c r="J212" s="29">
        <v>142</v>
      </c>
      <c r="K212" s="29">
        <v>212</v>
      </c>
      <c r="L212" s="29">
        <v>216</v>
      </c>
      <c r="M212" s="30">
        <f t="shared" si="60"/>
        <v>1136</v>
      </c>
      <c r="N212" s="30">
        <f t="shared" si="61"/>
        <v>6</v>
      </c>
      <c r="O212" s="30">
        <f t="shared" si="62"/>
        <v>189.33333333333334</v>
      </c>
    </row>
    <row r="213" spans="2:15" s="1" customFormat="1" ht="13.9" customHeight="1">
      <c r="B213" s="1" t="str">
        <f>Roster_Selection_Women!AB176&amp;" " &amp; "V "</f>
        <v xml:space="preserve"> V </v>
      </c>
      <c r="C213" s="1" t="str">
        <f>Roster_Selection_Women!AD176</f>
        <v/>
      </c>
      <c r="D213" s="1" t="str">
        <f>Roster_Selection_Women!AE176</f>
        <v/>
      </c>
      <c r="E213" s="23"/>
      <c r="F213" s="1" t="str">
        <f>IF(ISERROR(Baker_Scores_Women_Var!E213), " ", IF(Baker_Scores_Women_Var!E213 = "Yes", "Yes", "  "))</f>
        <v xml:space="preserve">  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30">
        <f t="shared" si="60"/>
        <v>0</v>
      </c>
      <c r="N213" s="30">
        <f t="shared" si="61"/>
        <v>0</v>
      </c>
      <c r="O213" s="30">
        <f t="shared" si="62"/>
        <v>0</v>
      </c>
    </row>
    <row r="214" spans="2:15" s="1" customFormat="1" ht="13.9" customHeight="1">
      <c r="B214" s="1" t="str">
        <f>Roster_Selection_Women!AB177&amp;" " &amp; "V "</f>
        <v xml:space="preserve"> V </v>
      </c>
      <c r="C214" s="1" t="str">
        <f>Roster_Selection_Women!AD177</f>
        <v/>
      </c>
      <c r="D214" s="1" t="str">
        <f>Roster_Selection_Women!AE177</f>
        <v/>
      </c>
      <c r="E214" s="23"/>
      <c r="F214" s="1" t="str">
        <f>IF(ISERROR(Baker_Scores_Women_Var!E214), " ", IF(Baker_Scores_Women_Var!E214 = "Yes", "Yes", "  "))</f>
        <v xml:space="preserve">  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30">
        <f t="shared" si="60"/>
        <v>0</v>
      </c>
      <c r="N214" s="30">
        <f t="shared" si="61"/>
        <v>0</v>
      </c>
      <c r="O214" s="30">
        <f t="shared" si="62"/>
        <v>0</v>
      </c>
    </row>
    <row r="215" spans="2:15" s="1" customFormat="1" ht="13.9" customHeight="1">
      <c r="B215" s="1" t="s">
        <v>1753</v>
      </c>
      <c r="C215" s="28" t="s">
        <v>360</v>
      </c>
      <c r="D215" s="23" t="s">
        <v>360</v>
      </c>
      <c r="E215" s="23"/>
      <c r="F215" s="23"/>
      <c r="G215" s="29"/>
      <c r="H215" s="29"/>
      <c r="I215" s="29"/>
      <c r="J215" s="29"/>
      <c r="K215" s="29"/>
      <c r="L215" s="29"/>
      <c r="M215" s="30">
        <f t="shared" si="60"/>
        <v>0</v>
      </c>
      <c r="N215" s="30">
        <f t="shared" si="61"/>
        <v>0</v>
      </c>
      <c r="O215" s="30">
        <f t="shared" si="62"/>
        <v>0</v>
      </c>
    </row>
    <row r="216" spans="2:15" s="1" customFormat="1" ht="13.9" customHeight="1">
      <c r="B216" s="1" t="s">
        <v>1753</v>
      </c>
      <c r="C216" s="28" t="s">
        <v>360</v>
      </c>
      <c r="D216" s="23" t="s">
        <v>360</v>
      </c>
      <c r="E216" s="23"/>
      <c r="F216" s="23"/>
      <c r="G216" s="29"/>
      <c r="H216" s="29"/>
      <c r="I216" s="29"/>
      <c r="J216" s="29"/>
      <c r="K216" s="29"/>
      <c r="L216" s="29"/>
      <c r="M216" s="30">
        <f t="shared" si="60"/>
        <v>0</v>
      </c>
      <c r="N216" s="30">
        <f t="shared" si="61"/>
        <v>0</v>
      </c>
      <c r="O216" s="30">
        <f t="shared" si="62"/>
        <v>0</v>
      </c>
    </row>
    <row r="217" spans="2:15" s="1" customFormat="1" ht="13.9" customHeight="1">
      <c r="B217" s="1" t="s">
        <v>1753</v>
      </c>
      <c r="C217" s="28" t="s">
        <v>360</v>
      </c>
      <c r="D217" s="23" t="s">
        <v>360</v>
      </c>
      <c r="E217" s="23"/>
      <c r="F217" s="23"/>
      <c r="G217" s="31"/>
      <c r="H217" s="31"/>
      <c r="I217" s="31"/>
      <c r="J217" s="31"/>
      <c r="K217" s="31"/>
      <c r="L217" s="31"/>
      <c r="M217" s="32">
        <f t="shared" si="60"/>
        <v>0</v>
      </c>
      <c r="N217" s="32">
        <f t="shared" si="61"/>
        <v>0</v>
      </c>
      <c r="O217" s="30">
        <f t="shared" si="62"/>
        <v>0</v>
      </c>
    </row>
    <row r="218" spans="2:15" s="1" customFormat="1" ht="13.9" customHeight="1">
      <c r="B218" s="33"/>
      <c r="G218" s="30">
        <f t="shared" ref="G218:N218" si="63">SUM(G207:G217)</f>
        <v>863</v>
      </c>
      <c r="H218" s="30">
        <f t="shared" si="63"/>
        <v>881</v>
      </c>
      <c r="I218" s="30">
        <f t="shared" si="63"/>
        <v>974</v>
      </c>
      <c r="J218" s="30">
        <f t="shared" si="63"/>
        <v>822</v>
      </c>
      <c r="K218" s="30">
        <f t="shared" si="63"/>
        <v>941</v>
      </c>
      <c r="L218" s="30">
        <f t="shared" si="63"/>
        <v>890</v>
      </c>
      <c r="M218" s="34">
        <f t="shared" si="63"/>
        <v>5371</v>
      </c>
      <c r="N218" s="34">
        <f t="shared" si="63"/>
        <v>30</v>
      </c>
    </row>
    <row r="219" spans="2:15" s="1" customFormat="1" ht="13.9" customHeight="1"/>
    <row r="220" spans="2:15" s="1" customFormat="1" ht="13.9" customHeight="1">
      <c r="B220" s="1" t="str">
        <f>Roster_Selection_Women!AB184&amp;" " &amp; "V "</f>
        <v xml:space="preserve">Purdue University V </v>
      </c>
      <c r="C220" s="1" t="str">
        <f>Roster_Selection_Women!AD184</f>
        <v>22-11465</v>
      </c>
      <c r="D220" s="1" t="str">
        <f>Roster_Selection_Women!AE184</f>
        <v>Caitlin Bosko</v>
      </c>
      <c r="E220" s="23" t="s">
        <v>2197</v>
      </c>
      <c r="F220" s="1" t="str">
        <f>IF(ISERROR(Baker_Scores_Women_Var!E220), " ", IF(Baker_Scores_Women_Var!E220 = "Yes", "Yes", "  "))</f>
        <v>Yes</v>
      </c>
      <c r="G220" s="29">
        <v>201</v>
      </c>
      <c r="H220" s="29">
        <v>110</v>
      </c>
      <c r="I220" s="29">
        <v>0</v>
      </c>
      <c r="J220" s="29">
        <v>0</v>
      </c>
      <c r="K220" s="29">
        <v>136</v>
      </c>
      <c r="L220" s="29">
        <v>175</v>
      </c>
      <c r="M220" s="30">
        <f t="shared" ref="M220:M230" si="64">SUM(G220:L220)</f>
        <v>622</v>
      </c>
      <c r="N220" s="30">
        <f t="shared" ref="N220:N230" si="65">COUNTIF(G220:L220, "&gt;0" )</f>
        <v>4</v>
      </c>
      <c r="O220" s="30">
        <f t="shared" ref="O220:O230" si="66">IF(N220=0,0,M220/N220)</f>
        <v>155.5</v>
      </c>
    </row>
    <row r="221" spans="2:15" s="1" customFormat="1" ht="13.9" customHeight="1">
      <c r="B221" s="1" t="str">
        <f>Roster_Selection_Women!AB185&amp;" " &amp; "V "</f>
        <v xml:space="preserve">Purdue University V </v>
      </c>
      <c r="C221" s="1" t="str">
        <f>Roster_Selection_Women!AD185</f>
        <v>21-31061</v>
      </c>
      <c r="D221" s="1" t="str">
        <f>Roster_Selection_Women!AE185</f>
        <v>Chloe Hickland</v>
      </c>
      <c r="E221" s="23" t="s">
        <v>2197</v>
      </c>
      <c r="F221" s="1" t="str">
        <f>IF(ISERROR(Baker_Scores_Women_Var!E221), " ", IF(Baker_Scores_Women_Var!E221 = "Yes", "Yes", "  "))</f>
        <v>Yes</v>
      </c>
      <c r="G221" s="29">
        <v>188</v>
      </c>
      <c r="H221" s="29">
        <v>170</v>
      </c>
      <c r="I221" s="29">
        <v>131</v>
      </c>
      <c r="J221" s="29">
        <v>127</v>
      </c>
      <c r="K221" s="29">
        <v>134</v>
      </c>
      <c r="L221" s="29">
        <v>0</v>
      </c>
      <c r="M221" s="30">
        <f t="shared" si="64"/>
        <v>750</v>
      </c>
      <c r="N221" s="30">
        <f t="shared" si="65"/>
        <v>5</v>
      </c>
      <c r="O221" s="30">
        <f t="shared" si="66"/>
        <v>150</v>
      </c>
    </row>
    <row r="222" spans="2:15" s="1" customFormat="1" ht="13.9" customHeight="1">
      <c r="B222" s="1" t="str">
        <f>Roster_Selection_Women!AB186&amp;" " &amp; "V "</f>
        <v xml:space="preserve">Purdue University V </v>
      </c>
      <c r="C222" s="1" t="str">
        <f>Roster_Selection_Women!AD186</f>
        <v>20-61259</v>
      </c>
      <c r="D222" s="1" t="str">
        <f>Roster_Selection_Women!AE186</f>
        <v>Danielle Maynard</v>
      </c>
      <c r="E222" s="23" t="s">
        <v>2197</v>
      </c>
      <c r="F222" s="1" t="str">
        <f>IF(ISERROR(Baker_Scores_Women_Var!E222), " ", IF(Baker_Scores_Women_Var!E222 = "Yes", "Yes", "  "))</f>
        <v>Yes</v>
      </c>
      <c r="G222" s="29">
        <v>137</v>
      </c>
      <c r="H222" s="29">
        <v>145</v>
      </c>
      <c r="I222" s="29">
        <v>155</v>
      </c>
      <c r="J222" s="29">
        <v>137</v>
      </c>
      <c r="K222" s="29">
        <v>0</v>
      </c>
      <c r="L222" s="29">
        <v>168</v>
      </c>
      <c r="M222" s="30">
        <f t="shared" si="64"/>
        <v>742</v>
      </c>
      <c r="N222" s="30">
        <f t="shared" si="65"/>
        <v>5</v>
      </c>
      <c r="O222" s="30">
        <f t="shared" si="66"/>
        <v>148.4</v>
      </c>
    </row>
    <row r="223" spans="2:15" s="1" customFormat="1" ht="13.9" customHeight="1">
      <c r="B223" s="1" t="str">
        <f>Roster_Selection_Women!AB187&amp;" " &amp; "V "</f>
        <v xml:space="preserve">Purdue University V </v>
      </c>
      <c r="C223" s="1" t="str">
        <f>Roster_Selection_Women!AD187</f>
        <v>11-289377</v>
      </c>
      <c r="D223" s="1" t="str">
        <f>Roster_Selection_Women!AE187</f>
        <v>Emily Spicuzza</v>
      </c>
      <c r="E223" s="23" t="s">
        <v>2197</v>
      </c>
      <c r="F223" s="1" t="str">
        <f>IF(ISERROR(Baker_Scores_Women_Var!E223), " ", IF(Baker_Scores_Women_Var!E223 = "Yes", "Yes", "  "))</f>
        <v>Yes</v>
      </c>
      <c r="G223" s="29">
        <v>168</v>
      </c>
      <c r="H223" s="29">
        <v>203</v>
      </c>
      <c r="I223" s="29">
        <v>154</v>
      </c>
      <c r="J223" s="29">
        <v>196</v>
      </c>
      <c r="K223" s="29">
        <v>182</v>
      </c>
      <c r="L223" s="29">
        <v>215</v>
      </c>
      <c r="M223" s="30">
        <f t="shared" si="64"/>
        <v>1118</v>
      </c>
      <c r="N223" s="30">
        <f t="shared" si="65"/>
        <v>6</v>
      </c>
      <c r="O223" s="30">
        <f t="shared" si="66"/>
        <v>186.33333333333334</v>
      </c>
    </row>
    <row r="224" spans="2:15" s="1" customFormat="1" ht="13.9" customHeight="1">
      <c r="B224" s="1" t="str">
        <f>Roster_Selection_Women!AB188&amp;" " &amp; "V "</f>
        <v xml:space="preserve">Purdue University V </v>
      </c>
      <c r="C224" s="1" t="str">
        <f>Roster_Selection_Women!AD188</f>
        <v>16-158431</v>
      </c>
      <c r="D224" s="1" t="str">
        <f>Roster_Selection_Women!AE188</f>
        <v>Eve Klawiter</v>
      </c>
      <c r="E224" s="23" t="s">
        <v>2197</v>
      </c>
      <c r="F224" s="1" t="str">
        <f>IF(ISERROR(Baker_Scores_Women_Var!E224), " ", IF(Baker_Scores_Women_Var!E224 = "Yes", "Yes", "  "))</f>
        <v>Yes</v>
      </c>
      <c r="G224" s="29">
        <v>163</v>
      </c>
      <c r="H224" s="29">
        <v>130</v>
      </c>
      <c r="I224" s="29">
        <v>137</v>
      </c>
      <c r="J224" s="29">
        <v>133</v>
      </c>
      <c r="K224" s="29">
        <v>212</v>
      </c>
      <c r="L224" s="29">
        <v>211</v>
      </c>
      <c r="M224" s="30">
        <f t="shared" si="64"/>
        <v>986</v>
      </c>
      <c r="N224" s="30">
        <f t="shared" si="65"/>
        <v>6</v>
      </c>
      <c r="O224" s="30">
        <f t="shared" si="66"/>
        <v>164.33333333333334</v>
      </c>
    </row>
    <row r="225" spans="2:15" s="1" customFormat="1" ht="13.9" customHeight="1">
      <c r="B225" s="1" t="str">
        <f>Roster_Selection_Women!AB189&amp;" " &amp; "V "</f>
        <v xml:space="preserve">Purdue University V </v>
      </c>
      <c r="C225" s="1" t="str">
        <f>Roster_Selection_Women!AD189</f>
        <v>11-597406</v>
      </c>
      <c r="D225" s="1" t="str">
        <f>Roster_Selection_Women!AE189</f>
        <v>Riley Fritchley</v>
      </c>
      <c r="E225" s="23" t="s">
        <v>2197</v>
      </c>
      <c r="F225" s="1" t="str">
        <f>IF(ISERROR(Baker_Scores_Women_Var!E225), " ", IF(Baker_Scores_Women_Var!E225 = "Yes", "Yes", "  "))</f>
        <v>Yes</v>
      </c>
      <c r="G225" s="29">
        <v>0</v>
      </c>
      <c r="H225" s="29">
        <v>0</v>
      </c>
      <c r="I225" s="29">
        <v>150</v>
      </c>
      <c r="J225" s="29">
        <v>120</v>
      </c>
      <c r="K225" s="29">
        <v>123</v>
      </c>
      <c r="L225" s="29">
        <v>190</v>
      </c>
      <c r="M225" s="30">
        <f t="shared" si="64"/>
        <v>583</v>
      </c>
      <c r="N225" s="30">
        <f t="shared" si="65"/>
        <v>4</v>
      </c>
      <c r="O225" s="30">
        <f t="shared" si="66"/>
        <v>145.75</v>
      </c>
    </row>
    <row r="226" spans="2:15" s="1" customFormat="1" ht="13.9" customHeight="1">
      <c r="B226" s="1" t="str">
        <f>Roster_Selection_Women!AB190&amp;" " &amp; "V "</f>
        <v xml:space="preserve"> V </v>
      </c>
      <c r="C226" s="1" t="str">
        <f>Roster_Selection_Women!AD190</f>
        <v/>
      </c>
      <c r="D226" s="1" t="str">
        <f>Roster_Selection_Women!AE190</f>
        <v/>
      </c>
      <c r="E226" s="23"/>
      <c r="F226" s="1" t="str">
        <f>IF(ISERROR(Baker_Scores_Women_Var!E226), " ", IF(Baker_Scores_Women_Var!E226 = "Yes", "Yes", "  "))</f>
        <v xml:space="preserve">  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30">
        <f t="shared" si="64"/>
        <v>0</v>
      </c>
      <c r="N226" s="30">
        <f t="shared" si="65"/>
        <v>0</v>
      </c>
      <c r="O226" s="30">
        <f t="shared" si="66"/>
        <v>0</v>
      </c>
    </row>
    <row r="227" spans="2:15" s="1" customFormat="1" ht="13.9" customHeight="1">
      <c r="B227" s="1" t="str">
        <f>Roster_Selection_Women!AB191&amp;" " &amp; "V "</f>
        <v xml:space="preserve"> V </v>
      </c>
      <c r="C227" s="1" t="str">
        <f>Roster_Selection_Women!AD191</f>
        <v/>
      </c>
      <c r="D227" s="1" t="str">
        <f>Roster_Selection_Women!AE191</f>
        <v/>
      </c>
      <c r="E227" s="23"/>
      <c r="F227" s="1" t="str">
        <f>IF(ISERROR(Baker_Scores_Women_Var!E227), " ", IF(Baker_Scores_Women_Var!E227 = "Yes", "Yes", "  "))</f>
        <v xml:space="preserve">  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30">
        <f t="shared" si="64"/>
        <v>0</v>
      </c>
      <c r="N227" s="30">
        <f t="shared" si="65"/>
        <v>0</v>
      </c>
      <c r="O227" s="30">
        <f t="shared" si="66"/>
        <v>0</v>
      </c>
    </row>
    <row r="228" spans="2:15" s="1" customFormat="1" ht="13.9" customHeight="1">
      <c r="B228" s="1" t="s">
        <v>1754</v>
      </c>
      <c r="C228" s="28" t="s">
        <v>360</v>
      </c>
      <c r="D228" s="23" t="s">
        <v>360</v>
      </c>
      <c r="E228" s="23"/>
      <c r="F228" s="23"/>
      <c r="G228" s="29"/>
      <c r="H228" s="29"/>
      <c r="I228" s="29"/>
      <c r="J228" s="29"/>
      <c r="K228" s="29"/>
      <c r="L228" s="29"/>
      <c r="M228" s="30">
        <f t="shared" si="64"/>
        <v>0</v>
      </c>
      <c r="N228" s="30">
        <f t="shared" si="65"/>
        <v>0</v>
      </c>
      <c r="O228" s="30">
        <f t="shared" si="66"/>
        <v>0</v>
      </c>
    </row>
    <row r="229" spans="2:15" s="1" customFormat="1" ht="13.9" customHeight="1">
      <c r="B229" s="1" t="s">
        <v>1754</v>
      </c>
      <c r="C229" s="28" t="s">
        <v>360</v>
      </c>
      <c r="D229" s="23" t="s">
        <v>360</v>
      </c>
      <c r="E229" s="23"/>
      <c r="F229" s="23"/>
      <c r="G229" s="29"/>
      <c r="H229" s="29"/>
      <c r="I229" s="29"/>
      <c r="J229" s="29"/>
      <c r="K229" s="29"/>
      <c r="L229" s="29"/>
      <c r="M229" s="30">
        <f t="shared" si="64"/>
        <v>0</v>
      </c>
      <c r="N229" s="30">
        <f t="shared" si="65"/>
        <v>0</v>
      </c>
      <c r="O229" s="30">
        <f t="shared" si="66"/>
        <v>0</v>
      </c>
    </row>
    <row r="230" spans="2:15" s="1" customFormat="1" ht="13.9" customHeight="1">
      <c r="B230" s="1" t="s">
        <v>1754</v>
      </c>
      <c r="C230" s="28" t="s">
        <v>360</v>
      </c>
      <c r="D230" s="23" t="s">
        <v>360</v>
      </c>
      <c r="E230" s="23"/>
      <c r="F230" s="23"/>
      <c r="G230" s="31"/>
      <c r="H230" s="31"/>
      <c r="I230" s="31"/>
      <c r="J230" s="31"/>
      <c r="K230" s="31"/>
      <c r="L230" s="31"/>
      <c r="M230" s="32">
        <f t="shared" si="64"/>
        <v>0</v>
      </c>
      <c r="N230" s="32">
        <f t="shared" si="65"/>
        <v>0</v>
      </c>
      <c r="O230" s="30">
        <f t="shared" si="66"/>
        <v>0</v>
      </c>
    </row>
    <row r="231" spans="2:15" s="1" customFormat="1" ht="13.9" customHeight="1">
      <c r="B231" s="33"/>
      <c r="G231" s="30">
        <f t="shared" ref="G231:N231" si="67">SUM(G220:G230)</f>
        <v>857</v>
      </c>
      <c r="H231" s="30">
        <f t="shared" si="67"/>
        <v>758</v>
      </c>
      <c r="I231" s="30">
        <f t="shared" si="67"/>
        <v>727</v>
      </c>
      <c r="J231" s="30">
        <f t="shared" si="67"/>
        <v>713</v>
      </c>
      <c r="K231" s="30">
        <f t="shared" si="67"/>
        <v>787</v>
      </c>
      <c r="L231" s="30">
        <f t="shared" si="67"/>
        <v>959</v>
      </c>
      <c r="M231" s="34">
        <f t="shared" si="67"/>
        <v>4801</v>
      </c>
      <c r="N231" s="34">
        <f t="shared" si="67"/>
        <v>30</v>
      </c>
    </row>
    <row r="232" spans="2:15" s="1" customFormat="1" ht="13.9" customHeight="1"/>
    <row r="233" spans="2:15" s="1" customFormat="1" ht="13.9" customHeight="1">
      <c r="B233" s="1" t="str">
        <f>Roster_Selection_Women!AB192&amp;" " &amp; "V "</f>
        <v xml:space="preserve">Rochester University V </v>
      </c>
      <c r="C233" s="1" t="str">
        <f>Roster_Selection_Women!AD192</f>
        <v>22-637</v>
      </c>
      <c r="D233" s="1" t="str">
        <f>Roster_Selection_Women!AE192</f>
        <v>Jazmin Brant</v>
      </c>
      <c r="E233" s="23" t="s">
        <v>2197</v>
      </c>
      <c r="F233" s="1" t="str">
        <f>IF(ISERROR(Baker_Scores_Women_Var!E233), " ", IF(Baker_Scores_Women_Var!E233 = "Yes", "Yes", "  "))</f>
        <v>Yes</v>
      </c>
      <c r="G233" s="29">
        <v>184</v>
      </c>
      <c r="H233" s="29">
        <v>178</v>
      </c>
      <c r="I233" s="29">
        <v>173</v>
      </c>
      <c r="J233" s="29">
        <v>214</v>
      </c>
      <c r="K233" s="29">
        <v>134</v>
      </c>
      <c r="L233" s="29">
        <v>0</v>
      </c>
      <c r="M233" s="30">
        <f t="shared" ref="M233:M243" si="68">SUM(G233:L233)</f>
        <v>883</v>
      </c>
      <c r="N233" s="30">
        <f t="shared" ref="N233:N243" si="69">COUNTIF(G233:L233, "&gt;0" )</f>
        <v>5</v>
      </c>
      <c r="O233" s="30">
        <f t="shared" ref="O233:O243" si="70">IF(N233=0,0,M233/N233)</f>
        <v>176.6</v>
      </c>
    </row>
    <row r="234" spans="2:15" s="1" customFormat="1" ht="13.9" customHeight="1">
      <c r="B234" s="1" t="str">
        <f>Roster_Selection_Women!AB193&amp;" " &amp; "V "</f>
        <v xml:space="preserve">Rochester University V </v>
      </c>
      <c r="C234" s="1" t="str">
        <f>Roster_Selection_Women!AD193</f>
        <v>20-31030</v>
      </c>
      <c r="D234" s="1" t="str">
        <f>Roster_Selection_Women!AE193</f>
        <v>Lynzie Kirkendall</v>
      </c>
      <c r="E234" s="23" t="s">
        <v>2197</v>
      </c>
      <c r="F234" s="1" t="str">
        <f>IF(ISERROR(Baker_Scores_Women_Var!E234), " ", IF(Baker_Scores_Women_Var!E234 = "Yes", "Yes", "  "))</f>
        <v>Yes</v>
      </c>
      <c r="G234" s="29">
        <v>0</v>
      </c>
      <c r="H234" s="29">
        <v>0</v>
      </c>
      <c r="I234" s="29">
        <v>0</v>
      </c>
      <c r="J234" s="29">
        <v>167</v>
      </c>
      <c r="K234" s="29">
        <v>216</v>
      </c>
      <c r="L234" s="29">
        <v>145</v>
      </c>
      <c r="M234" s="30">
        <f t="shared" si="68"/>
        <v>528</v>
      </c>
      <c r="N234" s="30">
        <f t="shared" si="69"/>
        <v>3</v>
      </c>
      <c r="O234" s="30">
        <f t="shared" si="70"/>
        <v>176</v>
      </c>
    </row>
    <row r="235" spans="2:15" s="1" customFormat="1" ht="13.9" customHeight="1">
      <c r="B235" s="1" t="str">
        <f>Roster_Selection_Women!AB194&amp;" " &amp; "V "</f>
        <v xml:space="preserve">Rochester University V </v>
      </c>
      <c r="C235" s="1" t="str">
        <f>Roster_Selection_Women!AD194</f>
        <v>11-699836</v>
      </c>
      <c r="D235" s="1" t="str">
        <f>Roster_Selection_Women!AE194</f>
        <v>Nataleigh Eagle</v>
      </c>
      <c r="E235" s="23" t="s">
        <v>2197</v>
      </c>
      <c r="F235" s="1" t="str">
        <f>IF(ISERROR(Baker_Scores_Women_Var!E235), " ", IF(Baker_Scores_Women_Var!E235 = "Yes", "Yes", "  "))</f>
        <v>Yes</v>
      </c>
      <c r="G235" s="29">
        <v>139</v>
      </c>
      <c r="H235" s="29">
        <v>0</v>
      </c>
      <c r="I235" s="29">
        <v>214</v>
      </c>
      <c r="J235" s="29">
        <v>172</v>
      </c>
      <c r="K235" s="29">
        <v>170</v>
      </c>
      <c r="L235" s="29">
        <v>212</v>
      </c>
      <c r="M235" s="30">
        <f t="shared" si="68"/>
        <v>907</v>
      </c>
      <c r="N235" s="30">
        <f t="shared" si="69"/>
        <v>5</v>
      </c>
      <c r="O235" s="30">
        <f t="shared" si="70"/>
        <v>181.4</v>
      </c>
    </row>
    <row r="236" spans="2:15" s="1" customFormat="1" ht="13.9" customHeight="1">
      <c r="B236" s="1" t="str">
        <f>Roster_Selection_Women!AB195&amp;" " &amp; "V "</f>
        <v xml:space="preserve">Rochester University V </v>
      </c>
      <c r="C236" s="1" t="str">
        <f>Roster_Selection_Women!AD195</f>
        <v>7914-37251</v>
      </c>
      <c r="D236" s="1" t="str">
        <f>Roster_Selection_Women!AE195</f>
        <v>Riley Brownrigg</v>
      </c>
      <c r="E236" s="23" t="s">
        <v>2197</v>
      </c>
      <c r="F236" s="1" t="str">
        <f>IF(ISERROR(Baker_Scores_Women_Var!E236), " ", IF(Baker_Scores_Women_Var!E236 = "Yes", "Yes", "  "))</f>
        <v>Yes</v>
      </c>
      <c r="G236" s="29">
        <v>162</v>
      </c>
      <c r="H236" s="29">
        <v>195</v>
      </c>
      <c r="I236" s="29">
        <v>144</v>
      </c>
      <c r="J236" s="29">
        <v>0</v>
      </c>
      <c r="K236" s="29">
        <v>158</v>
      </c>
      <c r="L236" s="29">
        <v>160</v>
      </c>
      <c r="M236" s="30">
        <f t="shared" si="68"/>
        <v>819</v>
      </c>
      <c r="N236" s="30">
        <f t="shared" si="69"/>
        <v>5</v>
      </c>
      <c r="O236" s="30">
        <f t="shared" si="70"/>
        <v>163.80000000000001</v>
      </c>
    </row>
    <row r="237" spans="2:15" s="1" customFormat="1" ht="13.9" customHeight="1">
      <c r="B237" s="1" t="str">
        <f>Roster_Selection_Women!AB196&amp;" " &amp; "V "</f>
        <v xml:space="preserve">Rochester University V </v>
      </c>
      <c r="C237" s="1" t="str">
        <f>Roster_Selection_Women!AD196</f>
        <v>7918-321</v>
      </c>
      <c r="D237" s="1" t="str">
        <f>Roster_Selection_Women!AE196</f>
        <v>Sara Ritchie</v>
      </c>
      <c r="E237" s="23" t="s">
        <v>2197</v>
      </c>
      <c r="F237" s="1" t="str">
        <f>IF(ISERROR(Baker_Scores_Women_Var!E237), " ", IF(Baker_Scores_Women_Var!E237 = "Yes", "Yes", "  "))</f>
        <v>Yes</v>
      </c>
      <c r="G237" s="29">
        <v>196</v>
      </c>
      <c r="H237" s="29">
        <v>198</v>
      </c>
      <c r="I237" s="29">
        <v>158</v>
      </c>
      <c r="J237" s="29">
        <v>162</v>
      </c>
      <c r="K237" s="29">
        <v>204</v>
      </c>
      <c r="L237" s="29">
        <v>139</v>
      </c>
      <c r="M237" s="30">
        <f t="shared" si="68"/>
        <v>1057</v>
      </c>
      <c r="N237" s="30">
        <f t="shared" si="69"/>
        <v>6</v>
      </c>
      <c r="O237" s="30">
        <f t="shared" si="70"/>
        <v>176.16666666666666</v>
      </c>
    </row>
    <row r="238" spans="2:15" s="1" customFormat="1" ht="13.9" customHeight="1">
      <c r="B238" s="1" t="str">
        <f>Roster_Selection_Women!AB197&amp;" " &amp; "V "</f>
        <v xml:space="preserve">Rochester University V </v>
      </c>
      <c r="C238" s="1" t="str">
        <f>Roster_Selection_Women!AD197</f>
        <v>19-78947</v>
      </c>
      <c r="D238" s="1" t="str">
        <f>Roster_Selection_Women!AE197</f>
        <v>Sarah Temple</v>
      </c>
      <c r="E238" s="23" t="s">
        <v>2197</v>
      </c>
      <c r="F238" s="1" t="str">
        <f>IF(ISERROR(Baker_Scores_Women_Var!E238), " ", IF(Baker_Scores_Women_Var!E238 = "Yes", "Yes", "  "))</f>
        <v>Yes</v>
      </c>
      <c r="G238" s="29">
        <v>194</v>
      </c>
      <c r="H238" s="29">
        <v>143</v>
      </c>
      <c r="I238" s="29">
        <v>0</v>
      </c>
      <c r="J238" s="29">
        <v>0</v>
      </c>
      <c r="K238" s="29">
        <v>0</v>
      </c>
      <c r="L238" s="29">
        <v>0</v>
      </c>
      <c r="M238" s="30">
        <f t="shared" si="68"/>
        <v>337</v>
      </c>
      <c r="N238" s="30">
        <f t="shared" si="69"/>
        <v>2</v>
      </c>
      <c r="O238" s="30">
        <f t="shared" si="70"/>
        <v>168.5</v>
      </c>
    </row>
    <row r="239" spans="2:15" s="1" customFormat="1" ht="13.9" customHeight="1">
      <c r="B239" s="1" t="str">
        <f>Roster_Selection_Women!AB198&amp;" " &amp; "V "</f>
        <v xml:space="preserve">Rochester University V </v>
      </c>
      <c r="C239" s="1" t="str">
        <f>Roster_Selection_Women!AD198</f>
        <v>22-1505</v>
      </c>
      <c r="D239" s="1" t="str">
        <f>Roster_Selection_Women!AE198</f>
        <v>Shelby Opalka</v>
      </c>
      <c r="E239" s="23" t="s">
        <v>2197</v>
      </c>
      <c r="F239" s="1" t="str">
        <f>IF(ISERROR(Baker_Scores_Women_Var!E239), " ", IF(Baker_Scores_Women_Var!E239 = "Yes", "Yes", "  "))</f>
        <v xml:space="preserve">  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  <c r="L239" s="29">
        <v>0</v>
      </c>
      <c r="M239" s="30">
        <f t="shared" si="68"/>
        <v>0</v>
      </c>
      <c r="N239" s="30">
        <f t="shared" si="69"/>
        <v>0</v>
      </c>
      <c r="O239" s="30">
        <f t="shared" si="70"/>
        <v>0</v>
      </c>
    </row>
    <row r="240" spans="2:15" s="1" customFormat="1" ht="13.9" customHeight="1">
      <c r="B240" s="1" t="str">
        <f>Roster_Selection_Women!AB199&amp;" " &amp; "V "</f>
        <v xml:space="preserve">Rochester University V </v>
      </c>
      <c r="C240" s="1" t="str">
        <f>Roster_Selection_Women!AD199</f>
        <v>11-520099</v>
      </c>
      <c r="D240" s="1" t="str">
        <f>Roster_Selection_Women!AE199</f>
        <v>Vanessa Zissler</v>
      </c>
      <c r="E240" s="23" t="s">
        <v>2197</v>
      </c>
      <c r="F240" s="1" t="str">
        <f>IF(ISERROR(Baker_Scores_Women_Var!E240), " ", IF(Baker_Scores_Women_Var!E240 = "Yes", "Yes", "  "))</f>
        <v>Yes</v>
      </c>
      <c r="G240" s="29">
        <v>0</v>
      </c>
      <c r="H240" s="29">
        <v>185</v>
      </c>
      <c r="I240" s="29">
        <v>186</v>
      </c>
      <c r="J240" s="29">
        <v>158</v>
      </c>
      <c r="K240" s="29">
        <v>0</v>
      </c>
      <c r="L240" s="29">
        <v>230</v>
      </c>
      <c r="M240" s="30">
        <f t="shared" si="68"/>
        <v>759</v>
      </c>
      <c r="N240" s="30">
        <f t="shared" si="69"/>
        <v>4</v>
      </c>
      <c r="O240" s="30">
        <f t="shared" si="70"/>
        <v>189.75</v>
      </c>
    </row>
    <row r="241" spans="2:15" s="1" customFormat="1" ht="13.9" customHeight="1">
      <c r="B241" s="1" t="s">
        <v>1755</v>
      </c>
      <c r="C241" s="28" t="s">
        <v>360</v>
      </c>
      <c r="D241" s="23" t="s">
        <v>360</v>
      </c>
      <c r="E241" s="23"/>
      <c r="F241" s="23"/>
      <c r="G241" s="29"/>
      <c r="H241" s="29"/>
      <c r="I241" s="29"/>
      <c r="J241" s="29"/>
      <c r="K241" s="29"/>
      <c r="L241" s="29"/>
      <c r="M241" s="30">
        <f t="shared" si="68"/>
        <v>0</v>
      </c>
      <c r="N241" s="30">
        <f t="shared" si="69"/>
        <v>0</v>
      </c>
      <c r="O241" s="30">
        <f t="shared" si="70"/>
        <v>0</v>
      </c>
    </row>
    <row r="242" spans="2:15" s="1" customFormat="1" ht="13.9" customHeight="1">
      <c r="B242" s="1" t="s">
        <v>1755</v>
      </c>
      <c r="C242" s="28" t="s">
        <v>360</v>
      </c>
      <c r="D242" s="23" t="s">
        <v>360</v>
      </c>
      <c r="E242" s="23"/>
      <c r="F242" s="23"/>
      <c r="G242" s="29"/>
      <c r="H242" s="29"/>
      <c r="I242" s="29"/>
      <c r="J242" s="29"/>
      <c r="K242" s="29"/>
      <c r="L242" s="29"/>
      <c r="M242" s="30">
        <f t="shared" si="68"/>
        <v>0</v>
      </c>
      <c r="N242" s="30">
        <f t="shared" si="69"/>
        <v>0</v>
      </c>
      <c r="O242" s="30">
        <f t="shared" si="70"/>
        <v>0</v>
      </c>
    </row>
    <row r="243" spans="2:15" s="1" customFormat="1" ht="13.9" customHeight="1">
      <c r="B243" s="1" t="s">
        <v>1755</v>
      </c>
      <c r="C243" s="28" t="s">
        <v>360</v>
      </c>
      <c r="D243" s="23" t="s">
        <v>360</v>
      </c>
      <c r="E243" s="23"/>
      <c r="F243" s="23"/>
      <c r="G243" s="31"/>
      <c r="H243" s="31"/>
      <c r="I243" s="31"/>
      <c r="J243" s="31"/>
      <c r="K243" s="31"/>
      <c r="L243" s="31"/>
      <c r="M243" s="32">
        <f t="shared" si="68"/>
        <v>0</v>
      </c>
      <c r="N243" s="32">
        <f t="shared" si="69"/>
        <v>0</v>
      </c>
      <c r="O243" s="30">
        <f t="shared" si="70"/>
        <v>0</v>
      </c>
    </row>
    <row r="244" spans="2:15" s="1" customFormat="1" ht="13.9" customHeight="1">
      <c r="B244" s="33"/>
      <c r="G244" s="30">
        <f t="shared" ref="G244:N244" si="71">SUM(G233:G243)</f>
        <v>875</v>
      </c>
      <c r="H244" s="30">
        <f t="shared" si="71"/>
        <v>899</v>
      </c>
      <c r="I244" s="30">
        <f t="shared" si="71"/>
        <v>875</v>
      </c>
      <c r="J244" s="30">
        <f t="shared" si="71"/>
        <v>873</v>
      </c>
      <c r="K244" s="30">
        <f t="shared" si="71"/>
        <v>882</v>
      </c>
      <c r="L244" s="30">
        <f t="shared" si="71"/>
        <v>886</v>
      </c>
      <c r="M244" s="34">
        <f t="shared" si="71"/>
        <v>5290</v>
      </c>
      <c r="N244" s="34">
        <f t="shared" si="71"/>
        <v>30</v>
      </c>
    </row>
    <row r="245" spans="2:15" s="1" customFormat="1" ht="13.9" customHeight="1"/>
    <row r="246" spans="2:15" s="1" customFormat="1" ht="13.9" customHeight="1">
      <c r="B246" s="1" t="str">
        <f>Roster_Selection_Women!AB208&amp;" " &amp; "V "</f>
        <v xml:space="preserve">Saint Xavier University V </v>
      </c>
      <c r="C246" s="1" t="str">
        <f>Roster_Selection_Women!AD208</f>
        <v>11-151330</v>
      </c>
      <c r="D246" s="1" t="str">
        <f>Roster_Selection_Women!AE208</f>
        <v>Barbara Lunsford</v>
      </c>
      <c r="E246" s="23" t="s">
        <v>2196</v>
      </c>
      <c r="F246" s="1" t="str">
        <f>IF(ISERROR(Baker_Scores_Women_Var!E246), " ", IF(Baker_Scores_Women_Var!E246 = "Yes", "Yes", "  "))</f>
        <v>Yes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30">
        <f t="shared" ref="M246:M256" si="72">SUM(G246:L246)</f>
        <v>0</v>
      </c>
      <c r="N246" s="30">
        <f t="shared" ref="N246:N256" si="73">COUNTIF(G246:L246, "&gt;0" )</f>
        <v>0</v>
      </c>
      <c r="O246" s="30">
        <f t="shared" ref="O246:O256" si="74">IF(N246=0,0,M246/N246)</f>
        <v>0</v>
      </c>
    </row>
    <row r="247" spans="2:15" s="1" customFormat="1" ht="13.9" customHeight="1">
      <c r="B247" s="1" t="str">
        <f>Roster_Selection_Women!AB209&amp;" " &amp; "V "</f>
        <v xml:space="preserve">Saint Xavier University V </v>
      </c>
      <c r="C247" s="1" t="str">
        <f>Roster_Selection_Women!AD209</f>
        <v>11-387469</v>
      </c>
      <c r="D247" s="1" t="str">
        <f>Roster_Selection_Women!AE209</f>
        <v>Breanna Pimentel</v>
      </c>
      <c r="E247" s="23" t="s">
        <v>2196</v>
      </c>
      <c r="F247" s="1" t="str">
        <f>IF(ISERROR(Baker_Scores_Women_Var!E247), " ", IF(Baker_Scores_Women_Var!E247 = "Yes", "Yes", "  "))</f>
        <v>Yes</v>
      </c>
      <c r="G247" s="29">
        <v>0</v>
      </c>
      <c r="H247" s="29">
        <v>0</v>
      </c>
      <c r="I247" s="29">
        <v>0</v>
      </c>
      <c r="J247" s="29">
        <v>0</v>
      </c>
      <c r="K247" s="29">
        <v>0</v>
      </c>
      <c r="L247" s="29">
        <v>0</v>
      </c>
      <c r="M247" s="30">
        <f t="shared" si="72"/>
        <v>0</v>
      </c>
      <c r="N247" s="30">
        <f t="shared" si="73"/>
        <v>0</v>
      </c>
      <c r="O247" s="30">
        <f t="shared" si="74"/>
        <v>0</v>
      </c>
    </row>
    <row r="248" spans="2:15" s="1" customFormat="1" ht="13.9" customHeight="1">
      <c r="B248" s="1" t="str">
        <f>Roster_Selection_Women!AB210&amp;" " &amp; "V "</f>
        <v xml:space="preserve">Saint Xavier University V </v>
      </c>
      <c r="C248" s="1" t="str">
        <f>Roster_Selection_Women!AD210</f>
        <v>15-95681</v>
      </c>
      <c r="D248" s="1" t="str">
        <f>Roster_Selection_Women!AE210</f>
        <v>Heidi Johnson</v>
      </c>
      <c r="E248" s="23" t="s">
        <v>2197</v>
      </c>
      <c r="F248" s="1" t="str">
        <f>IF(ISERROR(Baker_Scores_Women_Var!E248), " ", IF(Baker_Scores_Women_Var!E248 = "Yes", "Yes", "  "))</f>
        <v>Yes</v>
      </c>
      <c r="G248" s="29">
        <v>221</v>
      </c>
      <c r="H248" s="29">
        <v>172</v>
      </c>
      <c r="I248" s="29">
        <v>189</v>
      </c>
      <c r="J248" s="29">
        <v>176</v>
      </c>
      <c r="K248" s="29">
        <v>203</v>
      </c>
      <c r="L248" s="29">
        <v>165</v>
      </c>
      <c r="M248" s="30">
        <f t="shared" si="72"/>
        <v>1126</v>
      </c>
      <c r="N248" s="30">
        <f t="shared" si="73"/>
        <v>6</v>
      </c>
      <c r="O248" s="30">
        <f t="shared" si="74"/>
        <v>187.66666666666666</v>
      </c>
    </row>
    <row r="249" spans="2:15" s="1" customFormat="1" ht="13.9" customHeight="1">
      <c r="B249" s="1" t="str">
        <f>Roster_Selection_Women!AB211&amp;" " &amp; "V "</f>
        <v xml:space="preserve">Saint Xavier University V </v>
      </c>
      <c r="C249" s="1" t="str">
        <f>Roster_Selection_Women!AD211</f>
        <v>17-89969</v>
      </c>
      <c r="D249" s="1" t="str">
        <f>Roster_Selection_Women!AE211</f>
        <v>Lida Burgos</v>
      </c>
      <c r="E249" s="23" t="s">
        <v>2197</v>
      </c>
      <c r="F249" s="1" t="str">
        <f>IF(ISERROR(Baker_Scores_Women_Var!E249), " ", IF(Baker_Scores_Women_Var!E249 = "Yes", "Yes", "  "))</f>
        <v>Yes</v>
      </c>
      <c r="G249" s="29">
        <v>195</v>
      </c>
      <c r="H249" s="29">
        <v>205</v>
      </c>
      <c r="I249" s="29">
        <v>159</v>
      </c>
      <c r="J249" s="29">
        <v>212</v>
      </c>
      <c r="K249" s="29">
        <v>237</v>
      </c>
      <c r="L249" s="29">
        <v>143</v>
      </c>
      <c r="M249" s="30">
        <f t="shared" si="72"/>
        <v>1151</v>
      </c>
      <c r="N249" s="30">
        <f t="shared" si="73"/>
        <v>6</v>
      </c>
      <c r="O249" s="30">
        <f t="shared" si="74"/>
        <v>191.83333333333334</v>
      </c>
    </row>
    <row r="250" spans="2:15" s="1" customFormat="1" ht="13.9" customHeight="1">
      <c r="B250" s="1" t="str">
        <f>Roster_Selection_Women!AB212&amp;" " &amp; "V "</f>
        <v xml:space="preserve">Saint Xavier University V </v>
      </c>
      <c r="C250" s="1" t="str">
        <f>Roster_Selection_Women!AD212</f>
        <v>11-264830</v>
      </c>
      <c r="D250" s="1" t="str">
        <f>Roster_Selection_Women!AE212</f>
        <v>Megan Gillson</v>
      </c>
      <c r="E250" s="23" t="s">
        <v>2197</v>
      </c>
      <c r="F250" s="1" t="str">
        <f>IF(ISERROR(Baker_Scores_Women_Var!E250), " ", IF(Baker_Scores_Women_Var!E250 = "Yes", "Yes", "  "))</f>
        <v>Yes</v>
      </c>
      <c r="G250" s="29">
        <v>229</v>
      </c>
      <c r="H250" s="29">
        <v>231</v>
      </c>
      <c r="I250" s="29">
        <v>220</v>
      </c>
      <c r="J250" s="29">
        <v>201</v>
      </c>
      <c r="K250" s="29">
        <v>254</v>
      </c>
      <c r="L250" s="29">
        <v>212</v>
      </c>
      <c r="M250" s="30">
        <f t="shared" si="72"/>
        <v>1347</v>
      </c>
      <c r="N250" s="30">
        <f t="shared" si="73"/>
        <v>6</v>
      </c>
      <c r="O250" s="30">
        <f t="shared" si="74"/>
        <v>224.5</v>
      </c>
    </row>
    <row r="251" spans="2:15" s="1" customFormat="1" ht="13.9" customHeight="1">
      <c r="B251" s="1" t="str">
        <f>Roster_Selection_Women!AB213&amp;" " &amp; "V "</f>
        <v xml:space="preserve">Saint Xavier University V </v>
      </c>
      <c r="C251" s="1" t="str">
        <f>Roster_Selection_Women!AD213</f>
        <v>11-447755</v>
      </c>
      <c r="D251" s="1" t="str">
        <f>Roster_Selection_Women!AE213</f>
        <v>Monica Darrow</v>
      </c>
      <c r="E251" s="23" t="s">
        <v>2197</v>
      </c>
      <c r="F251" s="1" t="str">
        <f>IF(ISERROR(Baker_Scores_Women_Var!E251), " ", IF(Baker_Scores_Women_Var!E251 = "Yes", "Yes", "  "))</f>
        <v>Yes</v>
      </c>
      <c r="G251" s="29">
        <v>233</v>
      </c>
      <c r="H251" s="29">
        <v>160</v>
      </c>
      <c r="I251" s="29">
        <v>177</v>
      </c>
      <c r="J251" s="29">
        <v>166</v>
      </c>
      <c r="K251" s="29">
        <v>236</v>
      </c>
      <c r="L251" s="29">
        <v>205</v>
      </c>
      <c r="M251" s="30">
        <f t="shared" si="72"/>
        <v>1177</v>
      </c>
      <c r="N251" s="30">
        <f t="shared" si="73"/>
        <v>6</v>
      </c>
      <c r="O251" s="30">
        <f t="shared" si="74"/>
        <v>196.16666666666666</v>
      </c>
    </row>
    <row r="252" spans="2:15" s="1" customFormat="1" ht="13.9" customHeight="1">
      <c r="B252" s="1" t="str">
        <f>Roster_Selection_Women!AB214&amp;" " &amp; "V "</f>
        <v xml:space="preserve">Saint Xavier University V </v>
      </c>
      <c r="C252" s="1" t="str">
        <f>Roster_Selection_Women!AD214</f>
        <v>11-251802</v>
      </c>
      <c r="D252" s="1" t="str">
        <f>Roster_Selection_Women!AE214</f>
        <v>Olivia Daujatas</v>
      </c>
      <c r="E252" s="23" t="s">
        <v>2197</v>
      </c>
      <c r="F252" s="1" t="str">
        <f>IF(ISERROR(Baker_Scores_Women_Var!E252), " ", IF(Baker_Scores_Women_Var!E252 = "Yes", "Yes", "  "))</f>
        <v>Yes</v>
      </c>
      <c r="G252" s="29">
        <v>199</v>
      </c>
      <c r="H252" s="29">
        <v>192</v>
      </c>
      <c r="I252" s="29">
        <v>180</v>
      </c>
      <c r="J252" s="29">
        <v>224</v>
      </c>
      <c r="K252" s="29">
        <v>192</v>
      </c>
      <c r="L252" s="29">
        <v>213</v>
      </c>
      <c r="M252" s="30">
        <f t="shared" si="72"/>
        <v>1200</v>
      </c>
      <c r="N252" s="30">
        <f t="shared" si="73"/>
        <v>6</v>
      </c>
      <c r="O252" s="30">
        <f t="shared" si="74"/>
        <v>200</v>
      </c>
    </row>
    <row r="253" spans="2:15" s="1" customFormat="1" ht="13.9" customHeight="1">
      <c r="B253" s="1" t="str">
        <f>Roster_Selection_Women!AB215&amp;" " &amp; "V "</f>
        <v xml:space="preserve"> V </v>
      </c>
      <c r="C253" s="1" t="str">
        <f>Roster_Selection_Women!AD215</f>
        <v/>
      </c>
      <c r="D253" s="1" t="str">
        <f>Roster_Selection_Women!AE215</f>
        <v/>
      </c>
      <c r="E253" s="23"/>
      <c r="F253" s="1" t="str">
        <f>IF(ISERROR(Baker_Scores_Women_Var!E253), " ", IF(Baker_Scores_Women_Var!E253 = "Yes", "Yes", "  "))</f>
        <v xml:space="preserve">  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30">
        <f t="shared" si="72"/>
        <v>0</v>
      </c>
      <c r="N253" s="30">
        <f t="shared" si="73"/>
        <v>0</v>
      </c>
      <c r="O253" s="30">
        <f t="shared" si="74"/>
        <v>0</v>
      </c>
    </row>
    <row r="254" spans="2:15" s="1" customFormat="1" ht="13.9" customHeight="1">
      <c r="B254" s="1" t="s">
        <v>1757</v>
      </c>
      <c r="C254" s="28" t="s">
        <v>360</v>
      </c>
      <c r="D254" s="23" t="s">
        <v>360</v>
      </c>
      <c r="E254" s="23"/>
      <c r="F254" s="23"/>
      <c r="G254" s="29"/>
      <c r="H254" s="29"/>
      <c r="I254" s="29"/>
      <c r="J254" s="29"/>
      <c r="K254" s="29"/>
      <c r="L254" s="29"/>
      <c r="M254" s="30">
        <f t="shared" si="72"/>
        <v>0</v>
      </c>
      <c r="N254" s="30">
        <f t="shared" si="73"/>
        <v>0</v>
      </c>
      <c r="O254" s="30">
        <f t="shared" si="74"/>
        <v>0</v>
      </c>
    </row>
    <row r="255" spans="2:15" s="1" customFormat="1" ht="13.9" customHeight="1">
      <c r="B255" s="1" t="s">
        <v>1757</v>
      </c>
      <c r="C255" s="28" t="s">
        <v>360</v>
      </c>
      <c r="D255" s="23" t="s">
        <v>360</v>
      </c>
      <c r="E255" s="23"/>
      <c r="F255" s="23"/>
      <c r="G255" s="29"/>
      <c r="H255" s="29"/>
      <c r="I255" s="29"/>
      <c r="J255" s="29"/>
      <c r="K255" s="29"/>
      <c r="L255" s="29"/>
      <c r="M255" s="30">
        <f t="shared" si="72"/>
        <v>0</v>
      </c>
      <c r="N255" s="30">
        <f t="shared" si="73"/>
        <v>0</v>
      </c>
      <c r="O255" s="30">
        <f t="shared" si="74"/>
        <v>0</v>
      </c>
    </row>
    <row r="256" spans="2:15" s="1" customFormat="1" ht="13.9" customHeight="1">
      <c r="B256" s="1" t="s">
        <v>1757</v>
      </c>
      <c r="C256" s="28" t="s">
        <v>360</v>
      </c>
      <c r="D256" s="23" t="s">
        <v>360</v>
      </c>
      <c r="E256" s="23"/>
      <c r="F256" s="23"/>
      <c r="G256" s="31"/>
      <c r="H256" s="31"/>
      <c r="I256" s="31"/>
      <c r="J256" s="31"/>
      <c r="K256" s="31"/>
      <c r="L256" s="31"/>
      <c r="M256" s="32">
        <f t="shared" si="72"/>
        <v>0</v>
      </c>
      <c r="N256" s="32">
        <f t="shared" si="73"/>
        <v>0</v>
      </c>
      <c r="O256" s="30">
        <f t="shared" si="74"/>
        <v>0</v>
      </c>
    </row>
    <row r="257" spans="2:15" s="1" customFormat="1" ht="13.9" customHeight="1">
      <c r="B257" s="33"/>
      <c r="G257" s="30">
        <f t="shared" ref="G257:N257" si="75">SUM(G246:G256)</f>
        <v>1077</v>
      </c>
      <c r="H257" s="30">
        <f t="shared" si="75"/>
        <v>960</v>
      </c>
      <c r="I257" s="30">
        <f t="shared" si="75"/>
        <v>925</v>
      </c>
      <c r="J257" s="30">
        <f t="shared" si="75"/>
        <v>979</v>
      </c>
      <c r="K257" s="30">
        <f t="shared" si="75"/>
        <v>1122</v>
      </c>
      <c r="L257" s="30">
        <f t="shared" si="75"/>
        <v>938</v>
      </c>
      <c r="M257" s="34">
        <f t="shared" si="75"/>
        <v>6001</v>
      </c>
      <c r="N257" s="34">
        <f t="shared" si="75"/>
        <v>30</v>
      </c>
    </row>
    <row r="258" spans="2:15" s="1" customFormat="1" ht="13.9" customHeight="1"/>
    <row r="259" spans="2:15" s="1" customFormat="1" ht="13.9" customHeight="1">
      <c r="B259" s="1" t="str">
        <f>Roster_Selection_Women!AB227&amp;" " &amp; "V "</f>
        <v xml:space="preserve">Southeastern Illinois College V </v>
      </c>
      <c r="C259" s="1" t="str">
        <f>Roster_Selection_Women!AD227</f>
        <v>7914-33385</v>
      </c>
      <c r="D259" s="1" t="str">
        <f>Roster_Selection_Women!AE227</f>
        <v>Abbie Graham</v>
      </c>
      <c r="E259" s="23" t="s">
        <v>2197</v>
      </c>
      <c r="F259" s="1" t="str">
        <f>IF(ISERROR(Baker_Scores_Women_Var!E259), " ", IF(Baker_Scores_Women_Var!E259 = "Yes", "Yes", "  "))</f>
        <v>Yes</v>
      </c>
      <c r="G259" s="29">
        <v>123</v>
      </c>
      <c r="H259" s="29">
        <v>186</v>
      </c>
      <c r="I259" s="29">
        <v>179</v>
      </c>
      <c r="J259" s="29">
        <v>243</v>
      </c>
      <c r="K259" s="29">
        <v>168</v>
      </c>
      <c r="L259" s="29">
        <v>188</v>
      </c>
      <c r="M259" s="30">
        <f t="shared" ref="M259:M269" si="76">SUM(G259:L259)</f>
        <v>1087</v>
      </c>
      <c r="N259" s="30">
        <f t="shared" ref="N259:N269" si="77">COUNTIF(G259:L259, "&gt;0" )</f>
        <v>6</v>
      </c>
      <c r="O259" s="30">
        <f t="shared" ref="O259:O269" si="78">IF(N259=0,0,M259/N259)</f>
        <v>181.16666666666666</v>
      </c>
    </row>
    <row r="260" spans="2:15" s="1" customFormat="1" ht="13.9" customHeight="1">
      <c r="B260" s="1" t="str">
        <f>Roster_Selection_Women!AB228&amp;" " &amp; "V "</f>
        <v xml:space="preserve">Southeastern Illinois College V </v>
      </c>
      <c r="C260" s="1" t="str">
        <f>Roster_Selection_Women!AD228</f>
        <v>20-30019</v>
      </c>
      <c r="D260" s="1" t="str">
        <f>Roster_Selection_Women!AE228</f>
        <v>Callie Russell</v>
      </c>
      <c r="E260" s="23" t="s">
        <v>2197</v>
      </c>
      <c r="F260" s="1" t="str">
        <f>IF(ISERROR(Baker_Scores_Women_Var!E260), " ", IF(Baker_Scores_Women_Var!E260 = "Yes", "Yes", "  "))</f>
        <v>Yes</v>
      </c>
      <c r="G260" s="29">
        <v>209</v>
      </c>
      <c r="H260" s="29">
        <v>154</v>
      </c>
      <c r="I260" s="29">
        <v>136</v>
      </c>
      <c r="J260" s="29">
        <v>179</v>
      </c>
      <c r="K260" s="29">
        <v>148</v>
      </c>
      <c r="L260" s="29">
        <v>157</v>
      </c>
      <c r="M260" s="30">
        <f t="shared" si="76"/>
        <v>983</v>
      </c>
      <c r="N260" s="30">
        <f t="shared" si="77"/>
        <v>6</v>
      </c>
      <c r="O260" s="30">
        <f t="shared" si="78"/>
        <v>163.83333333333334</v>
      </c>
    </row>
    <row r="261" spans="2:15" s="1" customFormat="1" ht="13.9" customHeight="1">
      <c r="B261" s="1" t="str">
        <f>Roster_Selection_Women!AB229&amp;" " &amp; "V "</f>
        <v xml:space="preserve">Southeastern Illinois College V </v>
      </c>
      <c r="C261" s="1" t="str">
        <f>Roster_Selection_Women!AD229</f>
        <v>17-107097</v>
      </c>
      <c r="D261" s="1" t="str">
        <f>Roster_Selection_Women!AE229</f>
        <v>Kalli Lazorchak</v>
      </c>
      <c r="E261" s="23" t="s">
        <v>2197</v>
      </c>
      <c r="F261" s="1" t="str">
        <f>IF(ISERROR(Baker_Scores_Women_Var!E261), " ", IF(Baker_Scores_Women_Var!E261 = "Yes", "Yes", "  "))</f>
        <v>Yes</v>
      </c>
      <c r="G261" s="29">
        <v>214</v>
      </c>
      <c r="H261" s="29">
        <v>170</v>
      </c>
      <c r="I261" s="29">
        <v>203</v>
      </c>
      <c r="J261" s="29">
        <v>168</v>
      </c>
      <c r="K261" s="29">
        <v>160</v>
      </c>
      <c r="L261" s="29">
        <v>153</v>
      </c>
      <c r="M261" s="30">
        <f t="shared" si="76"/>
        <v>1068</v>
      </c>
      <c r="N261" s="30">
        <f t="shared" si="77"/>
        <v>6</v>
      </c>
      <c r="O261" s="30">
        <f t="shared" si="78"/>
        <v>178</v>
      </c>
    </row>
    <row r="262" spans="2:15" s="1" customFormat="1" ht="13.9" customHeight="1">
      <c r="B262" s="1" t="str">
        <f>Roster_Selection_Women!AB230&amp;" " &amp; "V "</f>
        <v xml:space="preserve">Southeastern Illinois College V </v>
      </c>
      <c r="C262" s="1" t="str">
        <f>Roster_Selection_Women!AD230</f>
        <v>22-6681</v>
      </c>
      <c r="D262" s="1" t="str">
        <f>Roster_Selection_Women!AE230</f>
        <v>Paige Anderson</v>
      </c>
      <c r="E262" s="23" t="s">
        <v>2197</v>
      </c>
      <c r="F262" s="1" t="str">
        <f>IF(ISERROR(Baker_Scores_Women_Var!E262), " ", IF(Baker_Scores_Women_Var!E262 = "Yes", "Yes", "  "))</f>
        <v>Yes</v>
      </c>
      <c r="G262" s="29">
        <v>172</v>
      </c>
      <c r="H262" s="29">
        <v>215</v>
      </c>
      <c r="I262" s="29">
        <v>171</v>
      </c>
      <c r="J262" s="29">
        <v>170</v>
      </c>
      <c r="K262" s="29">
        <v>191</v>
      </c>
      <c r="L262" s="29">
        <v>173</v>
      </c>
      <c r="M262" s="30">
        <f t="shared" si="76"/>
        <v>1092</v>
      </c>
      <c r="N262" s="30">
        <f t="shared" si="77"/>
        <v>6</v>
      </c>
      <c r="O262" s="30">
        <f t="shared" si="78"/>
        <v>182</v>
      </c>
    </row>
    <row r="263" spans="2:15" s="1" customFormat="1" ht="13.9" customHeight="1">
      <c r="B263" s="1" t="str">
        <f>Roster_Selection_Women!AB231&amp;" " &amp; "V "</f>
        <v xml:space="preserve">Southeastern Illinois College V </v>
      </c>
      <c r="C263" s="1" t="str">
        <f>Roster_Selection_Women!AD231</f>
        <v>23-3768</v>
      </c>
      <c r="D263" s="1" t="str">
        <f>Roster_Selection_Women!AE231</f>
        <v>Renee Porter</v>
      </c>
      <c r="E263" s="23" t="s">
        <v>2197</v>
      </c>
      <c r="F263" s="1" t="str">
        <f>IF(ISERROR(Baker_Scores_Women_Var!E263), " ", IF(Baker_Scores_Women_Var!E263 = "Yes", "Yes", "  "))</f>
        <v>Yes</v>
      </c>
      <c r="G263" s="29">
        <v>135</v>
      </c>
      <c r="H263" s="29">
        <v>163</v>
      </c>
      <c r="I263" s="29">
        <v>163</v>
      </c>
      <c r="J263" s="29">
        <v>159</v>
      </c>
      <c r="K263" s="29">
        <v>179</v>
      </c>
      <c r="L263" s="29">
        <v>210</v>
      </c>
      <c r="M263" s="30">
        <f t="shared" si="76"/>
        <v>1009</v>
      </c>
      <c r="N263" s="30">
        <f t="shared" si="77"/>
        <v>6</v>
      </c>
      <c r="O263" s="30">
        <f t="shared" si="78"/>
        <v>168.16666666666666</v>
      </c>
    </row>
    <row r="264" spans="2:15" s="1" customFormat="1" ht="13.9" customHeight="1">
      <c r="B264" s="1" t="str">
        <f>Roster_Selection_Women!AB232&amp;" " &amp; "V "</f>
        <v xml:space="preserve"> V </v>
      </c>
      <c r="C264" s="1" t="str">
        <f>Roster_Selection_Women!AD232</f>
        <v/>
      </c>
      <c r="D264" s="1" t="str">
        <f>Roster_Selection_Women!AE232</f>
        <v/>
      </c>
      <c r="E264" s="23"/>
      <c r="F264" s="1" t="str">
        <f>IF(ISERROR(Baker_Scores_Women_Var!E264), " ", IF(Baker_Scores_Women_Var!E264 = "Yes", "Yes", "  "))</f>
        <v xml:space="preserve">  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30">
        <f t="shared" si="76"/>
        <v>0</v>
      </c>
      <c r="N264" s="30">
        <f t="shared" si="77"/>
        <v>0</v>
      </c>
      <c r="O264" s="30">
        <f t="shared" si="78"/>
        <v>0</v>
      </c>
    </row>
    <row r="265" spans="2:15" s="1" customFormat="1" ht="13.9" customHeight="1">
      <c r="B265" s="1" t="str">
        <f>Roster_Selection_Women!AB233&amp;" " &amp; "V "</f>
        <v xml:space="preserve"> V </v>
      </c>
      <c r="C265" s="1" t="str">
        <f>Roster_Selection_Women!AD233</f>
        <v/>
      </c>
      <c r="D265" s="1" t="str">
        <f>Roster_Selection_Women!AE233</f>
        <v/>
      </c>
      <c r="E265" s="23"/>
      <c r="F265" s="1" t="str">
        <f>IF(ISERROR(Baker_Scores_Women_Var!E265), " ", IF(Baker_Scores_Women_Var!E265 = "Yes", "Yes", "  "))</f>
        <v xml:space="preserve">  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29">
        <v>0</v>
      </c>
      <c r="M265" s="30">
        <f t="shared" si="76"/>
        <v>0</v>
      </c>
      <c r="N265" s="30">
        <f t="shared" si="77"/>
        <v>0</v>
      </c>
      <c r="O265" s="30">
        <f t="shared" si="78"/>
        <v>0</v>
      </c>
    </row>
    <row r="266" spans="2:15" s="1" customFormat="1" ht="13.9" customHeight="1">
      <c r="B266" s="1" t="str">
        <f>Roster_Selection_Women!AB234&amp;" " &amp; "V "</f>
        <v xml:space="preserve"> V </v>
      </c>
      <c r="C266" s="1" t="str">
        <f>Roster_Selection_Women!AD234</f>
        <v/>
      </c>
      <c r="D266" s="1" t="str">
        <f>Roster_Selection_Women!AE234</f>
        <v/>
      </c>
      <c r="E266" s="23"/>
      <c r="F266" s="1" t="str">
        <f>IF(ISERROR(Baker_Scores_Women_Var!E266), " ", IF(Baker_Scores_Women_Var!E266 = "Yes", "Yes", "  "))</f>
        <v xml:space="preserve">  </v>
      </c>
      <c r="G266" s="29">
        <v>0</v>
      </c>
      <c r="H266" s="29">
        <v>0</v>
      </c>
      <c r="I266" s="29">
        <v>0</v>
      </c>
      <c r="J266" s="29">
        <v>0</v>
      </c>
      <c r="K266" s="29">
        <v>0</v>
      </c>
      <c r="L266" s="29">
        <v>0</v>
      </c>
      <c r="M266" s="30">
        <f t="shared" si="76"/>
        <v>0</v>
      </c>
      <c r="N266" s="30">
        <f t="shared" si="77"/>
        <v>0</v>
      </c>
      <c r="O266" s="30">
        <f t="shared" si="78"/>
        <v>0</v>
      </c>
    </row>
    <row r="267" spans="2:15" s="1" customFormat="1" ht="13.9" customHeight="1">
      <c r="B267" s="1" t="s">
        <v>1758</v>
      </c>
      <c r="C267" s="28" t="s">
        <v>360</v>
      </c>
      <c r="D267" s="23" t="s">
        <v>360</v>
      </c>
      <c r="E267" s="23"/>
      <c r="F267" s="23"/>
      <c r="G267" s="29"/>
      <c r="H267" s="29"/>
      <c r="I267" s="29"/>
      <c r="J267" s="29"/>
      <c r="K267" s="29"/>
      <c r="L267" s="29"/>
      <c r="M267" s="30">
        <f t="shared" si="76"/>
        <v>0</v>
      </c>
      <c r="N267" s="30">
        <f t="shared" si="77"/>
        <v>0</v>
      </c>
      <c r="O267" s="30">
        <f t="shared" si="78"/>
        <v>0</v>
      </c>
    </row>
    <row r="268" spans="2:15" s="1" customFormat="1" ht="13.9" customHeight="1">
      <c r="B268" s="1" t="s">
        <v>1758</v>
      </c>
      <c r="C268" s="28" t="s">
        <v>360</v>
      </c>
      <c r="D268" s="23" t="s">
        <v>360</v>
      </c>
      <c r="E268" s="23"/>
      <c r="F268" s="23"/>
      <c r="G268" s="29"/>
      <c r="H268" s="29"/>
      <c r="I268" s="29"/>
      <c r="J268" s="29"/>
      <c r="K268" s="29"/>
      <c r="L268" s="29"/>
      <c r="M268" s="30">
        <f t="shared" si="76"/>
        <v>0</v>
      </c>
      <c r="N268" s="30">
        <f t="shared" si="77"/>
        <v>0</v>
      </c>
      <c r="O268" s="30">
        <f t="shared" si="78"/>
        <v>0</v>
      </c>
    </row>
    <row r="269" spans="2:15" s="1" customFormat="1" ht="13.9" customHeight="1">
      <c r="B269" s="1" t="s">
        <v>1758</v>
      </c>
      <c r="C269" s="28" t="s">
        <v>360</v>
      </c>
      <c r="D269" s="23" t="s">
        <v>360</v>
      </c>
      <c r="E269" s="23"/>
      <c r="F269" s="23"/>
      <c r="G269" s="31"/>
      <c r="H269" s="31"/>
      <c r="I269" s="31"/>
      <c r="J269" s="31"/>
      <c r="K269" s="31"/>
      <c r="L269" s="31"/>
      <c r="M269" s="32">
        <f t="shared" si="76"/>
        <v>0</v>
      </c>
      <c r="N269" s="32">
        <f t="shared" si="77"/>
        <v>0</v>
      </c>
      <c r="O269" s="30">
        <f t="shared" si="78"/>
        <v>0</v>
      </c>
    </row>
    <row r="270" spans="2:15" s="1" customFormat="1" ht="13.9" customHeight="1">
      <c r="B270" s="33"/>
      <c r="G270" s="30">
        <f t="shared" ref="G270:N270" si="79">SUM(G259:G269)</f>
        <v>853</v>
      </c>
      <c r="H270" s="30">
        <f t="shared" si="79"/>
        <v>888</v>
      </c>
      <c r="I270" s="30">
        <f t="shared" si="79"/>
        <v>852</v>
      </c>
      <c r="J270" s="30">
        <f t="shared" si="79"/>
        <v>919</v>
      </c>
      <c r="K270" s="30">
        <f t="shared" si="79"/>
        <v>846</v>
      </c>
      <c r="L270" s="30">
        <f t="shared" si="79"/>
        <v>881</v>
      </c>
      <c r="M270" s="34">
        <f t="shared" si="79"/>
        <v>5239</v>
      </c>
      <c r="N270" s="34">
        <f t="shared" si="79"/>
        <v>30</v>
      </c>
    </row>
    <row r="271" spans="2:15" s="1" customFormat="1" ht="13.9" customHeight="1"/>
    <row r="272" spans="2:15" s="1" customFormat="1" ht="13.9" customHeight="1">
      <c r="B272" s="1" t="str">
        <f>Roster_Selection_Women!AB235&amp;" " &amp; "V "</f>
        <v xml:space="preserve">St. Francis (IL) ,University Of V </v>
      </c>
      <c r="C272" s="1" t="str">
        <f>Roster_Selection_Women!AD235</f>
        <v>11-225306</v>
      </c>
      <c r="D272" s="1" t="str">
        <f>Roster_Selection_Women!AE235</f>
        <v>Allison Nape</v>
      </c>
      <c r="E272" s="23" t="s">
        <v>2197</v>
      </c>
      <c r="F272" s="1" t="str">
        <f>IF(ISERROR(Baker_Scores_Women_Var!E272), " ", IF(Baker_Scores_Women_Var!E272 = "Yes", "Yes", "  "))</f>
        <v>Yes</v>
      </c>
      <c r="G272" s="29">
        <v>167</v>
      </c>
      <c r="H272" s="29">
        <v>233</v>
      </c>
      <c r="I272" s="29">
        <v>192</v>
      </c>
      <c r="J272" s="29">
        <v>263</v>
      </c>
      <c r="K272" s="29">
        <v>192</v>
      </c>
      <c r="L272" s="29">
        <v>171</v>
      </c>
      <c r="M272" s="30">
        <f t="shared" ref="M272:M282" si="80">SUM(G272:L272)</f>
        <v>1218</v>
      </c>
      <c r="N272" s="30">
        <f t="shared" ref="N272:N282" si="81">COUNTIF(G272:L272, "&gt;0" )</f>
        <v>6</v>
      </c>
      <c r="O272" s="30">
        <f t="shared" ref="O272:O282" si="82">IF(N272=0,0,M272/N272)</f>
        <v>203</v>
      </c>
    </row>
    <row r="273" spans="2:15" s="1" customFormat="1" ht="13.9" customHeight="1">
      <c r="B273" s="1" t="str">
        <f>Roster_Selection_Women!AB236&amp;" " &amp; "V "</f>
        <v xml:space="preserve">St. Francis (IL) ,University Of V </v>
      </c>
      <c r="C273" s="1" t="str">
        <f>Roster_Selection_Women!AD236</f>
        <v>11-696944</v>
      </c>
      <c r="D273" s="1" t="str">
        <f>Roster_Selection_Women!AE236</f>
        <v>Cameryn Landers</v>
      </c>
      <c r="E273" s="23" t="s">
        <v>2197</v>
      </c>
      <c r="F273" s="1" t="str">
        <f>IF(ISERROR(Baker_Scores_Women_Var!E273), " ", IF(Baker_Scores_Women_Var!E273 = "Yes", "Yes", "  "))</f>
        <v>Yes</v>
      </c>
      <c r="G273" s="29">
        <v>0</v>
      </c>
      <c r="H273" s="29">
        <v>222</v>
      </c>
      <c r="I273" s="29">
        <v>218</v>
      </c>
      <c r="J273" s="29">
        <v>200</v>
      </c>
      <c r="K273" s="29">
        <v>208</v>
      </c>
      <c r="L273" s="29">
        <v>163</v>
      </c>
      <c r="M273" s="30">
        <f t="shared" si="80"/>
        <v>1011</v>
      </c>
      <c r="N273" s="30">
        <f t="shared" si="81"/>
        <v>5</v>
      </c>
      <c r="O273" s="30">
        <f t="shared" si="82"/>
        <v>202.2</v>
      </c>
    </row>
    <row r="274" spans="2:15" s="1" customFormat="1" ht="13.9" customHeight="1">
      <c r="B274" s="1" t="str">
        <f>Roster_Selection_Women!AB237&amp;" " &amp; "V "</f>
        <v xml:space="preserve">St. Francis (IL) ,University Of V </v>
      </c>
      <c r="C274" s="1" t="str">
        <f>Roster_Selection_Women!AD237</f>
        <v>11-454461</v>
      </c>
      <c r="D274" s="1" t="str">
        <f>Roster_Selection_Women!AE237</f>
        <v>Estrella De La Rosa</v>
      </c>
      <c r="E274" s="23" t="s">
        <v>2197</v>
      </c>
      <c r="F274" s="1" t="str">
        <f>IF(ISERROR(Baker_Scores_Women_Var!E274), " ", IF(Baker_Scores_Women_Var!E274 = "Yes", "Yes", "  "))</f>
        <v>Yes</v>
      </c>
      <c r="G274" s="29">
        <v>165</v>
      </c>
      <c r="H274" s="29">
        <v>162</v>
      </c>
      <c r="I274" s="29">
        <v>0</v>
      </c>
      <c r="J274" s="29">
        <v>0</v>
      </c>
      <c r="K274" s="29">
        <v>184</v>
      </c>
      <c r="L274" s="29">
        <v>197</v>
      </c>
      <c r="M274" s="30">
        <f t="shared" si="80"/>
        <v>708</v>
      </c>
      <c r="N274" s="30">
        <f t="shared" si="81"/>
        <v>4</v>
      </c>
      <c r="O274" s="30">
        <f t="shared" si="82"/>
        <v>177</v>
      </c>
    </row>
    <row r="275" spans="2:15" s="1" customFormat="1" ht="13.9" customHeight="1">
      <c r="B275" s="1" t="str">
        <f>Roster_Selection_Women!AB238&amp;" " &amp; "V "</f>
        <v xml:space="preserve">St. Francis (IL) ,University Of V </v>
      </c>
      <c r="C275" s="1" t="str">
        <f>Roster_Selection_Women!AD238</f>
        <v>11-186621</v>
      </c>
      <c r="D275" s="1" t="str">
        <f>Roster_Selection_Women!AE238</f>
        <v>Haley Tobiasz</v>
      </c>
      <c r="E275" s="23" t="s">
        <v>2197</v>
      </c>
      <c r="F275" s="1" t="str">
        <f>IF(ISERROR(Baker_Scores_Women_Var!E275), " ", IF(Baker_Scores_Women_Var!E275 = "Yes", "Yes", "  "))</f>
        <v>Yes</v>
      </c>
      <c r="G275" s="29">
        <v>256</v>
      </c>
      <c r="H275" s="29">
        <v>183</v>
      </c>
      <c r="I275" s="29">
        <v>156</v>
      </c>
      <c r="J275" s="29">
        <v>0</v>
      </c>
      <c r="K275" s="29">
        <v>0</v>
      </c>
      <c r="L275" s="29">
        <v>0</v>
      </c>
      <c r="M275" s="30">
        <f t="shared" si="80"/>
        <v>595</v>
      </c>
      <c r="N275" s="30">
        <f t="shared" si="81"/>
        <v>3</v>
      </c>
      <c r="O275" s="30">
        <f t="shared" si="82"/>
        <v>198.33333333333334</v>
      </c>
    </row>
    <row r="276" spans="2:15" s="1" customFormat="1" ht="13.9" customHeight="1">
      <c r="B276" s="1" t="str">
        <f>Roster_Selection_Women!AB239&amp;" " &amp; "V "</f>
        <v xml:space="preserve">St. Francis (IL) ,University Of V </v>
      </c>
      <c r="C276" s="1" t="str">
        <f>Roster_Selection_Women!AD239</f>
        <v>5743-4867</v>
      </c>
      <c r="D276" s="1" t="str">
        <f>Roster_Selection_Women!AE239</f>
        <v>Kaitlyn Yearsich</v>
      </c>
      <c r="E276" s="23" t="s">
        <v>2197</v>
      </c>
      <c r="F276" s="1" t="str">
        <f>IF(ISERROR(Baker_Scores_Women_Var!E276), " ", IF(Baker_Scores_Women_Var!E276 = "Yes", "Yes", "  "))</f>
        <v>Yes</v>
      </c>
      <c r="G276" s="29">
        <v>177</v>
      </c>
      <c r="H276" s="29">
        <v>0</v>
      </c>
      <c r="I276" s="29">
        <v>165</v>
      </c>
      <c r="J276" s="29">
        <v>146</v>
      </c>
      <c r="K276" s="29">
        <v>0</v>
      </c>
      <c r="L276" s="29">
        <v>0</v>
      </c>
      <c r="M276" s="30">
        <f t="shared" si="80"/>
        <v>488</v>
      </c>
      <c r="N276" s="30">
        <f t="shared" si="81"/>
        <v>3</v>
      </c>
      <c r="O276" s="30">
        <f t="shared" si="82"/>
        <v>162.66666666666666</v>
      </c>
    </row>
    <row r="277" spans="2:15" s="1" customFormat="1" ht="13.9" customHeight="1">
      <c r="B277" s="1" t="str">
        <f>Roster_Selection_Women!AB240&amp;" " &amp; "V "</f>
        <v xml:space="preserve">St. Francis (IL) ,University Of V </v>
      </c>
      <c r="C277" s="1" t="str">
        <f>Roster_Selection_Women!AD240</f>
        <v>18-2038</v>
      </c>
      <c r="D277" s="1" t="str">
        <f>Roster_Selection_Women!AE240</f>
        <v>Karley Mason</v>
      </c>
      <c r="E277" s="23" t="s">
        <v>2197</v>
      </c>
      <c r="F277" s="1" t="str">
        <f>IF(ISERROR(Baker_Scores_Women_Var!E277), " ", IF(Baker_Scores_Women_Var!E277 = "Yes", "Yes", "  "))</f>
        <v>Yes</v>
      </c>
      <c r="G277" s="29">
        <v>0</v>
      </c>
      <c r="H277" s="29">
        <v>0</v>
      </c>
      <c r="I277" s="29">
        <v>0</v>
      </c>
      <c r="J277" s="29">
        <v>175</v>
      </c>
      <c r="K277" s="29">
        <v>0</v>
      </c>
      <c r="L277" s="29">
        <v>0</v>
      </c>
      <c r="M277" s="30">
        <f t="shared" si="80"/>
        <v>175</v>
      </c>
      <c r="N277" s="30">
        <f t="shared" si="81"/>
        <v>1</v>
      </c>
      <c r="O277" s="30">
        <f t="shared" si="82"/>
        <v>175</v>
      </c>
    </row>
    <row r="278" spans="2:15" s="1" customFormat="1" ht="13.9" customHeight="1">
      <c r="B278" s="1" t="str">
        <f>Roster_Selection_Women!AB241&amp;" " &amp; "V "</f>
        <v xml:space="preserve">St. Francis (IL) ,University Of V </v>
      </c>
      <c r="C278" s="1" t="str">
        <f>Roster_Selection_Women!AD241</f>
        <v>5686-2531</v>
      </c>
      <c r="D278" s="1" t="str">
        <f>Roster_Selection_Women!AE241</f>
        <v>Laura Rohlfs</v>
      </c>
      <c r="E278" s="23" t="s">
        <v>2197</v>
      </c>
      <c r="F278" s="1" t="str">
        <f>IF(ISERROR(Baker_Scores_Women_Var!E278), " ", IF(Baker_Scores_Women_Var!E278 = "Yes", "Yes", "  "))</f>
        <v>Yes</v>
      </c>
      <c r="G278" s="29">
        <v>0</v>
      </c>
      <c r="H278" s="29">
        <v>0</v>
      </c>
      <c r="I278" s="29">
        <v>0</v>
      </c>
      <c r="J278" s="29">
        <v>0</v>
      </c>
      <c r="K278" s="29">
        <v>199</v>
      </c>
      <c r="L278" s="29">
        <v>148</v>
      </c>
      <c r="M278" s="30">
        <f t="shared" si="80"/>
        <v>347</v>
      </c>
      <c r="N278" s="30">
        <f t="shared" si="81"/>
        <v>2</v>
      </c>
      <c r="O278" s="30">
        <f t="shared" si="82"/>
        <v>173.5</v>
      </c>
    </row>
    <row r="279" spans="2:15" s="1" customFormat="1" ht="13.9" customHeight="1">
      <c r="B279" s="1" t="str">
        <f>Roster_Selection_Women!AB242&amp;" " &amp; "V "</f>
        <v xml:space="preserve">St. Francis (IL) ,University Of V </v>
      </c>
      <c r="C279" s="1" t="str">
        <f>Roster_Selection_Women!AD242</f>
        <v>9652-12931</v>
      </c>
      <c r="D279" s="1" t="str">
        <f>Roster_Selection_Women!AE242</f>
        <v>McKenzie Mattice</v>
      </c>
      <c r="E279" s="23" t="s">
        <v>2197</v>
      </c>
      <c r="F279" s="1" t="str">
        <f>IF(ISERROR(Baker_Scores_Women_Var!E279), " ", IF(Baker_Scores_Women_Var!E279 = "Yes", "Yes", "  "))</f>
        <v>Yes</v>
      </c>
      <c r="G279" s="29">
        <v>196</v>
      </c>
      <c r="H279" s="29">
        <v>213</v>
      </c>
      <c r="I279" s="29">
        <v>220</v>
      </c>
      <c r="J279" s="29">
        <v>258</v>
      </c>
      <c r="K279" s="29">
        <v>151</v>
      </c>
      <c r="L279" s="29">
        <v>189</v>
      </c>
      <c r="M279" s="30">
        <f t="shared" si="80"/>
        <v>1227</v>
      </c>
      <c r="N279" s="30">
        <f t="shared" si="81"/>
        <v>6</v>
      </c>
      <c r="O279" s="30">
        <f t="shared" si="82"/>
        <v>204.5</v>
      </c>
    </row>
    <row r="280" spans="2:15" s="1" customFormat="1" ht="13.9" customHeight="1">
      <c r="B280" s="1" t="s">
        <v>1759</v>
      </c>
      <c r="C280" s="28" t="s">
        <v>360</v>
      </c>
      <c r="D280" s="23" t="s">
        <v>360</v>
      </c>
      <c r="E280" s="23"/>
      <c r="F280" s="23"/>
      <c r="G280" s="29"/>
      <c r="H280" s="29"/>
      <c r="I280" s="29"/>
      <c r="J280" s="29"/>
      <c r="K280" s="29"/>
      <c r="L280" s="29"/>
      <c r="M280" s="30">
        <f t="shared" si="80"/>
        <v>0</v>
      </c>
      <c r="N280" s="30">
        <f t="shared" si="81"/>
        <v>0</v>
      </c>
      <c r="O280" s="30">
        <f t="shared" si="82"/>
        <v>0</v>
      </c>
    </row>
    <row r="281" spans="2:15" s="1" customFormat="1" ht="13.9" customHeight="1">
      <c r="B281" s="1" t="s">
        <v>1759</v>
      </c>
      <c r="C281" s="28" t="s">
        <v>360</v>
      </c>
      <c r="D281" s="23" t="s">
        <v>360</v>
      </c>
      <c r="E281" s="23"/>
      <c r="F281" s="23"/>
      <c r="G281" s="29"/>
      <c r="H281" s="29"/>
      <c r="I281" s="29"/>
      <c r="J281" s="29"/>
      <c r="K281" s="29"/>
      <c r="L281" s="29"/>
      <c r="M281" s="30">
        <f t="shared" si="80"/>
        <v>0</v>
      </c>
      <c r="N281" s="30">
        <f t="shared" si="81"/>
        <v>0</v>
      </c>
      <c r="O281" s="30">
        <f t="shared" si="82"/>
        <v>0</v>
      </c>
    </row>
    <row r="282" spans="2:15" s="1" customFormat="1" ht="13.9" customHeight="1">
      <c r="B282" s="1" t="s">
        <v>1759</v>
      </c>
      <c r="C282" s="28" t="s">
        <v>360</v>
      </c>
      <c r="D282" s="23" t="s">
        <v>360</v>
      </c>
      <c r="E282" s="23"/>
      <c r="F282" s="23"/>
      <c r="G282" s="31"/>
      <c r="H282" s="31"/>
      <c r="I282" s="31"/>
      <c r="J282" s="31"/>
      <c r="K282" s="31"/>
      <c r="L282" s="31"/>
      <c r="M282" s="32">
        <f t="shared" si="80"/>
        <v>0</v>
      </c>
      <c r="N282" s="32">
        <f t="shared" si="81"/>
        <v>0</v>
      </c>
      <c r="O282" s="30">
        <f t="shared" si="82"/>
        <v>0</v>
      </c>
    </row>
    <row r="283" spans="2:15" s="1" customFormat="1" ht="13.9" customHeight="1">
      <c r="B283" s="33"/>
      <c r="G283" s="30">
        <f t="shared" ref="G283:N283" si="83">SUM(G272:G282)</f>
        <v>961</v>
      </c>
      <c r="H283" s="30">
        <f t="shared" si="83"/>
        <v>1013</v>
      </c>
      <c r="I283" s="30">
        <f t="shared" si="83"/>
        <v>951</v>
      </c>
      <c r="J283" s="30">
        <f t="shared" si="83"/>
        <v>1042</v>
      </c>
      <c r="K283" s="30">
        <f t="shared" si="83"/>
        <v>934</v>
      </c>
      <c r="L283" s="30">
        <f t="shared" si="83"/>
        <v>868</v>
      </c>
      <c r="M283" s="34">
        <f t="shared" si="83"/>
        <v>5769</v>
      </c>
      <c r="N283" s="34">
        <f t="shared" si="83"/>
        <v>30</v>
      </c>
    </row>
    <row r="284" spans="2:15" s="1" customFormat="1" ht="13.9" customHeight="1"/>
    <row r="285" spans="2:15" s="1" customFormat="1" ht="13.9" customHeight="1">
      <c r="B285" s="1" t="str">
        <f>Roster_Selection_Women!AB260&amp;" " &amp; "V "</f>
        <v xml:space="preserve">Tennessee Wesleyan University V </v>
      </c>
      <c r="C285" s="1" t="str">
        <f>Roster_Selection_Women!AD260</f>
        <v>20-26854</v>
      </c>
      <c r="D285" s="1" t="str">
        <f>Roster_Selection_Women!AE260</f>
        <v>Abigail Key</v>
      </c>
      <c r="E285" s="23" t="s">
        <v>2197</v>
      </c>
      <c r="F285" s="1" t="str">
        <f>IF(ISERROR(Baker_Scores_Women_Var!E285), " ", IF(Baker_Scores_Women_Var!E285 = "Yes", "Yes", "  "))</f>
        <v>Yes</v>
      </c>
      <c r="G285" s="29">
        <v>0</v>
      </c>
      <c r="H285" s="29">
        <v>0</v>
      </c>
      <c r="I285" s="29">
        <v>0</v>
      </c>
      <c r="J285" s="29">
        <v>148</v>
      </c>
      <c r="K285" s="29">
        <v>0</v>
      </c>
      <c r="L285" s="29">
        <v>0</v>
      </c>
      <c r="M285" s="30">
        <f t="shared" ref="M285:M295" si="84">SUM(G285:L285)</f>
        <v>148</v>
      </c>
      <c r="N285" s="30">
        <f t="shared" ref="N285:N295" si="85">COUNTIF(G285:L285, "&gt;0" )</f>
        <v>1</v>
      </c>
      <c r="O285" s="30">
        <f t="shared" ref="O285:O295" si="86">IF(N285=0,0,M285/N285)</f>
        <v>148</v>
      </c>
    </row>
    <row r="286" spans="2:15" s="1" customFormat="1" ht="13.9" customHeight="1">
      <c r="B286" s="1" t="str">
        <f>Roster_Selection_Women!AB261&amp;" " &amp; "V "</f>
        <v xml:space="preserve">Tennessee Wesleyan University V </v>
      </c>
      <c r="C286" s="1" t="str">
        <f>Roster_Selection_Women!AD261</f>
        <v>23-2537</v>
      </c>
      <c r="D286" s="1" t="str">
        <f>Roster_Selection_Women!AE261</f>
        <v>Ariana Harvey</v>
      </c>
      <c r="E286" s="23" t="s">
        <v>2196</v>
      </c>
      <c r="F286" s="1" t="str">
        <f>IF(ISERROR(Baker_Scores_Women_Var!E286), " ", IF(Baker_Scores_Women_Var!E286 = "Yes", "Yes", "  "))</f>
        <v>Yes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30">
        <f t="shared" si="84"/>
        <v>0</v>
      </c>
      <c r="N286" s="30">
        <f t="shared" si="85"/>
        <v>0</v>
      </c>
      <c r="O286" s="30">
        <f t="shared" si="86"/>
        <v>0</v>
      </c>
    </row>
    <row r="287" spans="2:15" s="1" customFormat="1" ht="13.9" customHeight="1">
      <c r="B287" s="1" t="str">
        <f>Roster_Selection_Women!AB262&amp;" " &amp; "V "</f>
        <v xml:space="preserve">Tennessee Wesleyan University V </v>
      </c>
      <c r="C287" s="1" t="str">
        <f>Roster_Selection_Women!AD262</f>
        <v>19-7272</v>
      </c>
      <c r="D287" s="1" t="str">
        <f>Roster_Selection_Women!AE262</f>
        <v>Ella Husted</v>
      </c>
      <c r="E287" s="23" t="s">
        <v>2197</v>
      </c>
      <c r="F287" s="1" t="str">
        <f>IF(ISERROR(Baker_Scores_Women_Var!E287), " ", IF(Baker_Scores_Women_Var!E287 = "Yes", "Yes", "  "))</f>
        <v>Yes</v>
      </c>
      <c r="G287" s="29">
        <v>173</v>
      </c>
      <c r="H287" s="29">
        <v>183</v>
      </c>
      <c r="I287" s="29">
        <v>159</v>
      </c>
      <c r="J287" s="29">
        <v>194</v>
      </c>
      <c r="K287" s="29">
        <v>157</v>
      </c>
      <c r="L287" s="29">
        <v>146</v>
      </c>
      <c r="M287" s="30">
        <f t="shared" si="84"/>
        <v>1012</v>
      </c>
      <c r="N287" s="30">
        <f t="shared" si="85"/>
        <v>6</v>
      </c>
      <c r="O287" s="30">
        <f t="shared" si="86"/>
        <v>168.66666666666666</v>
      </c>
    </row>
    <row r="288" spans="2:15" s="1" customFormat="1" ht="13.9" customHeight="1">
      <c r="B288" s="1" t="str">
        <f>Roster_Selection_Women!AB263&amp;" " &amp; "V "</f>
        <v xml:space="preserve">Tennessee Wesleyan University V </v>
      </c>
      <c r="C288" s="1" t="str">
        <f>Roster_Selection_Women!AD263</f>
        <v>18-48229</v>
      </c>
      <c r="D288" s="1" t="str">
        <f>Roster_Selection_Women!AE263</f>
        <v>Jaycee Whitaker</v>
      </c>
      <c r="E288" s="23" t="s">
        <v>2197</v>
      </c>
      <c r="F288" s="1" t="str">
        <f>IF(ISERROR(Baker_Scores_Women_Var!E288), " ", IF(Baker_Scores_Women_Var!E288 = "Yes", "Yes", "  "))</f>
        <v>Yes</v>
      </c>
      <c r="G288" s="29">
        <v>155</v>
      </c>
      <c r="H288" s="29">
        <v>153</v>
      </c>
      <c r="I288" s="29">
        <v>201</v>
      </c>
      <c r="J288" s="29">
        <v>176</v>
      </c>
      <c r="K288" s="29">
        <v>166</v>
      </c>
      <c r="L288" s="29">
        <v>143</v>
      </c>
      <c r="M288" s="30">
        <f t="shared" si="84"/>
        <v>994</v>
      </c>
      <c r="N288" s="30">
        <f t="shared" si="85"/>
        <v>6</v>
      </c>
      <c r="O288" s="30">
        <f t="shared" si="86"/>
        <v>165.66666666666666</v>
      </c>
    </row>
    <row r="289" spans="2:15" s="1" customFormat="1" ht="13.9" customHeight="1">
      <c r="B289" s="1" t="str">
        <f>Roster_Selection_Women!AB264&amp;" " &amp; "V "</f>
        <v xml:space="preserve">Tennessee Wesleyan University V </v>
      </c>
      <c r="C289" s="1" t="str">
        <f>Roster_Selection_Women!AD264</f>
        <v>17-22585</v>
      </c>
      <c r="D289" s="1" t="str">
        <f>Roster_Selection_Women!AE264</f>
        <v>Kyleigh Husted</v>
      </c>
      <c r="E289" s="23" t="s">
        <v>2197</v>
      </c>
      <c r="F289" s="1" t="str">
        <f>IF(ISERROR(Baker_Scores_Women_Var!E289), " ", IF(Baker_Scores_Women_Var!E289 = "Yes", "Yes", "  "))</f>
        <v>Yes</v>
      </c>
      <c r="G289" s="29">
        <v>229</v>
      </c>
      <c r="H289" s="29">
        <v>196</v>
      </c>
      <c r="I289" s="29">
        <v>191</v>
      </c>
      <c r="J289" s="29">
        <v>162</v>
      </c>
      <c r="K289" s="29">
        <v>169</v>
      </c>
      <c r="L289" s="29">
        <v>158</v>
      </c>
      <c r="M289" s="30">
        <f t="shared" si="84"/>
        <v>1105</v>
      </c>
      <c r="N289" s="30">
        <f t="shared" si="85"/>
        <v>6</v>
      </c>
      <c r="O289" s="30">
        <f t="shared" si="86"/>
        <v>184.16666666666666</v>
      </c>
    </row>
    <row r="290" spans="2:15" s="1" customFormat="1" ht="13.9" customHeight="1">
      <c r="B290" s="1" t="str">
        <f>Roster_Selection_Women!AB265&amp;" " &amp; "V "</f>
        <v xml:space="preserve">Tennessee Wesleyan University V </v>
      </c>
      <c r="C290" s="1" t="str">
        <f>Roster_Selection_Women!AD265</f>
        <v>11-641168</v>
      </c>
      <c r="D290" s="1" t="str">
        <f>Roster_Selection_Women!AE265</f>
        <v>Madison Bradley</v>
      </c>
      <c r="E290" s="23" t="s">
        <v>2197</v>
      </c>
      <c r="F290" s="1" t="str">
        <f>IF(ISERROR(Baker_Scores_Women_Var!E290), " ", IF(Baker_Scores_Women_Var!E290 = "Yes", "Yes", "  "))</f>
        <v>Yes</v>
      </c>
      <c r="G290" s="29">
        <v>160</v>
      </c>
      <c r="H290" s="29">
        <v>0</v>
      </c>
      <c r="I290" s="29">
        <v>0</v>
      </c>
      <c r="J290" s="29">
        <v>0</v>
      </c>
      <c r="K290" s="29">
        <v>0</v>
      </c>
      <c r="L290" s="29">
        <v>178</v>
      </c>
      <c r="M290" s="30">
        <f t="shared" si="84"/>
        <v>338</v>
      </c>
      <c r="N290" s="30">
        <f t="shared" si="85"/>
        <v>2</v>
      </c>
      <c r="O290" s="30">
        <f t="shared" si="86"/>
        <v>169</v>
      </c>
    </row>
    <row r="291" spans="2:15" s="1" customFormat="1" ht="13.9" customHeight="1">
      <c r="B291" s="1" t="str">
        <f>Roster_Selection_Women!AB266&amp;" " &amp; "V "</f>
        <v xml:space="preserve">Tennessee Wesleyan University V </v>
      </c>
      <c r="C291" s="1" t="str">
        <f>Roster_Selection_Women!AD266</f>
        <v>8939-8453</v>
      </c>
      <c r="D291" s="1" t="str">
        <f>Roster_Selection_Women!AE266</f>
        <v>Madison Davis</v>
      </c>
      <c r="E291" s="23" t="s">
        <v>2197</v>
      </c>
      <c r="F291" s="1" t="str">
        <f>IF(ISERROR(Baker_Scores_Women_Var!E291), " ", IF(Baker_Scores_Women_Var!E291 = "Yes", "Yes", "  "))</f>
        <v>Yes</v>
      </c>
      <c r="G291" s="29">
        <v>215</v>
      </c>
      <c r="H291" s="29">
        <v>141</v>
      </c>
      <c r="I291" s="29">
        <v>226</v>
      </c>
      <c r="J291" s="29">
        <v>156</v>
      </c>
      <c r="K291" s="29">
        <v>192</v>
      </c>
      <c r="L291" s="29">
        <v>158</v>
      </c>
      <c r="M291" s="30">
        <f t="shared" si="84"/>
        <v>1088</v>
      </c>
      <c r="N291" s="30">
        <f t="shared" si="85"/>
        <v>6</v>
      </c>
      <c r="O291" s="30">
        <f t="shared" si="86"/>
        <v>181.33333333333334</v>
      </c>
    </row>
    <row r="292" spans="2:15" s="1" customFormat="1" ht="13.9" customHeight="1">
      <c r="B292" s="1" t="str">
        <f>Roster_Selection_Women!AB267&amp;" " &amp; "V "</f>
        <v xml:space="preserve">Tennessee Wesleyan University V </v>
      </c>
      <c r="C292" s="1" t="str">
        <f>Roster_Selection_Women!AD267</f>
        <v>11-240603</v>
      </c>
      <c r="D292" s="1" t="str">
        <f>Roster_Selection_Women!AE267</f>
        <v>Stormy Wallace</v>
      </c>
      <c r="E292" s="23" t="s">
        <v>2197</v>
      </c>
      <c r="F292" s="1" t="str">
        <f>IF(ISERROR(Baker_Scores_Women_Var!E292), " ", IF(Baker_Scores_Women_Var!E292 = "Yes", "Yes", "  "))</f>
        <v>Yes</v>
      </c>
      <c r="G292" s="29">
        <v>0</v>
      </c>
      <c r="H292" s="29">
        <v>137</v>
      </c>
      <c r="I292" s="29">
        <v>134</v>
      </c>
      <c r="J292" s="29">
        <v>0</v>
      </c>
      <c r="K292" s="29">
        <v>134</v>
      </c>
      <c r="L292" s="29">
        <v>0</v>
      </c>
      <c r="M292" s="30">
        <f t="shared" si="84"/>
        <v>405</v>
      </c>
      <c r="N292" s="30">
        <f t="shared" si="85"/>
        <v>3</v>
      </c>
      <c r="O292" s="30">
        <f t="shared" si="86"/>
        <v>135</v>
      </c>
    </row>
    <row r="293" spans="2:15" s="1" customFormat="1" ht="13.9" customHeight="1">
      <c r="B293" s="1" t="s">
        <v>1760</v>
      </c>
      <c r="C293" s="28" t="s">
        <v>360</v>
      </c>
      <c r="D293" s="23" t="s">
        <v>360</v>
      </c>
      <c r="E293" s="23"/>
      <c r="F293" s="23"/>
      <c r="G293" s="29"/>
      <c r="H293" s="29"/>
      <c r="I293" s="29"/>
      <c r="J293" s="29"/>
      <c r="K293" s="29"/>
      <c r="L293" s="29"/>
      <c r="M293" s="30">
        <f t="shared" si="84"/>
        <v>0</v>
      </c>
      <c r="N293" s="30">
        <f t="shared" si="85"/>
        <v>0</v>
      </c>
      <c r="O293" s="30">
        <f t="shared" si="86"/>
        <v>0</v>
      </c>
    </row>
    <row r="294" spans="2:15" s="1" customFormat="1" ht="13.9" customHeight="1">
      <c r="B294" s="1" t="s">
        <v>1760</v>
      </c>
      <c r="C294" s="28" t="s">
        <v>360</v>
      </c>
      <c r="D294" s="23" t="s">
        <v>360</v>
      </c>
      <c r="E294" s="23"/>
      <c r="F294" s="23"/>
      <c r="G294" s="29"/>
      <c r="H294" s="29"/>
      <c r="I294" s="29"/>
      <c r="J294" s="29"/>
      <c r="K294" s="29"/>
      <c r="L294" s="29"/>
      <c r="M294" s="30">
        <f t="shared" si="84"/>
        <v>0</v>
      </c>
      <c r="N294" s="30">
        <f t="shared" si="85"/>
        <v>0</v>
      </c>
      <c r="O294" s="30">
        <f t="shared" si="86"/>
        <v>0</v>
      </c>
    </row>
    <row r="295" spans="2:15" s="1" customFormat="1" ht="13.9" customHeight="1">
      <c r="B295" s="1" t="s">
        <v>1760</v>
      </c>
      <c r="C295" s="28" t="s">
        <v>360</v>
      </c>
      <c r="D295" s="23" t="s">
        <v>360</v>
      </c>
      <c r="E295" s="23"/>
      <c r="F295" s="23"/>
      <c r="G295" s="31"/>
      <c r="H295" s="31"/>
      <c r="I295" s="31"/>
      <c r="J295" s="31"/>
      <c r="K295" s="31"/>
      <c r="L295" s="31"/>
      <c r="M295" s="32">
        <f t="shared" si="84"/>
        <v>0</v>
      </c>
      <c r="N295" s="32">
        <f t="shared" si="85"/>
        <v>0</v>
      </c>
      <c r="O295" s="30">
        <f t="shared" si="86"/>
        <v>0</v>
      </c>
    </row>
    <row r="296" spans="2:15" s="1" customFormat="1" ht="13.9" customHeight="1">
      <c r="B296" s="33"/>
      <c r="G296" s="30">
        <f t="shared" ref="G296:N296" si="87">SUM(G285:G295)</f>
        <v>932</v>
      </c>
      <c r="H296" s="30">
        <f t="shared" si="87"/>
        <v>810</v>
      </c>
      <c r="I296" s="30">
        <f t="shared" si="87"/>
        <v>911</v>
      </c>
      <c r="J296" s="30">
        <f t="shared" si="87"/>
        <v>836</v>
      </c>
      <c r="K296" s="30">
        <f t="shared" si="87"/>
        <v>818</v>
      </c>
      <c r="L296" s="30">
        <f t="shared" si="87"/>
        <v>783</v>
      </c>
      <c r="M296" s="34">
        <f t="shared" si="87"/>
        <v>5090</v>
      </c>
      <c r="N296" s="34">
        <f t="shared" si="87"/>
        <v>30</v>
      </c>
    </row>
    <row r="297" spans="2:15" s="1" customFormat="1" ht="13.9" customHeight="1"/>
    <row r="298" spans="2:15" s="1" customFormat="1" ht="13.9" customHeight="1">
      <c r="B298" s="1" t="str">
        <f>Roster_Selection_Women!AB268&amp;" " &amp; "V "</f>
        <v xml:space="preserve">Thomas More University V </v>
      </c>
      <c r="C298" s="1" t="str">
        <f>Roster_Selection_Women!AD268</f>
        <v>20-12875</v>
      </c>
      <c r="D298" s="1" t="str">
        <f>Roster_Selection_Women!AE268</f>
        <v>Alison McDonald</v>
      </c>
      <c r="E298" s="23" t="s">
        <v>2197</v>
      </c>
      <c r="F298" s="1" t="str">
        <f>IF(ISERROR(Baker_Scores_Women_Var!E298), " ", IF(Baker_Scores_Women_Var!E298 = "Yes", "Yes", "  "))</f>
        <v>Yes</v>
      </c>
      <c r="G298" s="29">
        <v>136</v>
      </c>
      <c r="H298" s="29">
        <v>143</v>
      </c>
      <c r="I298" s="29">
        <v>144</v>
      </c>
      <c r="J298" s="29">
        <v>88</v>
      </c>
      <c r="K298" s="29">
        <v>118</v>
      </c>
      <c r="L298" s="29">
        <v>191</v>
      </c>
      <c r="M298" s="30">
        <f t="shared" ref="M298:M308" si="88">SUM(G298:L298)</f>
        <v>820</v>
      </c>
      <c r="N298" s="30">
        <f t="shared" ref="N298:N308" si="89">COUNTIF(G298:L298, "&gt;0" )</f>
        <v>6</v>
      </c>
      <c r="O298" s="30">
        <f t="shared" ref="O298:O308" si="90">IF(N298=0,0,M298/N298)</f>
        <v>136.66666666666666</v>
      </c>
    </row>
    <row r="299" spans="2:15" s="1" customFormat="1" ht="13.9" customHeight="1">
      <c r="B299" s="1" t="str">
        <f>Roster_Selection_Women!AB269&amp;" " &amp; "V "</f>
        <v xml:space="preserve">Thomas More University V </v>
      </c>
      <c r="C299" s="1" t="str">
        <f>Roster_Selection_Women!AD269</f>
        <v>21-44884</v>
      </c>
      <c r="D299" s="1" t="str">
        <f>Roster_Selection_Women!AE269</f>
        <v>Annette Nichols</v>
      </c>
      <c r="E299" s="23" t="s">
        <v>2197</v>
      </c>
      <c r="F299" s="1" t="str">
        <f>IF(ISERROR(Baker_Scores_Women_Var!E299), " ", IF(Baker_Scores_Women_Var!E299 = "Yes", "Yes", "  "))</f>
        <v>Yes</v>
      </c>
      <c r="G299" s="29">
        <v>148</v>
      </c>
      <c r="H299" s="29">
        <v>188</v>
      </c>
      <c r="I299" s="29">
        <v>114</v>
      </c>
      <c r="J299" s="29">
        <v>137</v>
      </c>
      <c r="K299" s="29">
        <v>128</v>
      </c>
      <c r="L299" s="29">
        <v>151</v>
      </c>
      <c r="M299" s="30">
        <f t="shared" si="88"/>
        <v>866</v>
      </c>
      <c r="N299" s="30">
        <f t="shared" si="89"/>
        <v>6</v>
      </c>
      <c r="O299" s="30">
        <f t="shared" si="90"/>
        <v>144.33333333333334</v>
      </c>
    </row>
    <row r="300" spans="2:15" s="1" customFormat="1" ht="13.9" customHeight="1">
      <c r="B300" s="1" t="str">
        <f>Roster_Selection_Women!AB270&amp;" " &amp; "V "</f>
        <v xml:space="preserve">Thomas More University V </v>
      </c>
      <c r="C300" s="1" t="str">
        <f>Roster_Selection_Women!AD270</f>
        <v>22-90439</v>
      </c>
      <c r="D300" s="1" t="str">
        <f>Roster_Selection_Women!AE270</f>
        <v>Elizabeth Steil</v>
      </c>
      <c r="E300" s="23" t="s">
        <v>2197</v>
      </c>
      <c r="F300" s="1" t="str">
        <f>IF(ISERROR(Baker_Scores_Women_Var!E300), " ", IF(Baker_Scores_Women_Var!E300 = "Yes", "Yes", "  "))</f>
        <v>Yes</v>
      </c>
      <c r="G300" s="29">
        <v>136</v>
      </c>
      <c r="H300" s="29">
        <v>184</v>
      </c>
      <c r="I300" s="29">
        <v>138</v>
      </c>
      <c r="J300" s="29">
        <v>201</v>
      </c>
      <c r="K300" s="29">
        <v>135</v>
      </c>
      <c r="L300" s="29">
        <v>148</v>
      </c>
      <c r="M300" s="30">
        <f t="shared" si="88"/>
        <v>942</v>
      </c>
      <c r="N300" s="30">
        <f t="shared" si="89"/>
        <v>6</v>
      </c>
      <c r="O300" s="30">
        <f t="shared" si="90"/>
        <v>157</v>
      </c>
    </row>
    <row r="301" spans="2:15" s="1" customFormat="1" ht="13.9" customHeight="1">
      <c r="B301" s="1" t="str">
        <f>Roster_Selection_Women!AB271&amp;" " &amp; "V "</f>
        <v xml:space="preserve">Thomas More University V </v>
      </c>
      <c r="C301" s="1" t="str">
        <f>Roster_Selection_Women!AD271</f>
        <v>18-95353</v>
      </c>
      <c r="D301" s="1" t="str">
        <f>Roster_Selection_Women!AE271</f>
        <v>Maycie Merritt</v>
      </c>
      <c r="E301" s="23" t="s">
        <v>2197</v>
      </c>
      <c r="F301" s="1" t="str">
        <f>IF(ISERROR(Baker_Scores_Women_Var!E301), " ", IF(Baker_Scores_Women_Var!E301 = "Yes", "Yes", "  "))</f>
        <v>Yes</v>
      </c>
      <c r="G301" s="29">
        <v>150</v>
      </c>
      <c r="H301" s="29">
        <v>154</v>
      </c>
      <c r="I301" s="29">
        <v>129</v>
      </c>
      <c r="J301" s="29">
        <v>124</v>
      </c>
      <c r="K301" s="29">
        <v>165</v>
      </c>
      <c r="L301" s="29">
        <v>169</v>
      </c>
      <c r="M301" s="30">
        <f t="shared" si="88"/>
        <v>891</v>
      </c>
      <c r="N301" s="30">
        <f t="shared" si="89"/>
        <v>6</v>
      </c>
      <c r="O301" s="30">
        <f t="shared" si="90"/>
        <v>148.5</v>
      </c>
    </row>
    <row r="302" spans="2:15" s="1" customFormat="1" ht="13.9" customHeight="1">
      <c r="B302" s="1" t="str">
        <f>Roster_Selection_Women!AB272&amp;" " &amp; "V "</f>
        <v xml:space="preserve">Thomas More University V </v>
      </c>
      <c r="C302" s="1" t="str">
        <f>Roster_Selection_Women!AD272</f>
        <v>11-729151</v>
      </c>
      <c r="D302" s="1" t="str">
        <f>Roster_Selection_Women!AE272</f>
        <v>Mya Lambert</v>
      </c>
      <c r="E302" s="23" t="s">
        <v>2197</v>
      </c>
      <c r="F302" s="1" t="str">
        <f>IF(ISERROR(Baker_Scores_Women_Var!E302), " ", IF(Baker_Scores_Women_Var!E302 = "Yes", "Yes", "  "))</f>
        <v>Yes</v>
      </c>
      <c r="G302" s="29">
        <v>115</v>
      </c>
      <c r="H302" s="29">
        <v>175</v>
      </c>
      <c r="I302" s="29">
        <v>188</v>
      </c>
      <c r="J302" s="29">
        <v>154</v>
      </c>
      <c r="K302" s="29">
        <v>177</v>
      </c>
      <c r="L302" s="29">
        <v>180</v>
      </c>
      <c r="M302" s="30">
        <f t="shared" si="88"/>
        <v>989</v>
      </c>
      <c r="N302" s="30">
        <f t="shared" si="89"/>
        <v>6</v>
      </c>
      <c r="O302" s="30">
        <f t="shared" si="90"/>
        <v>164.83333333333334</v>
      </c>
    </row>
    <row r="303" spans="2:15" s="1" customFormat="1" ht="13.9" customHeight="1">
      <c r="B303" s="1" t="str">
        <f>Roster_Selection_Women!AB273&amp;" " &amp; "V "</f>
        <v xml:space="preserve"> V </v>
      </c>
      <c r="C303" s="1" t="str">
        <f>Roster_Selection_Women!AD273</f>
        <v/>
      </c>
      <c r="D303" s="1" t="str">
        <f>Roster_Selection_Women!AE273</f>
        <v/>
      </c>
      <c r="E303" s="23"/>
      <c r="F303" s="1" t="str">
        <f>IF(ISERROR(Baker_Scores_Women_Var!E303), " ", IF(Baker_Scores_Women_Var!E303 = "Yes", "Yes", "  "))</f>
        <v>Yes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30">
        <f t="shared" si="88"/>
        <v>0</v>
      </c>
      <c r="N303" s="30">
        <f t="shared" si="89"/>
        <v>0</v>
      </c>
      <c r="O303" s="30">
        <f t="shared" si="90"/>
        <v>0</v>
      </c>
    </row>
    <row r="304" spans="2:15" s="1" customFormat="1" ht="13.9" customHeight="1">
      <c r="B304" s="1" t="str">
        <f>Roster_Selection_Women!AB274&amp;" " &amp; "V "</f>
        <v xml:space="preserve"> V </v>
      </c>
      <c r="C304" s="1" t="str">
        <f>Roster_Selection_Women!AD274</f>
        <v/>
      </c>
      <c r="D304" s="1" t="str">
        <f>Roster_Selection_Women!AE274</f>
        <v/>
      </c>
      <c r="E304" s="23"/>
      <c r="F304" s="1" t="str">
        <f>IF(ISERROR(Baker_Scores_Women_Var!E304), " ", IF(Baker_Scores_Women_Var!E304 = "Yes", "Yes", "  "))</f>
        <v xml:space="preserve">  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30">
        <f t="shared" si="88"/>
        <v>0</v>
      </c>
      <c r="N304" s="30">
        <f t="shared" si="89"/>
        <v>0</v>
      </c>
      <c r="O304" s="30">
        <f t="shared" si="90"/>
        <v>0</v>
      </c>
    </row>
    <row r="305" spans="2:15" s="1" customFormat="1" ht="13.9" customHeight="1">
      <c r="B305" s="1" t="str">
        <f>Roster_Selection_Women!AB275&amp;" " &amp; "V "</f>
        <v xml:space="preserve"> V </v>
      </c>
      <c r="C305" s="1" t="str">
        <f>Roster_Selection_Women!AD275</f>
        <v/>
      </c>
      <c r="D305" s="1" t="str">
        <f>Roster_Selection_Women!AE275</f>
        <v/>
      </c>
      <c r="E305" s="23"/>
      <c r="F305" s="1" t="str">
        <f>IF(ISERROR(Baker_Scores_Women_Var!E305), " ", IF(Baker_Scores_Women_Var!E305 = "Yes", "Yes", "  "))</f>
        <v xml:space="preserve">  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30">
        <f t="shared" si="88"/>
        <v>0</v>
      </c>
      <c r="N305" s="30">
        <f t="shared" si="89"/>
        <v>0</v>
      </c>
      <c r="O305" s="30">
        <f t="shared" si="90"/>
        <v>0</v>
      </c>
    </row>
    <row r="306" spans="2:15" s="1" customFormat="1" ht="13.9" customHeight="1">
      <c r="B306" s="1" t="s">
        <v>1761</v>
      </c>
      <c r="C306" s="28" t="s">
        <v>360</v>
      </c>
      <c r="D306" s="23" t="s">
        <v>360</v>
      </c>
      <c r="E306" s="23"/>
      <c r="F306" s="23"/>
      <c r="G306" s="29"/>
      <c r="H306" s="29"/>
      <c r="I306" s="29"/>
      <c r="J306" s="29"/>
      <c r="K306" s="29"/>
      <c r="L306" s="29"/>
      <c r="M306" s="30">
        <f t="shared" si="88"/>
        <v>0</v>
      </c>
      <c r="N306" s="30">
        <f t="shared" si="89"/>
        <v>0</v>
      </c>
      <c r="O306" s="30">
        <f t="shared" si="90"/>
        <v>0</v>
      </c>
    </row>
    <row r="307" spans="2:15" s="1" customFormat="1" ht="13.9" customHeight="1">
      <c r="B307" s="1" t="s">
        <v>1761</v>
      </c>
      <c r="C307" s="28" t="s">
        <v>360</v>
      </c>
      <c r="D307" s="23" t="s">
        <v>360</v>
      </c>
      <c r="E307" s="23"/>
      <c r="F307" s="23"/>
      <c r="G307" s="29"/>
      <c r="H307" s="29"/>
      <c r="I307" s="29"/>
      <c r="J307" s="29"/>
      <c r="K307" s="29"/>
      <c r="L307" s="29"/>
      <c r="M307" s="30">
        <f t="shared" si="88"/>
        <v>0</v>
      </c>
      <c r="N307" s="30">
        <f t="shared" si="89"/>
        <v>0</v>
      </c>
      <c r="O307" s="30">
        <f t="shared" si="90"/>
        <v>0</v>
      </c>
    </row>
    <row r="308" spans="2:15" s="1" customFormat="1" ht="13.9" customHeight="1">
      <c r="B308" s="1" t="s">
        <v>1761</v>
      </c>
      <c r="C308" s="28" t="s">
        <v>360</v>
      </c>
      <c r="D308" s="23" t="s">
        <v>360</v>
      </c>
      <c r="E308" s="23"/>
      <c r="F308" s="23"/>
      <c r="G308" s="31"/>
      <c r="H308" s="31"/>
      <c r="I308" s="31"/>
      <c r="J308" s="31"/>
      <c r="K308" s="31"/>
      <c r="L308" s="31"/>
      <c r="M308" s="32">
        <f t="shared" si="88"/>
        <v>0</v>
      </c>
      <c r="N308" s="32">
        <f t="shared" si="89"/>
        <v>0</v>
      </c>
      <c r="O308" s="30">
        <f t="shared" si="90"/>
        <v>0</v>
      </c>
    </row>
    <row r="309" spans="2:15" s="1" customFormat="1" ht="13.9" customHeight="1">
      <c r="B309" s="33"/>
      <c r="G309" s="30">
        <f t="shared" ref="G309:N309" si="91">SUM(G298:G308)</f>
        <v>685</v>
      </c>
      <c r="H309" s="30">
        <f t="shared" si="91"/>
        <v>844</v>
      </c>
      <c r="I309" s="30">
        <f t="shared" si="91"/>
        <v>713</v>
      </c>
      <c r="J309" s="30">
        <f t="shared" si="91"/>
        <v>704</v>
      </c>
      <c r="K309" s="30">
        <f t="shared" si="91"/>
        <v>723</v>
      </c>
      <c r="L309" s="30">
        <f t="shared" si="91"/>
        <v>839</v>
      </c>
      <c r="M309" s="34">
        <f t="shared" si="91"/>
        <v>4508</v>
      </c>
      <c r="N309" s="34">
        <f t="shared" si="91"/>
        <v>30</v>
      </c>
    </row>
    <row r="310" spans="2:15" s="1" customFormat="1" ht="13.9" customHeight="1"/>
    <row r="311" spans="2:15" s="1" customFormat="1" ht="13.9" customHeight="1">
      <c r="B311" s="1" t="str">
        <f>Roster_Selection_Women!AB288&amp;" " &amp; "V "</f>
        <v xml:space="preserve">Trine University V </v>
      </c>
      <c r="C311" s="1" t="str">
        <f>Roster_Selection_Women!AD288</f>
        <v>11-510473</v>
      </c>
      <c r="D311" s="1" t="str">
        <f>Roster_Selection_Women!AE288</f>
        <v>Alissa VanHorn</v>
      </c>
      <c r="E311" s="23" t="s">
        <v>2197</v>
      </c>
      <c r="F311" s="1" t="str">
        <f>IF(ISERROR(Baker_Scores_Women_Var!E311), " ", IF(Baker_Scores_Women_Var!E311 = "Yes", "Yes", "  "))</f>
        <v>Yes</v>
      </c>
      <c r="G311" s="29">
        <v>162</v>
      </c>
      <c r="H311" s="29">
        <v>155</v>
      </c>
      <c r="I311" s="29">
        <v>0</v>
      </c>
      <c r="J311" s="29">
        <v>0</v>
      </c>
      <c r="K311" s="29">
        <v>0</v>
      </c>
      <c r="L311" s="29">
        <v>160</v>
      </c>
      <c r="M311" s="30">
        <f t="shared" ref="M311:M321" si="92">SUM(G311:L311)</f>
        <v>477</v>
      </c>
      <c r="N311" s="30">
        <f t="shared" ref="N311:N321" si="93">COUNTIF(G311:L311, "&gt;0" )</f>
        <v>3</v>
      </c>
      <c r="O311" s="30">
        <f t="shared" ref="O311:O321" si="94">IF(N311=0,0,M311/N311)</f>
        <v>159</v>
      </c>
    </row>
    <row r="312" spans="2:15" s="1" customFormat="1" ht="13.9" customHeight="1">
      <c r="B312" s="1" t="str">
        <f>Roster_Selection_Women!AB289&amp;" " &amp; "V "</f>
        <v xml:space="preserve">Trine University V </v>
      </c>
      <c r="C312" s="1" t="str">
        <f>Roster_Selection_Women!AD289</f>
        <v>11-531184</v>
      </c>
      <c r="D312" s="1" t="str">
        <f>Roster_Selection_Women!AE289</f>
        <v>Jaden Howard</v>
      </c>
      <c r="E312" s="23" t="s">
        <v>2197</v>
      </c>
      <c r="F312" s="1" t="str">
        <f>IF(ISERROR(Baker_Scores_Women_Var!E312), " ", IF(Baker_Scores_Women_Var!E312 = "Yes", "Yes", "  "))</f>
        <v>Yes</v>
      </c>
      <c r="G312" s="29">
        <v>157</v>
      </c>
      <c r="H312" s="29">
        <v>0</v>
      </c>
      <c r="I312" s="29">
        <v>157</v>
      </c>
      <c r="J312" s="29">
        <v>0</v>
      </c>
      <c r="K312" s="29">
        <v>236</v>
      </c>
      <c r="L312" s="29">
        <v>164</v>
      </c>
      <c r="M312" s="30">
        <f t="shared" si="92"/>
        <v>714</v>
      </c>
      <c r="N312" s="30">
        <f t="shared" si="93"/>
        <v>4</v>
      </c>
      <c r="O312" s="30">
        <f t="shared" si="94"/>
        <v>178.5</v>
      </c>
    </row>
    <row r="313" spans="2:15" s="1" customFormat="1" ht="13.9" customHeight="1">
      <c r="B313" s="1" t="str">
        <f>Roster_Selection_Women!AB290&amp;" " &amp; "V "</f>
        <v xml:space="preserve">Trine University V </v>
      </c>
      <c r="C313" s="1" t="str">
        <f>Roster_Selection_Women!AD290</f>
        <v>15-120828</v>
      </c>
      <c r="D313" s="1" t="str">
        <f>Roster_Selection_Women!AE290</f>
        <v>Karley Chouinard</v>
      </c>
      <c r="E313" s="23" t="s">
        <v>2197</v>
      </c>
      <c r="F313" s="1" t="str">
        <f>IF(ISERROR(Baker_Scores_Women_Var!E313), " ", IF(Baker_Scores_Women_Var!E313 = "Yes", "Yes", "  "))</f>
        <v xml:space="preserve">  </v>
      </c>
      <c r="G313" s="29">
        <v>157</v>
      </c>
      <c r="H313" s="29">
        <v>190</v>
      </c>
      <c r="I313" s="29">
        <v>0</v>
      </c>
      <c r="J313" s="29">
        <v>0</v>
      </c>
      <c r="K313" s="29">
        <v>0</v>
      </c>
      <c r="L313" s="29">
        <v>0</v>
      </c>
      <c r="M313" s="30">
        <f t="shared" si="92"/>
        <v>347</v>
      </c>
      <c r="N313" s="30">
        <f t="shared" si="93"/>
        <v>2</v>
      </c>
      <c r="O313" s="30">
        <f t="shared" si="94"/>
        <v>173.5</v>
      </c>
    </row>
    <row r="314" spans="2:15" s="1" customFormat="1" ht="13.9" customHeight="1">
      <c r="B314" s="1" t="str">
        <f>Roster_Selection_Women!AB291&amp;" " &amp; "V "</f>
        <v xml:space="preserve">Trine University V </v>
      </c>
      <c r="C314" s="1" t="str">
        <f>Roster_Selection_Women!AD291</f>
        <v>5796-10687</v>
      </c>
      <c r="D314" s="1" t="str">
        <f>Roster_Selection_Women!AE291</f>
        <v>Katherine Newman</v>
      </c>
      <c r="E314" s="23" t="s">
        <v>2197</v>
      </c>
      <c r="F314" s="1" t="str">
        <f>IF(ISERROR(Baker_Scores_Women_Var!E314), " ", IF(Baker_Scores_Women_Var!E314 = "Yes", "Yes", "  "))</f>
        <v>Yes</v>
      </c>
      <c r="G314" s="29">
        <v>0</v>
      </c>
      <c r="H314" s="29">
        <v>234</v>
      </c>
      <c r="I314" s="29">
        <v>202</v>
      </c>
      <c r="J314" s="29">
        <v>242</v>
      </c>
      <c r="K314" s="29">
        <v>158</v>
      </c>
      <c r="L314" s="29">
        <v>165</v>
      </c>
      <c r="M314" s="30">
        <f t="shared" si="92"/>
        <v>1001</v>
      </c>
      <c r="N314" s="30">
        <f t="shared" si="93"/>
        <v>5</v>
      </c>
      <c r="O314" s="30">
        <f t="shared" si="94"/>
        <v>200.2</v>
      </c>
    </row>
    <row r="315" spans="2:15" s="1" customFormat="1" ht="13.9" customHeight="1">
      <c r="B315" s="1" t="str">
        <f>Roster_Selection_Women!AB292&amp;" " &amp; "V "</f>
        <v xml:space="preserve">Trine University V </v>
      </c>
      <c r="C315" s="1" t="str">
        <f>Roster_Selection_Women!AD292</f>
        <v>11-292038</v>
      </c>
      <c r="D315" s="1" t="str">
        <f>Roster_Selection_Women!AE292</f>
        <v>Lydia Flanagan</v>
      </c>
      <c r="E315" s="23" t="s">
        <v>2197</v>
      </c>
      <c r="F315" s="1" t="str">
        <f>IF(ISERROR(Baker_Scores_Women_Var!E315), " ", IF(Baker_Scores_Women_Var!E315 = "Yes", "Yes", "  "))</f>
        <v>Yes</v>
      </c>
      <c r="G315" s="29">
        <v>227</v>
      </c>
      <c r="H315" s="29">
        <v>216</v>
      </c>
      <c r="I315" s="29">
        <v>186</v>
      </c>
      <c r="J315" s="29">
        <v>189</v>
      </c>
      <c r="K315" s="29">
        <v>180</v>
      </c>
      <c r="L315" s="29">
        <v>141</v>
      </c>
      <c r="M315" s="30">
        <f t="shared" si="92"/>
        <v>1139</v>
      </c>
      <c r="N315" s="30">
        <f t="shared" si="93"/>
        <v>6</v>
      </c>
      <c r="O315" s="30">
        <f t="shared" si="94"/>
        <v>189.83333333333334</v>
      </c>
    </row>
    <row r="316" spans="2:15" s="1" customFormat="1" ht="13.9" customHeight="1">
      <c r="B316" s="1" t="str">
        <f>Roster_Selection_Women!AB293&amp;" " &amp; "V "</f>
        <v xml:space="preserve">Trine University V </v>
      </c>
      <c r="C316" s="1" t="str">
        <f>Roster_Selection_Women!AD293</f>
        <v>11-324860</v>
      </c>
      <c r="D316" s="1" t="str">
        <f>Roster_Selection_Women!AE293</f>
        <v>Megan Timm</v>
      </c>
      <c r="E316" s="23" t="s">
        <v>2197</v>
      </c>
      <c r="F316" s="1" t="str">
        <f>IF(ISERROR(Baker_Scores_Women_Var!E316), " ", IF(Baker_Scores_Women_Var!E316 = "Yes", "Yes", "  "))</f>
        <v>Yes</v>
      </c>
      <c r="G316" s="29">
        <v>192</v>
      </c>
      <c r="H316" s="29">
        <v>182</v>
      </c>
      <c r="I316" s="29">
        <v>156</v>
      </c>
      <c r="J316" s="29">
        <v>246</v>
      </c>
      <c r="K316" s="29">
        <v>155</v>
      </c>
      <c r="L316" s="29">
        <v>207</v>
      </c>
      <c r="M316" s="30">
        <f t="shared" si="92"/>
        <v>1138</v>
      </c>
      <c r="N316" s="30">
        <f t="shared" si="93"/>
        <v>6</v>
      </c>
      <c r="O316" s="30">
        <f t="shared" si="94"/>
        <v>189.66666666666666</v>
      </c>
    </row>
    <row r="317" spans="2:15" s="1" customFormat="1" ht="13.9" customHeight="1">
      <c r="B317" s="1" t="str">
        <f>Roster_Selection_Women!AB294&amp;" " &amp; "V "</f>
        <v xml:space="preserve">Trine University V </v>
      </c>
      <c r="C317" s="1" t="str">
        <f>Roster_Selection_Women!AD294</f>
        <v>22-93876</v>
      </c>
      <c r="D317" s="1" t="str">
        <f>Roster_Selection_Women!AE294</f>
        <v>Morgan Dera</v>
      </c>
      <c r="E317" s="23" t="s">
        <v>2197</v>
      </c>
      <c r="F317" s="1" t="str">
        <f>IF(ISERROR(Baker_Scores_Women_Var!E317), " ", IF(Baker_Scores_Women_Var!E317 = "Yes", "Yes", "  "))</f>
        <v xml:space="preserve">  </v>
      </c>
      <c r="G317" s="29">
        <v>0</v>
      </c>
      <c r="H317" s="29">
        <v>0</v>
      </c>
      <c r="I317" s="29">
        <v>173</v>
      </c>
      <c r="J317" s="29">
        <v>195</v>
      </c>
      <c r="K317" s="29">
        <v>170</v>
      </c>
      <c r="L317" s="29">
        <v>0</v>
      </c>
      <c r="M317" s="30">
        <f t="shared" si="92"/>
        <v>538</v>
      </c>
      <c r="N317" s="30">
        <f t="shared" si="93"/>
        <v>3</v>
      </c>
      <c r="O317" s="30">
        <f t="shared" si="94"/>
        <v>179.33333333333334</v>
      </c>
    </row>
    <row r="318" spans="2:15" s="1" customFormat="1" ht="13.9" customHeight="1">
      <c r="B318" s="1" t="str">
        <f>Roster_Selection_Women!AB295&amp;" " &amp; "V "</f>
        <v xml:space="preserve">Trine University V </v>
      </c>
      <c r="C318" s="1" t="str">
        <f>Roster_Selection_Women!AD295</f>
        <v>20-23796</v>
      </c>
      <c r="D318" s="1" t="str">
        <f>Roster_Selection_Women!AE295</f>
        <v>Morgan Petroff</v>
      </c>
      <c r="E318" s="23" t="s">
        <v>2197</v>
      </c>
      <c r="F318" s="1" t="str">
        <f>IF(ISERROR(Baker_Scores_Women_Var!E318), " ", IF(Baker_Scores_Women_Var!E318 = "Yes", "Yes", "  "))</f>
        <v xml:space="preserve">  </v>
      </c>
      <c r="G318" s="29">
        <v>0</v>
      </c>
      <c r="H318" s="29">
        <v>0</v>
      </c>
      <c r="I318" s="29">
        <v>0</v>
      </c>
      <c r="J318" s="29">
        <v>150</v>
      </c>
      <c r="K318" s="29">
        <v>0</v>
      </c>
      <c r="L318" s="29">
        <v>0</v>
      </c>
      <c r="M318" s="30">
        <f t="shared" si="92"/>
        <v>150</v>
      </c>
      <c r="N318" s="30">
        <f t="shared" si="93"/>
        <v>1</v>
      </c>
      <c r="O318" s="30">
        <f t="shared" si="94"/>
        <v>150</v>
      </c>
    </row>
    <row r="319" spans="2:15" s="1" customFormat="1" ht="13.9" customHeight="1">
      <c r="B319" s="1" t="s">
        <v>1763</v>
      </c>
      <c r="C319" s="28" t="s">
        <v>360</v>
      </c>
      <c r="D319" s="23" t="s">
        <v>360</v>
      </c>
      <c r="E319" s="23"/>
      <c r="F319" s="23"/>
      <c r="G319" s="29"/>
      <c r="H319" s="29"/>
      <c r="I319" s="29"/>
      <c r="J319" s="29"/>
      <c r="K319" s="29"/>
      <c r="L319" s="29"/>
      <c r="M319" s="30">
        <f t="shared" si="92"/>
        <v>0</v>
      </c>
      <c r="N319" s="30">
        <f t="shared" si="93"/>
        <v>0</v>
      </c>
      <c r="O319" s="30">
        <f t="shared" si="94"/>
        <v>0</v>
      </c>
    </row>
    <row r="320" spans="2:15" s="1" customFormat="1" ht="13.9" customHeight="1">
      <c r="B320" s="1" t="s">
        <v>1763</v>
      </c>
      <c r="C320" s="28" t="s">
        <v>360</v>
      </c>
      <c r="D320" s="23" t="s">
        <v>360</v>
      </c>
      <c r="E320" s="23"/>
      <c r="F320" s="23"/>
      <c r="G320" s="29"/>
      <c r="H320" s="29"/>
      <c r="I320" s="29"/>
      <c r="J320" s="29"/>
      <c r="K320" s="29"/>
      <c r="L320" s="29"/>
      <c r="M320" s="30">
        <f t="shared" si="92"/>
        <v>0</v>
      </c>
      <c r="N320" s="30">
        <f t="shared" si="93"/>
        <v>0</v>
      </c>
      <c r="O320" s="30">
        <f t="shared" si="94"/>
        <v>0</v>
      </c>
    </row>
    <row r="321" spans="2:15" s="1" customFormat="1" ht="13.9" customHeight="1">
      <c r="B321" s="1" t="s">
        <v>1763</v>
      </c>
      <c r="C321" s="28" t="s">
        <v>360</v>
      </c>
      <c r="D321" s="23" t="s">
        <v>360</v>
      </c>
      <c r="E321" s="23"/>
      <c r="F321" s="23"/>
      <c r="G321" s="31"/>
      <c r="H321" s="31"/>
      <c r="I321" s="31"/>
      <c r="J321" s="31"/>
      <c r="K321" s="31"/>
      <c r="L321" s="31"/>
      <c r="M321" s="32">
        <f t="shared" si="92"/>
        <v>0</v>
      </c>
      <c r="N321" s="32">
        <f t="shared" si="93"/>
        <v>0</v>
      </c>
      <c r="O321" s="30">
        <f t="shared" si="94"/>
        <v>0</v>
      </c>
    </row>
    <row r="322" spans="2:15" s="1" customFormat="1" ht="13.9" customHeight="1">
      <c r="B322" s="33"/>
      <c r="G322" s="30">
        <f t="shared" ref="G322:N322" si="95">SUM(G311:G321)</f>
        <v>895</v>
      </c>
      <c r="H322" s="30">
        <f t="shared" si="95"/>
        <v>977</v>
      </c>
      <c r="I322" s="30">
        <f t="shared" si="95"/>
        <v>874</v>
      </c>
      <c r="J322" s="30">
        <f t="shared" si="95"/>
        <v>1022</v>
      </c>
      <c r="K322" s="30">
        <f t="shared" si="95"/>
        <v>899</v>
      </c>
      <c r="L322" s="30">
        <f t="shared" si="95"/>
        <v>837</v>
      </c>
      <c r="M322" s="34">
        <f t="shared" si="95"/>
        <v>5504</v>
      </c>
      <c r="N322" s="34">
        <f t="shared" si="95"/>
        <v>30</v>
      </c>
    </row>
    <row r="323" spans="2:15" s="1" customFormat="1" ht="13.9" customHeight="1"/>
    <row r="324" spans="2:15" s="1" customFormat="1" ht="13.9" customHeight="1">
      <c r="B324" s="1" t="str">
        <f>Roster_Selection_Women!AB305&amp;" " &amp; "V "</f>
        <v xml:space="preserve">Union College V </v>
      </c>
      <c r="C324" s="1" t="str">
        <f>Roster_Selection_Women!AD305</f>
        <v>16-7514</v>
      </c>
      <c r="D324" s="1" t="str">
        <f>Roster_Selection_Women!AE305</f>
        <v>Amber Thomason</v>
      </c>
      <c r="E324" s="23" t="s">
        <v>2197</v>
      </c>
      <c r="F324" s="1" t="str">
        <f>IF(ISERROR(Baker_Scores_Women_Var!E324), " ", IF(Baker_Scores_Women_Var!E324 = "Yes", "Yes", "  "))</f>
        <v>Yes</v>
      </c>
      <c r="G324" s="29">
        <v>144</v>
      </c>
      <c r="H324" s="29">
        <v>100</v>
      </c>
      <c r="I324" s="29">
        <v>144</v>
      </c>
      <c r="J324" s="29">
        <v>117</v>
      </c>
      <c r="K324" s="29">
        <v>161</v>
      </c>
      <c r="L324" s="29">
        <v>171</v>
      </c>
      <c r="M324" s="30">
        <f t="shared" ref="M324:M334" si="96">SUM(G324:L324)</f>
        <v>837</v>
      </c>
      <c r="N324" s="30">
        <f t="shared" ref="N324:N334" si="97">COUNTIF(G324:L324, "&gt;0" )</f>
        <v>6</v>
      </c>
      <c r="O324" s="30">
        <f t="shared" ref="O324:O334" si="98">IF(N324=0,0,M324/N324)</f>
        <v>139.5</v>
      </c>
    </row>
    <row r="325" spans="2:15" s="1" customFormat="1" ht="13.9" customHeight="1">
      <c r="B325" s="1" t="str">
        <f>Roster_Selection_Women!AB306&amp;" " &amp; "V "</f>
        <v xml:space="preserve">Union College V </v>
      </c>
      <c r="C325" s="1" t="str">
        <f>Roster_Selection_Women!AD306</f>
        <v>18-82609</v>
      </c>
      <c r="D325" s="1" t="str">
        <f>Roster_Selection_Women!AE306</f>
        <v>Heaven Cooper</v>
      </c>
      <c r="E325" s="23" t="s">
        <v>2197</v>
      </c>
      <c r="F325" s="1" t="str">
        <f>IF(ISERROR(Baker_Scores_Women_Var!E325), " ", IF(Baker_Scores_Women_Var!E325 = "Yes", "Yes", "  "))</f>
        <v>Yes</v>
      </c>
      <c r="G325" s="29">
        <v>145</v>
      </c>
      <c r="H325" s="29">
        <v>115</v>
      </c>
      <c r="I325" s="29">
        <v>0</v>
      </c>
      <c r="J325" s="29">
        <v>166</v>
      </c>
      <c r="K325" s="29">
        <v>170</v>
      </c>
      <c r="L325" s="29">
        <v>133</v>
      </c>
      <c r="M325" s="30">
        <f t="shared" si="96"/>
        <v>729</v>
      </c>
      <c r="N325" s="30">
        <f t="shared" si="97"/>
        <v>5</v>
      </c>
      <c r="O325" s="30">
        <f t="shared" si="98"/>
        <v>145.80000000000001</v>
      </c>
    </row>
    <row r="326" spans="2:15" s="1" customFormat="1" ht="13.9" customHeight="1">
      <c r="B326" s="1" t="str">
        <f>Roster_Selection_Women!AB307&amp;" " &amp; "V "</f>
        <v xml:space="preserve">Union College V </v>
      </c>
      <c r="C326" s="1" t="str">
        <f>Roster_Selection_Women!AD307</f>
        <v>11-648885</v>
      </c>
      <c r="D326" s="1" t="str">
        <f>Roster_Selection_Women!AE307</f>
        <v>Laura Head</v>
      </c>
      <c r="E326" s="23" t="s">
        <v>2197</v>
      </c>
      <c r="F326" s="1" t="str">
        <f>IF(ISERROR(Baker_Scores_Women_Var!E326), " ", IF(Baker_Scores_Women_Var!E326 = "Yes", "Yes", "  "))</f>
        <v>Yes</v>
      </c>
      <c r="G326" s="29">
        <v>132</v>
      </c>
      <c r="H326" s="29">
        <v>144</v>
      </c>
      <c r="I326" s="29">
        <v>154</v>
      </c>
      <c r="J326" s="29">
        <v>116</v>
      </c>
      <c r="K326" s="29">
        <v>119</v>
      </c>
      <c r="L326" s="29">
        <v>0</v>
      </c>
      <c r="M326" s="30">
        <f t="shared" si="96"/>
        <v>665</v>
      </c>
      <c r="N326" s="30">
        <f t="shared" si="97"/>
        <v>5</v>
      </c>
      <c r="O326" s="30">
        <f t="shared" si="98"/>
        <v>133</v>
      </c>
    </row>
    <row r="327" spans="2:15" s="1" customFormat="1" ht="13.9" customHeight="1">
      <c r="B327" s="1" t="str">
        <f>Roster_Selection_Women!AB308&amp;" " &amp; "V "</f>
        <v xml:space="preserve">Union College V </v>
      </c>
      <c r="C327" s="1" t="str">
        <f>Roster_Selection_Women!AD308</f>
        <v>17-10180</v>
      </c>
      <c r="D327" s="1" t="str">
        <f>Roster_Selection_Women!AE308</f>
        <v>Madelynn Napier</v>
      </c>
      <c r="E327" s="23" t="s">
        <v>2197</v>
      </c>
      <c r="F327" s="1" t="str">
        <f>IF(ISERROR(Baker_Scores_Women_Var!E327), " ", IF(Baker_Scores_Women_Var!E327 = "Yes", "Yes", "  "))</f>
        <v>Yes</v>
      </c>
      <c r="G327" s="29">
        <v>149</v>
      </c>
      <c r="H327" s="29">
        <v>168</v>
      </c>
      <c r="I327" s="29">
        <v>130</v>
      </c>
      <c r="J327" s="29">
        <v>137</v>
      </c>
      <c r="K327" s="29">
        <v>156</v>
      </c>
      <c r="L327" s="29">
        <v>135</v>
      </c>
      <c r="M327" s="30">
        <f t="shared" si="96"/>
        <v>875</v>
      </c>
      <c r="N327" s="30">
        <f t="shared" si="97"/>
        <v>6</v>
      </c>
      <c r="O327" s="30">
        <f t="shared" si="98"/>
        <v>145.83333333333334</v>
      </c>
    </row>
    <row r="328" spans="2:15" s="1" customFormat="1" ht="13.9" customHeight="1">
      <c r="B328" s="1" t="str">
        <f>Roster_Selection_Women!AB309&amp;" " &amp; "V "</f>
        <v xml:space="preserve">Union College V </v>
      </c>
      <c r="C328" s="1" t="str">
        <f>Roster_Selection_Women!AD309</f>
        <v>11-747594</v>
      </c>
      <c r="D328" s="1" t="str">
        <f>Roster_Selection_Women!AE309</f>
        <v>Maya Coleman</v>
      </c>
      <c r="E328" s="23" t="s">
        <v>2197</v>
      </c>
      <c r="F328" s="1" t="str">
        <f>IF(ISERROR(Baker_Scores_Women_Var!E328), " ", IF(Baker_Scores_Women_Var!E328 = "Yes", "Yes", "  "))</f>
        <v>Yes</v>
      </c>
      <c r="G328" s="29">
        <v>202</v>
      </c>
      <c r="H328" s="29">
        <v>146</v>
      </c>
      <c r="I328" s="29">
        <v>167</v>
      </c>
      <c r="J328" s="29">
        <v>187</v>
      </c>
      <c r="K328" s="29">
        <v>172</v>
      </c>
      <c r="L328" s="29">
        <v>196</v>
      </c>
      <c r="M328" s="30">
        <f t="shared" si="96"/>
        <v>1070</v>
      </c>
      <c r="N328" s="30">
        <f t="shared" si="97"/>
        <v>6</v>
      </c>
      <c r="O328" s="30">
        <f t="shared" si="98"/>
        <v>178.33333333333334</v>
      </c>
    </row>
    <row r="329" spans="2:15" s="1" customFormat="1" ht="13.9" customHeight="1">
      <c r="B329" s="1" t="str">
        <f>Roster_Selection_Women!AB310&amp;" " &amp; "V "</f>
        <v xml:space="preserve">Union College V </v>
      </c>
      <c r="C329" s="1" t="str">
        <f>Roster_Selection_Women!AD310</f>
        <v>22-4008</v>
      </c>
      <c r="D329" s="1" t="str">
        <f>Roster_Selection_Women!AE310</f>
        <v>Olivia Brock</v>
      </c>
      <c r="E329" s="23" t="s">
        <v>2197</v>
      </c>
      <c r="F329" s="1" t="str">
        <f>IF(ISERROR(Baker_Scores_Women_Var!E329), " ", IF(Baker_Scores_Women_Var!E329 = "Yes", "Yes", "  "))</f>
        <v>Yes</v>
      </c>
      <c r="G329" s="29">
        <v>0</v>
      </c>
      <c r="H329" s="29">
        <v>0</v>
      </c>
      <c r="I329" s="29">
        <v>81</v>
      </c>
      <c r="J329" s="29">
        <v>0</v>
      </c>
      <c r="K329" s="29">
        <v>0</v>
      </c>
      <c r="L329" s="29">
        <v>126</v>
      </c>
      <c r="M329" s="30">
        <f t="shared" si="96"/>
        <v>207</v>
      </c>
      <c r="N329" s="30">
        <f t="shared" si="97"/>
        <v>2</v>
      </c>
      <c r="O329" s="30">
        <f t="shared" si="98"/>
        <v>103.5</v>
      </c>
    </row>
    <row r="330" spans="2:15" s="1" customFormat="1" ht="13.9" customHeight="1">
      <c r="B330" s="1" t="str">
        <f>Roster_Selection_Women!AB311&amp;" " &amp; "V "</f>
        <v xml:space="preserve"> V </v>
      </c>
      <c r="C330" s="1" t="str">
        <f>Roster_Selection_Women!AD311</f>
        <v/>
      </c>
      <c r="D330" s="1" t="str">
        <f>Roster_Selection_Women!AE311</f>
        <v/>
      </c>
      <c r="E330" s="23"/>
      <c r="F330" s="1" t="str">
        <f>IF(ISERROR(Baker_Scores_Women_Var!E330), " ", IF(Baker_Scores_Women_Var!E330 = "Yes", "Yes", "  "))</f>
        <v xml:space="preserve">  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  <c r="L330" s="29">
        <v>0</v>
      </c>
      <c r="M330" s="30">
        <f t="shared" si="96"/>
        <v>0</v>
      </c>
      <c r="N330" s="30">
        <f t="shared" si="97"/>
        <v>0</v>
      </c>
      <c r="O330" s="30">
        <f t="shared" si="98"/>
        <v>0</v>
      </c>
    </row>
    <row r="331" spans="2:15" s="1" customFormat="1" ht="13.9" customHeight="1">
      <c r="B331" s="1" t="str">
        <f>Roster_Selection_Women!AB312&amp;" " &amp; "V "</f>
        <v xml:space="preserve"> V </v>
      </c>
      <c r="C331" s="1" t="str">
        <f>Roster_Selection_Women!AD312</f>
        <v/>
      </c>
      <c r="D331" s="1" t="str">
        <f>Roster_Selection_Women!AE312</f>
        <v/>
      </c>
      <c r="E331" s="23"/>
      <c r="F331" s="1" t="str">
        <f>IF(ISERROR(Baker_Scores_Women_Var!E331), " ", IF(Baker_Scores_Women_Var!E331 = "Yes", "Yes", "  "))</f>
        <v xml:space="preserve">  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30">
        <f t="shared" si="96"/>
        <v>0</v>
      </c>
      <c r="N331" s="30">
        <f t="shared" si="97"/>
        <v>0</v>
      </c>
      <c r="O331" s="30">
        <f t="shared" si="98"/>
        <v>0</v>
      </c>
    </row>
    <row r="332" spans="2:15" s="1" customFormat="1" ht="13.9" customHeight="1">
      <c r="B332" s="1" t="s">
        <v>1764</v>
      </c>
      <c r="C332" s="28" t="s">
        <v>360</v>
      </c>
      <c r="D332" s="23" t="s">
        <v>360</v>
      </c>
      <c r="E332" s="23"/>
      <c r="F332" s="23"/>
      <c r="G332" s="29"/>
      <c r="H332" s="29"/>
      <c r="I332" s="29"/>
      <c r="J332" s="29"/>
      <c r="K332" s="29"/>
      <c r="L332" s="29"/>
      <c r="M332" s="30">
        <f t="shared" si="96"/>
        <v>0</v>
      </c>
      <c r="N332" s="30">
        <f t="shared" si="97"/>
        <v>0</v>
      </c>
      <c r="O332" s="30">
        <f t="shared" si="98"/>
        <v>0</v>
      </c>
    </row>
    <row r="333" spans="2:15" s="1" customFormat="1" ht="13.9" customHeight="1">
      <c r="B333" s="1" t="s">
        <v>1764</v>
      </c>
      <c r="C333" s="28" t="s">
        <v>360</v>
      </c>
      <c r="D333" s="23" t="s">
        <v>360</v>
      </c>
      <c r="E333" s="23"/>
      <c r="F333" s="23"/>
      <c r="G333" s="29"/>
      <c r="H333" s="29"/>
      <c r="I333" s="29"/>
      <c r="J333" s="29"/>
      <c r="K333" s="29"/>
      <c r="L333" s="29"/>
      <c r="M333" s="30">
        <f t="shared" si="96"/>
        <v>0</v>
      </c>
      <c r="N333" s="30">
        <f t="shared" si="97"/>
        <v>0</v>
      </c>
      <c r="O333" s="30">
        <f t="shared" si="98"/>
        <v>0</v>
      </c>
    </row>
    <row r="334" spans="2:15" s="1" customFormat="1" ht="13.9" customHeight="1">
      <c r="B334" s="1" t="s">
        <v>1764</v>
      </c>
      <c r="C334" s="28" t="s">
        <v>360</v>
      </c>
      <c r="D334" s="23" t="s">
        <v>360</v>
      </c>
      <c r="E334" s="23"/>
      <c r="F334" s="23"/>
      <c r="G334" s="31"/>
      <c r="H334" s="31"/>
      <c r="I334" s="31"/>
      <c r="J334" s="31"/>
      <c r="K334" s="31"/>
      <c r="L334" s="31"/>
      <c r="M334" s="32">
        <f t="shared" si="96"/>
        <v>0</v>
      </c>
      <c r="N334" s="32">
        <f t="shared" si="97"/>
        <v>0</v>
      </c>
      <c r="O334" s="30">
        <f t="shared" si="98"/>
        <v>0</v>
      </c>
    </row>
    <row r="335" spans="2:15" s="1" customFormat="1" ht="13.9" customHeight="1">
      <c r="B335" s="33"/>
      <c r="G335" s="30">
        <f t="shared" ref="G335:N335" si="99">SUM(G324:G334)</f>
        <v>772</v>
      </c>
      <c r="H335" s="30">
        <f t="shared" si="99"/>
        <v>673</v>
      </c>
      <c r="I335" s="30">
        <f t="shared" si="99"/>
        <v>676</v>
      </c>
      <c r="J335" s="30">
        <f t="shared" si="99"/>
        <v>723</v>
      </c>
      <c r="K335" s="30">
        <f t="shared" si="99"/>
        <v>778</v>
      </c>
      <c r="L335" s="30">
        <f t="shared" si="99"/>
        <v>761</v>
      </c>
      <c r="M335" s="34">
        <f t="shared" si="99"/>
        <v>4383</v>
      </c>
      <c r="N335" s="34">
        <f t="shared" si="99"/>
        <v>30</v>
      </c>
    </row>
    <row r="336" spans="2:15" s="1" customFormat="1" ht="13.9" customHeight="1"/>
    <row r="337" spans="2:15" s="1" customFormat="1" ht="13.9" customHeight="1">
      <c r="B337" s="1" t="str">
        <f>Roster_Selection_Women!AB313&amp;" " &amp; "V "</f>
        <v xml:space="preserve">University of the Cumberlands V </v>
      </c>
      <c r="C337" s="1" t="str">
        <f>Roster_Selection_Women!AD313</f>
        <v>17-43815</v>
      </c>
      <c r="D337" s="1" t="str">
        <f>Roster_Selection_Women!AE313</f>
        <v>Erika Taylor</v>
      </c>
      <c r="E337" s="23" t="s">
        <v>2197</v>
      </c>
      <c r="F337" s="1" t="str">
        <f>IF(ISERROR(Baker_Scores_Women_Var!E337), " ", IF(Baker_Scores_Women_Var!E337 = "Yes", "Yes", "  "))</f>
        <v>Yes</v>
      </c>
      <c r="G337" s="29">
        <v>149</v>
      </c>
      <c r="H337" s="29">
        <v>224</v>
      </c>
      <c r="I337" s="29">
        <v>178</v>
      </c>
      <c r="J337" s="29">
        <v>167</v>
      </c>
      <c r="K337" s="29">
        <v>193</v>
      </c>
      <c r="L337" s="29">
        <v>163</v>
      </c>
      <c r="M337" s="30">
        <f t="shared" ref="M337:M347" si="100">SUM(G337:L337)</f>
        <v>1074</v>
      </c>
      <c r="N337" s="30">
        <f t="shared" ref="N337:N347" si="101">COUNTIF(G337:L337, "&gt;0" )</f>
        <v>6</v>
      </c>
      <c r="O337" s="30">
        <f t="shared" ref="O337:O347" si="102">IF(N337=0,0,M337/N337)</f>
        <v>179</v>
      </c>
    </row>
    <row r="338" spans="2:15" s="1" customFormat="1" ht="13.9" customHeight="1">
      <c r="B338" s="1" t="str">
        <f>Roster_Selection_Women!AB314&amp;" " &amp; "V "</f>
        <v xml:space="preserve">University of the Cumberlands V </v>
      </c>
      <c r="C338" s="1" t="str">
        <f>Roster_Selection_Women!AD314</f>
        <v>11-765785</v>
      </c>
      <c r="D338" s="1" t="str">
        <f>Roster_Selection_Women!AE314</f>
        <v>Haleigh Lawwell</v>
      </c>
      <c r="E338" s="23" t="s">
        <v>2197</v>
      </c>
      <c r="F338" s="1" t="str">
        <f>IF(ISERROR(Baker_Scores_Women_Var!E338), " ", IF(Baker_Scores_Women_Var!E338 = "Yes", "Yes", "  "))</f>
        <v>Yes</v>
      </c>
      <c r="G338" s="29">
        <v>169</v>
      </c>
      <c r="H338" s="29">
        <v>191</v>
      </c>
      <c r="I338" s="29">
        <v>212</v>
      </c>
      <c r="J338" s="29">
        <v>180</v>
      </c>
      <c r="K338" s="29">
        <v>180</v>
      </c>
      <c r="L338" s="29">
        <v>179</v>
      </c>
      <c r="M338" s="30">
        <f t="shared" si="100"/>
        <v>1111</v>
      </c>
      <c r="N338" s="30">
        <f t="shared" si="101"/>
        <v>6</v>
      </c>
      <c r="O338" s="30">
        <f t="shared" si="102"/>
        <v>185.16666666666666</v>
      </c>
    </row>
    <row r="339" spans="2:15" s="1" customFormat="1" ht="13.9" customHeight="1">
      <c r="B339" s="1" t="str">
        <f>Roster_Selection_Women!AB315&amp;" " &amp; "V "</f>
        <v xml:space="preserve">University of the Cumberlands V </v>
      </c>
      <c r="C339" s="1" t="str">
        <f>Roster_Selection_Women!AD315</f>
        <v>5923-184</v>
      </c>
      <c r="D339" s="1" t="str">
        <f>Roster_Selection_Women!AE315</f>
        <v>Jacqueline Oliphant</v>
      </c>
      <c r="E339" s="23" t="s">
        <v>2196</v>
      </c>
      <c r="F339" s="1" t="str">
        <f>IF(ISERROR(Baker_Scores_Women_Var!E339), " ", IF(Baker_Scores_Women_Var!E339 = "Yes", "Yes", "  "))</f>
        <v>Yes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30">
        <f t="shared" si="100"/>
        <v>0</v>
      </c>
      <c r="N339" s="30">
        <f t="shared" si="101"/>
        <v>0</v>
      </c>
      <c r="O339" s="30">
        <f t="shared" si="102"/>
        <v>0</v>
      </c>
    </row>
    <row r="340" spans="2:15" s="1" customFormat="1" ht="13.9" customHeight="1">
      <c r="B340" s="1" t="str">
        <f>Roster_Selection_Women!AB316&amp;" " &amp; "V "</f>
        <v xml:space="preserve">University of the Cumberlands V </v>
      </c>
      <c r="C340" s="1" t="str">
        <f>Roster_Selection_Women!AD316</f>
        <v>11-406229</v>
      </c>
      <c r="D340" s="1" t="str">
        <f>Roster_Selection_Women!AE316</f>
        <v>Kiara Abanto</v>
      </c>
      <c r="E340" s="23" t="s">
        <v>2197</v>
      </c>
      <c r="F340" s="1" t="str">
        <f>IF(ISERROR(Baker_Scores_Women_Var!E340), " ", IF(Baker_Scores_Women_Var!E340 = "Yes", "Yes", "  "))</f>
        <v>Yes</v>
      </c>
      <c r="G340" s="29">
        <v>208</v>
      </c>
      <c r="H340" s="29">
        <v>231</v>
      </c>
      <c r="I340" s="29">
        <v>159</v>
      </c>
      <c r="J340" s="29">
        <v>234</v>
      </c>
      <c r="K340" s="29">
        <v>177</v>
      </c>
      <c r="L340" s="29">
        <v>239</v>
      </c>
      <c r="M340" s="30">
        <f t="shared" si="100"/>
        <v>1248</v>
      </c>
      <c r="N340" s="30">
        <f t="shared" si="101"/>
        <v>6</v>
      </c>
      <c r="O340" s="30">
        <f t="shared" si="102"/>
        <v>208</v>
      </c>
    </row>
    <row r="341" spans="2:15" s="1" customFormat="1" ht="13.9" customHeight="1">
      <c r="B341" s="1" t="str">
        <f>Roster_Selection_Women!AB317&amp;" " &amp; "V "</f>
        <v xml:space="preserve">University of the Cumberlands V </v>
      </c>
      <c r="C341" s="1" t="str">
        <f>Roster_Selection_Women!AD317</f>
        <v>7914-3935</v>
      </c>
      <c r="D341" s="1" t="str">
        <f>Roster_Selection_Women!AE317</f>
        <v>Paige Frantz</v>
      </c>
      <c r="E341" s="23" t="s">
        <v>2197</v>
      </c>
      <c r="F341" s="1" t="str">
        <f>IF(ISERROR(Baker_Scores_Women_Var!E341), " ", IF(Baker_Scores_Women_Var!E341 = "Yes", "Yes", "  "))</f>
        <v>Yes</v>
      </c>
      <c r="G341" s="29">
        <v>158</v>
      </c>
      <c r="H341" s="29">
        <v>189</v>
      </c>
      <c r="I341" s="29">
        <v>161</v>
      </c>
      <c r="J341" s="29">
        <v>163</v>
      </c>
      <c r="K341" s="29">
        <v>192</v>
      </c>
      <c r="L341" s="29">
        <v>195</v>
      </c>
      <c r="M341" s="30">
        <f t="shared" si="100"/>
        <v>1058</v>
      </c>
      <c r="N341" s="30">
        <f t="shared" si="101"/>
        <v>6</v>
      </c>
      <c r="O341" s="30">
        <f t="shared" si="102"/>
        <v>176.33333333333334</v>
      </c>
    </row>
    <row r="342" spans="2:15" s="1" customFormat="1" ht="13.9" customHeight="1">
      <c r="B342" s="1" t="str">
        <f>Roster_Selection_Women!AB318&amp;" " &amp; "V "</f>
        <v xml:space="preserve">University of the Cumberlands V </v>
      </c>
      <c r="C342" s="1" t="str">
        <f>Roster_Selection_Women!AD318</f>
        <v>11-546302</v>
      </c>
      <c r="D342" s="1" t="str">
        <f>Roster_Selection_Women!AE318</f>
        <v>Skyler Holt</v>
      </c>
      <c r="E342" s="23" t="s">
        <v>2197</v>
      </c>
      <c r="F342" s="1" t="str">
        <f>IF(ISERROR(Baker_Scores_Women_Var!E342), " ", IF(Baker_Scores_Women_Var!E342 = "Yes", "Yes", "  "))</f>
        <v>Yes</v>
      </c>
      <c r="G342" s="29">
        <v>172</v>
      </c>
      <c r="H342" s="29">
        <v>226</v>
      </c>
      <c r="I342" s="29">
        <v>196</v>
      </c>
      <c r="J342" s="29">
        <v>192</v>
      </c>
      <c r="K342" s="29">
        <v>168</v>
      </c>
      <c r="L342" s="29">
        <v>146</v>
      </c>
      <c r="M342" s="30">
        <f t="shared" si="100"/>
        <v>1100</v>
      </c>
      <c r="N342" s="30">
        <f t="shared" si="101"/>
        <v>6</v>
      </c>
      <c r="O342" s="30">
        <f t="shared" si="102"/>
        <v>183.33333333333334</v>
      </c>
    </row>
    <row r="343" spans="2:15" s="1" customFormat="1" ht="13.9" customHeight="1">
      <c r="B343" s="1" t="str">
        <f>Roster_Selection_Women!AB319&amp;" " &amp; "V "</f>
        <v xml:space="preserve"> V </v>
      </c>
      <c r="C343" s="1" t="str">
        <f>Roster_Selection_Women!AD319</f>
        <v/>
      </c>
      <c r="D343" s="1" t="str">
        <f>Roster_Selection_Women!AE319</f>
        <v/>
      </c>
      <c r="E343" s="23"/>
      <c r="F343" s="1" t="str">
        <f>IF(ISERROR(Baker_Scores_Women_Var!E343), " ", IF(Baker_Scores_Women_Var!E343 = "Yes", "Yes", "  "))</f>
        <v xml:space="preserve">  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30">
        <f t="shared" si="100"/>
        <v>0</v>
      </c>
      <c r="N343" s="30">
        <f t="shared" si="101"/>
        <v>0</v>
      </c>
      <c r="O343" s="30">
        <f t="shared" si="102"/>
        <v>0</v>
      </c>
    </row>
    <row r="344" spans="2:15" s="1" customFormat="1" ht="13.9" customHeight="1">
      <c r="B344" s="1" t="str">
        <f>Roster_Selection_Women!AB320&amp;" " &amp; "V "</f>
        <v xml:space="preserve"> V </v>
      </c>
      <c r="C344" s="1" t="str">
        <f>Roster_Selection_Women!AD320</f>
        <v/>
      </c>
      <c r="D344" s="1" t="str">
        <f>Roster_Selection_Women!AE320</f>
        <v/>
      </c>
      <c r="E344" s="23"/>
      <c r="F344" s="1" t="str">
        <f>IF(ISERROR(Baker_Scores_Women_Var!E344), " ", IF(Baker_Scores_Women_Var!E344 = "Yes", "Yes", "  "))</f>
        <v xml:space="preserve">  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30">
        <f t="shared" si="100"/>
        <v>0</v>
      </c>
      <c r="N344" s="30">
        <f t="shared" si="101"/>
        <v>0</v>
      </c>
      <c r="O344" s="30">
        <f t="shared" si="102"/>
        <v>0</v>
      </c>
    </row>
    <row r="345" spans="2:15" s="1" customFormat="1" ht="13.9" customHeight="1">
      <c r="B345" s="1" t="s">
        <v>1788</v>
      </c>
      <c r="C345" s="28" t="s">
        <v>360</v>
      </c>
      <c r="D345" s="23" t="s">
        <v>360</v>
      </c>
      <c r="E345" s="23"/>
      <c r="F345" s="23"/>
      <c r="G345" s="29"/>
      <c r="H345" s="29"/>
      <c r="I345" s="29"/>
      <c r="J345" s="29"/>
      <c r="K345" s="29"/>
      <c r="L345" s="29"/>
      <c r="M345" s="30">
        <f t="shared" si="100"/>
        <v>0</v>
      </c>
      <c r="N345" s="30">
        <f t="shared" si="101"/>
        <v>0</v>
      </c>
      <c r="O345" s="30">
        <f t="shared" si="102"/>
        <v>0</v>
      </c>
    </row>
    <row r="346" spans="2:15" s="1" customFormat="1" ht="13.9" customHeight="1">
      <c r="B346" s="1" t="s">
        <v>1788</v>
      </c>
      <c r="C346" s="28" t="s">
        <v>360</v>
      </c>
      <c r="D346" s="23" t="s">
        <v>360</v>
      </c>
      <c r="E346" s="23"/>
      <c r="F346" s="23"/>
      <c r="G346" s="29"/>
      <c r="H346" s="29"/>
      <c r="I346" s="29"/>
      <c r="J346" s="29"/>
      <c r="K346" s="29"/>
      <c r="L346" s="29"/>
      <c r="M346" s="30">
        <f t="shared" si="100"/>
        <v>0</v>
      </c>
      <c r="N346" s="30">
        <f t="shared" si="101"/>
        <v>0</v>
      </c>
      <c r="O346" s="30">
        <f t="shared" si="102"/>
        <v>0</v>
      </c>
    </row>
    <row r="347" spans="2:15" s="1" customFormat="1" ht="13.9" customHeight="1">
      <c r="B347" s="1" t="s">
        <v>1788</v>
      </c>
      <c r="C347" s="28" t="s">
        <v>360</v>
      </c>
      <c r="D347" s="23" t="s">
        <v>360</v>
      </c>
      <c r="E347" s="23"/>
      <c r="F347" s="23"/>
      <c r="G347" s="31"/>
      <c r="H347" s="31"/>
      <c r="I347" s="31"/>
      <c r="J347" s="31"/>
      <c r="K347" s="31"/>
      <c r="L347" s="31"/>
      <c r="M347" s="32">
        <f t="shared" si="100"/>
        <v>0</v>
      </c>
      <c r="N347" s="32">
        <f t="shared" si="101"/>
        <v>0</v>
      </c>
      <c r="O347" s="30">
        <f t="shared" si="102"/>
        <v>0</v>
      </c>
    </row>
    <row r="348" spans="2:15" s="1" customFormat="1" ht="13.9" customHeight="1">
      <c r="B348" s="33"/>
      <c r="G348" s="30">
        <f t="shared" ref="G348:N348" si="103">SUM(G337:G347)</f>
        <v>856</v>
      </c>
      <c r="H348" s="30">
        <f t="shared" si="103"/>
        <v>1061</v>
      </c>
      <c r="I348" s="30">
        <f t="shared" si="103"/>
        <v>906</v>
      </c>
      <c r="J348" s="30">
        <f t="shared" si="103"/>
        <v>936</v>
      </c>
      <c r="K348" s="30">
        <f t="shared" si="103"/>
        <v>910</v>
      </c>
      <c r="L348" s="30">
        <f t="shared" si="103"/>
        <v>922</v>
      </c>
      <c r="M348" s="34">
        <f t="shared" si="103"/>
        <v>5591</v>
      </c>
      <c r="N348" s="34">
        <f t="shared" si="103"/>
        <v>30</v>
      </c>
    </row>
    <row r="349" spans="2:15" s="1" customFormat="1" ht="13.9" customHeight="1"/>
    <row r="350" spans="2:15" s="1" customFormat="1" ht="13.9" customHeight="1">
      <c r="B350" s="1" t="str">
        <f>Roster_Selection_Women!AB324&amp;" " &amp; "V "</f>
        <v xml:space="preserve">William Woods University V </v>
      </c>
      <c r="C350" s="1" t="str">
        <f>Roster_Selection_Women!AD324</f>
        <v>17-99406</v>
      </c>
      <c r="D350" s="1" t="str">
        <f>Roster_Selection_Women!AE324</f>
        <v>Bethany Johnson</v>
      </c>
      <c r="E350" s="23" t="s">
        <v>2197</v>
      </c>
      <c r="F350" s="1" t="str">
        <f>IF(ISERROR(Baker_Scores_Women_Var!E350), " ", IF(Baker_Scores_Women_Var!E350 = "Yes", "Yes", "  "))</f>
        <v>Yes</v>
      </c>
      <c r="G350" s="29">
        <v>0</v>
      </c>
      <c r="H350" s="29">
        <v>0</v>
      </c>
      <c r="I350" s="29">
        <v>0</v>
      </c>
      <c r="J350" s="29">
        <v>161</v>
      </c>
      <c r="K350" s="29">
        <v>194</v>
      </c>
      <c r="L350" s="29">
        <v>171</v>
      </c>
      <c r="M350" s="30">
        <f t="shared" ref="M350:M360" si="104">SUM(G350:L350)</f>
        <v>526</v>
      </c>
      <c r="N350" s="30">
        <f t="shared" ref="N350:N360" si="105">COUNTIF(G350:L350, "&gt;0" )</f>
        <v>3</v>
      </c>
      <c r="O350" s="30">
        <f t="shared" ref="O350:O360" si="106">IF(N350=0,0,M350/N350)</f>
        <v>175.33333333333334</v>
      </c>
    </row>
    <row r="351" spans="2:15" s="1" customFormat="1" ht="13.9" customHeight="1">
      <c r="B351" s="1" t="str">
        <f>Roster_Selection_Women!AB325&amp;" " &amp; "V "</f>
        <v xml:space="preserve">William Woods University V </v>
      </c>
      <c r="C351" s="1" t="str">
        <f>Roster_Selection_Women!AD325</f>
        <v>18-17170</v>
      </c>
      <c r="D351" s="1" t="str">
        <f>Roster_Selection_Women!AE325</f>
        <v>Caitlyn Rawson</v>
      </c>
      <c r="E351" s="23" t="s">
        <v>2197</v>
      </c>
      <c r="F351" s="1" t="str">
        <f>IF(ISERROR(Baker_Scores_Women_Var!E351), " ", IF(Baker_Scores_Women_Var!E351 = "Yes", "Yes", "  "))</f>
        <v>Yes</v>
      </c>
      <c r="G351" s="29">
        <v>184</v>
      </c>
      <c r="H351" s="29">
        <v>202</v>
      </c>
      <c r="I351" s="29">
        <v>159</v>
      </c>
      <c r="J351" s="29">
        <v>122</v>
      </c>
      <c r="K351" s="29">
        <v>0</v>
      </c>
      <c r="L351" s="29">
        <v>0</v>
      </c>
      <c r="M351" s="30">
        <f t="shared" si="104"/>
        <v>667</v>
      </c>
      <c r="N351" s="30">
        <f t="shared" si="105"/>
        <v>4</v>
      </c>
      <c r="O351" s="30">
        <f t="shared" si="106"/>
        <v>166.75</v>
      </c>
    </row>
    <row r="352" spans="2:15" s="1" customFormat="1" ht="13.9" customHeight="1">
      <c r="B352" s="1" t="str">
        <f>Roster_Selection_Women!AB326&amp;" " &amp; "V "</f>
        <v xml:space="preserve">William Woods University V </v>
      </c>
      <c r="C352" s="1" t="str">
        <f>Roster_Selection_Women!AD326</f>
        <v>17-25168</v>
      </c>
      <c r="D352" s="1" t="str">
        <f>Roster_Selection_Women!AE326</f>
        <v>Emily Childress</v>
      </c>
      <c r="E352" s="23" t="s">
        <v>2197</v>
      </c>
      <c r="F352" s="1" t="str">
        <f>IF(ISERROR(Baker_Scores_Women_Var!E352), " ", IF(Baker_Scores_Women_Var!E352 = "Yes", "Yes", "  "))</f>
        <v>Yes</v>
      </c>
      <c r="G352" s="29">
        <v>0</v>
      </c>
      <c r="H352" s="29">
        <v>0</v>
      </c>
      <c r="I352" s="29">
        <v>0</v>
      </c>
      <c r="J352" s="29">
        <v>0</v>
      </c>
      <c r="K352" s="29">
        <v>168</v>
      </c>
      <c r="L352" s="29">
        <v>0</v>
      </c>
      <c r="M352" s="30">
        <f t="shared" si="104"/>
        <v>168</v>
      </c>
      <c r="N352" s="30">
        <f t="shared" si="105"/>
        <v>1</v>
      </c>
      <c r="O352" s="30">
        <f t="shared" si="106"/>
        <v>168</v>
      </c>
    </row>
    <row r="353" spans="2:52" s="1" customFormat="1" ht="13.9" customHeight="1">
      <c r="B353" s="1" t="str">
        <f>Roster_Selection_Women!AB327&amp;" " &amp; "V "</f>
        <v xml:space="preserve">William Woods University V </v>
      </c>
      <c r="C353" s="1" t="str">
        <f>Roster_Selection_Women!AD327</f>
        <v>11-380870</v>
      </c>
      <c r="D353" s="1" t="str">
        <f>Roster_Selection_Women!AE327</f>
        <v>Hailey Triske</v>
      </c>
      <c r="E353" s="23" t="s">
        <v>2197</v>
      </c>
      <c r="F353" s="1" t="str">
        <f>IF(ISERROR(Baker_Scores_Women_Var!E353), " ", IF(Baker_Scores_Women_Var!E353 = "Yes", "Yes", "  "))</f>
        <v>Yes</v>
      </c>
      <c r="G353" s="29">
        <v>194</v>
      </c>
      <c r="H353" s="29">
        <v>226</v>
      </c>
      <c r="I353" s="29">
        <v>204</v>
      </c>
      <c r="J353" s="29">
        <v>150</v>
      </c>
      <c r="K353" s="29">
        <v>189</v>
      </c>
      <c r="L353" s="29">
        <v>217</v>
      </c>
      <c r="M353" s="30">
        <f t="shared" si="104"/>
        <v>1180</v>
      </c>
      <c r="N353" s="30">
        <f t="shared" si="105"/>
        <v>6</v>
      </c>
      <c r="O353" s="30">
        <f t="shared" si="106"/>
        <v>196.66666666666666</v>
      </c>
    </row>
    <row r="354" spans="2:52" s="1" customFormat="1" ht="13.9" customHeight="1">
      <c r="B354" s="1" t="str">
        <f>Roster_Selection_Women!AB328&amp;" " &amp; "V "</f>
        <v xml:space="preserve">William Woods University V </v>
      </c>
      <c r="C354" s="1" t="str">
        <f>Roster_Selection_Women!AD328</f>
        <v>22-1676</v>
      </c>
      <c r="D354" s="1" t="str">
        <f>Roster_Selection_Women!AE328</f>
        <v>Izzy Fletcher</v>
      </c>
      <c r="E354" s="23" t="s">
        <v>2197</v>
      </c>
      <c r="F354" s="1" t="str">
        <f>IF(ISERROR(Baker_Scores_Women_Var!E354), " ", IF(Baker_Scores_Women_Var!E354 = "Yes", "Yes", "  "))</f>
        <v>Yes</v>
      </c>
      <c r="G354" s="29">
        <v>177</v>
      </c>
      <c r="H354" s="29">
        <v>212</v>
      </c>
      <c r="I354" s="29">
        <v>205</v>
      </c>
      <c r="J354" s="29">
        <v>202</v>
      </c>
      <c r="K354" s="29">
        <v>267</v>
      </c>
      <c r="L354" s="29">
        <v>259</v>
      </c>
      <c r="M354" s="30">
        <f t="shared" si="104"/>
        <v>1322</v>
      </c>
      <c r="N354" s="30">
        <f t="shared" si="105"/>
        <v>6</v>
      </c>
      <c r="O354" s="30">
        <f t="shared" si="106"/>
        <v>220.33333333333334</v>
      </c>
    </row>
    <row r="355" spans="2:52" s="1" customFormat="1" ht="13.9" customHeight="1">
      <c r="B355" s="1" t="str">
        <f>Roster_Selection_Women!AB329&amp;" " &amp; "V "</f>
        <v xml:space="preserve">William Woods University V </v>
      </c>
      <c r="C355" s="1" t="str">
        <f>Roster_Selection_Women!AD329</f>
        <v>11-276139</v>
      </c>
      <c r="D355" s="1" t="str">
        <f>Roster_Selection_Women!AE329</f>
        <v>Kirsten Butcher</v>
      </c>
      <c r="E355" s="23" t="s">
        <v>2197</v>
      </c>
      <c r="F355" s="1" t="str">
        <f>IF(ISERROR(Baker_Scores_Women_Var!E355), " ", IF(Baker_Scores_Women_Var!E355 = "Yes", "Yes", "  "))</f>
        <v>Yes</v>
      </c>
      <c r="G355" s="29">
        <v>170</v>
      </c>
      <c r="H355" s="29">
        <v>188</v>
      </c>
      <c r="I355" s="29">
        <v>100</v>
      </c>
      <c r="J355" s="29">
        <v>0</v>
      </c>
      <c r="K355" s="29">
        <v>0</v>
      </c>
      <c r="L355" s="29">
        <v>0</v>
      </c>
      <c r="M355" s="30">
        <f t="shared" si="104"/>
        <v>458</v>
      </c>
      <c r="N355" s="30">
        <f t="shared" si="105"/>
        <v>3</v>
      </c>
      <c r="O355" s="30">
        <f t="shared" si="106"/>
        <v>152.66666666666666</v>
      </c>
    </row>
    <row r="356" spans="2:52" s="1" customFormat="1" ht="13.9" customHeight="1">
      <c r="B356" s="1" t="str">
        <f>Roster_Selection_Women!AB330&amp;" " &amp; "V "</f>
        <v xml:space="preserve">William Woods University V </v>
      </c>
      <c r="C356" s="1" t="str">
        <f>Roster_Selection_Women!AD330</f>
        <v>19-58587</v>
      </c>
      <c r="D356" s="1" t="str">
        <f>Roster_Selection_Women!AE330</f>
        <v>Savannah Edmonds</v>
      </c>
      <c r="E356" s="23" t="s">
        <v>2197</v>
      </c>
      <c r="F356" s="1" t="str">
        <f>IF(ISERROR(Baker_Scores_Women_Var!E356), " ", IF(Baker_Scores_Women_Var!E356 = "Yes", "Yes", "  "))</f>
        <v>Yes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142</v>
      </c>
      <c r="M356" s="30">
        <f t="shared" si="104"/>
        <v>142</v>
      </c>
      <c r="N356" s="30">
        <f t="shared" si="105"/>
        <v>1</v>
      </c>
      <c r="O356" s="30">
        <f t="shared" si="106"/>
        <v>142</v>
      </c>
    </row>
    <row r="357" spans="2:52" s="1" customFormat="1" ht="13.9" customHeight="1">
      <c r="B357" s="1" t="str">
        <f>Roster_Selection_Women!AB331&amp;" " &amp; "V "</f>
        <v xml:space="preserve">William Woods University V </v>
      </c>
      <c r="C357" s="1" t="str">
        <f>Roster_Selection_Women!AD331</f>
        <v>8223-83764</v>
      </c>
      <c r="D357" s="1" t="str">
        <f>Roster_Selection_Women!AE331</f>
        <v>Trista Rauma</v>
      </c>
      <c r="E357" s="23" t="s">
        <v>2197</v>
      </c>
      <c r="F357" s="1" t="str">
        <f>IF(ISERROR(Baker_Scores_Women_Var!E357), " ", IF(Baker_Scores_Women_Var!E357 = "Yes", "Yes", "  "))</f>
        <v>Yes</v>
      </c>
      <c r="G357" s="29">
        <v>188</v>
      </c>
      <c r="H357" s="29">
        <v>200</v>
      </c>
      <c r="I357" s="29">
        <v>184</v>
      </c>
      <c r="J357" s="29">
        <v>206</v>
      </c>
      <c r="K357" s="29">
        <v>171</v>
      </c>
      <c r="L357" s="29">
        <v>180</v>
      </c>
      <c r="M357" s="30">
        <f t="shared" si="104"/>
        <v>1129</v>
      </c>
      <c r="N357" s="30">
        <f t="shared" si="105"/>
        <v>6</v>
      </c>
      <c r="O357" s="30">
        <f t="shared" si="106"/>
        <v>188.16666666666666</v>
      </c>
    </row>
    <row r="358" spans="2:52" s="1" customFormat="1" ht="13.9" customHeight="1">
      <c r="B358" s="1" t="s">
        <v>1766</v>
      </c>
      <c r="C358" s="28" t="s">
        <v>360</v>
      </c>
      <c r="D358" s="23" t="s">
        <v>360</v>
      </c>
      <c r="E358" s="23"/>
      <c r="F358" s="23"/>
      <c r="G358" s="29"/>
      <c r="H358" s="29"/>
      <c r="I358" s="29"/>
      <c r="J358" s="29"/>
      <c r="K358" s="29"/>
      <c r="L358" s="29"/>
      <c r="M358" s="30">
        <f t="shared" si="104"/>
        <v>0</v>
      </c>
      <c r="N358" s="30">
        <f t="shared" si="105"/>
        <v>0</v>
      </c>
      <c r="O358" s="30">
        <f t="shared" si="106"/>
        <v>0</v>
      </c>
    </row>
    <row r="359" spans="2:52" s="1" customFormat="1" ht="13.9" customHeight="1">
      <c r="B359" s="1" t="s">
        <v>1766</v>
      </c>
      <c r="C359" s="28" t="s">
        <v>360</v>
      </c>
      <c r="D359" s="23" t="s">
        <v>360</v>
      </c>
      <c r="E359" s="23"/>
      <c r="F359" s="23"/>
      <c r="G359" s="29"/>
      <c r="H359" s="29"/>
      <c r="I359" s="29"/>
      <c r="J359" s="29"/>
      <c r="K359" s="29"/>
      <c r="L359" s="29"/>
      <c r="M359" s="30">
        <f t="shared" si="104"/>
        <v>0</v>
      </c>
      <c r="N359" s="30">
        <f t="shared" si="105"/>
        <v>0</v>
      </c>
      <c r="O359" s="30">
        <f t="shared" si="106"/>
        <v>0</v>
      </c>
    </row>
    <row r="360" spans="2:52" s="1" customFormat="1" ht="13.9" customHeight="1">
      <c r="B360" s="1" t="s">
        <v>1766</v>
      </c>
      <c r="C360" s="28" t="s">
        <v>360</v>
      </c>
      <c r="D360" s="23" t="s">
        <v>360</v>
      </c>
      <c r="E360" s="23"/>
      <c r="F360" s="23"/>
      <c r="G360" s="31"/>
      <c r="H360" s="31"/>
      <c r="I360" s="31"/>
      <c r="J360" s="31"/>
      <c r="K360" s="31"/>
      <c r="L360" s="31"/>
      <c r="M360" s="32">
        <f t="shared" si="104"/>
        <v>0</v>
      </c>
      <c r="N360" s="32">
        <f t="shared" si="105"/>
        <v>0</v>
      </c>
      <c r="O360" s="30">
        <f t="shared" si="106"/>
        <v>0</v>
      </c>
    </row>
    <row r="361" spans="2:52" s="1" customFormat="1" ht="13.9" customHeight="1">
      <c r="B361" s="33"/>
      <c r="G361" s="30">
        <f t="shared" ref="G361:N361" si="107">SUM(G350:G360)</f>
        <v>913</v>
      </c>
      <c r="H361" s="30">
        <f t="shared" si="107"/>
        <v>1028</v>
      </c>
      <c r="I361" s="30">
        <f t="shared" si="107"/>
        <v>852</v>
      </c>
      <c r="J361" s="30">
        <f t="shared" si="107"/>
        <v>841</v>
      </c>
      <c r="K361" s="30">
        <f t="shared" si="107"/>
        <v>989</v>
      </c>
      <c r="L361" s="30">
        <f t="shared" si="107"/>
        <v>969</v>
      </c>
      <c r="M361" s="34">
        <f t="shared" si="107"/>
        <v>5592</v>
      </c>
      <c r="N361" s="34">
        <f t="shared" si="107"/>
        <v>30</v>
      </c>
    </row>
    <row r="362" spans="2:52" s="1" customFormat="1" ht="13.9" customHeight="1"/>
    <row r="363" spans="2:52" s="1" customFormat="1" ht="13.9" customHeight="1"/>
    <row r="364" spans="2:52" s="1" customFormat="1" ht="13.9" customHeight="1"/>
    <row r="365" spans="2:52" s="1" customFormat="1" ht="13.9" customHeight="1"/>
    <row r="366" spans="2:52" s="1" customFormat="1" ht="13.9" customHeight="1">
      <c r="E366" s="35" t="s">
        <v>1769</v>
      </c>
      <c r="F366" s="36"/>
      <c r="G366" s="37">
        <f t="shared" ref="G366:N366" si="108">SUM(G23,G36,G49,G62,G75,G88,G101,G114,G127,G140,G153,G166,G179,G192,G205,G218,G231,G244,G257,G270,G283,G296,G309,G322,G335,G348,G361)</f>
        <v>23053</v>
      </c>
      <c r="H366" s="37">
        <f t="shared" si="108"/>
        <v>23598</v>
      </c>
      <c r="I366" s="37">
        <f t="shared" si="108"/>
        <v>23287</v>
      </c>
      <c r="J366" s="37">
        <f t="shared" si="108"/>
        <v>23257</v>
      </c>
      <c r="K366" s="37">
        <f t="shared" si="108"/>
        <v>23830</v>
      </c>
      <c r="L366" s="37">
        <f t="shared" si="108"/>
        <v>23364</v>
      </c>
      <c r="M366" s="38">
        <f t="shared" si="108"/>
        <v>140389</v>
      </c>
      <c r="N366" s="39">
        <f t="shared" si="108"/>
        <v>810</v>
      </c>
      <c r="AZ366" s="13" t="s">
        <v>1770</v>
      </c>
    </row>
    <row r="367" spans="2:52" s="1" customFormat="1" ht="13.9" customHeight="1">
      <c r="E367" s="40" t="s">
        <v>1771</v>
      </c>
      <c r="F367" s="41"/>
      <c r="G367" s="42">
        <f t="shared" ref="G367:L367" si="109">SUM(G366/(27))</f>
        <v>853.81481481481478</v>
      </c>
      <c r="H367" s="42">
        <f t="shared" si="109"/>
        <v>874</v>
      </c>
      <c r="I367" s="42">
        <f t="shared" si="109"/>
        <v>862.48148148148152</v>
      </c>
      <c r="J367" s="42">
        <f t="shared" si="109"/>
        <v>861.37037037037032</v>
      </c>
      <c r="K367" s="42">
        <f t="shared" si="109"/>
        <v>882.59259259259261</v>
      </c>
      <c r="L367" s="42">
        <f t="shared" si="109"/>
        <v>865.33333333333337</v>
      </c>
      <c r="M367" s="41"/>
      <c r="N367" s="43"/>
    </row>
    <row r="368" spans="2:52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L22 G350:L360 G337:L347 G324:L334 G311:L321 G298:L308 G285:L295 G272:L282 G259:L269 G246:L256 G233:L243 G220:L230 G207:L217 G194:L204 G181:L191 G168:L178 G155:L165 G142:L152 G129:L139 G116:L126 G103:L113 G90:L100 G77:L87 G64:L74 G51:L61 G38:L48 G25:L35" xr:uid="{00000000-0002-0000-04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Normal="100" workbookViewId="0">
      <pane ySplit="11" topLeftCell="A43" activePane="bottomLeft" state="frozen"/>
      <selection pane="bottomLeft" activeCell="E70" sqref="E70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4" t="s">
        <v>1726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149999999999999" customHeight="1">
      <c r="AZ2" s="4" t="s">
        <v>1727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1728</v>
      </c>
    </row>
    <row r="4" spans="1:54" s="4" customFormat="1" ht="23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8.600000000000001" hidden="1" customHeight="1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1100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1729</v>
      </c>
      <c r="H10" s="5" t="s">
        <v>1729</v>
      </c>
      <c r="I10" s="5" t="s">
        <v>1729</v>
      </c>
      <c r="J10" s="5" t="s">
        <v>1729</v>
      </c>
      <c r="K10" s="5" t="s">
        <v>1729</v>
      </c>
      <c r="L10" s="5" t="s">
        <v>1729</v>
      </c>
      <c r="M10" s="18"/>
      <c r="N10" s="18" t="s">
        <v>1730</v>
      </c>
      <c r="O10" s="18" t="s">
        <v>1731</v>
      </c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1732</v>
      </c>
      <c r="C11" s="19" t="s">
        <v>24</v>
      </c>
      <c r="D11" s="19" t="s">
        <v>25</v>
      </c>
      <c r="E11" s="19" t="s">
        <v>1733</v>
      </c>
      <c r="F11" s="19" t="s">
        <v>1734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1735</v>
      </c>
      <c r="N11" s="5" t="s">
        <v>1733</v>
      </c>
      <c r="O11" s="5" t="s">
        <v>1736</v>
      </c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Roster_Selection_Women!AF11&amp;" " &amp; "JV1 "</f>
        <v xml:space="preserve">Calumet College Of St. Joseph JV1 </v>
      </c>
      <c r="C12" s="1" t="str">
        <f>Roster_Selection_Women!AH11</f>
        <v>11-328022</v>
      </c>
      <c r="D12" s="1" t="str">
        <f>Roster_Selection_Women!AI11</f>
        <v>Alyssa Olson</v>
      </c>
      <c r="E12" s="23" t="s">
        <v>2197</v>
      </c>
      <c r="F12" s="1" t="str">
        <f>IF(ISERROR(Baker_Scores_Women_JV!E12), " ", IF(Baker_Scores_Women_JV!E12 = "Yes", "Yes", "  "))</f>
        <v>Yes</v>
      </c>
      <c r="G12" s="44">
        <v>154</v>
      </c>
      <c r="H12" s="44">
        <v>149</v>
      </c>
      <c r="I12" s="44">
        <v>174</v>
      </c>
      <c r="J12" s="44">
        <v>134</v>
      </c>
      <c r="K12" s="44">
        <v>236</v>
      </c>
      <c r="L12" s="44">
        <v>252</v>
      </c>
      <c r="M12" s="19">
        <f t="shared" ref="M12:M22" si="0">SUM(G12:L12)</f>
        <v>1099</v>
      </c>
      <c r="N12" s="19">
        <f t="shared" ref="N12:N22" si="1">COUNTIF(G12:L12, "&gt;0" )</f>
        <v>6</v>
      </c>
      <c r="O12" s="19">
        <f t="shared" ref="O12:O22" si="2">IF(N12=0,0,M12/N12)</f>
        <v>183.16666666666666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Roster_Selection_Women!AF12&amp;" " &amp; "JV1 "</f>
        <v xml:space="preserve">Calumet College Of St. Joseph JV1 </v>
      </c>
      <c r="C13" s="1" t="str">
        <f>Roster_Selection_Women!AH12</f>
        <v>23-5986</v>
      </c>
      <c r="D13" s="1" t="str">
        <f>Roster_Selection_Women!AI12</f>
        <v>Graci Keeton</v>
      </c>
      <c r="E13" s="23" t="s">
        <v>2197</v>
      </c>
      <c r="F13" s="1" t="str">
        <f>IF(ISERROR(Baker_Scores_Women_JV!E13), " ", IF(Baker_Scores_Women_JV!E13 = "Yes", "Yes", "  "))</f>
        <v>Yes</v>
      </c>
      <c r="G13" s="44">
        <v>179</v>
      </c>
      <c r="H13" s="44">
        <v>159</v>
      </c>
      <c r="I13" s="44">
        <v>169</v>
      </c>
      <c r="J13" s="44">
        <v>168</v>
      </c>
      <c r="K13" s="44">
        <v>200</v>
      </c>
      <c r="L13" s="44">
        <v>208</v>
      </c>
      <c r="M13" s="19">
        <f t="shared" si="0"/>
        <v>1083</v>
      </c>
      <c r="N13" s="19">
        <f t="shared" si="1"/>
        <v>6</v>
      </c>
      <c r="O13" s="19">
        <f t="shared" si="2"/>
        <v>180.5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Roster_Selection_Women!AF13&amp;" " &amp; "JV1 "</f>
        <v xml:space="preserve">Calumet College Of St. Joseph JV1 </v>
      </c>
      <c r="C14" s="1" t="str">
        <f>Roster_Selection_Women!AH13</f>
        <v>23-5991</v>
      </c>
      <c r="D14" s="1" t="str">
        <f>Roster_Selection_Women!AI13</f>
        <v>Jada Watkins</v>
      </c>
      <c r="E14" s="23" t="s">
        <v>2196</v>
      </c>
      <c r="F14" s="1" t="str">
        <f>IF(ISERROR(Baker_Scores_Women_JV!E14), " ", IF(Baker_Scores_Women_JV!E14 = "Yes", "Yes", "  "))</f>
        <v>Yes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19">
        <f t="shared" si="0"/>
        <v>0</v>
      </c>
      <c r="N14" s="19">
        <f t="shared" si="1"/>
        <v>0</v>
      </c>
      <c r="O14" s="19">
        <f t="shared" si="2"/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Roster_Selection_Women!AF14&amp;" " &amp; "JV1 "</f>
        <v xml:space="preserve">Calumet College Of St. Joseph JV1 </v>
      </c>
      <c r="C15" s="1" t="str">
        <f>Roster_Selection_Women!AH14</f>
        <v>11-705940</v>
      </c>
      <c r="D15" s="1" t="str">
        <f>Roster_Selection_Women!AI14</f>
        <v>Law'ren Betterson</v>
      </c>
      <c r="E15" s="23" t="s">
        <v>2197</v>
      </c>
      <c r="F15" s="1" t="str">
        <f>IF(ISERROR(Baker_Scores_Women_JV!E15), " ", IF(Baker_Scores_Women_JV!E15 = "Yes", "Yes", "  "))</f>
        <v>Yes</v>
      </c>
      <c r="G15" s="44">
        <v>186</v>
      </c>
      <c r="H15" s="44">
        <v>207</v>
      </c>
      <c r="I15" s="44">
        <v>214</v>
      </c>
      <c r="J15" s="44">
        <v>140</v>
      </c>
      <c r="K15" s="44">
        <v>169</v>
      </c>
      <c r="L15" s="44">
        <v>198</v>
      </c>
      <c r="M15" s="19">
        <f t="shared" si="0"/>
        <v>1114</v>
      </c>
      <c r="N15" s="19">
        <f t="shared" si="1"/>
        <v>6</v>
      </c>
      <c r="O15" s="19">
        <f t="shared" si="2"/>
        <v>185.66666666666666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Roster_Selection_Women!AF15&amp;" " &amp; "JV1 "</f>
        <v xml:space="preserve">Calumet College Of St. Joseph JV1 </v>
      </c>
      <c r="C16" s="1" t="str">
        <f>Roster_Selection_Women!AH15</f>
        <v>11-78723</v>
      </c>
      <c r="D16" s="1" t="str">
        <f>Roster_Selection_Women!AI15</f>
        <v>Margaux Fortney</v>
      </c>
      <c r="E16" s="23" t="s">
        <v>2197</v>
      </c>
      <c r="F16" s="1" t="str">
        <f>IF(ISERROR(Baker_Scores_Women_JV!E16), " ", IF(Baker_Scores_Women_JV!E16 = "Yes", "Yes", "  "))</f>
        <v>Yes</v>
      </c>
      <c r="G16" s="44">
        <v>158</v>
      </c>
      <c r="H16" s="44">
        <v>204</v>
      </c>
      <c r="I16" s="44">
        <v>186</v>
      </c>
      <c r="J16" s="44">
        <v>163</v>
      </c>
      <c r="K16" s="44">
        <v>171</v>
      </c>
      <c r="L16" s="44">
        <v>128</v>
      </c>
      <c r="M16" s="19">
        <f t="shared" si="0"/>
        <v>1010</v>
      </c>
      <c r="N16" s="19">
        <f t="shared" si="1"/>
        <v>6</v>
      </c>
      <c r="O16" s="19">
        <f t="shared" si="2"/>
        <v>168.33333333333334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Roster_Selection_Women!AF16&amp;" " &amp; "JV1 "</f>
        <v xml:space="preserve">Calumet College Of St. Joseph JV1 </v>
      </c>
      <c r="C17" s="1" t="str">
        <f>Roster_Selection_Women!AH16</f>
        <v>19-20304</v>
      </c>
      <c r="D17" s="1" t="str">
        <f>Roster_Selection_Women!AI16</f>
        <v>Samantha Smolen</v>
      </c>
      <c r="E17" s="23" t="s">
        <v>2197</v>
      </c>
      <c r="F17" s="1" t="str">
        <f>IF(ISERROR(Baker_Scores_Women_JV!E17), " ", IF(Baker_Scores_Women_JV!E17 = "Yes", "Yes", "  "))</f>
        <v>Yes</v>
      </c>
      <c r="G17" s="44">
        <v>175</v>
      </c>
      <c r="H17" s="44">
        <v>192</v>
      </c>
      <c r="I17" s="44">
        <v>201</v>
      </c>
      <c r="J17" s="44">
        <v>177</v>
      </c>
      <c r="K17" s="44">
        <v>182</v>
      </c>
      <c r="L17" s="44">
        <v>179</v>
      </c>
      <c r="M17" s="19">
        <f t="shared" si="0"/>
        <v>1106</v>
      </c>
      <c r="N17" s="19">
        <f t="shared" si="1"/>
        <v>6</v>
      </c>
      <c r="O17" s="19">
        <f t="shared" si="2"/>
        <v>184.33333333333334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Roster_Selection_Women!AF17&amp;" " &amp; "JV1 "</f>
        <v xml:space="preserve"> JV1 </v>
      </c>
      <c r="C18" s="1" t="str">
        <f>Roster_Selection_Women!AH17</f>
        <v/>
      </c>
      <c r="D18" s="1" t="str">
        <f>Roster_Selection_Women!AI17</f>
        <v/>
      </c>
      <c r="E18" s="23"/>
      <c r="F18" s="1" t="str">
        <f>IF(ISERROR(Baker_Scores_Women_JV!E18), " ", IF(Baker_Scores_Women_JV!E18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19">
        <f t="shared" si="0"/>
        <v>0</v>
      </c>
      <c r="N18" s="19">
        <f t="shared" si="1"/>
        <v>0</v>
      </c>
      <c r="O18" s="19">
        <f t="shared" si="2"/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Roster_Selection_Women!AF18&amp;" " &amp; "JV1 "</f>
        <v xml:space="preserve"> JV1 </v>
      </c>
      <c r="C19" s="1" t="str">
        <f>Roster_Selection_Women!AH18</f>
        <v/>
      </c>
      <c r="D19" s="1" t="str">
        <f>Roster_Selection_Women!AI18</f>
        <v/>
      </c>
      <c r="E19" s="23"/>
      <c r="F19" s="1" t="str">
        <f>IF(ISERROR(Baker_Scores_Women_JV!E19), " ", IF(Baker_Scores_Women_JV!E19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19">
        <f t="shared" si="0"/>
        <v>0</v>
      </c>
      <c r="N19" s="19">
        <f t="shared" si="1"/>
        <v>0</v>
      </c>
      <c r="O19" s="19">
        <f t="shared" si="2"/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1773</v>
      </c>
      <c r="C20" s="28" t="s">
        <v>360</v>
      </c>
      <c r="D20" s="23" t="s">
        <v>360</v>
      </c>
      <c r="E20" s="23"/>
      <c r="F20" s="23"/>
      <c r="G20" s="44"/>
      <c r="H20" s="44"/>
      <c r="I20" s="44"/>
      <c r="J20" s="44"/>
      <c r="K20" s="44"/>
      <c r="L20" s="44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1773</v>
      </c>
      <c r="C21" s="28" t="s">
        <v>360</v>
      </c>
      <c r="D21" s="23" t="s">
        <v>360</v>
      </c>
      <c r="E21" s="23"/>
      <c r="F21" s="23"/>
      <c r="G21" s="44"/>
      <c r="H21" s="44"/>
      <c r="I21" s="44"/>
      <c r="J21" s="44"/>
      <c r="K21" s="44"/>
      <c r="L21" s="44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1773</v>
      </c>
      <c r="C22" s="28" t="s">
        <v>360</v>
      </c>
      <c r="D22" s="23" t="s">
        <v>360</v>
      </c>
      <c r="E22" s="23"/>
      <c r="F22" s="23"/>
      <c r="G22" s="47"/>
      <c r="H22" s="47"/>
      <c r="I22" s="47"/>
      <c r="J22" s="47"/>
      <c r="K22" s="47"/>
      <c r="L22" s="47"/>
      <c r="M22" s="48">
        <f t="shared" si="0"/>
        <v>0</v>
      </c>
      <c r="N22" s="48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N23" si="3">SUM(G12:G22)</f>
        <v>852</v>
      </c>
      <c r="H23" s="19">
        <f t="shared" si="3"/>
        <v>911</v>
      </c>
      <c r="I23" s="19">
        <f t="shared" si="3"/>
        <v>944</v>
      </c>
      <c r="J23" s="19">
        <f t="shared" si="3"/>
        <v>782</v>
      </c>
      <c r="K23" s="19">
        <f t="shared" si="3"/>
        <v>958</v>
      </c>
      <c r="L23" s="19">
        <f t="shared" si="3"/>
        <v>965</v>
      </c>
      <c r="M23" s="49">
        <f t="shared" si="3"/>
        <v>5412</v>
      </c>
      <c r="N23" s="49">
        <f t="shared" si="3"/>
        <v>30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Roster_Selection_Women!AF144&amp;" " &amp; "JV1 "</f>
        <v xml:space="preserve">Marian University (IN) JV1 </v>
      </c>
      <c r="C25" s="1" t="str">
        <f>Roster_Selection_Women!AH144</f>
        <v>7914-51333</v>
      </c>
      <c r="D25" s="1" t="str">
        <f>Roster_Selection_Women!AI144</f>
        <v>Christine Torpy</v>
      </c>
      <c r="E25" s="23" t="s">
        <v>2197</v>
      </c>
      <c r="F25" s="1" t="str">
        <f>IF(ISERROR(Baker_Scores_Women_JV!E25), " ", IF(Baker_Scores_Women_JV!E25 = "Yes", "Yes", "  "))</f>
        <v>Yes</v>
      </c>
      <c r="G25" s="44">
        <v>126</v>
      </c>
      <c r="H25" s="44">
        <v>199</v>
      </c>
      <c r="I25" s="44">
        <v>194</v>
      </c>
      <c r="J25" s="44">
        <v>146</v>
      </c>
      <c r="K25" s="44">
        <v>132</v>
      </c>
      <c r="L25" s="44">
        <v>138</v>
      </c>
      <c r="M25" s="19">
        <f t="shared" ref="M25:M35" si="4">SUM(G25:L25)</f>
        <v>935</v>
      </c>
      <c r="N25" s="19">
        <f t="shared" ref="N25:N35" si="5">COUNTIF(G25:L25, "&gt;0" )</f>
        <v>6</v>
      </c>
      <c r="O25" s="19">
        <f t="shared" ref="O25:O35" si="6">IF(N25=0,0,M25/N25)</f>
        <v>155.83333333333334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Roster_Selection_Women!AF145&amp;" " &amp; "JV1 "</f>
        <v xml:space="preserve">Marian University (IN) JV1 </v>
      </c>
      <c r="C26" s="1" t="str">
        <f>Roster_Selection_Women!AH145</f>
        <v>11-245686</v>
      </c>
      <c r="D26" s="1" t="str">
        <f>Roster_Selection_Women!AI145</f>
        <v>Hailey Johnson</v>
      </c>
      <c r="E26" s="23" t="s">
        <v>2197</v>
      </c>
      <c r="F26" s="1" t="str">
        <f>IF(ISERROR(Baker_Scores_Women_JV!E26), " ", IF(Baker_Scores_Women_JV!E26 = "Yes", "Yes", "  "))</f>
        <v>Yes</v>
      </c>
      <c r="G26" s="44">
        <v>118</v>
      </c>
      <c r="H26" s="44">
        <v>156</v>
      </c>
      <c r="I26" s="44">
        <v>128</v>
      </c>
      <c r="J26" s="44">
        <v>186</v>
      </c>
      <c r="K26" s="44">
        <v>112</v>
      </c>
      <c r="L26" s="44">
        <v>125</v>
      </c>
      <c r="M26" s="19">
        <f t="shared" si="4"/>
        <v>825</v>
      </c>
      <c r="N26" s="19">
        <f t="shared" si="5"/>
        <v>6</v>
      </c>
      <c r="O26" s="19">
        <f t="shared" si="6"/>
        <v>137.5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Roster_Selection_Women!AF146&amp;" " &amp; "JV1 "</f>
        <v xml:space="preserve">Marian University (IN) JV1 </v>
      </c>
      <c r="C27" s="1" t="str">
        <f>Roster_Selection_Women!AH146</f>
        <v>23-19867</v>
      </c>
      <c r="D27" s="1" t="str">
        <f>Roster_Selection_Women!AI146</f>
        <v>Jade Munroe</v>
      </c>
      <c r="E27" s="23" t="s">
        <v>2197</v>
      </c>
      <c r="F27" s="1" t="str">
        <f>IF(ISERROR(Baker_Scores_Women_JV!E27), " ", IF(Baker_Scores_Women_JV!E27 = "Yes", "Yes", "  "))</f>
        <v>Yes</v>
      </c>
      <c r="G27" s="44">
        <v>105</v>
      </c>
      <c r="H27" s="44">
        <v>66</v>
      </c>
      <c r="I27" s="44">
        <v>0</v>
      </c>
      <c r="J27" s="44">
        <v>75</v>
      </c>
      <c r="K27" s="44">
        <v>105</v>
      </c>
      <c r="L27" s="44">
        <v>0</v>
      </c>
      <c r="M27" s="19">
        <f t="shared" si="4"/>
        <v>351</v>
      </c>
      <c r="N27" s="19">
        <f t="shared" si="5"/>
        <v>4</v>
      </c>
      <c r="O27" s="19">
        <f t="shared" si="6"/>
        <v>87.75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Roster_Selection_Women!AF147&amp;" " &amp; "JV1 "</f>
        <v xml:space="preserve">Marian University (IN) JV1 </v>
      </c>
      <c r="C28" s="1" t="str">
        <f>Roster_Selection_Women!AH147</f>
        <v>23-3128</v>
      </c>
      <c r="D28" s="1" t="str">
        <f>Roster_Selection_Women!AI147</f>
        <v>Joy Dolack</v>
      </c>
      <c r="E28" s="23" t="s">
        <v>2197</v>
      </c>
      <c r="F28" s="1" t="str">
        <f>IF(ISERROR(Baker_Scores_Women_JV!E28), " ", IF(Baker_Scores_Women_JV!E28 = "Yes", "Yes", "  "))</f>
        <v>Yes</v>
      </c>
      <c r="G28" s="44">
        <v>97</v>
      </c>
      <c r="H28" s="44">
        <v>0</v>
      </c>
      <c r="I28" s="44">
        <v>76</v>
      </c>
      <c r="J28" s="44">
        <v>0</v>
      </c>
      <c r="K28" s="44">
        <v>0</v>
      </c>
      <c r="L28" s="44">
        <v>94</v>
      </c>
      <c r="M28" s="19">
        <f t="shared" si="4"/>
        <v>267</v>
      </c>
      <c r="N28" s="19">
        <f t="shared" si="5"/>
        <v>3</v>
      </c>
      <c r="O28" s="19">
        <f t="shared" si="6"/>
        <v>89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Roster_Selection_Women!AF148&amp;" " &amp; "JV1 "</f>
        <v xml:space="preserve">Marian University (IN) JV1 </v>
      </c>
      <c r="C29" s="1" t="str">
        <f>Roster_Selection_Women!AH148</f>
        <v>15-186590</v>
      </c>
      <c r="D29" s="1" t="str">
        <f>Roster_Selection_Women!AI148</f>
        <v>Maris Hunt</v>
      </c>
      <c r="E29" s="23" t="s">
        <v>2197</v>
      </c>
      <c r="F29" s="1" t="str">
        <f>IF(ISERROR(Baker_Scores_Women_JV!E29), " ", IF(Baker_Scores_Women_JV!E29 = "Yes", "Yes", "  "))</f>
        <v>Yes</v>
      </c>
      <c r="G29" s="44">
        <v>148</v>
      </c>
      <c r="H29" s="44">
        <v>166</v>
      </c>
      <c r="I29" s="44">
        <v>147</v>
      </c>
      <c r="J29" s="44">
        <v>154</v>
      </c>
      <c r="K29" s="44">
        <v>157</v>
      </c>
      <c r="L29" s="44">
        <v>196</v>
      </c>
      <c r="M29" s="19">
        <f t="shared" si="4"/>
        <v>968</v>
      </c>
      <c r="N29" s="19">
        <f t="shared" si="5"/>
        <v>6</v>
      </c>
      <c r="O29" s="19">
        <f t="shared" si="6"/>
        <v>161.33333333333334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Roster_Selection_Women!AF149&amp;" " &amp; "JV1 "</f>
        <v xml:space="preserve">Marian University (IN) JV1 </v>
      </c>
      <c r="C30" s="1" t="str">
        <f>Roster_Selection_Women!AH149</f>
        <v>11-237161</v>
      </c>
      <c r="D30" s="1" t="str">
        <f>Roster_Selection_Women!AI149</f>
        <v>Sydney Anderson</v>
      </c>
      <c r="E30" s="23" t="s">
        <v>2197</v>
      </c>
      <c r="F30" s="1" t="str">
        <f>IF(ISERROR(Baker_Scores_Women_JV!E30), " ", IF(Baker_Scores_Women_JV!E30 = "Yes", "Yes", "  "))</f>
        <v>Yes</v>
      </c>
      <c r="G30" s="44">
        <v>0</v>
      </c>
      <c r="H30" s="44">
        <v>141</v>
      </c>
      <c r="I30" s="44">
        <v>168</v>
      </c>
      <c r="J30" s="44">
        <v>145</v>
      </c>
      <c r="K30" s="44">
        <v>168</v>
      </c>
      <c r="L30" s="44">
        <v>151</v>
      </c>
      <c r="M30" s="19">
        <f t="shared" si="4"/>
        <v>773</v>
      </c>
      <c r="N30" s="19">
        <f t="shared" si="5"/>
        <v>5</v>
      </c>
      <c r="O30" s="19">
        <f t="shared" si="6"/>
        <v>154.6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Roster_Selection_Women!AF150&amp;" " &amp; "JV1 "</f>
        <v xml:space="preserve"> JV1 </v>
      </c>
      <c r="C31" s="1" t="str">
        <f>Roster_Selection_Women!AH150</f>
        <v/>
      </c>
      <c r="D31" s="1" t="str">
        <f>Roster_Selection_Women!AI150</f>
        <v/>
      </c>
      <c r="E31" s="23"/>
      <c r="F31" s="1" t="str">
        <f>IF(ISERROR(Baker_Scores_Women_JV!E31), " ", IF(Baker_Scores_Women_JV!E31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19">
        <f t="shared" si="4"/>
        <v>0</v>
      </c>
      <c r="N31" s="19">
        <f t="shared" si="5"/>
        <v>0</v>
      </c>
      <c r="O31" s="19">
        <f t="shared" si="6"/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Roster_Selection_Women!AF151&amp;" " &amp; "JV1 "</f>
        <v xml:space="preserve"> JV1 </v>
      </c>
      <c r="C32" s="1" t="str">
        <f>Roster_Selection_Women!AH151</f>
        <v/>
      </c>
      <c r="D32" s="1" t="str">
        <f>Roster_Selection_Women!AI151</f>
        <v/>
      </c>
      <c r="E32" s="23"/>
      <c r="F32" s="1" t="str">
        <f>IF(ISERROR(Baker_Scores_Women_JV!E32), " ", IF(Baker_Scores_Women_JV!E32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19">
        <f t="shared" si="4"/>
        <v>0</v>
      </c>
      <c r="N32" s="19">
        <f t="shared" si="5"/>
        <v>0</v>
      </c>
      <c r="O32" s="19">
        <f t="shared" si="6"/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1775</v>
      </c>
      <c r="C33" s="28" t="s">
        <v>360</v>
      </c>
      <c r="D33" s="23" t="s">
        <v>360</v>
      </c>
      <c r="E33" s="23"/>
      <c r="F33" s="23"/>
      <c r="G33" s="44"/>
      <c r="H33" s="44"/>
      <c r="I33" s="44"/>
      <c r="J33" s="44"/>
      <c r="K33" s="44"/>
      <c r="L33" s="44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1775</v>
      </c>
      <c r="C34" s="28" t="s">
        <v>360</v>
      </c>
      <c r="D34" s="23" t="s">
        <v>360</v>
      </c>
      <c r="E34" s="23"/>
      <c r="F34" s="23"/>
      <c r="G34" s="44"/>
      <c r="H34" s="44"/>
      <c r="I34" s="44"/>
      <c r="J34" s="44"/>
      <c r="K34" s="44"/>
      <c r="L34" s="44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1775</v>
      </c>
      <c r="C35" s="28" t="s">
        <v>360</v>
      </c>
      <c r="D35" s="23" t="s">
        <v>360</v>
      </c>
      <c r="E35" s="23"/>
      <c r="F35" s="23"/>
      <c r="G35" s="47"/>
      <c r="H35" s="47"/>
      <c r="I35" s="47"/>
      <c r="J35" s="47"/>
      <c r="K35" s="47"/>
      <c r="L35" s="47"/>
      <c r="M35" s="48">
        <f t="shared" si="4"/>
        <v>0</v>
      </c>
      <c r="N35" s="48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N36" si="7">SUM(G25:G35)</f>
        <v>594</v>
      </c>
      <c r="H36" s="19">
        <f t="shared" si="7"/>
        <v>728</v>
      </c>
      <c r="I36" s="19">
        <f t="shared" si="7"/>
        <v>713</v>
      </c>
      <c r="J36" s="19">
        <f t="shared" si="7"/>
        <v>706</v>
      </c>
      <c r="K36" s="19">
        <f t="shared" si="7"/>
        <v>674</v>
      </c>
      <c r="L36" s="19">
        <f t="shared" si="7"/>
        <v>704</v>
      </c>
      <c r="M36" s="49">
        <f t="shared" si="7"/>
        <v>4119</v>
      </c>
      <c r="N36" s="49">
        <f t="shared" si="7"/>
        <v>30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Roster_Selection_Women!AF208&amp;" " &amp; "JV1 "</f>
        <v xml:space="preserve">Saint Xavier University JV1 </v>
      </c>
      <c r="C38" s="1" t="str">
        <f>Roster_Selection_Women!AH208</f>
        <v>23-1014</v>
      </c>
      <c r="D38" s="1" t="str">
        <f>Roster_Selection_Women!AI208</f>
        <v>Abigail Garfio</v>
      </c>
      <c r="E38" s="23" t="s">
        <v>2197</v>
      </c>
      <c r="F38" s="1" t="str">
        <f>IF(ISERROR(Baker_Scores_Women_JV!E38), " ", IF(Baker_Scores_Women_JV!E38 = "Yes", "Yes", "  "))</f>
        <v>Yes</v>
      </c>
      <c r="G38" s="44">
        <v>144</v>
      </c>
      <c r="H38" s="44">
        <v>183</v>
      </c>
      <c r="I38" s="44">
        <v>149</v>
      </c>
      <c r="J38" s="44">
        <v>177</v>
      </c>
      <c r="K38" s="44">
        <v>168</v>
      </c>
      <c r="L38" s="44">
        <v>215</v>
      </c>
      <c r="M38" s="19">
        <f t="shared" ref="M38:M48" si="8">SUM(G38:L38)</f>
        <v>1036</v>
      </c>
      <c r="N38" s="19">
        <f t="shared" ref="N38:N48" si="9">COUNTIF(G38:L38, "&gt;0" )</f>
        <v>6</v>
      </c>
      <c r="O38" s="19">
        <f t="shared" ref="O38:O48" si="10">IF(N38=0,0,M38/N38)</f>
        <v>172.66666666666666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Roster_Selection_Women!AF209&amp;" " &amp; "JV1 "</f>
        <v xml:space="preserve">Saint Xavier University JV1 </v>
      </c>
      <c r="C39" s="1" t="str">
        <f>Roster_Selection_Women!AH209</f>
        <v>21-2211</v>
      </c>
      <c r="D39" s="1" t="str">
        <f>Roster_Selection_Women!AI209</f>
        <v>Cassidy Dawson</v>
      </c>
      <c r="E39" s="23" t="s">
        <v>2197</v>
      </c>
      <c r="F39" s="1" t="str">
        <f>IF(ISERROR(Baker_Scores_Women_JV!E39), " ", IF(Baker_Scores_Women_JV!E39 = "Yes", "Yes", "  "))</f>
        <v>Yes</v>
      </c>
      <c r="G39" s="44">
        <v>157</v>
      </c>
      <c r="H39" s="44">
        <v>132</v>
      </c>
      <c r="I39" s="44">
        <v>0</v>
      </c>
      <c r="J39" s="44">
        <v>153</v>
      </c>
      <c r="K39" s="44">
        <v>182</v>
      </c>
      <c r="L39" s="44">
        <v>147</v>
      </c>
      <c r="M39" s="19">
        <f t="shared" si="8"/>
        <v>771</v>
      </c>
      <c r="N39" s="19">
        <f t="shared" si="9"/>
        <v>5</v>
      </c>
      <c r="O39" s="19">
        <f t="shared" si="10"/>
        <v>154.19999999999999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Roster_Selection_Women!AF210&amp;" " &amp; "JV1 "</f>
        <v xml:space="preserve">Saint Xavier University JV1 </v>
      </c>
      <c r="C40" s="1" t="str">
        <f>Roster_Selection_Women!AH210</f>
        <v>22-3036</v>
      </c>
      <c r="D40" s="1" t="str">
        <f>Roster_Selection_Women!AI210</f>
        <v>Emma Zalud</v>
      </c>
      <c r="E40" s="23" t="s">
        <v>2197</v>
      </c>
      <c r="F40" s="1" t="str">
        <f>IF(ISERROR(Baker_Scores_Women_JV!E40), " ", IF(Baker_Scores_Women_JV!E40 = "Yes", "Yes", "  "))</f>
        <v>Yes</v>
      </c>
      <c r="G40" s="44">
        <v>170</v>
      </c>
      <c r="H40" s="44">
        <v>180</v>
      </c>
      <c r="I40" s="44">
        <v>190</v>
      </c>
      <c r="J40" s="44">
        <v>179</v>
      </c>
      <c r="K40" s="44">
        <v>140</v>
      </c>
      <c r="L40" s="44">
        <v>173</v>
      </c>
      <c r="M40" s="19">
        <f t="shared" si="8"/>
        <v>1032</v>
      </c>
      <c r="N40" s="19">
        <f t="shared" si="9"/>
        <v>6</v>
      </c>
      <c r="O40" s="19">
        <f t="shared" si="10"/>
        <v>172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Roster_Selection_Women!AF211&amp;" " &amp; "JV1 "</f>
        <v xml:space="preserve">Saint Xavier University JV1 </v>
      </c>
      <c r="C41" s="1" t="str">
        <f>Roster_Selection_Women!AH211</f>
        <v>19-76701</v>
      </c>
      <c r="D41" s="1" t="str">
        <f>Roster_Selection_Women!AI211</f>
        <v>Heather Stembel</v>
      </c>
      <c r="E41" s="23" t="s">
        <v>2197</v>
      </c>
      <c r="F41" s="1" t="str">
        <f>IF(ISERROR(Baker_Scores_Women_JV!E41), " ", IF(Baker_Scores_Women_JV!E41 = "Yes", "Yes", "  "))</f>
        <v>Yes</v>
      </c>
      <c r="G41" s="44">
        <v>0</v>
      </c>
      <c r="H41" s="44">
        <v>0</v>
      </c>
      <c r="I41" s="44">
        <v>128</v>
      </c>
      <c r="J41" s="44">
        <v>0</v>
      </c>
      <c r="K41" s="44">
        <v>0</v>
      </c>
      <c r="L41" s="44">
        <v>0</v>
      </c>
      <c r="M41" s="19">
        <f t="shared" si="8"/>
        <v>128</v>
      </c>
      <c r="N41" s="19">
        <f t="shared" si="9"/>
        <v>1</v>
      </c>
      <c r="O41" s="19">
        <f t="shared" si="10"/>
        <v>128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Roster_Selection_Women!AF212&amp;" " &amp; "JV1 "</f>
        <v xml:space="preserve">Saint Xavier University JV1 </v>
      </c>
      <c r="C42" s="1" t="str">
        <f>Roster_Selection_Women!AH212</f>
        <v>23-1013</v>
      </c>
      <c r="D42" s="1" t="str">
        <f>Roster_Selection_Women!AI212</f>
        <v>Sara Flynn</v>
      </c>
      <c r="E42" s="23" t="s">
        <v>2197</v>
      </c>
      <c r="F42" s="1" t="str">
        <f>IF(ISERROR(Baker_Scores_Women_JV!E42), " ", IF(Baker_Scores_Women_JV!E42 = "Yes", "Yes", "  "))</f>
        <v>Yes</v>
      </c>
      <c r="G42" s="44">
        <v>133</v>
      </c>
      <c r="H42" s="44">
        <v>0</v>
      </c>
      <c r="I42" s="44">
        <v>163</v>
      </c>
      <c r="J42" s="44">
        <v>134</v>
      </c>
      <c r="K42" s="44">
        <v>158</v>
      </c>
      <c r="L42" s="44">
        <v>161</v>
      </c>
      <c r="M42" s="19">
        <f t="shared" si="8"/>
        <v>749</v>
      </c>
      <c r="N42" s="19">
        <f t="shared" si="9"/>
        <v>5</v>
      </c>
      <c r="O42" s="19">
        <f t="shared" si="10"/>
        <v>149.80000000000001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Roster_Selection_Women!AF213&amp;" " &amp; "JV1 "</f>
        <v xml:space="preserve">Saint Xavier University JV1 </v>
      </c>
      <c r="C43" s="1" t="str">
        <f>Roster_Selection_Women!AH213</f>
        <v>22-3037</v>
      </c>
      <c r="D43" s="1" t="str">
        <f>Roster_Selection_Women!AI213</f>
        <v>Yajaira Ortiz</v>
      </c>
      <c r="E43" s="23" t="s">
        <v>2197</v>
      </c>
      <c r="F43" s="1" t="str">
        <f>IF(ISERROR(Baker_Scores_Women_JV!E43), " ", IF(Baker_Scores_Women_JV!E43 = "Yes", "Yes", "  "))</f>
        <v>Yes</v>
      </c>
      <c r="G43" s="44">
        <v>168</v>
      </c>
      <c r="H43" s="44">
        <v>150</v>
      </c>
      <c r="I43" s="44">
        <v>145</v>
      </c>
      <c r="J43" s="44">
        <v>131</v>
      </c>
      <c r="K43" s="44">
        <v>159</v>
      </c>
      <c r="L43" s="44">
        <v>181</v>
      </c>
      <c r="M43" s="19">
        <f t="shared" si="8"/>
        <v>934</v>
      </c>
      <c r="N43" s="19">
        <f t="shared" si="9"/>
        <v>6</v>
      </c>
      <c r="O43" s="19">
        <f t="shared" si="10"/>
        <v>155.66666666666666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Roster_Selection_Women!AF214&amp;" " &amp; "JV1 "</f>
        <v xml:space="preserve">Saint Xavier University JV1 </v>
      </c>
      <c r="C44" s="1" t="str">
        <f>Roster_Selection_Women!AH214</f>
        <v>21-2210</v>
      </c>
      <c r="D44" s="1" t="str">
        <f>Roster_Selection_Women!AI214</f>
        <v>Yarah Damra</v>
      </c>
      <c r="E44" s="23" t="s">
        <v>2197</v>
      </c>
      <c r="F44" s="1" t="str">
        <f>IF(ISERROR(Baker_Scores_Women_JV!E44), " ", IF(Baker_Scores_Women_JV!E44 = "Yes", "Yes", "  "))</f>
        <v>Yes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19">
        <f t="shared" si="8"/>
        <v>0</v>
      </c>
      <c r="N44" s="19">
        <f t="shared" si="9"/>
        <v>0</v>
      </c>
      <c r="O44" s="19">
        <f t="shared" si="10"/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Roster_Selection_Women!AF215&amp;" " &amp; "JV1 "</f>
        <v xml:space="preserve">Saint Xavier University JV1 </v>
      </c>
      <c r="C45" s="1" t="str">
        <f>Roster_Selection_Women!AH215</f>
        <v>23-1012</v>
      </c>
      <c r="D45" s="1" t="str">
        <f>Roster_Selection_Women!AI215</f>
        <v>Zenaba Alassani</v>
      </c>
      <c r="E45" s="23" t="s">
        <v>2197</v>
      </c>
      <c r="F45" s="1" t="str">
        <f>IF(ISERROR(Baker_Scores_Women_JV!E45), " ", IF(Baker_Scores_Women_JV!E45 = "Yes", "Yes", "  "))</f>
        <v>Yes</v>
      </c>
      <c r="G45" s="44">
        <v>0</v>
      </c>
      <c r="H45" s="44">
        <v>118</v>
      </c>
      <c r="I45" s="44">
        <v>0</v>
      </c>
      <c r="J45" s="44">
        <v>0</v>
      </c>
      <c r="K45" s="44">
        <v>0</v>
      </c>
      <c r="L45" s="44">
        <v>0</v>
      </c>
      <c r="M45" s="19">
        <f t="shared" si="8"/>
        <v>118</v>
      </c>
      <c r="N45" s="19">
        <f t="shared" si="9"/>
        <v>1</v>
      </c>
      <c r="O45" s="19">
        <f t="shared" si="10"/>
        <v>118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1781</v>
      </c>
      <c r="C46" s="28" t="s">
        <v>360</v>
      </c>
      <c r="D46" s="23" t="s">
        <v>360</v>
      </c>
      <c r="E46" s="23"/>
      <c r="F46" s="23"/>
      <c r="G46" s="44"/>
      <c r="H46" s="44"/>
      <c r="I46" s="44"/>
      <c r="J46" s="44"/>
      <c r="K46" s="44"/>
      <c r="L46" s="44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1781</v>
      </c>
      <c r="C47" s="28" t="s">
        <v>360</v>
      </c>
      <c r="D47" s="23" t="s">
        <v>360</v>
      </c>
      <c r="E47" s="23"/>
      <c r="F47" s="23"/>
      <c r="G47" s="44"/>
      <c r="H47" s="44"/>
      <c r="I47" s="44"/>
      <c r="J47" s="44"/>
      <c r="K47" s="44"/>
      <c r="L47" s="44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1781</v>
      </c>
      <c r="C48" s="28" t="s">
        <v>360</v>
      </c>
      <c r="D48" s="23" t="s">
        <v>360</v>
      </c>
      <c r="E48" s="23"/>
      <c r="F48" s="23"/>
      <c r="G48" s="47"/>
      <c r="H48" s="47"/>
      <c r="I48" s="47"/>
      <c r="J48" s="47"/>
      <c r="K48" s="47"/>
      <c r="L48" s="47"/>
      <c r="M48" s="48">
        <f t="shared" si="8"/>
        <v>0</v>
      </c>
      <c r="N48" s="48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N49" si="11">SUM(G38:G48)</f>
        <v>772</v>
      </c>
      <c r="H49" s="19">
        <f t="shared" si="11"/>
        <v>763</v>
      </c>
      <c r="I49" s="19">
        <f t="shared" si="11"/>
        <v>775</v>
      </c>
      <c r="J49" s="19">
        <f t="shared" si="11"/>
        <v>774</v>
      </c>
      <c r="K49" s="19">
        <f t="shared" si="11"/>
        <v>807</v>
      </c>
      <c r="L49" s="19">
        <f t="shared" si="11"/>
        <v>877</v>
      </c>
      <c r="M49" s="49">
        <f t="shared" si="11"/>
        <v>4768</v>
      </c>
      <c r="N49" s="49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Roster_Selection_Women!AF235&amp;" " &amp; "JV1 "</f>
        <v xml:space="preserve">St. Francis (IL) ,University Of JV1 </v>
      </c>
      <c r="C51" s="1" t="str">
        <f>Roster_Selection_Women!AH235</f>
        <v>20-51047</v>
      </c>
      <c r="D51" s="1" t="str">
        <f>Roster_Selection_Women!AI235</f>
        <v>Alayna Morrill</v>
      </c>
      <c r="E51" s="23" t="s">
        <v>2196</v>
      </c>
      <c r="F51" s="1" t="str">
        <f>IF(ISERROR(Baker_Scores_Women_JV!E51), " ", IF(Baker_Scores_Women_JV!E51 = "Yes", "Yes", "  "))</f>
        <v>Yes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19">
        <f t="shared" ref="M51:M61" si="12">SUM(G51:L51)</f>
        <v>0</v>
      </c>
      <c r="N51" s="19">
        <f t="shared" ref="N51:N61" si="13">COUNTIF(G51:L51, "&gt;0" )</f>
        <v>0</v>
      </c>
      <c r="O51" s="19">
        <f t="shared" ref="O51:O61" si="14">IF(N51=0,0,M51/N51)</f>
        <v>0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Roster_Selection_Women!AF236&amp;" " &amp; "JV1 "</f>
        <v xml:space="preserve">St. Francis (IL) ,University Of JV1 </v>
      </c>
      <c r="C52" s="1" t="str">
        <f>Roster_Selection_Women!AH236</f>
        <v>16-163437</v>
      </c>
      <c r="D52" s="1" t="str">
        <f>Roster_Selection_Women!AI236</f>
        <v>Chloe Greep</v>
      </c>
      <c r="E52" s="23" t="s">
        <v>2197</v>
      </c>
      <c r="F52" s="1" t="str">
        <f>IF(ISERROR(Baker_Scores_Women_JV!E52), " ", IF(Baker_Scores_Women_JV!E52 = "Yes", "Yes", "  "))</f>
        <v>Yes</v>
      </c>
      <c r="G52" s="44">
        <v>134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19">
        <f t="shared" si="12"/>
        <v>134</v>
      </c>
      <c r="N52" s="19">
        <f t="shared" si="13"/>
        <v>1</v>
      </c>
      <c r="O52" s="19">
        <f t="shared" si="14"/>
        <v>134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Roster_Selection_Women!AF237&amp;" " &amp; "JV1 "</f>
        <v xml:space="preserve">St. Francis (IL) ,University Of JV1 </v>
      </c>
      <c r="C53" s="1" t="str">
        <f>Roster_Selection_Women!AH237</f>
        <v>17-24925</v>
      </c>
      <c r="D53" s="1" t="str">
        <f>Roster_Selection_Women!AI237</f>
        <v>Elizabeth Mansmith</v>
      </c>
      <c r="E53" s="23" t="s">
        <v>2197</v>
      </c>
      <c r="F53" s="1" t="str">
        <f>IF(ISERROR(Baker_Scores_Women_JV!E53), " ", IF(Baker_Scores_Women_JV!E53 = "Yes", "Yes", "  "))</f>
        <v>Yes</v>
      </c>
      <c r="G53" s="44">
        <v>0</v>
      </c>
      <c r="H53" s="44">
        <v>162</v>
      </c>
      <c r="I53" s="44">
        <v>177</v>
      </c>
      <c r="J53" s="44">
        <v>153</v>
      </c>
      <c r="K53" s="44">
        <v>0</v>
      </c>
      <c r="L53" s="44">
        <v>141</v>
      </c>
      <c r="M53" s="19">
        <f t="shared" si="12"/>
        <v>633</v>
      </c>
      <c r="N53" s="19">
        <f t="shared" si="13"/>
        <v>4</v>
      </c>
      <c r="O53" s="19">
        <f t="shared" si="14"/>
        <v>158.25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Roster_Selection_Women!AF238&amp;" " &amp; "JV1 "</f>
        <v xml:space="preserve">St. Francis (IL) ,University Of JV1 </v>
      </c>
      <c r="C54" s="1" t="str">
        <f>Roster_Selection_Women!AH238</f>
        <v>21-307</v>
      </c>
      <c r="D54" s="1" t="str">
        <f>Roster_Selection_Women!AI238</f>
        <v>Idalia Hernandez</v>
      </c>
      <c r="E54" s="23" t="s">
        <v>2197</v>
      </c>
      <c r="F54" s="1" t="str">
        <f>IF(ISERROR(Baker_Scores_Women_JV!E54), " ", IF(Baker_Scores_Women_JV!E54 = "Yes", "Yes", "  "))</f>
        <v>Yes</v>
      </c>
      <c r="G54" s="44">
        <v>0</v>
      </c>
      <c r="H54" s="44">
        <v>234</v>
      </c>
      <c r="I54" s="44">
        <v>173</v>
      </c>
      <c r="J54" s="44">
        <v>183</v>
      </c>
      <c r="K54" s="44">
        <v>121</v>
      </c>
      <c r="L54" s="44">
        <v>0</v>
      </c>
      <c r="M54" s="19">
        <f t="shared" si="12"/>
        <v>711</v>
      </c>
      <c r="N54" s="19">
        <f t="shared" si="13"/>
        <v>4</v>
      </c>
      <c r="O54" s="19">
        <f t="shared" si="14"/>
        <v>177.75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Roster_Selection_Women!AF239&amp;" " &amp; "JV1 "</f>
        <v xml:space="preserve">St. Francis (IL) ,University Of JV1 </v>
      </c>
      <c r="C55" s="1" t="str">
        <f>Roster_Selection_Women!AH239</f>
        <v>19-86140</v>
      </c>
      <c r="D55" s="1" t="str">
        <f>Roster_Selection_Women!AI239</f>
        <v>Kahlen Ranson</v>
      </c>
      <c r="E55" s="23" t="s">
        <v>2197</v>
      </c>
      <c r="F55" s="1" t="str">
        <f>IF(ISERROR(Baker_Scores_Women_JV!E55), " ", IF(Baker_Scores_Women_JV!E55 = "Yes", "Yes", "  "))</f>
        <v>Yes</v>
      </c>
      <c r="G55" s="44">
        <v>179</v>
      </c>
      <c r="H55" s="44">
        <v>0</v>
      </c>
      <c r="I55" s="44">
        <v>0</v>
      </c>
      <c r="J55" s="44">
        <v>0</v>
      </c>
      <c r="K55" s="44">
        <v>176</v>
      </c>
      <c r="L55" s="44">
        <v>221</v>
      </c>
      <c r="M55" s="19">
        <f t="shared" si="12"/>
        <v>576</v>
      </c>
      <c r="N55" s="19">
        <f t="shared" si="13"/>
        <v>3</v>
      </c>
      <c r="O55" s="19">
        <f t="shared" si="14"/>
        <v>192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Roster_Selection_Women!AF240&amp;" " &amp; "JV1 "</f>
        <v xml:space="preserve">St. Francis (IL) ,University Of JV1 </v>
      </c>
      <c r="C56" s="1" t="str">
        <f>Roster_Selection_Women!AH240</f>
        <v>20-57157</v>
      </c>
      <c r="D56" s="1" t="str">
        <f>Roster_Selection_Women!AI240</f>
        <v>Kaitlyn Thompson</v>
      </c>
      <c r="E56" s="23" t="s">
        <v>2197</v>
      </c>
      <c r="F56" s="1" t="str">
        <f>IF(ISERROR(Baker_Scores_Women_JV!E56), " ", IF(Baker_Scores_Women_JV!E56 = "Yes", "Yes", "  "))</f>
        <v>Yes</v>
      </c>
      <c r="G56" s="44">
        <v>135</v>
      </c>
      <c r="H56" s="44">
        <v>176</v>
      </c>
      <c r="I56" s="44">
        <v>174</v>
      </c>
      <c r="J56" s="44">
        <v>190</v>
      </c>
      <c r="K56" s="44">
        <v>234</v>
      </c>
      <c r="L56" s="44">
        <v>199</v>
      </c>
      <c r="M56" s="19">
        <f t="shared" si="12"/>
        <v>1108</v>
      </c>
      <c r="N56" s="19">
        <f t="shared" si="13"/>
        <v>6</v>
      </c>
      <c r="O56" s="19">
        <f t="shared" si="14"/>
        <v>184.66666666666666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Roster_Selection_Women!AF241&amp;" " &amp; "JV1 "</f>
        <v xml:space="preserve">St. Francis (IL) ,University Of JV1 </v>
      </c>
      <c r="C57" s="1" t="str">
        <f>Roster_Selection_Women!AH241</f>
        <v>11-238107</v>
      </c>
      <c r="D57" s="1" t="str">
        <f>Roster_Selection_Women!AI241</f>
        <v>Katelynn Statz</v>
      </c>
      <c r="E57" s="23" t="s">
        <v>2197</v>
      </c>
      <c r="F57" s="1" t="str">
        <f>IF(ISERROR(Baker_Scores_Women_JV!E57), " ", IF(Baker_Scores_Women_JV!E57 = "Yes", "Yes", "  "))</f>
        <v>Yes</v>
      </c>
      <c r="G57" s="44">
        <v>195</v>
      </c>
      <c r="H57" s="44">
        <v>172</v>
      </c>
      <c r="I57" s="44">
        <v>226</v>
      </c>
      <c r="J57" s="44">
        <v>138</v>
      </c>
      <c r="K57" s="44">
        <v>154</v>
      </c>
      <c r="L57" s="44">
        <v>195</v>
      </c>
      <c r="M57" s="19">
        <f t="shared" si="12"/>
        <v>1080</v>
      </c>
      <c r="N57" s="19">
        <f t="shared" si="13"/>
        <v>6</v>
      </c>
      <c r="O57" s="19">
        <f t="shared" si="14"/>
        <v>180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Roster_Selection_Women!AF242&amp;" " &amp; "JV1 "</f>
        <v xml:space="preserve">St. Francis (IL) ,University Of JV1 </v>
      </c>
      <c r="C58" s="1" t="str">
        <f>Roster_Selection_Women!AH242</f>
        <v>11-279303</v>
      </c>
      <c r="D58" s="1" t="str">
        <f>Roster_Selection_Women!AI242</f>
        <v>Leigha Henkel</v>
      </c>
      <c r="E58" s="23" t="s">
        <v>2197</v>
      </c>
      <c r="F58" s="1" t="str">
        <f>IF(ISERROR(Baker_Scores_Women_JV!E58), " ", IF(Baker_Scores_Women_JV!E58 = "Yes", "Yes", "  "))</f>
        <v>Yes</v>
      </c>
      <c r="G58" s="44">
        <v>159</v>
      </c>
      <c r="H58" s="44">
        <v>189</v>
      </c>
      <c r="I58" s="44">
        <v>207</v>
      </c>
      <c r="J58" s="44">
        <v>162</v>
      </c>
      <c r="K58" s="44">
        <v>270</v>
      </c>
      <c r="L58" s="44">
        <v>171</v>
      </c>
      <c r="M58" s="19">
        <f t="shared" si="12"/>
        <v>1158</v>
      </c>
      <c r="N58" s="19">
        <f t="shared" si="13"/>
        <v>6</v>
      </c>
      <c r="O58" s="19">
        <f t="shared" si="14"/>
        <v>193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1782</v>
      </c>
      <c r="C59" s="28" t="s">
        <v>360</v>
      </c>
      <c r="D59" s="23" t="s">
        <v>360</v>
      </c>
      <c r="E59" s="23"/>
      <c r="F59" s="23"/>
      <c r="G59" s="44"/>
      <c r="H59" s="44"/>
      <c r="I59" s="44"/>
      <c r="J59" s="44"/>
      <c r="K59" s="44"/>
      <c r="L59" s="44"/>
      <c r="M59" s="19">
        <f t="shared" si="12"/>
        <v>0</v>
      </c>
      <c r="N59" s="19">
        <f t="shared" si="13"/>
        <v>0</v>
      </c>
      <c r="O59" s="19">
        <f t="shared" si="14"/>
        <v>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1782</v>
      </c>
      <c r="C60" s="28" t="s">
        <v>360</v>
      </c>
      <c r="D60" s="23" t="s">
        <v>360</v>
      </c>
      <c r="E60" s="23"/>
      <c r="F60" s="23"/>
      <c r="G60" s="44"/>
      <c r="H60" s="44"/>
      <c r="I60" s="44"/>
      <c r="J60" s="44"/>
      <c r="K60" s="44"/>
      <c r="L60" s="44"/>
      <c r="M60" s="19">
        <f t="shared" si="12"/>
        <v>0</v>
      </c>
      <c r="N60" s="19">
        <f t="shared" si="13"/>
        <v>0</v>
      </c>
      <c r="O60" s="19">
        <f t="shared" si="14"/>
        <v>0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1782</v>
      </c>
      <c r="C61" s="28" t="s">
        <v>360</v>
      </c>
      <c r="D61" s="23" t="s">
        <v>360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30">
        <f t="shared" si="14"/>
        <v>0</v>
      </c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N62" si="15">SUM(G51:G61)</f>
        <v>802</v>
      </c>
      <c r="H62" s="30">
        <f t="shared" si="15"/>
        <v>933</v>
      </c>
      <c r="I62" s="30">
        <f t="shared" si="15"/>
        <v>957</v>
      </c>
      <c r="J62" s="30">
        <f t="shared" si="15"/>
        <v>826</v>
      </c>
      <c r="K62" s="30">
        <f t="shared" si="15"/>
        <v>955</v>
      </c>
      <c r="L62" s="30">
        <f t="shared" si="15"/>
        <v>927</v>
      </c>
      <c r="M62" s="34">
        <f t="shared" si="15"/>
        <v>5400</v>
      </c>
      <c r="N62" s="34">
        <f t="shared" si="15"/>
        <v>30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Roster_Selection_Women!AF268&amp;" " &amp; "JV1 "</f>
        <v xml:space="preserve">Thomas More University JV1 </v>
      </c>
      <c r="C64" s="1" t="str">
        <f>Roster_Selection_Women!AH268</f>
        <v>23-10540</v>
      </c>
      <c r="D64" s="1" t="str">
        <f>Roster_Selection_Women!AI268</f>
        <v>Alexis O'Daniel</v>
      </c>
      <c r="E64" s="23" t="s">
        <v>2197</v>
      </c>
      <c r="F64" s="1" t="str">
        <f>IF(ISERROR(Baker_Scores_Women_JV!E64), " ", IF(Baker_Scores_Women_JV!E64 = "Yes", "Yes", "  "))</f>
        <v>Yes</v>
      </c>
      <c r="G64" s="29">
        <v>110</v>
      </c>
      <c r="H64" s="29">
        <v>106</v>
      </c>
      <c r="I64" s="29">
        <v>102</v>
      </c>
      <c r="J64" s="29">
        <v>120</v>
      </c>
      <c r="K64" s="29">
        <v>105</v>
      </c>
      <c r="L64" s="29">
        <v>124</v>
      </c>
      <c r="M64" s="30">
        <f t="shared" ref="M64:M74" si="16">SUM(G64:L64)</f>
        <v>667</v>
      </c>
      <c r="N64" s="30">
        <f t="shared" ref="N64:N74" si="17">COUNTIF(G64:L64, "&gt;0" )</f>
        <v>6</v>
      </c>
      <c r="O64" s="30">
        <f t="shared" ref="O64:O74" si="18">IF(N64=0,0,M64/N64)</f>
        <v>111.16666666666667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52" s="1" customFormat="1" ht="13.9" customHeight="1">
      <c r="B65" s="1" t="str">
        <f>Roster_Selection_Women!AF269&amp;" " &amp; "JV1 "</f>
        <v xml:space="preserve">Thomas More University JV1 </v>
      </c>
      <c r="C65" s="1" t="str">
        <f>Roster_Selection_Women!AH269</f>
        <v>23-10912</v>
      </c>
      <c r="D65" s="1" t="str">
        <f>Roster_Selection_Women!AI269</f>
        <v>Emili Riffe</v>
      </c>
      <c r="E65" s="23" t="s">
        <v>2197</v>
      </c>
      <c r="F65" s="1" t="str">
        <f>IF(ISERROR(Baker_Scores_Women_JV!E65), " ", IF(Baker_Scores_Women_JV!E65 = "Yes", "Yes", "  "))</f>
        <v>Yes</v>
      </c>
      <c r="G65" s="29">
        <v>59</v>
      </c>
      <c r="H65" s="29">
        <v>127</v>
      </c>
      <c r="I65" s="29">
        <v>84</v>
      </c>
      <c r="J65" s="29">
        <v>105</v>
      </c>
      <c r="K65" s="29">
        <v>99</v>
      </c>
      <c r="L65" s="29">
        <v>81</v>
      </c>
      <c r="M65" s="30">
        <f t="shared" si="16"/>
        <v>555</v>
      </c>
      <c r="N65" s="30">
        <f t="shared" si="17"/>
        <v>6</v>
      </c>
      <c r="O65" s="30">
        <f t="shared" si="18"/>
        <v>92.5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52" s="1" customFormat="1" ht="13.9" customHeight="1">
      <c r="B66" s="1" t="str">
        <f>Roster_Selection_Women!AF270&amp;" " &amp; "JV1 "</f>
        <v xml:space="preserve">Thomas More University JV1 </v>
      </c>
      <c r="C66" s="1" t="str">
        <f>Roster_Selection_Women!AH270</f>
        <v>21-431</v>
      </c>
      <c r="D66" s="1" t="str">
        <f>Roster_Selection_Women!AI270</f>
        <v>Hannah Campbell</v>
      </c>
      <c r="E66" s="23" t="s">
        <v>2197</v>
      </c>
      <c r="F66" s="1" t="str">
        <f>IF(ISERROR(Baker_Scores_Women_JV!E66), " ", IF(Baker_Scores_Women_JV!E66 = "Yes", "Yes", "  "))</f>
        <v>Yes</v>
      </c>
      <c r="G66" s="29">
        <v>135</v>
      </c>
      <c r="H66" s="29">
        <v>100</v>
      </c>
      <c r="I66" s="29">
        <v>169</v>
      </c>
      <c r="J66" s="29">
        <v>151</v>
      </c>
      <c r="K66" s="29">
        <v>168</v>
      </c>
      <c r="L66" s="29">
        <v>164</v>
      </c>
      <c r="M66" s="30">
        <f t="shared" si="16"/>
        <v>887</v>
      </c>
      <c r="N66" s="30">
        <f t="shared" si="17"/>
        <v>6</v>
      </c>
      <c r="O66" s="30">
        <f t="shared" si="18"/>
        <v>147.83333333333334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52" s="1" customFormat="1" ht="13.9" customHeight="1">
      <c r="B67" s="1" t="str">
        <f>Roster_Selection_Women!AF271&amp;" " &amp; "JV1 "</f>
        <v xml:space="preserve">Thomas More University JV1 </v>
      </c>
      <c r="C67" s="1" t="str">
        <f>Roster_Selection_Women!AH271</f>
        <v>23-10525</v>
      </c>
      <c r="D67" s="1" t="str">
        <f>Roster_Selection_Women!AI271</f>
        <v>Kaitlyn Bishop</v>
      </c>
      <c r="E67" s="23" t="s">
        <v>2197</v>
      </c>
      <c r="F67" s="1" t="str">
        <f>IF(ISERROR(Baker_Scores_Women_JV!E67), " ", IF(Baker_Scores_Women_JV!E67 = "Yes", "Yes", "  "))</f>
        <v>Yes</v>
      </c>
      <c r="G67" s="29">
        <v>151</v>
      </c>
      <c r="H67" s="29">
        <v>147</v>
      </c>
      <c r="I67" s="29">
        <v>150</v>
      </c>
      <c r="J67" s="29">
        <v>148</v>
      </c>
      <c r="K67" s="29">
        <v>128</v>
      </c>
      <c r="L67" s="29">
        <v>141</v>
      </c>
      <c r="M67" s="30">
        <f t="shared" si="16"/>
        <v>865</v>
      </c>
      <c r="N67" s="30">
        <f t="shared" si="17"/>
        <v>6</v>
      </c>
      <c r="O67" s="30">
        <f t="shared" si="18"/>
        <v>144.16666666666666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52" s="1" customFormat="1" ht="13.9" customHeight="1">
      <c r="B68" s="1" t="str">
        <f>Roster_Selection_Women!AF272&amp;" " &amp; "JV1 "</f>
        <v xml:space="preserve">Thomas More University JV1 </v>
      </c>
      <c r="C68" s="1" t="str">
        <f>Roster_Selection_Women!AH272</f>
        <v>21-88491</v>
      </c>
      <c r="D68" s="1" t="str">
        <f>Roster_Selection_Women!AI272</f>
        <v>Mary Mounts</v>
      </c>
      <c r="E68" s="23" t="s">
        <v>2197</v>
      </c>
      <c r="F68" s="1" t="str">
        <f>IF(ISERROR(Baker_Scores_Women_JV!E68), " ", IF(Baker_Scores_Women_JV!E68 = "Yes", "Yes", "  "))</f>
        <v>Yes</v>
      </c>
      <c r="G68" s="29">
        <v>132</v>
      </c>
      <c r="H68" s="29">
        <v>150</v>
      </c>
      <c r="I68" s="29">
        <v>122</v>
      </c>
      <c r="J68" s="29">
        <v>100</v>
      </c>
      <c r="K68" s="29">
        <v>112</v>
      </c>
      <c r="L68" s="29">
        <v>107</v>
      </c>
      <c r="M68" s="30">
        <f t="shared" si="16"/>
        <v>723</v>
      </c>
      <c r="N68" s="30">
        <f t="shared" si="17"/>
        <v>6</v>
      </c>
      <c r="O68" s="30">
        <f t="shared" si="18"/>
        <v>120.5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52" s="1" customFormat="1" ht="13.9" customHeight="1">
      <c r="B69" s="1" t="str">
        <f>Roster_Selection_Women!AF273&amp;" " &amp; "JV1 "</f>
        <v xml:space="preserve"> JV1 </v>
      </c>
      <c r="C69" s="1" t="str">
        <f>Roster_Selection_Women!AH273</f>
        <v/>
      </c>
      <c r="D69" s="1" t="str">
        <f>Roster_Selection_Women!AI273</f>
        <v/>
      </c>
      <c r="E69" s="23"/>
      <c r="F69" s="1" t="str">
        <f>IF(ISERROR(Baker_Scores_Women_JV!E69), " ", IF(Baker_Scores_Women_JV!E69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30">
        <f t="shared" si="16"/>
        <v>0</v>
      </c>
      <c r="N69" s="30">
        <f t="shared" si="17"/>
        <v>0</v>
      </c>
      <c r="O69" s="30">
        <f t="shared" si="18"/>
        <v>0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52" s="1" customFormat="1" ht="13.9" customHeight="1">
      <c r="B70" s="1" t="str">
        <f>Roster_Selection_Women!AF274&amp;" " &amp; "JV1 "</f>
        <v xml:space="preserve"> JV1 </v>
      </c>
      <c r="C70" s="1" t="str">
        <f>Roster_Selection_Women!AH274</f>
        <v/>
      </c>
      <c r="D70" s="1" t="str">
        <f>Roster_Selection_Women!AI274</f>
        <v/>
      </c>
      <c r="E70" s="23"/>
      <c r="F70" s="1" t="str">
        <f>IF(ISERROR(Baker_Scores_Women_JV!E70), " ", IF(Baker_Scores_Women_JV!E70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30">
        <f t="shared" si="16"/>
        <v>0</v>
      </c>
      <c r="N70" s="30">
        <f t="shared" si="17"/>
        <v>0</v>
      </c>
      <c r="O70" s="30">
        <f t="shared" si="18"/>
        <v>0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52" s="1" customFormat="1" ht="13.9" customHeight="1">
      <c r="B71" s="1" t="str">
        <f>Roster_Selection_Women!AF275&amp;" " &amp; "JV1 "</f>
        <v xml:space="preserve"> JV1 </v>
      </c>
      <c r="C71" s="1" t="str">
        <f>Roster_Selection_Women!AH275</f>
        <v/>
      </c>
      <c r="D71" s="1" t="str">
        <f>Roster_Selection_Women!AI275</f>
        <v/>
      </c>
      <c r="E71" s="23"/>
      <c r="F71" s="1" t="str">
        <f>IF(ISERROR(Baker_Scores_Women_JV!E71), " ", IF(Baker_Scores_Women_JV!E71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30">
        <f t="shared" si="16"/>
        <v>0</v>
      </c>
      <c r="N71" s="30">
        <f t="shared" si="17"/>
        <v>0</v>
      </c>
      <c r="O71" s="30">
        <f t="shared" si="18"/>
        <v>0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52" s="1" customFormat="1" ht="13.9" customHeight="1">
      <c r="B72" s="1" t="s">
        <v>1784</v>
      </c>
      <c r="C72" s="28" t="s">
        <v>360</v>
      </c>
      <c r="D72" s="23" t="s">
        <v>360</v>
      </c>
      <c r="E72" s="23"/>
      <c r="F72" s="23"/>
      <c r="G72" s="29"/>
      <c r="H72" s="29"/>
      <c r="I72" s="29"/>
      <c r="J72" s="29"/>
      <c r="K72" s="29"/>
      <c r="L72" s="29"/>
      <c r="M72" s="30">
        <f t="shared" si="16"/>
        <v>0</v>
      </c>
      <c r="N72" s="30">
        <f t="shared" si="17"/>
        <v>0</v>
      </c>
      <c r="O72" s="30">
        <f t="shared" si="18"/>
        <v>0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52" s="1" customFormat="1" ht="13.9" customHeight="1">
      <c r="B73" s="1" t="s">
        <v>1784</v>
      </c>
      <c r="C73" s="28" t="s">
        <v>360</v>
      </c>
      <c r="D73" s="23" t="s">
        <v>360</v>
      </c>
      <c r="E73" s="23"/>
      <c r="F73" s="23"/>
      <c r="G73" s="29"/>
      <c r="H73" s="29"/>
      <c r="I73" s="29"/>
      <c r="J73" s="29"/>
      <c r="K73" s="29"/>
      <c r="L73" s="29"/>
      <c r="M73" s="30">
        <f t="shared" si="16"/>
        <v>0</v>
      </c>
      <c r="N73" s="30">
        <f t="shared" si="17"/>
        <v>0</v>
      </c>
      <c r="O73" s="30">
        <f t="shared" si="18"/>
        <v>0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52" s="1" customFormat="1" ht="13.9" customHeight="1">
      <c r="B74" s="1" t="s">
        <v>1784</v>
      </c>
      <c r="C74" s="28" t="s">
        <v>360</v>
      </c>
      <c r="D74" s="23" t="s">
        <v>360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30">
        <f t="shared" si="18"/>
        <v>0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52" s="1" customFormat="1" ht="13.9" customHeight="1">
      <c r="B75" s="33"/>
      <c r="G75" s="30">
        <f t="shared" ref="G75:N75" si="19">SUM(G64:G74)</f>
        <v>587</v>
      </c>
      <c r="H75" s="30">
        <f t="shared" si="19"/>
        <v>630</v>
      </c>
      <c r="I75" s="30">
        <f t="shared" si="19"/>
        <v>627</v>
      </c>
      <c r="J75" s="30">
        <f t="shared" si="19"/>
        <v>624</v>
      </c>
      <c r="K75" s="30">
        <f t="shared" si="19"/>
        <v>612</v>
      </c>
      <c r="L75" s="30">
        <f t="shared" si="19"/>
        <v>617</v>
      </c>
      <c r="M75" s="34">
        <f t="shared" si="19"/>
        <v>3697</v>
      </c>
      <c r="N75" s="34">
        <f t="shared" si="19"/>
        <v>30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52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52" s="1" customFormat="1" ht="13.9" customHeight="1"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52" s="1" customFormat="1" ht="13.9" customHeight="1"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52" s="1" customFormat="1" ht="13.9" customHeight="1"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52" s="1" customFormat="1" ht="13.9" customHeight="1">
      <c r="E80" s="35" t="s">
        <v>1769</v>
      </c>
      <c r="F80" s="36"/>
      <c r="G80" s="37">
        <f t="shared" ref="G80:N80" si="20">SUM(G23,G36,G49,G62,G75)</f>
        <v>3607</v>
      </c>
      <c r="H80" s="37">
        <f t="shared" si="20"/>
        <v>3965</v>
      </c>
      <c r="I80" s="37">
        <f t="shared" si="20"/>
        <v>4016</v>
      </c>
      <c r="J80" s="37">
        <f t="shared" si="20"/>
        <v>3712</v>
      </c>
      <c r="K80" s="37">
        <f t="shared" si="20"/>
        <v>4006</v>
      </c>
      <c r="L80" s="37">
        <f t="shared" si="20"/>
        <v>4090</v>
      </c>
      <c r="M80" s="38">
        <f t="shared" si="20"/>
        <v>23396</v>
      </c>
      <c r="N80" s="39">
        <f t="shared" si="20"/>
        <v>150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Z80" s="1" t="s">
        <v>1770</v>
      </c>
    </row>
    <row r="81" spans="5:37" s="1" customFormat="1" ht="13.9" customHeight="1">
      <c r="E81" s="40" t="s">
        <v>1771</v>
      </c>
      <c r="F81" s="41"/>
      <c r="G81" s="42">
        <f t="shared" ref="G81:L81" si="21">SUM(G80/(5))</f>
        <v>721.4</v>
      </c>
      <c r="H81" s="42">
        <f t="shared" si="21"/>
        <v>793</v>
      </c>
      <c r="I81" s="42">
        <f t="shared" si="21"/>
        <v>803.2</v>
      </c>
      <c r="J81" s="42">
        <f t="shared" si="21"/>
        <v>742.4</v>
      </c>
      <c r="K81" s="42">
        <f t="shared" si="21"/>
        <v>801.2</v>
      </c>
      <c r="L81" s="42">
        <f t="shared" si="21"/>
        <v>818</v>
      </c>
      <c r="M81" s="32"/>
      <c r="N81" s="51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5:37" s="1" customFormat="1" ht="13.9" customHeight="1"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5:37" s="1" customFormat="1" ht="13.9" customHeight="1"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5:37" s="1" customFormat="1" ht="13.9" customHeight="1"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5:37" s="1" customFormat="1" ht="13.9" customHeight="1"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5:37" s="1" customFormat="1" ht="13.9" customHeight="1"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5:37" s="1" customFormat="1" ht="13.9" customHeight="1"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5:37" s="1" customFormat="1" ht="13.9" customHeight="1"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5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5:37" s="1" customFormat="1" ht="13.9" customHeight="1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5:37" s="1" customFormat="1" ht="13.9" customHeight="1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5:37" s="1" customFormat="1" ht="13.9" customHeight="1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5:37" s="1" customFormat="1" ht="13.9" customHeight="1"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5:37" s="1" customFormat="1" ht="13.9" customHeight="1"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5:37" s="1" customFormat="1" ht="13.9" customHeight="1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5:37" s="1" customFormat="1" ht="13.9" customHeight="1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9" customHeight="1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9" customHeight="1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9" customHeight="1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9" customHeight="1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9" customHeight="1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9" customHeight="1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9" customHeight="1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9" customHeight="1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9" customHeight="1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9" customHeight="1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9" customHeight="1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9" customHeight="1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9" customHeight="1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9" customHeight="1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9" customHeight="1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9" customHeight="1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9" customHeight="1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9" customHeight="1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9" customHeight="1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9" customHeight="1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9" customHeight="1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9" customHeight="1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9" customHeight="1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9" customHeight="1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9" customHeight="1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9" customHeight="1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9" customHeight="1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9" customHeight="1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9" customHeight="1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9" customHeight="1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9" customHeight="1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9" customHeight="1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9" customHeight="1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9" customHeight="1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9" customHeight="1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9" customHeight="1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9" customHeight="1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9" customHeight="1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9" customHeight="1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9" customHeight="1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9" customHeight="1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9" customHeight="1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9" customHeight="1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9" customHeight="1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9" customHeight="1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9" customHeight="1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9" customHeight="1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9" customHeight="1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9" customHeight="1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9" customHeight="1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9" customHeight="1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9" customHeight="1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9" customHeight="1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9" customHeight="1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9" customHeight="1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9" customHeight="1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9" customHeight="1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9" customHeight="1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9" customHeight="1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" customHeight="1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" customHeight="1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" customHeight="1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" customHeight="1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" customHeight="1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" customHeight="1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" customHeight="1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" customHeight="1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" customHeight="1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" customHeight="1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" customHeight="1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" customHeight="1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" customHeight="1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" customHeight="1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" customHeight="1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" customHeight="1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" customHeight="1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" customHeight="1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" customHeight="1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" customHeight="1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" customHeight="1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" customHeight="1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" customHeight="1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" customHeigh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" customHeight="1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" customHeight="1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" customHeight="1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" customHeight="1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" customHeight="1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" customHeight="1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L22 G64:L74 G51:L61 G38:L48 G25:L35" xr:uid="{00000000-0002-0000-05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Normal="100" workbookViewId="0">
      <pane xSplit="6" ySplit="11" topLeftCell="L12" activePane="bottomRight" state="frozen"/>
      <selection pane="topRight" activeCell="G1" sqref="G1"/>
      <selection pane="bottomLeft" activeCell="A12" sqref="A12"/>
      <selection pane="bottomRight" activeCell="E59" sqref="E59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4" t="s">
        <v>1789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149999999999999" customHeight="1">
      <c r="AZ2" s="4" t="s">
        <v>1727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1728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60" customFormat="1" ht="12.6" customHeight="1">
      <c r="B10" s="61"/>
      <c r="C10" s="61"/>
      <c r="D10" s="62"/>
      <c r="E10" s="62"/>
      <c r="F10" s="62"/>
      <c r="G10" s="62"/>
      <c r="H10" s="63" t="s">
        <v>1729</v>
      </c>
      <c r="I10" s="63" t="s">
        <v>1729</v>
      </c>
      <c r="J10" s="63" t="s">
        <v>1729</v>
      </c>
      <c r="K10" s="63" t="s">
        <v>1729</v>
      </c>
      <c r="L10" s="63" t="s">
        <v>1729</v>
      </c>
      <c r="M10" s="63" t="s">
        <v>1729</v>
      </c>
      <c r="N10" s="63" t="s">
        <v>1729</v>
      </c>
      <c r="O10" s="63" t="s">
        <v>1729</v>
      </c>
      <c r="P10" s="63" t="s">
        <v>1729</v>
      </c>
      <c r="Q10" s="63" t="s">
        <v>1729</v>
      </c>
      <c r="R10" s="63" t="s">
        <v>1729</v>
      </c>
      <c r="S10" s="63" t="s">
        <v>1729</v>
      </c>
      <c r="T10" s="63" t="s">
        <v>1729</v>
      </c>
      <c r="U10" s="63" t="s">
        <v>1729</v>
      </c>
      <c r="V10" s="63" t="s">
        <v>1729</v>
      </c>
      <c r="W10" s="63" t="s">
        <v>1729</v>
      </c>
      <c r="X10" s="63" t="s">
        <v>30</v>
      </c>
      <c r="Y10" s="63" t="s">
        <v>1730</v>
      </c>
      <c r="Z10" s="63" t="s">
        <v>1731</v>
      </c>
      <c r="AA10" s="63" t="s">
        <v>30</v>
      </c>
      <c r="AB10" s="63" t="s">
        <v>30</v>
      </c>
      <c r="AC10" s="63" t="s">
        <v>30</v>
      </c>
      <c r="AD10" s="63" t="s">
        <v>30</v>
      </c>
      <c r="AE10" s="63" t="s">
        <v>30</v>
      </c>
      <c r="AF10" s="63" t="s">
        <v>30</v>
      </c>
      <c r="AG10" s="63" t="s">
        <v>30</v>
      </c>
      <c r="AH10" s="63" t="s">
        <v>30</v>
      </c>
      <c r="AI10" s="63" t="s">
        <v>30</v>
      </c>
      <c r="AJ10" s="63" t="s">
        <v>30</v>
      </c>
      <c r="AK10" s="63" t="s">
        <v>30</v>
      </c>
      <c r="AL10" s="63" t="s">
        <v>30</v>
      </c>
      <c r="AM10" s="63" t="s">
        <v>30</v>
      </c>
      <c r="AN10" s="63" t="s">
        <v>30</v>
      </c>
      <c r="AO10" s="63" t="s">
        <v>30</v>
      </c>
      <c r="AP10" s="63" t="s">
        <v>30</v>
      </c>
      <c r="AQ10" s="63" t="s">
        <v>30</v>
      </c>
      <c r="AR10" s="63" t="s">
        <v>30</v>
      </c>
      <c r="AS10" s="63" t="s">
        <v>30</v>
      </c>
      <c r="AT10" s="63" t="s">
        <v>30</v>
      </c>
      <c r="AU10" s="63" t="s">
        <v>30</v>
      </c>
      <c r="AV10" s="63" t="s">
        <v>30</v>
      </c>
      <c r="AW10" s="63" t="s">
        <v>30</v>
      </c>
      <c r="AX10" s="63" t="s">
        <v>30</v>
      </c>
      <c r="AY10" s="63" t="s">
        <v>30</v>
      </c>
      <c r="AZ10" s="63" t="s">
        <v>30</v>
      </c>
      <c r="BA10" s="63" t="s">
        <v>30</v>
      </c>
      <c r="BB10" s="63" t="s">
        <v>30</v>
      </c>
      <c r="BC10" s="63" t="s">
        <v>30</v>
      </c>
      <c r="BD10" s="63" t="s">
        <v>30</v>
      </c>
      <c r="BE10" s="63" t="s">
        <v>30</v>
      </c>
      <c r="BF10" s="63" t="s">
        <v>30</v>
      </c>
      <c r="BG10" s="63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" customHeight="1">
      <c r="B11" s="19" t="s">
        <v>1732</v>
      </c>
      <c r="C11" s="19" t="s">
        <v>24</v>
      </c>
      <c r="D11" s="19" t="s">
        <v>25</v>
      </c>
      <c r="E11" s="19" t="s">
        <v>1733</v>
      </c>
      <c r="F11" s="19" t="s">
        <v>1790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1735</v>
      </c>
      <c r="Y11" s="19" t="s">
        <v>1733</v>
      </c>
      <c r="Z11" s="19" t="s">
        <v>1736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4" t="str">
        <f>Roster_Selection_Men!AB11&amp;" " &amp; "V "</f>
        <v xml:space="preserve">Belmont Abbey College V </v>
      </c>
      <c r="C12" s="64" t="str">
        <f>Roster_Selection_Men!AD11</f>
        <v>11-240426</v>
      </c>
      <c r="D12" s="64" t="str">
        <f>Roster_Selection_Men!AE11</f>
        <v>Albert Catahan</v>
      </c>
      <c r="E12" s="65" t="s">
        <v>2197</v>
      </c>
      <c r="F12" s="1" t="str">
        <f>IF(ISERROR(Individual_Scores_Men_Var!E12), " ", IF(Individual_Scores_Men_Var!E12 = "Yes", "Yes", "  "))</f>
        <v xml:space="preserve">  </v>
      </c>
      <c r="G12" s="24" t="s">
        <v>1730</v>
      </c>
      <c r="H12" s="44">
        <v>239</v>
      </c>
      <c r="I12" s="44">
        <v>220</v>
      </c>
      <c r="J12" s="44">
        <v>268</v>
      </c>
      <c r="K12" s="44">
        <v>230</v>
      </c>
      <c r="L12" s="44">
        <v>207</v>
      </c>
      <c r="M12" s="44">
        <v>149</v>
      </c>
      <c r="N12" s="44">
        <v>213</v>
      </c>
      <c r="O12" s="44">
        <v>167</v>
      </c>
      <c r="P12" s="44">
        <v>193</v>
      </c>
      <c r="Q12" s="44">
        <v>169</v>
      </c>
      <c r="R12" s="44">
        <v>169</v>
      </c>
      <c r="S12" s="44">
        <v>201</v>
      </c>
      <c r="T12" s="44">
        <v>170</v>
      </c>
      <c r="U12" s="44">
        <v>193</v>
      </c>
      <c r="V12" s="44">
        <v>253</v>
      </c>
      <c r="W12" s="44">
        <v>218</v>
      </c>
      <c r="X12" s="19">
        <f>SUM(H12:W12)</f>
        <v>3259</v>
      </c>
      <c r="Y12" s="19">
        <f>COUNTIF(H12:W12, "&gt;0" )</f>
        <v>16</v>
      </c>
      <c r="Z12" s="19">
        <f>X12/Y12</f>
        <v>203.6875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64" t="str">
        <f>Roster_Selection_Men!AB12&amp;" " &amp; "V "</f>
        <v xml:space="preserve">Belmont Abbey College V </v>
      </c>
      <c r="C13" s="64" t="str">
        <f>Roster_Selection_Men!AD12</f>
        <v>11-599300</v>
      </c>
      <c r="D13" s="64" t="str">
        <f>Roster_Selection_Men!AE12</f>
        <v>Alexander Ramoska</v>
      </c>
      <c r="E13" s="65" t="s">
        <v>2197</v>
      </c>
      <c r="F13" s="1" t="str">
        <f>IF(ISERROR(Individual_Scores_Men_Var!E13), " ", IF(Individual_Scores_Men_Var!E13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64" t="str">
        <f>Roster_Selection_Men!AB13&amp;" " &amp; "V "</f>
        <v xml:space="preserve">Belmont Abbey College V </v>
      </c>
      <c r="C14" s="64" t="str">
        <f>Roster_Selection_Men!AD13</f>
        <v>11-34796</v>
      </c>
      <c r="D14" s="64" t="str">
        <f>Roster_Selection_Men!AE13</f>
        <v>Caleb Huggins</v>
      </c>
      <c r="E14" s="65" t="s">
        <v>2197</v>
      </c>
      <c r="F14" s="1" t="str">
        <f>IF(ISERROR(Individual_Scores_Men_Var!E14), " ", IF(Individual_Scores_Men_Var!E14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64" t="str">
        <f>Roster_Selection_Men!AB14&amp;" " &amp; "V "</f>
        <v xml:space="preserve">Belmont Abbey College V </v>
      </c>
      <c r="C15" s="64" t="str">
        <f>Roster_Selection_Men!AD14</f>
        <v>11-223993</v>
      </c>
      <c r="D15" s="64" t="str">
        <f>Roster_Selection_Men!AE14</f>
        <v>Connor Breaman</v>
      </c>
      <c r="E15" s="65" t="s">
        <v>2197</v>
      </c>
      <c r="F15" s="1" t="str">
        <f>IF(ISERROR(Individual_Scores_Men_Var!E15), " ", IF(Individual_Scores_Men_Var!E15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64" t="str">
        <f>Roster_Selection_Men!AB15&amp;" " &amp; "V "</f>
        <v xml:space="preserve">Belmont Abbey College V </v>
      </c>
      <c r="C16" s="64" t="str">
        <f>Roster_Selection_Men!AD15</f>
        <v>11-700614</v>
      </c>
      <c r="D16" s="64" t="str">
        <f>Roster_Selection_Men!AE15</f>
        <v>Gabriel Scott</v>
      </c>
      <c r="E16" s="65" t="s">
        <v>2197</v>
      </c>
      <c r="F16" s="1" t="str">
        <f>IF(ISERROR(Individual_Scores_Men_Var!E16), " ", IF(Individual_Scores_Men_Var!E16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64" t="str">
        <f>Roster_Selection_Men!AB16&amp;" " &amp; "V "</f>
        <v xml:space="preserve">Belmont Abbey College V </v>
      </c>
      <c r="C17" s="64" t="str">
        <f>Roster_Selection_Men!AD16</f>
        <v>11-685615</v>
      </c>
      <c r="D17" s="64" t="str">
        <f>Roster_Selection_Men!AE16</f>
        <v>Hunter Hawley</v>
      </c>
      <c r="E17" s="65" t="s">
        <v>2197</v>
      </c>
      <c r="F17" s="1" t="str">
        <f>IF(ISERROR(Individual_Scores_Men_Var!E17), " ", IF(Individual_Scores_Men_Var!E17 = "Yes", "Yes", "  "))</f>
        <v>Yes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64" t="str">
        <f>Roster_Selection_Men!AB17&amp;" " &amp; "V "</f>
        <v xml:space="preserve">Belmont Abbey College V </v>
      </c>
      <c r="C18" s="64" t="str">
        <f>Roster_Selection_Men!AD17</f>
        <v>16-153160</v>
      </c>
      <c r="D18" s="64" t="str">
        <f>Roster_Selection_Men!AE17</f>
        <v>Lance Owens</v>
      </c>
      <c r="E18" s="65" t="s">
        <v>2197</v>
      </c>
      <c r="F18" s="1" t="str">
        <f>IF(ISERROR(Individual_Scores_Men_Var!E18), " ", IF(Individual_Scores_Men_Var!E18 = "Yes", "Yes", "  "))</f>
        <v>Yes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64" t="str">
        <f>Roster_Selection_Men!AB18&amp;" " &amp; "V "</f>
        <v xml:space="preserve">Belmont Abbey College V </v>
      </c>
      <c r="C19" s="64" t="str">
        <f>Roster_Selection_Men!AD18</f>
        <v>10-461155</v>
      </c>
      <c r="D19" s="64" t="str">
        <f>Roster_Selection_Men!AE18</f>
        <v>Tyler Michel</v>
      </c>
      <c r="E19" s="65" t="s">
        <v>2197</v>
      </c>
      <c r="F19" s="1" t="str">
        <f>IF(ISERROR(Individual_Scores_Men_Var!E19), " ", IF(Individual_Scores_Men_Var!E19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64" t="s">
        <v>1737</v>
      </c>
      <c r="C20" s="66" t="str">
        <f>Individual_Scores_Men_Var!C20</f>
        <v/>
      </c>
      <c r="D20" s="67" t="str">
        <f>Individual_Scores_Men_Var!D20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64" t="s">
        <v>1737</v>
      </c>
      <c r="C21" s="66" t="str">
        <f>Individual_Scores_Men_Var!C21</f>
        <v/>
      </c>
      <c r="D21" s="67" t="str">
        <f>Individual_Scores_Men_Var!D21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64" t="s">
        <v>1737</v>
      </c>
      <c r="C22" s="66" t="str">
        <f>Individual_Scores_Men_Var!C22</f>
        <v/>
      </c>
      <c r="D22" s="67" t="str">
        <f>Individual_Scores_Men_Var!D22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64" t="str">
        <f>Roster_Selection_Men!AB37&amp;" " &amp; "V "</f>
        <v xml:space="preserve">Calumet College Of St. Joseph V </v>
      </c>
      <c r="C25" s="64" t="str">
        <f>Roster_Selection_Men!AD37</f>
        <v>11-241326</v>
      </c>
      <c r="D25" s="64" t="str">
        <f>Roster_Selection_Men!AE37</f>
        <v>Alexander Linnenbrink</v>
      </c>
      <c r="E25" s="65" t="s">
        <v>2197</v>
      </c>
      <c r="F25" s="1" t="str">
        <f>IF(ISERROR(Individual_Scores_Men_Var!E25), " ", IF(Individual_Scores_Men_Var!E25 = "Yes", "Yes", "  "))</f>
        <v>Yes</v>
      </c>
      <c r="G25" s="24" t="s">
        <v>1730</v>
      </c>
      <c r="H25" s="44">
        <v>176</v>
      </c>
      <c r="I25" s="44">
        <v>204</v>
      </c>
      <c r="J25" s="44">
        <v>197</v>
      </c>
      <c r="K25" s="44">
        <v>278</v>
      </c>
      <c r="L25" s="44">
        <v>210</v>
      </c>
      <c r="M25" s="44">
        <v>176</v>
      </c>
      <c r="N25" s="44">
        <v>175</v>
      </c>
      <c r="O25" s="44">
        <v>198</v>
      </c>
      <c r="P25" s="44">
        <v>278</v>
      </c>
      <c r="Q25" s="44">
        <v>232</v>
      </c>
      <c r="R25" s="44">
        <v>183</v>
      </c>
      <c r="S25" s="44">
        <v>205</v>
      </c>
      <c r="T25" s="44">
        <v>188</v>
      </c>
      <c r="U25" s="44">
        <v>223</v>
      </c>
      <c r="V25" s="44">
        <v>195</v>
      </c>
      <c r="W25" s="44">
        <v>198</v>
      </c>
      <c r="X25" s="19">
        <f>SUM(H25:W25)</f>
        <v>3316</v>
      </c>
      <c r="Y25" s="19">
        <f>COUNTIF(H25:W25, "&gt;0" )</f>
        <v>16</v>
      </c>
      <c r="Z25" s="19">
        <f>X25/Y25</f>
        <v>207.25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64" t="str">
        <f>Roster_Selection_Men!AB38&amp;" " &amp; "V "</f>
        <v xml:space="preserve">Calumet College Of St. Joseph V </v>
      </c>
      <c r="C26" s="64" t="str">
        <f>Roster_Selection_Men!AD38</f>
        <v>11-438872</v>
      </c>
      <c r="D26" s="64" t="str">
        <f>Roster_Selection_Men!AE38</f>
        <v>Connor Pula</v>
      </c>
      <c r="E26" s="65" t="s">
        <v>2197</v>
      </c>
      <c r="F26" s="1" t="str">
        <f>IF(ISERROR(Individual_Scores_Men_Var!E26), " ", IF(Individual_Scores_Men_Var!E26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64" t="str">
        <f>Roster_Selection_Men!AB39&amp;" " &amp; "V "</f>
        <v xml:space="preserve">Calumet College Of St. Joseph V </v>
      </c>
      <c r="C27" s="64" t="str">
        <f>Roster_Selection_Men!AD39</f>
        <v>6455-6370</v>
      </c>
      <c r="D27" s="64" t="str">
        <f>Roster_Selection_Men!AE39</f>
        <v>Ian Dobran</v>
      </c>
      <c r="E27" s="65" t="s">
        <v>2197</v>
      </c>
      <c r="F27" s="1" t="str">
        <f>IF(ISERROR(Individual_Scores_Men_Var!E27), " ", IF(Individual_Scores_Men_Var!E27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64" t="str">
        <f>Roster_Selection_Men!AB40&amp;" " &amp; "V "</f>
        <v xml:space="preserve">Calumet College Of St. Joseph V </v>
      </c>
      <c r="C28" s="64" t="str">
        <f>Roster_Selection_Men!AD40</f>
        <v>11-97970</v>
      </c>
      <c r="D28" s="64" t="str">
        <f>Roster_Selection_Men!AE40</f>
        <v>Joseph Ocello</v>
      </c>
      <c r="E28" s="65" t="s">
        <v>2197</v>
      </c>
      <c r="F28" s="1" t="str">
        <f>IF(ISERROR(Individual_Scores_Men_Var!E28), " ", IF(Individual_Scores_Men_Var!E28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64" t="str">
        <f>Roster_Selection_Men!AB41&amp;" " &amp; "V "</f>
        <v xml:space="preserve">Calumet College Of St. Joseph V </v>
      </c>
      <c r="C29" s="64" t="str">
        <f>Roster_Selection_Men!AD41</f>
        <v>7914-33698</v>
      </c>
      <c r="D29" s="64" t="str">
        <f>Roster_Selection_Men!AE41</f>
        <v>Mason Doan</v>
      </c>
      <c r="E29" s="65" t="s">
        <v>2197</v>
      </c>
      <c r="F29" s="1" t="str">
        <f>IF(ISERROR(Individual_Scores_Men_Var!E29), " ", IF(Individual_Scores_Men_Var!E29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64" t="str">
        <f>Roster_Selection_Men!AB42&amp;" " &amp; "V "</f>
        <v xml:space="preserve">Calumet College Of St. Joseph V </v>
      </c>
      <c r="C30" s="64" t="str">
        <f>Roster_Selection_Men!AD42</f>
        <v>16-55056</v>
      </c>
      <c r="D30" s="64" t="str">
        <f>Roster_Selection_Men!AE42</f>
        <v>Nick Dudeck</v>
      </c>
      <c r="E30" s="65" t="s">
        <v>2197</v>
      </c>
      <c r="F30" s="1" t="str">
        <f>IF(ISERROR(Individual_Scores_Men_Var!E30), " ", IF(Individual_Scores_Men_Var!E30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64" t="str">
        <f>Roster_Selection_Men!AB43&amp;" " &amp; "V "</f>
        <v xml:space="preserve">Calumet College Of St. Joseph V </v>
      </c>
      <c r="C31" s="64" t="str">
        <f>Roster_Selection_Men!AD43</f>
        <v>11-50774</v>
      </c>
      <c r="D31" s="64" t="str">
        <f>Roster_Selection_Men!AE43</f>
        <v>Patrick Mcletchie</v>
      </c>
      <c r="E31" s="65" t="s">
        <v>2197</v>
      </c>
      <c r="F31" s="1" t="str">
        <f>IF(ISERROR(Individual_Scores_Men_Var!E31), " ", IF(Individual_Scores_Men_Var!E31 = "Yes", "Yes", "  "))</f>
        <v>Yes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64" t="str">
        <f>Roster_Selection_Men!AB44&amp;" " &amp; "V "</f>
        <v xml:space="preserve">Calumet College Of St. Joseph V </v>
      </c>
      <c r="C32" s="64" t="str">
        <f>Roster_Selection_Men!AD44</f>
        <v>9485-33974</v>
      </c>
      <c r="D32" s="64" t="str">
        <f>Roster_Selection_Men!AE44</f>
        <v>Stefano Cittadino</v>
      </c>
      <c r="E32" s="65" t="s">
        <v>2197</v>
      </c>
      <c r="F32" s="1" t="str">
        <f>IF(ISERROR(Individual_Scores_Men_Var!E32), " ", IF(Individual_Scores_Men_Var!E32 = "Yes", "Yes", "  "))</f>
        <v>Yes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64" t="s">
        <v>1738</v>
      </c>
      <c r="C33" s="66" t="str">
        <f>Individual_Scores_Men_Var!C33</f>
        <v/>
      </c>
      <c r="D33" s="67" t="str">
        <f>Individual_Scores_Men_Var!D33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64" t="s">
        <v>1738</v>
      </c>
      <c r="C34" s="66" t="str">
        <f>Individual_Scores_Men_Var!C34</f>
        <v/>
      </c>
      <c r="D34" s="67" t="str">
        <f>Individual_Scores_Men_Var!D34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64" t="s">
        <v>1738</v>
      </c>
      <c r="C35" s="66" t="str">
        <f>Individual_Scores_Men_Var!C35</f>
        <v/>
      </c>
      <c r="D35" s="67" t="str">
        <f>Individual_Scores_Men_Var!D35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64" t="str">
        <f>Roster_Selection_Men!AB58&amp;" " &amp; "V "</f>
        <v xml:space="preserve">Campbellsville University V </v>
      </c>
      <c r="C38" s="64" t="str">
        <f>Roster_Selection_Men!AD58</f>
        <v>8985-5022</v>
      </c>
      <c r="D38" s="64" t="str">
        <f>Roster_Selection_Men!AE58</f>
        <v>Ambrose Shirk</v>
      </c>
      <c r="E38" s="65" t="s">
        <v>2197</v>
      </c>
      <c r="F38" s="1" t="str">
        <f>IF(ISERROR(Individual_Scores_Men_Var!E38), " ", IF(Individual_Scores_Men_Var!E38 = "Yes", "Yes", "  "))</f>
        <v>Yes</v>
      </c>
      <c r="G38" s="24" t="s">
        <v>1730</v>
      </c>
      <c r="H38" s="44">
        <v>194</v>
      </c>
      <c r="I38" s="44">
        <v>212</v>
      </c>
      <c r="J38" s="44">
        <v>259</v>
      </c>
      <c r="K38" s="44">
        <v>155</v>
      </c>
      <c r="L38" s="44">
        <v>209</v>
      </c>
      <c r="M38" s="44">
        <v>247</v>
      </c>
      <c r="N38" s="44">
        <v>172</v>
      </c>
      <c r="O38" s="44">
        <v>184</v>
      </c>
      <c r="P38" s="44">
        <v>193</v>
      </c>
      <c r="Q38" s="44">
        <v>227</v>
      </c>
      <c r="R38" s="44">
        <v>198</v>
      </c>
      <c r="S38" s="44">
        <v>185</v>
      </c>
      <c r="T38" s="44">
        <v>165</v>
      </c>
      <c r="U38" s="44">
        <v>213</v>
      </c>
      <c r="V38" s="44">
        <v>194</v>
      </c>
      <c r="W38" s="44">
        <v>213</v>
      </c>
      <c r="X38" s="19">
        <f>SUM(H38:W38)</f>
        <v>3220</v>
      </c>
      <c r="Y38" s="19">
        <f>COUNTIF(H38:W38, "&gt;0" )</f>
        <v>16</v>
      </c>
      <c r="Z38" s="19">
        <f>X38/Y38</f>
        <v>201.25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64" t="str">
        <f>Roster_Selection_Men!AB59&amp;" " &amp; "V "</f>
        <v xml:space="preserve">Campbellsville University V </v>
      </c>
      <c r="C39" s="64" t="str">
        <f>Roster_Selection_Men!AD59</f>
        <v>18-86967</v>
      </c>
      <c r="D39" s="64" t="str">
        <f>Roster_Selection_Men!AE59</f>
        <v>Andrew Swift</v>
      </c>
      <c r="E39" s="65" t="s">
        <v>2197</v>
      </c>
      <c r="F39" s="1" t="str">
        <f>IF(ISERROR(Individual_Scores_Men_Var!E39), " ", IF(Individual_Scores_Men_Var!E39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64" t="str">
        <f>Roster_Selection_Men!AB60&amp;" " &amp; "V "</f>
        <v xml:space="preserve">Campbellsville University V </v>
      </c>
      <c r="C40" s="64" t="str">
        <f>Roster_Selection_Men!AD60</f>
        <v>7914-11696</v>
      </c>
      <c r="D40" s="64" t="str">
        <f>Roster_Selection_Men!AE60</f>
        <v>Blake Roberts</v>
      </c>
      <c r="E40" s="65" t="s">
        <v>2197</v>
      </c>
      <c r="F40" s="1" t="str">
        <f>IF(ISERROR(Individual_Scores_Men_Var!E40), " ", IF(Individual_Scores_Men_Var!E40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64" t="str">
        <f>Roster_Selection_Men!AB61&amp;" " &amp; "V "</f>
        <v xml:space="preserve">Campbellsville University V </v>
      </c>
      <c r="C41" s="64" t="str">
        <f>Roster_Selection_Men!AD61</f>
        <v>17-13641</v>
      </c>
      <c r="D41" s="64" t="str">
        <f>Roster_Selection_Men!AE61</f>
        <v>Camren Hartung</v>
      </c>
      <c r="E41" s="65" t="s">
        <v>2196</v>
      </c>
      <c r="F41" s="1" t="str">
        <f>IF(ISERROR(Individual_Scores_Men_Var!E41), " ", IF(Individual_Scores_Men_Var!E41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64" t="str">
        <f>Roster_Selection_Men!AB62&amp;" " &amp; "V "</f>
        <v xml:space="preserve">Campbellsville University V </v>
      </c>
      <c r="C42" s="64" t="str">
        <f>Roster_Selection_Men!AD62</f>
        <v>7823-268381</v>
      </c>
      <c r="D42" s="64" t="str">
        <f>Roster_Selection_Men!AE62</f>
        <v>Devin Wright</v>
      </c>
      <c r="E42" s="65" t="s">
        <v>2197</v>
      </c>
      <c r="F42" s="1" t="str">
        <f>IF(ISERROR(Individual_Scores_Men_Var!E42), " ", IF(Individual_Scores_Men_Var!E42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64" t="str">
        <f>Roster_Selection_Men!AB63&amp;" " &amp; "V "</f>
        <v xml:space="preserve">Campbellsville University V </v>
      </c>
      <c r="C43" s="64" t="str">
        <f>Roster_Selection_Men!AD63</f>
        <v>11-591918</v>
      </c>
      <c r="D43" s="64" t="str">
        <f>Roster_Selection_Men!AE63</f>
        <v>Nathan Whaley</v>
      </c>
      <c r="E43" s="65" t="s">
        <v>2197</v>
      </c>
      <c r="F43" s="1" t="str">
        <f>IF(ISERROR(Individual_Scores_Men_Var!E43), " ", IF(Individual_Scores_Men_Var!E43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64" t="str">
        <f>Roster_Selection_Men!AB64&amp;" " &amp; "V "</f>
        <v xml:space="preserve">Campbellsville University V </v>
      </c>
      <c r="C44" s="64" t="str">
        <f>Roster_Selection_Men!AD64</f>
        <v>21-85674</v>
      </c>
      <c r="D44" s="64" t="str">
        <f>Roster_Selection_Men!AE64</f>
        <v>Ty Bryan</v>
      </c>
      <c r="E44" s="65" t="s">
        <v>2197</v>
      </c>
      <c r="F44" s="1" t="str">
        <f>IF(ISERROR(Individual_Scores_Men_Var!E44), " ", IF(Individual_Scores_Men_Var!E44 = "Yes", "Yes", "  "))</f>
        <v>Yes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64" t="str">
        <f>Roster_Selection_Men!AB65&amp;" " &amp; "V "</f>
        <v xml:space="preserve"> V </v>
      </c>
      <c r="C45" s="64" t="str">
        <f>Roster_Selection_Men!AD65</f>
        <v/>
      </c>
      <c r="D45" s="64" t="str">
        <f>Roster_Selection_Men!AE65</f>
        <v/>
      </c>
      <c r="E45" s="65"/>
      <c r="F45" s="1" t="str">
        <f>IF(ISERROR(Individual_Scores_Men_Var!E45), " ", IF(Individual_Scores_Men_Var!E45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64" t="s">
        <v>1739</v>
      </c>
      <c r="C46" s="66" t="str">
        <f>Individual_Scores_Men_Var!C46</f>
        <v/>
      </c>
      <c r="D46" s="67" t="str">
        <f>Individual_Scores_Men_Var!D46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64" t="s">
        <v>1739</v>
      </c>
      <c r="C47" s="66" t="str">
        <f>Individual_Scores_Men_Var!C47</f>
        <v/>
      </c>
      <c r="D47" s="67" t="str">
        <f>Individual_Scores_Men_Var!D47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64" t="s">
        <v>1739</v>
      </c>
      <c r="C48" s="66" t="str">
        <f>Individual_Scores_Men_Var!C48</f>
        <v/>
      </c>
      <c r="D48" s="67" t="str">
        <f>Individual_Scores_Men_Var!D48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64" t="str">
        <f>Roster_Selection_Men!AB68&amp;" " &amp; "V "</f>
        <v xml:space="preserve">Cleary University V </v>
      </c>
      <c r="C51" s="64" t="str">
        <f>Roster_Selection_Men!AD68</f>
        <v>20-59228</v>
      </c>
      <c r="D51" s="64" t="str">
        <f>Roster_Selection_Men!AE68</f>
        <v>Corey Goldsmith</v>
      </c>
      <c r="E51" s="65" t="s">
        <v>2197</v>
      </c>
      <c r="F51" s="1" t="str">
        <f>IF(ISERROR(Individual_Scores_Men_Var!E51), " ", IF(Individual_Scores_Men_Var!E51 = "Yes", "Yes", "  "))</f>
        <v>Yes</v>
      </c>
      <c r="G51" s="24" t="s">
        <v>1730</v>
      </c>
      <c r="H51" s="44">
        <v>213</v>
      </c>
      <c r="I51" s="44">
        <v>193</v>
      </c>
      <c r="J51" s="44">
        <v>171</v>
      </c>
      <c r="K51" s="44">
        <v>178</v>
      </c>
      <c r="L51" s="44">
        <v>150</v>
      </c>
      <c r="M51" s="44">
        <v>191</v>
      </c>
      <c r="N51" s="44">
        <v>179</v>
      </c>
      <c r="O51" s="44">
        <v>178</v>
      </c>
      <c r="P51" s="44">
        <v>185</v>
      </c>
      <c r="Q51" s="44">
        <v>168</v>
      </c>
      <c r="R51" s="44">
        <v>234</v>
      </c>
      <c r="S51" s="44">
        <v>199</v>
      </c>
      <c r="T51" s="44">
        <v>191</v>
      </c>
      <c r="U51" s="44">
        <v>174</v>
      </c>
      <c r="V51" s="44">
        <v>175</v>
      </c>
      <c r="W51" s="44">
        <v>232</v>
      </c>
      <c r="X51" s="19">
        <f>SUM(H51:W51)</f>
        <v>3011</v>
      </c>
      <c r="Y51" s="19">
        <f>COUNTIF(H51:W51, "&gt;0" )</f>
        <v>16</v>
      </c>
      <c r="Z51" s="19">
        <f>X51/Y51</f>
        <v>188.1875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64" t="str">
        <f>Roster_Selection_Men!AB69&amp;" " &amp; "V "</f>
        <v xml:space="preserve">Cleary University V </v>
      </c>
      <c r="C52" s="64" t="str">
        <f>Roster_Selection_Men!AD69</f>
        <v>19-23085</v>
      </c>
      <c r="D52" s="64" t="str">
        <f>Roster_Selection_Men!AE69</f>
        <v>Ethan Parker</v>
      </c>
      <c r="E52" s="65" t="s">
        <v>2197</v>
      </c>
      <c r="F52" s="1" t="str">
        <f>IF(ISERROR(Individual_Scores_Men_Var!E52), " ", IF(Individual_Scores_Men_Var!E52 = "Yes", "Yes", "  "))</f>
        <v>Yes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64" t="str">
        <f>Roster_Selection_Men!AB70&amp;" " &amp; "V "</f>
        <v xml:space="preserve">Cleary University V </v>
      </c>
      <c r="C53" s="64" t="str">
        <f>Roster_Selection_Men!AD70</f>
        <v>11-443862</v>
      </c>
      <c r="D53" s="64" t="str">
        <f>Roster_Selection_Men!AE70</f>
        <v>Hunter Blackhurst</v>
      </c>
      <c r="E53" s="65" t="s">
        <v>2197</v>
      </c>
      <c r="F53" s="1" t="str">
        <f>IF(ISERROR(Individual_Scores_Men_Var!E53), " ", IF(Individual_Scores_Men_Var!E53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64" t="str">
        <f>Roster_Selection_Men!AB71&amp;" " &amp; "V "</f>
        <v xml:space="preserve">Cleary University V </v>
      </c>
      <c r="C54" s="64" t="str">
        <f>Roster_Selection_Men!AD71</f>
        <v>18-54219</v>
      </c>
      <c r="D54" s="64" t="str">
        <f>Roster_Selection_Men!AE71</f>
        <v>Justin De Bont</v>
      </c>
      <c r="E54" s="65" t="s">
        <v>2197</v>
      </c>
      <c r="F54" s="1" t="str">
        <f>IF(ISERROR(Individual_Scores_Men_Var!E54), " ", IF(Individual_Scores_Men_Var!E54 = "Yes", "Yes", "  "))</f>
        <v>Yes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64" t="str">
        <f>Roster_Selection_Men!AB72&amp;" " &amp; "V "</f>
        <v xml:space="preserve">Cleary University V </v>
      </c>
      <c r="C55" s="64" t="str">
        <f>Roster_Selection_Men!AD72</f>
        <v>21-6393</v>
      </c>
      <c r="D55" s="64" t="str">
        <f>Roster_Selection_Men!AE72</f>
        <v>Justin Perdue</v>
      </c>
      <c r="E55" s="65" t="s">
        <v>2197</v>
      </c>
      <c r="F55" s="1" t="str">
        <f>IF(ISERROR(Individual_Scores_Men_Var!E55), " ", IF(Individual_Scores_Men_Var!E55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64" t="str">
        <f>Roster_Selection_Men!AB73&amp;" " &amp; "V "</f>
        <v xml:space="preserve">Cleary University V </v>
      </c>
      <c r="C56" s="64" t="str">
        <f>Roster_Selection_Men!AD73</f>
        <v>11-563845</v>
      </c>
      <c r="D56" s="64" t="str">
        <f>Roster_Selection_Men!AE73</f>
        <v>Matthew Radjewski</v>
      </c>
      <c r="E56" s="65" t="s">
        <v>2197</v>
      </c>
      <c r="F56" s="1" t="str">
        <f>IF(ISERROR(Individual_Scores_Men_Var!E56), " ", IF(Individual_Scores_Men_Var!E56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64" t="str">
        <f>Roster_Selection_Men!AB74&amp;" " &amp; "V "</f>
        <v xml:space="preserve">Cleary University V </v>
      </c>
      <c r="C57" s="64" t="str">
        <f>Roster_Selection_Men!AD74</f>
        <v>21-82502</v>
      </c>
      <c r="D57" s="64" t="str">
        <f>Roster_Selection_Men!AE74</f>
        <v>Trevor Cockerill</v>
      </c>
      <c r="E57" s="65" t="s">
        <v>2197</v>
      </c>
      <c r="F57" s="1" t="str">
        <f>IF(ISERROR(Individual_Scores_Men_Var!E57), " ", IF(Individual_Scores_Men_Var!E57 = "Yes", "Yes", "  "))</f>
        <v>Yes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64" t="str">
        <f>Roster_Selection_Men!AB75&amp;" " &amp; "V "</f>
        <v xml:space="preserve">Cleary University V </v>
      </c>
      <c r="C58" s="64" t="str">
        <f>Roster_Selection_Men!AD75</f>
        <v>11-514921</v>
      </c>
      <c r="D58" s="64" t="str">
        <f>Roster_Selection_Men!AE75</f>
        <v>Zachary Delong</v>
      </c>
      <c r="E58" s="65" t="s">
        <v>2197</v>
      </c>
      <c r="F58" s="1" t="str">
        <f>IF(ISERROR(Individual_Scores_Men_Var!E58), " ", IF(Individual_Scores_Men_Var!E58 = "Yes", "Yes", "  "))</f>
        <v>Yes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64" t="s">
        <v>1740</v>
      </c>
      <c r="C59" s="66" t="str">
        <f>Individual_Scores_Men_Var!C59</f>
        <v/>
      </c>
      <c r="D59" s="67" t="str">
        <f>Individual_Scores_Men_Var!D59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64" t="s">
        <v>1740</v>
      </c>
      <c r="C60" s="66" t="str">
        <f>Individual_Scores_Men_Var!C60</f>
        <v/>
      </c>
      <c r="D60" s="67" t="str">
        <f>Individual_Scores_Men_Var!D60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64" t="s">
        <v>1740</v>
      </c>
      <c r="C61" s="66" t="str">
        <f>Individual_Scores_Men_Var!C61</f>
        <v/>
      </c>
      <c r="D61" s="67" t="str">
        <f>Individual_Scores_Men_Var!D61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64" t="str">
        <f>Roster_Selection_Men!AB82&amp;" " &amp; "V "</f>
        <v xml:space="preserve">Concordia University V </v>
      </c>
      <c r="C64" s="64" t="str">
        <f>Roster_Selection_Men!AD82</f>
        <v>17-59570</v>
      </c>
      <c r="D64" s="64" t="str">
        <f>Roster_Selection_Men!AE82</f>
        <v>Alex Bumpus</v>
      </c>
      <c r="E64" s="65" t="s">
        <v>2197</v>
      </c>
      <c r="F64" s="1" t="str">
        <f>IF(ISERROR(Individual_Scores_Men_Var!E64), " ", IF(Individual_Scores_Men_Var!E64 = "Yes", "Yes", "  "))</f>
        <v>Yes</v>
      </c>
      <c r="G64" s="24" t="s">
        <v>1730</v>
      </c>
      <c r="H64" s="44">
        <v>174</v>
      </c>
      <c r="I64" s="44">
        <v>257</v>
      </c>
      <c r="J64" s="44">
        <v>167</v>
      </c>
      <c r="K64" s="44">
        <v>182</v>
      </c>
      <c r="L64" s="44">
        <v>236</v>
      </c>
      <c r="M64" s="44">
        <v>186</v>
      </c>
      <c r="N64" s="44">
        <v>170</v>
      </c>
      <c r="O64" s="44">
        <v>209</v>
      </c>
      <c r="P64" s="44">
        <v>248</v>
      </c>
      <c r="Q64" s="44">
        <v>246</v>
      </c>
      <c r="R64" s="44">
        <v>215</v>
      </c>
      <c r="S64" s="44">
        <v>229</v>
      </c>
      <c r="T64" s="44">
        <v>222</v>
      </c>
      <c r="U64" s="44">
        <v>162</v>
      </c>
      <c r="V64" s="44">
        <v>173</v>
      </c>
      <c r="W64" s="44">
        <v>247</v>
      </c>
      <c r="X64" s="19">
        <f>SUM(H64:W64)</f>
        <v>3323</v>
      </c>
      <c r="Y64" s="19">
        <f>COUNTIF(H64:W64, "&gt;0" )</f>
        <v>16</v>
      </c>
      <c r="Z64" s="19">
        <f>X64/Y64</f>
        <v>207.6875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64" t="str">
        <f>Roster_Selection_Men!AB83&amp;" " &amp; "V "</f>
        <v xml:space="preserve">Concordia University V </v>
      </c>
      <c r="C65" s="64" t="str">
        <f>Roster_Selection_Men!AD83</f>
        <v>8414-15971</v>
      </c>
      <c r="D65" s="64" t="str">
        <f>Roster_Selection_Men!AE83</f>
        <v>Conner Lackey</v>
      </c>
      <c r="E65" s="65" t="s">
        <v>2196</v>
      </c>
      <c r="F65" s="1" t="str">
        <f>IF(ISERROR(Individual_Scores_Men_Var!E65), " ", IF(Individual_Scores_Men_Var!E65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64" t="str">
        <f>Roster_Selection_Men!AB84&amp;" " &amp; "V "</f>
        <v xml:space="preserve">Concordia University V </v>
      </c>
      <c r="C66" s="64" t="str">
        <f>Roster_Selection_Men!AD84</f>
        <v>7914-20863</v>
      </c>
      <c r="D66" s="64" t="str">
        <f>Roster_Selection_Men!AE84</f>
        <v>Connor Rogus</v>
      </c>
      <c r="E66" s="65" t="s">
        <v>2197</v>
      </c>
      <c r="F66" s="1" t="str">
        <f>IF(ISERROR(Individual_Scores_Men_Var!E66), " ", IF(Individual_Scores_Men_Var!E66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64" t="str">
        <f>Roster_Selection_Men!AB85&amp;" " &amp; "V "</f>
        <v xml:space="preserve">Concordia University V </v>
      </c>
      <c r="C67" s="64" t="str">
        <f>Roster_Selection_Men!AD85</f>
        <v>11-512781</v>
      </c>
      <c r="D67" s="64" t="str">
        <f>Roster_Selection_Men!AE85</f>
        <v>David Schaberg</v>
      </c>
      <c r="E67" s="65" t="s">
        <v>2197</v>
      </c>
      <c r="F67" s="1" t="str">
        <f>IF(ISERROR(Individual_Scores_Men_Var!E67), " ", IF(Individual_Scores_Men_Var!E67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64" t="str">
        <f>Roster_Selection_Men!AB86&amp;" " &amp; "V "</f>
        <v xml:space="preserve">Concordia University V </v>
      </c>
      <c r="C68" s="64" t="str">
        <f>Roster_Selection_Men!AD86</f>
        <v>11-237769</v>
      </c>
      <c r="D68" s="64" t="str">
        <f>Roster_Selection_Men!AE86</f>
        <v>Dylan Jablonski</v>
      </c>
      <c r="E68" s="65" t="s">
        <v>2197</v>
      </c>
      <c r="F68" s="1" t="str">
        <f>IF(ISERROR(Individual_Scores_Men_Var!E68), " ", IF(Individual_Scores_Men_Var!E68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64" t="str">
        <f>Roster_Selection_Men!AB87&amp;" " &amp; "V "</f>
        <v xml:space="preserve">Concordia University V </v>
      </c>
      <c r="C69" s="64" t="str">
        <f>Roster_Selection_Men!AD87</f>
        <v>5986-57744</v>
      </c>
      <c r="D69" s="64" t="str">
        <f>Roster_Selection_Men!AE87</f>
        <v>Jeffrey Lizewski</v>
      </c>
      <c r="E69" s="65" t="s">
        <v>2197</v>
      </c>
      <c r="F69" s="1" t="str">
        <f>IF(ISERROR(Individual_Scores_Men_Var!E69), " ", IF(Individual_Scores_Men_Var!E69 = "Yes", "Yes", "  "))</f>
        <v>Yes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64" t="str">
        <f>Roster_Selection_Men!AB88&amp;" " &amp; "V "</f>
        <v xml:space="preserve">Concordia University V </v>
      </c>
      <c r="C70" s="64" t="str">
        <f>Roster_Selection_Men!AD88</f>
        <v>8649-30292</v>
      </c>
      <c r="D70" s="64" t="str">
        <f>Roster_Selection_Men!AE88</f>
        <v>Patrick Good</v>
      </c>
      <c r="E70" s="65" t="s">
        <v>2197</v>
      </c>
      <c r="F70" s="1" t="str">
        <f>IF(ISERROR(Individual_Scores_Men_Var!E70), " ", IF(Individual_Scores_Men_Var!E70 = "Yes", "Yes", "  "))</f>
        <v>Yes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64" t="str">
        <f>Roster_Selection_Men!AB89&amp;" " &amp; "V "</f>
        <v xml:space="preserve">Concordia University V </v>
      </c>
      <c r="C71" s="64" t="str">
        <f>Roster_Selection_Men!AD89</f>
        <v>11-740997</v>
      </c>
      <c r="D71" s="64" t="str">
        <f>Roster_Selection_Men!AE89</f>
        <v>Spencer Mosher</v>
      </c>
      <c r="E71" s="65" t="s">
        <v>2196</v>
      </c>
      <c r="F71" s="1" t="str">
        <f>IF(ISERROR(Individual_Scores_Men_Var!E71), " ", IF(Individual_Scores_Men_Var!E71 = "Yes", "Yes", "  "))</f>
        <v>Yes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64" t="s">
        <v>1741</v>
      </c>
      <c r="C72" s="66" t="str">
        <f>Individual_Scores_Men_Var!C72</f>
        <v/>
      </c>
      <c r="D72" s="67" t="str">
        <f>Individual_Scores_Men_Var!D72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64" t="s">
        <v>1741</v>
      </c>
      <c r="C73" s="66" t="str">
        <f>Individual_Scores_Men_Var!C73</f>
        <v/>
      </c>
      <c r="D73" s="67" t="str">
        <f>Individual_Scores_Men_Var!D73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64" t="s">
        <v>1741</v>
      </c>
      <c r="C74" s="66" t="str">
        <f>Individual_Scores_Men_Var!C74</f>
        <v/>
      </c>
      <c r="D74" s="67" t="str">
        <f>Individual_Scores_Men_Var!D74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64" t="str">
        <f>Roster_Selection_Men!AB103&amp;" " &amp; "V "</f>
        <v xml:space="preserve">Davenport University V </v>
      </c>
      <c r="C77" s="64" t="str">
        <f>Roster_Selection_Men!AD103</f>
        <v>20-4861</v>
      </c>
      <c r="D77" s="64" t="str">
        <f>Roster_Selection_Men!AE103</f>
        <v>Charlie Johnson</v>
      </c>
      <c r="E77" s="65" t="s">
        <v>2197</v>
      </c>
      <c r="F77" s="1" t="str">
        <f>IF(ISERROR(Individual_Scores_Men_Var!E77), " ", IF(Individual_Scores_Men_Var!E77 = "Yes", "Yes", "  "))</f>
        <v>Yes</v>
      </c>
      <c r="G77" s="24" t="s">
        <v>1730</v>
      </c>
      <c r="H77" s="44">
        <v>251</v>
      </c>
      <c r="I77" s="44">
        <v>259</v>
      </c>
      <c r="J77" s="44">
        <v>199</v>
      </c>
      <c r="K77" s="44">
        <v>210</v>
      </c>
      <c r="L77" s="44">
        <v>243</v>
      </c>
      <c r="M77" s="44">
        <v>223</v>
      </c>
      <c r="N77" s="44">
        <v>161</v>
      </c>
      <c r="O77" s="44">
        <v>207</v>
      </c>
      <c r="P77" s="44">
        <v>183</v>
      </c>
      <c r="Q77" s="44">
        <v>195</v>
      </c>
      <c r="R77" s="44">
        <v>206</v>
      </c>
      <c r="S77" s="44">
        <v>195</v>
      </c>
      <c r="T77" s="44">
        <v>214</v>
      </c>
      <c r="U77" s="44">
        <v>197</v>
      </c>
      <c r="V77" s="44">
        <v>216</v>
      </c>
      <c r="W77" s="44">
        <v>192</v>
      </c>
      <c r="X77" s="19">
        <f>SUM(H77:W77)</f>
        <v>3351</v>
      </c>
      <c r="Y77" s="19">
        <f>COUNTIF(H77:W77, "&gt;0" )</f>
        <v>16</v>
      </c>
      <c r="Z77" s="19">
        <f>X77/Y77</f>
        <v>209.4375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64" t="str">
        <f>Roster_Selection_Men!AB104&amp;" " &amp; "V "</f>
        <v xml:space="preserve">Davenport University V </v>
      </c>
      <c r="C78" s="64" t="str">
        <f>Roster_Selection_Men!AD104</f>
        <v>11-421878</v>
      </c>
      <c r="D78" s="64" t="str">
        <f>Roster_Selection_Men!AE104</f>
        <v>Lucas Buck</v>
      </c>
      <c r="E78" s="65" t="s">
        <v>2197</v>
      </c>
      <c r="F78" s="1" t="str">
        <f>IF(ISERROR(Individual_Scores_Men_Var!E78), " ", IF(Individual_Scores_Men_Var!E78 = "Yes", "Yes", "  "))</f>
        <v>Yes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64" t="str">
        <f>Roster_Selection_Men!AB105&amp;" " &amp; "V "</f>
        <v xml:space="preserve">Davenport University V </v>
      </c>
      <c r="C79" s="64" t="str">
        <f>Roster_Selection_Men!AD105</f>
        <v>11-153842</v>
      </c>
      <c r="D79" s="64" t="str">
        <f>Roster_Selection_Men!AE105</f>
        <v>Michael Willshire</v>
      </c>
      <c r="E79" s="65" t="s">
        <v>2197</v>
      </c>
      <c r="F79" s="1" t="str">
        <f>IF(ISERROR(Individual_Scores_Men_Var!E79), " ", IF(Individual_Scores_Men_Var!E79 = "Yes", "Yes", "  "))</f>
        <v>Yes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64" t="str">
        <f>Roster_Selection_Men!AB106&amp;" " &amp; "V "</f>
        <v xml:space="preserve">Davenport University V </v>
      </c>
      <c r="C80" s="64" t="str">
        <f>Roster_Selection_Men!AD106</f>
        <v>18-93342</v>
      </c>
      <c r="D80" s="64" t="str">
        <f>Roster_Selection_Men!AE106</f>
        <v>Nicholas Luther</v>
      </c>
      <c r="E80" s="65" t="s">
        <v>2197</v>
      </c>
      <c r="F80" s="1" t="str">
        <f>IF(ISERROR(Individual_Scores_Men_Var!E80), " ", IF(Individual_Scores_Men_Var!E80 = "Yes", "Yes", "  "))</f>
        <v>Yes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64" t="str">
        <f>Roster_Selection_Men!AB107&amp;" " &amp; "V "</f>
        <v xml:space="preserve">Davenport University V </v>
      </c>
      <c r="C81" s="64" t="str">
        <f>Roster_Selection_Men!AD107</f>
        <v>17-97634</v>
      </c>
      <c r="D81" s="64" t="str">
        <f>Roster_Selection_Men!AE107</f>
        <v>Ryan Oyama</v>
      </c>
      <c r="E81" s="65" t="s">
        <v>2197</v>
      </c>
      <c r="F81" s="1" t="str">
        <f>IF(ISERROR(Individual_Scores_Men_Var!E81), " ", IF(Individual_Scores_Men_Var!E81 = "Yes", "Yes", "  "))</f>
        <v>Yes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64" t="str">
        <f>Roster_Selection_Men!AB108&amp;" " &amp; "V "</f>
        <v xml:space="preserve">Davenport University V </v>
      </c>
      <c r="C82" s="64" t="str">
        <f>Roster_Selection_Men!AD108</f>
        <v>7914-47719</v>
      </c>
      <c r="D82" s="64" t="str">
        <f>Roster_Selection_Men!AE108</f>
        <v>Samuel Woolworth</v>
      </c>
      <c r="E82" s="65" t="s">
        <v>2197</v>
      </c>
      <c r="F82" s="1" t="str">
        <f>IF(ISERROR(Individual_Scores_Men_Var!E82), " ", IF(Individual_Scores_Men_Var!E82 = "Yes", "Yes", "  "))</f>
        <v>Yes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64" t="str">
        <f>Roster_Selection_Men!AB109&amp;" " &amp; "V "</f>
        <v xml:space="preserve">Davenport University V </v>
      </c>
      <c r="C83" s="64" t="str">
        <f>Roster_Selection_Men!AD109</f>
        <v>17-56407</v>
      </c>
      <c r="D83" s="64" t="str">
        <f>Roster_Selection_Men!AE109</f>
        <v>Tyler Kelly</v>
      </c>
      <c r="E83" s="65" t="s">
        <v>2197</v>
      </c>
      <c r="F83" s="1" t="str">
        <f>IF(ISERROR(Individual_Scores_Men_Var!E83), " ", IF(Individual_Scores_Men_Var!E83 = "Yes", "Yes", "  "))</f>
        <v>Yes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64" t="str">
        <f>Roster_Selection_Men!AB110&amp;" " &amp; "V "</f>
        <v xml:space="preserve">Davenport University V </v>
      </c>
      <c r="C84" s="64" t="str">
        <f>Roster_Selection_Men!AD110</f>
        <v>7914-39850</v>
      </c>
      <c r="D84" s="64" t="str">
        <f>Roster_Selection_Men!AE110</f>
        <v>Tyler Miller</v>
      </c>
      <c r="E84" s="65" t="s">
        <v>2197</v>
      </c>
      <c r="F84" s="1" t="str">
        <f>IF(ISERROR(Individual_Scores_Men_Var!E84), " ", IF(Individual_Scores_Men_Var!E84 = "Yes", "Yes", "  "))</f>
        <v>Yes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64" t="s">
        <v>1742</v>
      </c>
      <c r="C85" s="66" t="str">
        <f>Individual_Scores_Men_Var!C85</f>
        <v/>
      </c>
      <c r="D85" s="67" t="str">
        <f>Individual_Scores_Men_Var!D85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64" t="s">
        <v>1742</v>
      </c>
      <c r="C86" s="66" t="str">
        <f>Individual_Scores_Men_Var!C86</f>
        <v/>
      </c>
      <c r="D86" s="67" t="str">
        <f>Individual_Scores_Men_Var!D86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64" t="s">
        <v>1742</v>
      </c>
      <c r="C87" s="66" t="str">
        <f>Individual_Scores_Men_Var!C87</f>
        <v/>
      </c>
      <c r="D87" s="67" t="str">
        <f>Individual_Scores_Men_Var!D87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64" t="str">
        <f>Roster_Selection_Men!AB124&amp;" " &amp; "V "</f>
        <v xml:space="preserve">Grace College V </v>
      </c>
      <c r="C90" s="64" t="str">
        <f>Roster_Selection_Men!AD124</f>
        <v>19-42922</v>
      </c>
      <c r="D90" s="64" t="str">
        <f>Roster_Selection_Men!AE124</f>
        <v>Braydon Kunz</v>
      </c>
      <c r="E90" s="65" t="s">
        <v>2197</v>
      </c>
      <c r="F90" s="1" t="str">
        <f>IF(ISERROR(Individual_Scores_Men_Var!E90), " ", IF(Individual_Scores_Men_Var!E90 = "Yes", "Yes", "  "))</f>
        <v>Yes</v>
      </c>
      <c r="G90" s="24" t="s">
        <v>1730</v>
      </c>
      <c r="H90" s="44">
        <v>162</v>
      </c>
      <c r="I90" s="44">
        <v>230</v>
      </c>
      <c r="J90" s="44">
        <v>193</v>
      </c>
      <c r="K90" s="44">
        <v>198</v>
      </c>
      <c r="L90" s="44">
        <v>215</v>
      </c>
      <c r="M90" s="44">
        <v>227</v>
      </c>
      <c r="N90" s="44">
        <v>233</v>
      </c>
      <c r="O90" s="44">
        <v>225</v>
      </c>
      <c r="P90" s="44">
        <v>238</v>
      </c>
      <c r="Q90" s="44">
        <v>197</v>
      </c>
      <c r="R90" s="44">
        <v>160</v>
      </c>
      <c r="S90" s="44">
        <v>173</v>
      </c>
      <c r="T90" s="44">
        <v>202</v>
      </c>
      <c r="U90" s="44">
        <v>223</v>
      </c>
      <c r="V90" s="44">
        <v>225</v>
      </c>
      <c r="W90" s="44">
        <v>188</v>
      </c>
      <c r="X90" s="19">
        <f>SUM(H90:W90)</f>
        <v>3289</v>
      </c>
      <c r="Y90" s="19">
        <f>COUNTIF(H90:W90, "&gt;0" )</f>
        <v>16</v>
      </c>
      <c r="Z90" s="19">
        <f>X90/Y90</f>
        <v>205.5625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64" t="str">
        <f>Roster_Selection_Men!AB125&amp;" " &amp; "V "</f>
        <v xml:space="preserve">Grace College V </v>
      </c>
      <c r="C91" s="64" t="str">
        <f>Roster_Selection_Men!AD125</f>
        <v>18-73674</v>
      </c>
      <c r="D91" s="64" t="str">
        <f>Roster_Selection_Men!AE125</f>
        <v>Cameron Hyser</v>
      </c>
      <c r="E91" s="65" t="s">
        <v>2197</v>
      </c>
      <c r="F91" s="1" t="str">
        <f>IF(ISERROR(Individual_Scores_Men_Var!E91), " ", IF(Individual_Scores_Men_Var!E91 = "Yes", "Yes", "  "))</f>
        <v>Yes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64" t="str">
        <f>Roster_Selection_Men!AB126&amp;" " &amp; "V "</f>
        <v xml:space="preserve">Grace College V </v>
      </c>
      <c r="C92" s="64" t="str">
        <f>Roster_Selection_Men!AD126</f>
        <v>11-120648</v>
      </c>
      <c r="D92" s="64" t="str">
        <f>Roster_Selection_Men!AE126</f>
        <v>Corbin Payne</v>
      </c>
      <c r="E92" s="65" t="s">
        <v>2197</v>
      </c>
      <c r="F92" s="1" t="str">
        <f>IF(ISERROR(Individual_Scores_Men_Var!E92), " ", IF(Individual_Scores_Men_Var!E92 = "Yes", "Yes", "  "))</f>
        <v>Yes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64" t="str">
        <f>Roster_Selection_Men!AB127&amp;" " &amp; "V "</f>
        <v xml:space="preserve">Grace College V </v>
      </c>
      <c r="C93" s="64" t="str">
        <f>Roster_Selection_Men!AD127</f>
        <v>22-1009</v>
      </c>
      <c r="D93" s="64" t="str">
        <f>Roster_Selection_Men!AE127</f>
        <v>Erik Haegeland</v>
      </c>
      <c r="E93" s="65" t="s">
        <v>2197</v>
      </c>
      <c r="F93" s="1" t="str">
        <f>IF(ISERROR(Individual_Scores_Men_Var!E93), " ", IF(Individual_Scores_Men_Var!E93 = "Yes", "Yes", "  "))</f>
        <v>Yes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64" t="str">
        <f>Roster_Selection_Men!AB128&amp;" " &amp; "V "</f>
        <v xml:space="preserve">Grace College V </v>
      </c>
      <c r="C94" s="64" t="str">
        <f>Roster_Selection_Men!AD128</f>
        <v>18-90068</v>
      </c>
      <c r="D94" s="64" t="str">
        <f>Roster_Selection_Men!AE128</f>
        <v>Joseph Larison</v>
      </c>
      <c r="E94" s="65" t="s">
        <v>2197</v>
      </c>
      <c r="F94" s="1" t="str">
        <f>IF(ISERROR(Individual_Scores_Men_Var!E94), " ", IF(Individual_Scores_Men_Var!E94 = "Yes", "Yes", "  "))</f>
        <v>Yes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64" t="str">
        <f>Roster_Selection_Men!AB129&amp;" " &amp; "V "</f>
        <v xml:space="preserve">Grace College V </v>
      </c>
      <c r="C95" s="64" t="str">
        <f>Roster_Selection_Men!AD129</f>
        <v>7914-632</v>
      </c>
      <c r="D95" s="64" t="str">
        <f>Roster_Selection_Men!AE129</f>
        <v>Kenneth Kelly</v>
      </c>
      <c r="E95" s="65" t="s">
        <v>2197</v>
      </c>
      <c r="F95" s="1" t="str">
        <f>IF(ISERROR(Individual_Scores_Men_Var!E95), " ", IF(Individual_Scores_Men_Var!E95 = "Yes", "Yes", "  "))</f>
        <v>Yes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64" t="str">
        <f>Roster_Selection_Men!AB130&amp;" " &amp; "V "</f>
        <v xml:space="preserve">Grace College V </v>
      </c>
      <c r="C96" s="64" t="str">
        <f>Roster_Selection_Men!AD130</f>
        <v>11-658075</v>
      </c>
      <c r="D96" s="64" t="str">
        <f>Roster_Selection_Men!AE130</f>
        <v>Michael Wright</v>
      </c>
      <c r="E96" s="65" t="s">
        <v>2197</v>
      </c>
      <c r="F96" s="1" t="str">
        <f>IF(ISERROR(Individual_Scores_Men_Var!E96), " ", IF(Individual_Scores_Men_Var!E96 = "Yes", "Yes", "  "))</f>
        <v>Yes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64" t="str">
        <f>Roster_Selection_Men!AB131&amp;" " &amp; "V "</f>
        <v xml:space="preserve">Grace College V </v>
      </c>
      <c r="C97" s="64" t="str">
        <f>Roster_Selection_Men!AD131</f>
        <v>20-9915</v>
      </c>
      <c r="D97" s="64" t="str">
        <f>Roster_Selection_Men!AE131</f>
        <v>Thomas O'Neil</v>
      </c>
      <c r="E97" s="65" t="s">
        <v>2197</v>
      </c>
      <c r="F97" s="1" t="str">
        <f>IF(ISERROR(Individual_Scores_Men_Var!E97), " ", IF(Individual_Scores_Men_Var!E97 = "Yes", "Yes", "  "))</f>
        <v>Yes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64" t="s">
        <v>1743</v>
      </c>
      <c r="C98" s="66" t="str">
        <f>Individual_Scores_Men_Var!C98</f>
        <v/>
      </c>
      <c r="D98" s="67" t="str">
        <f>Individual_Scores_Men_Var!D98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64" t="s">
        <v>1743</v>
      </c>
      <c r="C99" s="66" t="str">
        <f>Individual_Scores_Men_Var!C99</f>
        <v/>
      </c>
      <c r="D99" s="67" t="str">
        <f>Individual_Scores_Men_Var!D99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64" t="s">
        <v>1743</v>
      </c>
      <c r="C100" s="66" t="str">
        <f>Individual_Scores_Men_Var!C100</f>
        <v/>
      </c>
      <c r="D100" s="67" t="str">
        <f>Individual_Scores_Men_Var!D100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64" t="str">
        <f>Roster_Selection_Men!AB134&amp;" " &amp; "V "</f>
        <v xml:space="preserve">Illinois State University V </v>
      </c>
      <c r="C103" s="64" t="str">
        <f>Roster_Selection_Men!AD134</f>
        <v>11-446230</v>
      </c>
      <c r="D103" s="64" t="str">
        <f>Roster_Selection_Men!AE134</f>
        <v>Jacob Lanza</v>
      </c>
      <c r="E103" s="65" t="s">
        <v>2197</v>
      </c>
      <c r="F103" s="1" t="str">
        <f>IF(ISERROR(Individual_Scores_Men_Var!E103), " ", IF(Individual_Scores_Men_Var!E103 = "Yes", "Yes", "  "))</f>
        <v>Yes</v>
      </c>
      <c r="G103" s="24" t="s">
        <v>1730</v>
      </c>
      <c r="H103" s="44">
        <v>169</v>
      </c>
      <c r="I103" s="44">
        <v>170</v>
      </c>
      <c r="J103" s="44">
        <v>179</v>
      </c>
      <c r="K103" s="44">
        <v>172</v>
      </c>
      <c r="L103" s="44">
        <v>174</v>
      </c>
      <c r="M103" s="44">
        <v>162</v>
      </c>
      <c r="N103" s="44">
        <v>153</v>
      </c>
      <c r="O103" s="44">
        <v>128</v>
      </c>
      <c r="P103" s="44">
        <v>173</v>
      </c>
      <c r="Q103" s="44">
        <v>209</v>
      </c>
      <c r="R103" s="44">
        <v>165</v>
      </c>
      <c r="S103" s="44">
        <v>147</v>
      </c>
      <c r="T103" s="44">
        <v>152</v>
      </c>
      <c r="U103" s="44">
        <v>166</v>
      </c>
      <c r="V103" s="44">
        <v>161</v>
      </c>
      <c r="W103" s="44">
        <v>183</v>
      </c>
      <c r="X103" s="19">
        <f>SUM(H103:W103)</f>
        <v>2663</v>
      </c>
      <c r="Y103" s="19">
        <f>COUNTIF(H103:W103, "&gt;0" )</f>
        <v>16</v>
      </c>
      <c r="Z103" s="19">
        <f>X103/Y103</f>
        <v>166.4375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64" t="str">
        <f>Roster_Selection_Men!AB135&amp;" " &amp; "V "</f>
        <v xml:space="preserve">Illinois State University V </v>
      </c>
      <c r="C104" s="64" t="str">
        <f>Roster_Selection_Men!AD135</f>
        <v>23-6360</v>
      </c>
      <c r="D104" s="64" t="str">
        <f>Roster_Selection_Men!AE135</f>
        <v>Joseph Macias</v>
      </c>
      <c r="E104" s="65" t="s">
        <v>2197</v>
      </c>
      <c r="F104" s="1" t="str">
        <f>IF(ISERROR(Individual_Scores_Men_Var!E104), " ", IF(Individual_Scores_Men_Var!E104 = "Yes", "Yes", "  "))</f>
        <v>Yes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64" t="str">
        <f>Roster_Selection_Men!AB136&amp;" " &amp; "V "</f>
        <v xml:space="preserve">Illinois State University V </v>
      </c>
      <c r="C105" s="64" t="str">
        <f>Roster_Selection_Men!AD136</f>
        <v>9639-20055</v>
      </c>
      <c r="D105" s="64" t="str">
        <f>Roster_Selection_Men!AE136</f>
        <v>Kent Buffington</v>
      </c>
      <c r="E105" s="65" t="s">
        <v>2197</v>
      </c>
      <c r="F105" s="1" t="str">
        <f>IF(ISERROR(Individual_Scores_Men_Var!E105), " ", IF(Individual_Scores_Men_Var!E105 = "Yes", "Yes", "  "))</f>
        <v>Yes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64" t="str">
        <f>Roster_Selection_Men!AB137&amp;" " &amp; "V "</f>
        <v xml:space="preserve">Illinois State University V </v>
      </c>
      <c r="C106" s="64" t="str">
        <f>Roster_Selection_Men!AD137</f>
        <v>22-11062</v>
      </c>
      <c r="D106" s="64" t="str">
        <f>Roster_Selection_Men!AE137</f>
        <v>Mark Parker</v>
      </c>
      <c r="E106" s="65" t="s">
        <v>2197</v>
      </c>
      <c r="F106" s="1" t="str">
        <f>IF(ISERROR(Individual_Scores_Men_Var!E106), " ", IF(Individual_Scores_Men_Var!E106 = "Yes", "Yes", "  "))</f>
        <v>Yes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64" t="str">
        <f>Roster_Selection_Men!AB138&amp;" " &amp; "V "</f>
        <v xml:space="preserve">Illinois State University V </v>
      </c>
      <c r="C107" s="64" t="str">
        <f>Roster_Selection_Men!AD138</f>
        <v>11-423976</v>
      </c>
      <c r="D107" s="64" t="str">
        <f>Roster_Selection_Men!AE138</f>
        <v>Terill Dorsey</v>
      </c>
      <c r="E107" s="65" t="s">
        <v>2197</v>
      </c>
      <c r="F107" s="1" t="str">
        <f>IF(ISERROR(Individual_Scores_Men_Var!E107), " ", IF(Individual_Scores_Men_Var!E107 = "Yes", "Yes", "  "))</f>
        <v>Yes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64" t="str">
        <f>Roster_Selection_Men!AB139&amp;" " &amp; "V "</f>
        <v xml:space="preserve">Illinois State University V </v>
      </c>
      <c r="C108" s="64" t="str">
        <f>Roster_Selection_Men!AD139</f>
        <v>23-6396</v>
      </c>
      <c r="D108" s="64" t="str">
        <f>Roster_Selection_Men!AE139</f>
        <v>Zachary Davis</v>
      </c>
      <c r="E108" s="65" t="s">
        <v>2197</v>
      </c>
      <c r="F108" s="1" t="str">
        <f>IF(ISERROR(Individual_Scores_Men_Var!E108), " ", IF(Individual_Scores_Men_Var!E108 = "Yes", "Yes", "  "))</f>
        <v>Yes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64" t="str">
        <f>Roster_Selection_Men!AB140&amp;" " &amp; "V "</f>
        <v xml:space="preserve"> V </v>
      </c>
      <c r="C109" s="64" t="str">
        <f>Roster_Selection_Men!AD140</f>
        <v/>
      </c>
      <c r="D109" s="64" t="str">
        <f>Roster_Selection_Men!AE140</f>
        <v/>
      </c>
      <c r="E109" s="65"/>
      <c r="F109" s="1" t="str">
        <f>IF(ISERROR(Individual_Scores_Men_Var!E109), " ", IF(Individual_Scores_Men_Var!E109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64" t="str">
        <f>Roster_Selection_Men!AB141&amp;" " &amp; "V "</f>
        <v xml:space="preserve"> V </v>
      </c>
      <c r="C110" s="64" t="str">
        <f>Roster_Selection_Men!AD141</f>
        <v/>
      </c>
      <c r="D110" s="64" t="str">
        <f>Roster_Selection_Men!AE141</f>
        <v/>
      </c>
      <c r="E110" s="65"/>
      <c r="F110" s="1" t="str">
        <f>IF(ISERROR(Individual_Scores_Men_Var!E110), " ", IF(Individual_Scores_Men_Var!E110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64" t="s">
        <v>1744</v>
      </c>
      <c r="C111" s="66" t="str">
        <f>Individual_Scores_Men_Var!C111</f>
        <v/>
      </c>
      <c r="D111" s="67" t="str">
        <f>Individual_Scores_Men_Var!D111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64" t="s">
        <v>1744</v>
      </c>
      <c r="C112" s="66" t="str">
        <f>Individual_Scores_Men_Var!C112</f>
        <v/>
      </c>
      <c r="D112" s="67" t="str">
        <f>Individual_Scores_Men_Var!D112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64" t="s">
        <v>1744</v>
      </c>
      <c r="C113" s="66" t="str">
        <f>Individual_Scores_Men_Var!C113</f>
        <v/>
      </c>
      <c r="D113" s="67" t="str">
        <f>Individual_Scores_Men_Var!D113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64" t="str">
        <f>Roster_Selection_Men!AB148&amp;" " &amp; "V "</f>
        <v xml:space="preserve">Indiana Institute Of Technology V </v>
      </c>
      <c r="C116" s="64" t="str">
        <f>Roster_Selection_Men!AD148</f>
        <v>8766-17343</v>
      </c>
      <c r="D116" s="64" t="str">
        <f>Roster_Selection_Men!AE148</f>
        <v>Alexander Horton</v>
      </c>
      <c r="E116" s="65" t="s">
        <v>2197</v>
      </c>
      <c r="F116" s="1" t="str">
        <f>IF(ISERROR(Individual_Scores_Men_Var!E116), " ", IF(Individual_Scores_Men_Var!E116 = "Yes", "Yes", "  "))</f>
        <v>Yes</v>
      </c>
      <c r="G116" s="24" t="s">
        <v>1730</v>
      </c>
      <c r="H116" s="44">
        <v>223</v>
      </c>
      <c r="I116" s="44">
        <v>245</v>
      </c>
      <c r="J116" s="44">
        <v>208</v>
      </c>
      <c r="K116" s="44">
        <v>221</v>
      </c>
      <c r="L116" s="44">
        <v>199</v>
      </c>
      <c r="M116" s="44">
        <v>234</v>
      </c>
      <c r="N116" s="44">
        <v>203</v>
      </c>
      <c r="O116" s="44">
        <v>231</v>
      </c>
      <c r="P116" s="44">
        <v>269</v>
      </c>
      <c r="Q116" s="44">
        <v>277</v>
      </c>
      <c r="R116" s="44">
        <v>211</v>
      </c>
      <c r="S116" s="44">
        <v>222</v>
      </c>
      <c r="T116" s="44">
        <v>195</v>
      </c>
      <c r="U116" s="44">
        <v>201</v>
      </c>
      <c r="V116" s="44">
        <v>234</v>
      </c>
      <c r="W116" s="44">
        <v>214</v>
      </c>
      <c r="X116" s="19">
        <f>SUM(H116:W116)</f>
        <v>3587</v>
      </c>
      <c r="Y116" s="19">
        <f>COUNTIF(H116:W116, "&gt;0" )</f>
        <v>16</v>
      </c>
      <c r="Z116" s="19">
        <f>X116/Y116</f>
        <v>224.1875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64" t="str">
        <f>Roster_Selection_Men!AB149&amp;" " &amp; "V "</f>
        <v xml:space="preserve">Indiana Institute Of Technology V </v>
      </c>
      <c r="C117" s="64" t="str">
        <f>Roster_Selection_Men!AD149</f>
        <v>11-528368</v>
      </c>
      <c r="D117" s="64" t="str">
        <f>Roster_Selection_Men!AE149</f>
        <v>Brandon Haney</v>
      </c>
      <c r="E117" s="65" t="s">
        <v>2197</v>
      </c>
      <c r="F117" s="1" t="str">
        <f>IF(ISERROR(Individual_Scores_Men_Var!E117), " ", IF(Individual_Scores_Men_Var!E117 = "Yes", "Yes", "  "))</f>
        <v>Yes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64" t="str">
        <f>Roster_Selection_Men!AB150&amp;" " &amp; "V "</f>
        <v xml:space="preserve">Indiana Institute Of Technology V </v>
      </c>
      <c r="C118" s="64" t="str">
        <f>Roster_Selection_Men!AD150</f>
        <v>11-73178</v>
      </c>
      <c r="D118" s="64" t="str">
        <f>Roster_Selection_Men!AE150</f>
        <v>Brent Shroyer</v>
      </c>
      <c r="E118" s="65" t="s">
        <v>2197</v>
      </c>
      <c r="F118" s="1" t="str">
        <f>IF(ISERROR(Individual_Scores_Men_Var!E118), " ", IF(Individual_Scores_Men_Var!E118 = "Yes", "Yes", "  "))</f>
        <v>Yes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64" t="str">
        <f>Roster_Selection_Men!AB151&amp;" " &amp; "V "</f>
        <v xml:space="preserve">Indiana Institute Of Technology V </v>
      </c>
      <c r="C119" s="64" t="str">
        <f>Roster_Selection_Men!AD151</f>
        <v>7914-34818</v>
      </c>
      <c r="D119" s="64" t="str">
        <f>Roster_Selection_Men!AE151</f>
        <v>Chayton Bass</v>
      </c>
      <c r="E119" s="65" t="s">
        <v>2197</v>
      </c>
      <c r="F119" s="1" t="str">
        <f>IF(ISERROR(Individual_Scores_Men_Var!E119), " ", IF(Individual_Scores_Men_Var!E119 = "Yes", "Yes", "  "))</f>
        <v>Yes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64" t="str">
        <f>Roster_Selection_Men!AB152&amp;" " &amp; "V "</f>
        <v xml:space="preserve">Indiana Institute Of Technology V </v>
      </c>
      <c r="C120" s="64" t="str">
        <f>Roster_Selection_Men!AD152</f>
        <v>7919-191</v>
      </c>
      <c r="D120" s="64" t="str">
        <f>Roster_Selection_Men!AE152</f>
        <v>Jayden Combs</v>
      </c>
      <c r="E120" s="65" t="s">
        <v>2197</v>
      </c>
      <c r="F120" s="1" t="str">
        <f>IF(ISERROR(Individual_Scores_Men_Var!E120), " ", IF(Individual_Scores_Men_Var!E120 = "Yes", "Yes", "  "))</f>
        <v>Yes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64" t="str">
        <f>Roster_Selection_Men!AB153&amp;" " &amp; "V "</f>
        <v xml:space="preserve">Indiana Institute Of Technology V </v>
      </c>
      <c r="C121" s="64" t="str">
        <f>Roster_Selection_Men!AD153</f>
        <v>11-456297</v>
      </c>
      <c r="D121" s="64" t="str">
        <f>Roster_Selection_Men!AE153</f>
        <v>Parker Laubach</v>
      </c>
      <c r="E121" s="65" t="s">
        <v>2197</v>
      </c>
      <c r="F121" s="1" t="str">
        <f>IF(ISERROR(Individual_Scores_Men_Var!E121), " ", IF(Individual_Scores_Men_Var!E121 = "Yes", "Yes", "  "))</f>
        <v>Yes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64" t="str">
        <f>Roster_Selection_Men!AB154&amp;" " &amp; "V "</f>
        <v xml:space="preserve">Indiana Institute Of Technology V </v>
      </c>
      <c r="C122" s="64" t="str">
        <f>Roster_Selection_Men!AD154</f>
        <v>11-136310</v>
      </c>
      <c r="D122" s="64" t="str">
        <f>Roster_Selection_Men!AE154</f>
        <v>Race Lowder</v>
      </c>
      <c r="E122" s="65" t="s">
        <v>2197</v>
      </c>
      <c r="F122" s="1" t="str">
        <f>IF(ISERROR(Individual_Scores_Men_Var!E122), " ", IF(Individual_Scores_Men_Var!E122 = "Yes", "Yes", "  "))</f>
        <v>Yes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64" t="str">
        <f>Roster_Selection_Men!AB155&amp;" " &amp; "V "</f>
        <v xml:space="preserve">Indiana Institute Of Technology V </v>
      </c>
      <c r="C123" s="64" t="str">
        <f>Roster_Selection_Men!AD155</f>
        <v>11-763514</v>
      </c>
      <c r="D123" s="64" t="str">
        <f>Roster_Selection_Men!AE155</f>
        <v>Ralph Carbone</v>
      </c>
      <c r="E123" s="65" t="s">
        <v>2197</v>
      </c>
      <c r="F123" s="1" t="str">
        <f>IF(ISERROR(Individual_Scores_Men_Var!E123), " ", IF(Individual_Scores_Men_Var!E123 = "Yes", "Yes", "  "))</f>
        <v>Yes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64" t="s">
        <v>1745</v>
      </c>
      <c r="C124" s="66" t="str">
        <f>Individual_Scores_Men_Var!C124</f>
        <v/>
      </c>
      <c r="D124" s="67" t="str">
        <f>Individual_Scores_Men_Var!D124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64" t="s">
        <v>1745</v>
      </c>
      <c r="C125" s="66" t="str">
        <f>Individual_Scores_Men_Var!C125</f>
        <v/>
      </c>
      <c r="D125" s="67" t="str">
        <f>Individual_Scores_Men_Var!D125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64" t="s">
        <v>1745</v>
      </c>
      <c r="C126" s="66" t="str">
        <f>Individual_Scores_Men_Var!C126</f>
        <v/>
      </c>
      <c r="D126" s="67" t="str">
        <f>Individual_Scores_Men_Var!D126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64" t="str">
        <f>Roster_Selection_Men!AB172&amp;" " &amp; "V "</f>
        <v xml:space="preserve">Indianapolis ,University Of V </v>
      </c>
      <c r="C129" s="64" t="str">
        <f>Roster_Selection_Men!AD172</f>
        <v>11-734775</v>
      </c>
      <c r="D129" s="64" t="str">
        <f>Roster_Selection_Men!AE172</f>
        <v>Christopher Hammer</v>
      </c>
      <c r="E129" s="65" t="s">
        <v>2197</v>
      </c>
      <c r="F129" s="1" t="str">
        <f>IF(ISERROR(Individual_Scores_Men_Var!E129), " ", IF(Individual_Scores_Men_Var!E129 = "Yes", "Yes", "  "))</f>
        <v xml:space="preserve">  </v>
      </c>
      <c r="G129" s="24" t="s">
        <v>1730</v>
      </c>
      <c r="H129" s="44">
        <v>172</v>
      </c>
      <c r="I129" s="44">
        <v>213</v>
      </c>
      <c r="J129" s="44">
        <v>181</v>
      </c>
      <c r="K129" s="44">
        <v>236</v>
      </c>
      <c r="L129" s="44">
        <v>182</v>
      </c>
      <c r="M129" s="44">
        <v>191</v>
      </c>
      <c r="N129" s="44">
        <v>150</v>
      </c>
      <c r="O129" s="44">
        <v>185</v>
      </c>
      <c r="P129" s="44">
        <v>189</v>
      </c>
      <c r="Q129" s="44">
        <v>188</v>
      </c>
      <c r="R129" s="44">
        <v>247</v>
      </c>
      <c r="S129" s="44">
        <v>208</v>
      </c>
      <c r="T129" s="44">
        <v>202</v>
      </c>
      <c r="U129" s="44">
        <v>153</v>
      </c>
      <c r="V129" s="44">
        <v>137</v>
      </c>
      <c r="W129" s="44">
        <v>234</v>
      </c>
      <c r="X129" s="19">
        <f>SUM(H129:W129)</f>
        <v>3068</v>
      </c>
      <c r="Y129" s="19">
        <f>COUNTIF(H129:W129, "&gt;0" )</f>
        <v>16</v>
      </c>
      <c r="Z129" s="19">
        <f>X129/Y129</f>
        <v>191.75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64" t="str">
        <f>Roster_Selection_Men!AB173&amp;" " &amp; "V "</f>
        <v xml:space="preserve">Indianapolis ,University Of V </v>
      </c>
      <c r="C130" s="64" t="str">
        <f>Roster_Selection_Men!AD173</f>
        <v>11-620269</v>
      </c>
      <c r="D130" s="64" t="str">
        <f>Roster_Selection_Men!AE173</f>
        <v>Jonathan Murrell</v>
      </c>
      <c r="E130" s="65" t="s">
        <v>2197</v>
      </c>
      <c r="F130" s="1" t="str">
        <f>IF(ISERROR(Individual_Scores_Men_Var!E130), " ", IF(Individual_Scores_Men_Var!E130 = "Yes", "Yes", "  "))</f>
        <v>Yes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64" t="str">
        <f>Roster_Selection_Men!AB174&amp;" " &amp; "V "</f>
        <v xml:space="preserve">Indianapolis ,University Of V </v>
      </c>
      <c r="C131" s="64" t="str">
        <f>Roster_Selection_Men!AD174</f>
        <v>21-48802</v>
      </c>
      <c r="D131" s="64" t="str">
        <f>Roster_Selection_Men!AE174</f>
        <v>Noah Cottongim</v>
      </c>
      <c r="E131" s="65" t="s">
        <v>2197</v>
      </c>
      <c r="F131" s="1" t="str">
        <f>IF(ISERROR(Individual_Scores_Men_Var!E131), " ", IF(Individual_Scores_Men_Var!E131 = "Yes", "Yes", "  "))</f>
        <v>Yes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64" t="str">
        <f>Roster_Selection_Men!AB175&amp;" " &amp; "V "</f>
        <v xml:space="preserve">Indianapolis ,University Of V </v>
      </c>
      <c r="C132" s="64" t="str">
        <f>Roster_Selection_Men!AD175</f>
        <v>19-68998</v>
      </c>
      <c r="D132" s="64" t="str">
        <f>Roster_Selection_Men!AE175</f>
        <v>Vincent Parise</v>
      </c>
      <c r="E132" s="65" t="s">
        <v>2197</v>
      </c>
      <c r="F132" s="1" t="str">
        <f>IF(ISERROR(Individual_Scores_Men_Var!E132), " ", IF(Individual_Scores_Men_Var!E132 = "Yes", "Yes", "  "))</f>
        <v>Yes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64" t="str">
        <f>Roster_Selection_Men!AB176&amp;" " &amp; "V "</f>
        <v xml:space="preserve">Indianapolis ,University Of V </v>
      </c>
      <c r="C133" s="64" t="str">
        <f>Roster_Selection_Men!AD176</f>
        <v>22-29863</v>
      </c>
      <c r="D133" s="64" t="str">
        <f>Roster_Selection_Men!AE176</f>
        <v>Wesley Hawk</v>
      </c>
      <c r="E133" s="65" t="s">
        <v>2197</v>
      </c>
      <c r="F133" s="1" t="str">
        <f>IF(ISERROR(Individual_Scores_Men_Var!E133), " ", IF(Individual_Scores_Men_Var!E133 = "Yes", "Yes", "  "))</f>
        <v>Yes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64" t="str">
        <f>Roster_Selection_Men!AB177&amp;" " &amp; "V "</f>
        <v xml:space="preserve">Indianapolis ,University Of V </v>
      </c>
      <c r="C134" s="64" t="str">
        <f>Roster_Selection_Men!AD177</f>
        <v>11-754989</v>
      </c>
      <c r="D134" s="64" t="str">
        <f>Roster_Selection_Men!AE177</f>
        <v>William Likens</v>
      </c>
      <c r="E134" s="65" t="s">
        <v>2197</v>
      </c>
      <c r="F134" s="1" t="str">
        <f>IF(ISERROR(Individual_Scores_Men_Var!E134), " ", IF(Individual_Scores_Men_Var!E134 = "Yes", "Yes", "  "))</f>
        <v>Yes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64" t="str">
        <f>Roster_Selection_Men!AB178&amp;" " &amp; "V "</f>
        <v xml:space="preserve">Indianapolis ,University Of V </v>
      </c>
      <c r="C135" s="64" t="str">
        <f>Roster_Selection_Men!AD178</f>
        <v>19-72428</v>
      </c>
      <c r="D135" s="64" t="str">
        <f>Roster_Selection_Men!AE178</f>
        <v>Zander Parise</v>
      </c>
      <c r="E135" s="65" t="s">
        <v>2197</v>
      </c>
      <c r="F135" s="1" t="str">
        <f>IF(ISERROR(Individual_Scores_Men_Var!E135), " ", IF(Individual_Scores_Men_Var!E135 = "Yes", "Yes", "  "))</f>
        <v>Yes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64" t="str">
        <f>Roster_Selection_Men!AB179&amp;" " &amp; "V "</f>
        <v xml:space="preserve"> V </v>
      </c>
      <c r="C136" s="64" t="str">
        <f>Roster_Selection_Men!AD179</f>
        <v/>
      </c>
      <c r="D136" s="64" t="str">
        <f>Roster_Selection_Men!AE179</f>
        <v/>
      </c>
      <c r="E136" s="65"/>
      <c r="F136" s="1" t="str">
        <f>IF(ISERROR(Individual_Scores_Men_Var!E136), " ", IF(Individual_Scores_Men_Var!E136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64" t="s">
        <v>1746</v>
      </c>
      <c r="C137" s="66" t="str">
        <f>Individual_Scores_Men_Var!C137</f>
        <v/>
      </c>
      <c r="D137" s="67" t="str">
        <f>Individual_Scores_Men_Var!D137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64" t="s">
        <v>1746</v>
      </c>
      <c r="C138" s="66" t="str">
        <f>Individual_Scores_Men_Var!C138</f>
        <v/>
      </c>
      <c r="D138" s="67" t="str">
        <f>Individual_Scores_Men_Var!D138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64" t="s">
        <v>1746</v>
      </c>
      <c r="C139" s="66" t="str">
        <f>Individual_Scores_Men_Var!C139</f>
        <v/>
      </c>
      <c r="D139" s="67" t="str">
        <f>Individual_Scores_Men_Var!D139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64" t="str">
        <f>Roster_Selection_Men!AB180&amp;" " &amp; "V "</f>
        <v xml:space="preserve">Joliet Junior College V </v>
      </c>
      <c r="C142" s="64" t="str">
        <f>Roster_Selection_Men!AD180</f>
        <v>11-433197</v>
      </c>
      <c r="D142" s="64" t="str">
        <f>Roster_Selection_Men!AE180</f>
        <v>Guy Carbonaro</v>
      </c>
      <c r="E142" s="65" t="s">
        <v>2197</v>
      </c>
      <c r="F142" s="1" t="str">
        <f>IF(ISERROR(Individual_Scores_Men_Var!E142), " ", IF(Individual_Scores_Men_Var!E142 = "Yes", "Yes", "  "))</f>
        <v>Yes</v>
      </c>
      <c r="G142" s="24" t="s">
        <v>1730</v>
      </c>
      <c r="H142" s="44">
        <v>151</v>
      </c>
      <c r="I142" s="44">
        <v>243</v>
      </c>
      <c r="J142" s="44">
        <v>201</v>
      </c>
      <c r="K142" s="44">
        <v>221</v>
      </c>
      <c r="L142" s="44">
        <v>213</v>
      </c>
      <c r="M142" s="44">
        <v>213</v>
      </c>
      <c r="N142" s="44">
        <v>171</v>
      </c>
      <c r="O142" s="44">
        <v>206</v>
      </c>
      <c r="P142" s="44">
        <v>179</v>
      </c>
      <c r="Q142" s="44">
        <v>173</v>
      </c>
      <c r="R142" s="44">
        <v>183</v>
      </c>
      <c r="S142" s="44">
        <v>189</v>
      </c>
      <c r="T142" s="44">
        <v>198</v>
      </c>
      <c r="U142" s="44">
        <v>214</v>
      </c>
      <c r="V142" s="44">
        <v>181</v>
      </c>
      <c r="W142" s="44">
        <v>231</v>
      </c>
      <c r="X142" s="19">
        <f>SUM(H142:W142)</f>
        <v>3167</v>
      </c>
      <c r="Y142" s="19">
        <f>COUNTIF(H142:W142, "&gt;0" )</f>
        <v>16</v>
      </c>
      <c r="Z142" s="19">
        <f>X142/Y142</f>
        <v>197.9375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64" t="str">
        <f>Roster_Selection_Men!AB181&amp;" " &amp; "V "</f>
        <v xml:space="preserve">Joliet Junior College V </v>
      </c>
      <c r="C143" s="64" t="str">
        <f>Roster_Selection_Men!AD181</f>
        <v>7823-272762</v>
      </c>
      <c r="D143" s="64" t="str">
        <f>Roster_Selection_Men!AE181</f>
        <v>Jacob Scholes</v>
      </c>
      <c r="E143" s="65" t="s">
        <v>2197</v>
      </c>
      <c r="F143" s="1" t="str">
        <f>IF(ISERROR(Individual_Scores_Men_Var!E143), " ", IF(Individual_Scores_Men_Var!E143 = "Yes", "Yes", "  "))</f>
        <v>Yes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64" t="str">
        <f>Roster_Selection_Men!AB182&amp;" " &amp; "V "</f>
        <v xml:space="preserve">Joliet Junior College V </v>
      </c>
      <c r="C144" s="64" t="str">
        <f>Roster_Selection_Men!AD182</f>
        <v>16-59002</v>
      </c>
      <c r="D144" s="64" t="str">
        <f>Roster_Selection_Men!AE182</f>
        <v>Joe Wesel</v>
      </c>
      <c r="E144" s="65" t="s">
        <v>2197</v>
      </c>
      <c r="F144" s="1" t="str">
        <f>IF(ISERROR(Individual_Scores_Men_Var!E144), " ", IF(Individual_Scores_Men_Var!E144 = "Yes", "Yes", "  "))</f>
        <v>Yes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64" t="str">
        <f>Roster_Selection_Men!AB183&amp;" " &amp; "V "</f>
        <v xml:space="preserve">Joliet Junior College V </v>
      </c>
      <c r="C145" s="64" t="str">
        <f>Roster_Selection_Men!AD183</f>
        <v>5730-28954</v>
      </c>
      <c r="D145" s="64" t="str">
        <f>Roster_Selection_Men!AE183</f>
        <v>Khari Barnes</v>
      </c>
      <c r="E145" s="65" t="s">
        <v>2197</v>
      </c>
      <c r="F145" s="1" t="str">
        <f>IF(ISERROR(Individual_Scores_Men_Var!E145), " ", IF(Individual_Scores_Men_Var!E145 = "Yes", "Yes", "  "))</f>
        <v>Yes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64" t="str">
        <f>Roster_Selection_Men!AB184&amp;" " &amp; "V "</f>
        <v xml:space="preserve">Joliet Junior College V </v>
      </c>
      <c r="C146" s="64" t="str">
        <f>Roster_Selection_Men!AD184</f>
        <v>18-78134</v>
      </c>
      <c r="D146" s="64" t="str">
        <f>Roster_Selection_Men!AE184</f>
        <v>Matthew Lee</v>
      </c>
      <c r="E146" s="65" t="s">
        <v>2197</v>
      </c>
      <c r="F146" s="1" t="str">
        <f>IF(ISERROR(Individual_Scores_Men_Var!E146), " ", IF(Individual_Scores_Men_Var!E146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64" t="str">
        <f>Roster_Selection_Men!AB185&amp;" " &amp; "V "</f>
        <v xml:space="preserve">Joliet Junior College V </v>
      </c>
      <c r="C147" s="64" t="str">
        <f>Roster_Selection_Men!AD185</f>
        <v>20-11185</v>
      </c>
      <c r="D147" s="64" t="str">
        <f>Roster_Selection_Men!AE185</f>
        <v>Nicholas Allocco</v>
      </c>
      <c r="E147" s="65" t="s">
        <v>2197</v>
      </c>
      <c r="F147" s="1" t="str">
        <f>IF(ISERROR(Individual_Scores_Men_Var!E147), " ", IF(Individual_Scores_Men_Var!E147 = "Yes", "Yes", "  "))</f>
        <v>Yes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64" t="str">
        <f>Roster_Selection_Men!AB186&amp;" " &amp; "V "</f>
        <v xml:space="preserve">Joliet Junior College V </v>
      </c>
      <c r="C148" s="64" t="str">
        <f>Roster_Selection_Men!AD186</f>
        <v>19-47649</v>
      </c>
      <c r="D148" s="64" t="str">
        <f>Roster_Selection_Men!AE186</f>
        <v>Tristan Kurth</v>
      </c>
      <c r="E148" s="65" t="s">
        <v>2197</v>
      </c>
      <c r="F148" s="1" t="str">
        <f>IF(ISERROR(Individual_Scores_Men_Var!E148), " ", IF(Individual_Scores_Men_Var!E148 = "Yes", "Yes", "  "))</f>
        <v>Yes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64" t="str">
        <f>Roster_Selection_Men!AB187&amp;" " &amp; "V "</f>
        <v xml:space="preserve">Joliet Junior College V </v>
      </c>
      <c r="C149" s="64" t="str">
        <f>Roster_Selection_Men!AD187</f>
        <v>11-413075</v>
      </c>
      <c r="D149" s="64" t="str">
        <f>Roster_Selection_Men!AE187</f>
        <v>Tyler Richter</v>
      </c>
      <c r="E149" s="65" t="s">
        <v>2197</v>
      </c>
      <c r="F149" s="1" t="str">
        <f>IF(ISERROR(Individual_Scores_Men_Var!E149), " ", IF(Individual_Scores_Men_Var!E149 = "Yes", "Yes", "  "))</f>
        <v>Yes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64" t="s">
        <v>1747</v>
      </c>
      <c r="C150" s="66" t="str">
        <f>Individual_Scores_Men_Var!C150</f>
        <v/>
      </c>
      <c r="D150" s="67" t="str">
        <f>Individual_Scores_Men_Var!D150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64" t="s">
        <v>1747</v>
      </c>
      <c r="C151" s="66" t="str">
        <f>Individual_Scores_Men_Var!C151</f>
        <v/>
      </c>
      <c r="D151" s="67" t="str">
        <f>Individual_Scores_Men_Var!D151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64" t="s">
        <v>1747</v>
      </c>
      <c r="C152" s="66" t="str">
        <f>Individual_Scores_Men_Var!C152</f>
        <v/>
      </c>
      <c r="D152" s="67" t="str">
        <f>Individual_Scores_Men_Var!D152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64" t="str">
        <f>Roster_Selection_Men!AB190&amp;" " &amp; "V "</f>
        <v xml:space="preserve">Judson University V </v>
      </c>
      <c r="C155" s="64" t="str">
        <f>Roster_Selection_Men!AD190</f>
        <v>11-433448</v>
      </c>
      <c r="D155" s="64" t="str">
        <f>Roster_Selection_Men!AE190</f>
        <v>Anthony Gutierrez</v>
      </c>
      <c r="E155" s="65" t="s">
        <v>2196</v>
      </c>
      <c r="F155" s="1" t="str">
        <f>IF(ISERROR(Individual_Scores_Men_Var!E155), " ", IF(Individual_Scores_Men_Var!E155 = "Yes", "Yes", "  "))</f>
        <v>Yes</v>
      </c>
      <c r="G155" s="24" t="s">
        <v>1730</v>
      </c>
      <c r="H155" s="44">
        <v>229</v>
      </c>
      <c r="I155" s="44">
        <v>200</v>
      </c>
      <c r="J155" s="44">
        <v>181</v>
      </c>
      <c r="K155" s="44">
        <v>170</v>
      </c>
      <c r="L155" s="44">
        <v>221</v>
      </c>
      <c r="M155" s="44">
        <v>204</v>
      </c>
      <c r="N155" s="44">
        <v>184</v>
      </c>
      <c r="O155" s="44">
        <v>195</v>
      </c>
      <c r="P155" s="44">
        <v>246</v>
      </c>
      <c r="Q155" s="44">
        <v>208</v>
      </c>
      <c r="R155" s="44">
        <v>192</v>
      </c>
      <c r="S155" s="44">
        <v>233</v>
      </c>
      <c r="T155" s="44">
        <v>214</v>
      </c>
      <c r="U155" s="44">
        <v>203</v>
      </c>
      <c r="V155" s="44">
        <v>229</v>
      </c>
      <c r="W155" s="44">
        <v>215</v>
      </c>
      <c r="X155" s="19">
        <f>SUM(H155:W155)</f>
        <v>3324</v>
      </c>
      <c r="Y155" s="19">
        <f>COUNTIF(H155:W155, "&gt;0" )</f>
        <v>16</v>
      </c>
      <c r="Z155" s="19">
        <f>X155/Y155</f>
        <v>207.75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64" t="str">
        <f>Roster_Selection_Men!AB191&amp;" " &amp; "V "</f>
        <v xml:space="preserve">Judson University V </v>
      </c>
      <c r="C156" s="64" t="str">
        <f>Roster_Selection_Men!AD191</f>
        <v>7914-31287</v>
      </c>
      <c r="D156" s="64" t="str">
        <f>Roster_Selection_Men!AE191</f>
        <v>Caleb Parent</v>
      </c>
      <c r="E156" s="65" t="s">
        <v>2196</v>
      </c>
      <c r="F156" s="1" t="str">
        <f>IF(ISERROR(Individual_Scores_Men_Var!E156), " ", IF(Individual_Scores_Men_Var!E156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64" t="str">
        <f>Roster_Selection_Men!AB192&amp;" " &amp; "V "</f>
        <v xml:space="preserve">Judson University V </v>
      </c>
      <c r="C157" s="64" t="str">
        <f>Roster_Selection_Men!AD192</f>
        <v>11-275352</v>
      </c>
      <c r="D157" s="64" t="str">
        <f>Roster_Selection_Men!AE192</f>
        <v>Eric Roberts</v>
      </c>
      <c r="E157" s="65" t="s">
        <v>2197</v>
      </c>
      <c r="F157" s="1" t="str">
        <f>IF(ISERROR(Individual_Scores_Men_Var!E157), " ", IF(Individual_Scores_Men_Var!E157 = "Yes", "Yes", "  "))</f>
        <v>Yes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64" t="str">
        <f>Roster_Selection_Men!AB193&amp;" " &amp; "V "</f>
        <v xml:space="preserve">Judson University V </v>
      </c>
      <c r="C158" s="64" t="str">
        <f>Roster_Selection_Men!AD193</f>
        <v>11-402529</v>
      </c>
      <c r="D158" s="64" t="str">
        <f>Roster_Selection_Men!AE193</f>
        <v>Griffin Roake</v>
      </c>
      <c r="E158" s="65" t="s">
        <v>2196</v>
      </c>
      <c r="F158" s="1" t="str">
        <f>IF(ISERROR(Individual_Scores_Men_Var!E158), " ", IF(Individual_Scores_Men_Var!E158 = "Yes", "Yes", "  "))</f>
        <v>Yes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64" t="str">
        <f>Roster_Selection_Men!AB194&amp;" " &amp; "V "</f>
        <v xml:space="preserve">Judson University V </v>
      </c>
      <c r="C159" s="64" t="str">
        <f>Roster_Selection_Men!AD194</f>
        <v>11-661643</v>
      </c>
      <c r="D159" s="64" t="str">
        <f>Roster_Selection_Men!AE194</f>
        <v>James Kontos</v>
      </c>
      <c r="E159" s="65" t="s">
        <v>2197</v>
      </c>
      <c r="F159" s="1" t="str">
        <f>IF(ISERROR(Individual_Scores_Men_Var!E159), " ", IF(Individual_Scores_Men_Var!E159 = "Yes", "Yes", "  "))</f>
        <v>Yes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64" t="str">
        <f>Roster_Selection_Men!AB195&amp;" " &amp; "V "</f>
        <v xml:space="preserve">Judson University V </v>
      </c>
      <c r="C160" s="64" t="str">
        <f>Roster_Selection_Men!AD195</f>
        <v>11-33116</v>
      </c>
      <c r="D160" s="64" t="str">
        <f>Roster_Selection_Men!AE195</f>
        <v>Phillip Heuser</v>
      </c>
      <c r="E160" s="65" t="s">
        <v>2197</v>
      </c>
      <c r="F160" s="1" t="str">
        <f>IF(ISERROR(Individual_Scores_Men_Var!E160), " ", IF(Individual_Scores_Men_Var!E160 = "Yes", "Yes", "  "))</f>
        <v>Yes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64" t="str">
        <f>Roster_Selection_Men!AB196&amp;" " &amp; "V "</f>
        <v xml:space="preserve">Judson University V </v>
      </c>
      <c r="C161" s="64" t="str">
        <f>Roster_Selection_Men!AD196</f>
        <v>11-29650</v>
      </c>
      <c r="D161" s="64" t="str">
        <f>Roster_Selection_Men!AE196</f>
        <v>Sebastian Beth</v>
      </c>
      <c r="E161" s="65" t="s">
        <v>2197</v>
      </c>
      <c r="F161" s="1" t="str">
        <f>IF(ISERROR(Individual_Scores_Men_Var!E161), " ", IF(Individual_Scores_Men_Var!E161 = "Yes", "Yes", "  "))</f>
        <v>Yes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64" t="str">
        <f>Roster_Selection_Men!AB197&amp;" " &amp; "V "</f>
        <v xml:space="preserve">Judson University V </v>
      </c>
      <c r="C162" s="64" t="str">
        <f>Roster_Selection_Men!AD197</f>
        <v>11-120704</v>
      </c>
      <c r="D162" s="64" t="str">
        <f>Roster_Selection_Men!AE197</f>
        <v>Tommy Antonson</v>
      </c>
      <c r="E162" s="65" t="s">
        <v>2197</v>
      </c>
      <c r="F162" s="1" t="str">
        <f>IF(ISERROR(Individual_Scores_Men_Var!E162), " ", IF(Individual_Scores_Men_Var!E162 = "Yes", "Yes", "  "))</f>
        <v>Yes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64" t="s">
        <v>1748</v>
      </c>
      <c r="C163" s="66" t="str">
        <f>Individual_Scores_Men_Var!C163</f>
        <v/>
      </c>
      <c r="D163" s="67" t="str">
        <f>Individual_Scores_Men_Var!D163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64" t="s">
        <v>1748</v>
      </c>
      <c r="C164" s="66" t="str">
        <f>Individual_Scores_Men_Var!C164</f>
        <v/>
      </c>
      <c r="D164" s="67" t="str">
        <f>Individual_Scores_Men_Var!D164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64" t="s">
        <v>1748</v>
      </c>
      <c r="C165" s="66" t="str">
        <f>Individual_Scores_Men_Var!C165</f>
        <v/>
      </c>
      <c r="D165" s="67" t="str">
        <f>Individual_Scores_Men_Var!D165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64" t="str">
        <f>Roster_Selection_Men!AB207&amp;" " &amp; "V "</f>
        <v xml:space="preserve">Lewis University V </v>
      </c>
      <c r="C168" s="64" t="str">
        <f>Roster_Selection_Men!AD207</f>
        <v>21-70079</v>
      </c>
      <c r="D168" s="64" t="str">
        <f>Roster_Selection_Men!AE207</f>
        <v>Devin Polcyn</v>
      </c>
      <c r="E168" s="65" t="s">
        <v>2197</v>
      </c>
      <c r="F168" s="1" t="str">
        <f>IF(ISERROR(Individual_Scores_Men_Var!E168), " ", IF(Individual_Scores_Men_Var!E168 = "Yes", "Yes", "  "))</f>
        <v>Yes</v>
      </c>
      <c r="G168" s="24" t="s">
        <v>1730</v>
      </c>
      <c r="H168" s="44">
        <v>253</v>
      </c>
      <c r="I168" s="44">
        <v>171</v>
      </c>
      <c r="J168" s="44">
        <v>166</v>
      </c>
      <c r="K168" s="44">
        <v>154</v>
      </c>
      <c r="L168" s="44">
        <v>223</v>
      </c>
      <c r="M168" s="44">
        <v>158</v>
      </c>
      <c r="N168" s="44">
        <v>172</v>
      </c>
      <c r="O168" s="44">
        <v>193</v>
      </c>
      <c r="P168" s="44">
        <v>161</v>
      </c>
      <c r="Q168" s="44">
        <v>179</v>
      </c>
      <c r="R168" s="44">
        <v>125</v>
      </c>
      <c r="S168" s="44">
        <v>152</v>
      </c>
      <c r="T168" s="44">
        <v>177</v>
      </c>
      <c r="U168" s="44">
        <v>186</v>
      </c>
      <c r="V168" s="44">
        <v>160</v>
      </c>
      <c r="W168" s="44">
        <v>157</v>
      </c>
      <c r="X168" s="19">
        <f>SUM(H168:W168)</f>
        <v>2787</v>
      </c>
      <c r="Y168" s="19">
        <f>COUNTIF(H168:W168, "&gt;0" )</f>
        <v>16</v>
      </c>
      <c r="Z168" s="19">
        <f>X168/Y168</f>
        <v>174.1875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64" t="str">
        <f>Roster_Selection_Men!AB208&amp;" " &amp; "V "</f>
        <v xml:space="preserve">Lewis University V </v>
      </c>
      <c r="C169" s="64" t="str">
        <f>Roster_Selection_Men!AD208</f>
        <v>19-65553</v>
      </c>
      <c r="D169" s="64" t="str">
        <f>Roster_Selection_Men!AE208</f>
        <v>Evan Irons</v>
      </c>
      <c r="E169" s="65" t="s">
        <v>2197</v>
      </c>
      <c r="F169" s="1" t="str">
        <f>IF(ISERROR(Individual_Scores_Men_Var!E169), " ", IF(Individual_Scores_Men_Var!E169 = "Yes", "Yes", "  "))</f>
        <v>Yes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64" t="str">
        <f>Roster_Selection_Men!AB209&amp;" " &amp; "V "</f>
        <v xml:space="preserve">Lewis University V </v>
      </c>
      <c r="C170" s="64" t="str">
        <f>Roster_Selection_Men!AD209</f>
        <v>18-14236</v>
      </c>
      <c r="D170" s="64" t="str">
        <f>Roster_Selection_Men!AE209</f>
        <v>Jacob Ostrowski</v>
      </c>
      <c r="E170" s="65" t="s">
        <v>2197</v>
      </c>
      <c r="F170" s="1" t="str">
        <f>IF(ISERROR(Individual_Scores_Men_Var!E170), " ", IF(Individual_Scores_Men_Var!E170 = "Yes", "Yes", "  "))</f>
        <v>Yes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64" t="str">
        <f>Roster_Selection_Men!AB210&amp;" " &amp; "V "</f>
        <v xml:space="preserve">Lewis University V </v>
      </c>
      <c r="C171" s="64" t="str">
        <f>Roster_Selection_Men!AD210</f>
        <v>23-4444</v>
      </c>
      <c r="D171" s="64" t="str">
        <f>Roster_Selection_Men!AE210</f>
        <v>Jacob Redwinski</v>
      </c>
      <c r="E171" s="65" t="s">
        <v>2197</v>
      </c>
      <c r="F171" s="1" t="str">
        <f>IF(ISERROR(Individual_Scores_Men_Var!E171), " ", IF(Individual_Scores_Men_Var!E171 = "Yes", "Yes", "  "))</f>
        <v>Yes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64" t="str">
        <f>Roster_Selection_Men!AB211&amp;" " &amp; "V "</f>
        <v xml:space="preserve">Lewis University V </v>
      </c>
      <c r="C172" s="64" t="str">
        <f>Roster_Selection_Men!AD211</f>
        <v>11-509423</v>
      </c>
      <c r="D172" s="64" t="str">
        <f>Roster_Selection_Men!AE211</f>
        <v>Luke Thormeyer</v>
      </c>
      <c r="E172" s="65" t="s">
        <v>2197</v>
      </c>
      <c r="F172" s="1" t="str">
        <f>IF(ISERROR(Individual_Scores_Men_Var!E172), " ", IF(Individual_Scores_Men_Var!E172 = "Yes", "Yes", "  "))</f>
        <v>Yes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64" t="str">
        <f>Roster_Selection_Men!AB212&amp;" " &amp; "V "</f>
        <v xml:space="preserve"> V </v>
      </c>
      <c r="C173" s="64" t="str">
        <f>Roster_Selection_Men!AD212</f>
        <v/>
      </c>
      <c r="D173" s="64" t="str">
        <f>Roster_Selection_Men!AE212</f>
        <v/>
      </c>
      <c r="E173" s="65"/>
      <c r="F173" s="1" t="str">
        <f>IF(ISERROR(Individual_Scores_Men_Var!E173), " ", IF(Individual_Scores_Men_Var!E173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64" t="str">
        <f>Roster_Selection_Men!AB213&amp;" " &amp; "V "</f>
        <v xml:space="preserve"> V </v>
      </c>
      <c r="C174" s="64" t="str">
        <f>Roster_Selection_Men!AD213</f>
        <v/>
      </c>
      <c r="D174" s="64" t="str">
        <f>Roster_Selection_Men!AE213</f>
        <v/>
      </c>
      <c r="E174" s="65"/>
      <c r="F174" s="1" t="str">
        <f>IF(ISERROR(Individual_Scores_Men_Var!E174), " ", IF(Individual_Scores_Men_Var!E174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64" t="str">
        <f>Roster_Selection_Men!AB214&amp;" " &amp; "V "</f>
        <v xml:space="preserve"> V </v>
      </c>
      <c r="C175" s="64" t="str">
        <f>Roster_Selection_Men!AD214</f>
        <v/>
      </c>
      <c r="D175" s="64" t="str">
        <f>Roster_Selection_Men!AE214</f>
        <v/>
      </c>
      <c r="E175" s="65"/>
      <c r="F175" s="1" t="str">
        <f>IF(ISERROR(Individual_Scores_Men_Var!E175), " ", IF(Individual_Scores_Men_Var!E175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64" t="s">
        <v>1749</v>
      </c>
      <c r="C176" s="66" t="str">
        <f>Individual_Scores_Men_Var!C176</f>
        <v/>
      </c>
      <c r="D176" s="67" t="str">
        <f>Individual_Scores_Men_Var!D176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64" t="s">
        <v>1749</v>
      </c>
      <c r="C177" s="66" t="str">
        <f>Individual_Scores_Men_Var!C177</f>
        <v/>
      </c>
      <c r="D177" s="67" t="str">
        <f>Individual_Scores_Men_Var!D177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64" t="s">
        <v>1749</v>
      </c>
      <c r="C178" s="66" t="str">
        <f>Individual_Scores_Men_Var!C178</f>
        <v/>
      </c>
      <c r="D178" s="67" t="str">
        <f>Individual_Scores_Men_Var!D178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64" t="str">
        <f>Roster_Selection_Men!AB215&amp;" " &amp; "V "</f>
        <v xml:space="preserve">Marian University (IN) V </v>
      </c>
      <c r="C181" s="64" t="str">
        <f>Roster_Selection_Men!AD215</f>
        <v>16-21698</v>
      </c>
      <c r="D181" s="64" t="str">
        <f>Roster_Selection_Men!AE215</f>
        <v>Adarius Reese</v>
      </c>
      <c r="E181" s="65" t="s">
        <v>2197</v>
      </c>
      <c r="F181" s="1" t="str">
        <f>IF(ISERROR(Individual_Scores_Men_Var!E181), " ", IF(Individual_Scores_Men_Var!E181 = "Yes", "Yes", "  "))</f>
        <v xml:space="preserve">  </v>
      </c>
      <c r="G181" s="24" t="s">
        <v>1730</v>
      </c>
      <c r="H181" s="44">
        <v>188</v>
      </c>
      <c r="I181" s="44">
        <v>214</v>
      </c>
      <c r="J181" s="44">
        <v>236</v>
      </c>
      <c r="K181" s="44">
        <v>234</v>
      </c>
      <c r="L181" s="44">
        <v>238</v>
      </c>
      <c r="M181" s="44">
        <v>203</v>
      </c>
      <c r="N181" s="44">
        <v>231</v>
      </c>
      <c r="O181" s="44">
        <v>236</v>
      </c>
      <c r="P181" s="44">
        <v>205</v>
      </c>
      <c r="Q181" s="44">
        <v>194</v>
      </c>
      <c r="R181" s="44">
        <v>215</v>
      </c>
      <c r="S181" s="44">
        <v>278</v>
      </c>
      <c r="T181" s="44">
        <v>239</v>
      </c>
      <c r="U181" s="44">
        <v>256</v>
      </c>
      <c r="V181" s="44">
        <v>176</v>
      </c>
      <c r="W181" s="44">
        <v>176</v>
      </c>
      <c r="X181" s="19">
        <f>SUM(H181:W181)</f>
        <v>3519</v>
      </c>
      <c r="Y181" s="19">
        <f>COUNTIF(H181:W181, "&gt;0" )</f>
        <v>16</v>
      </c>
      <c r="Z181" s="19">
        <f>X181/Y181</f>
        <v>219.9375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64" t="str">
        <f>Roster_Selection_Men!AB216&amp;" " &amp; "V "</f>
        <v xml:space="preserve">Marian University (IN) V </v>
      </c>
      <c r="C182" s="64" t="str">
        <f>Roster_Selection_Men!AD216</f>
        <v>8950-2679</v>
      </c>
      <c r="D182" s="64" t="str">
        <f>Roster_Selection_Men!AE216</f>
        <v>Alex Wiles</v>
      </c>
      <c r="E182" s="65" t="s">
        <v>2197</v>
      </c>
      <c r="F182" s="1" t="str">
        <f>IF(ISERROR(Individual_Scores_Men_Var!E182), " ", IF(Individual_Scores_Men_Var!E182 = "Yes", "Yes", "  "))</f>
        <v>Yes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64" t="str">
        <f>Roster_Selection_Men!AB217&amp;" " &amp; "V "</f>
        <v xml:space="preserve">Marian University (IN) V </v>
      </c>
      <c r="C183" s="64" t="str">
        <f>Roster_Selection_Men!AD217</f>
        <v>5734-1175</v>
      </c>
      <c r="D183" s="64" t="str">
        <f>Roster_Selection_Men!AE217</f>
        <v>Chad Burgess</v>
      </c>
      <c r="E183" s="65" t="s">
        <v>2197</v>
      </c>
      <c r="F183" s="1" t="str">
        <f>IF(ISERROR(Individual_Scores_Men_Var!E183), " ", IF(Individual_Scores_Men_Var!E183 = "Yes", "Yes", "  "))</f>
        <v>Yes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64" t="str">
        <f>Roster_Selection_Men!AB218&amp;" " &amp; "V "</f>
        <v xml:space="preserve">Marian University (IN) V </v>
      </c>
      <c r="C184" s="64" t="str">
        <f>Roster_Selection_Men!AD218</f>
        <v>15-137095</v>
      </c>
      <c r="D184" s="64" t="str">
        <f>Roster_Selection_Men!AE218</f>
        <v>Dylan Mollo</v>
      </c>
      <c r="E184" s="65" t="s">
        <v>2197</v>
      </c>
      <c r="F184" s="1" t="str">
        <f>IF(ISERROR(Individual_Scores_Men_Var!E184), " ", IF(Individual_Scores_Men_Var!E184 = "Yes", "Yes", "  "))</f>
        <v>Yes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64" t="str">
        <f>Roster_Selection_Men!AB219&amp;" " &amp; "V "</f>
        <v xml:space="preserve">Marian University (IN) V </v>
      </c>
      <c r="C185" s="64" t="str">
        <f>Roster_Selection_Men!AD219</f>
        <v>11-104791</v>
      </c>
      <c r="D185" s="64" t="str">
        <f>Roster_Selection_Men!AE219</f>
        <v>Kyle Toyias</v>
      </c>
      <c r="E185" s="65" t="s">
        <v>2197</v>
      </c>
      <c r="F185" s="1" t="str">
        <f>IF(ISERROR(Individual_Scores_Men_Var!E185), " ", IF(Individual_Scores_Men_Var!E185 = "Yes", "Yes", "  "))</f>
        <v>Yes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64" t="str">
        <f>Roster_Selection_Men!AB220&amp;" " &amp; "V "</f>
        <v xml:space="preserve">Marian University (IN) V </v>
      </c>
      <c r="C186" s="64" t="str">
        <f>Roster_Selection_Men!AD220</f>
        <v>8810-4135</v>
      </c>
      <c r="D186" s="64" t="str">
        <f>Roster_Selection_Men!AE220</f>
        <v>Nickolas Archacki</v>
      </c>
      <c r="E186" s="65" t="s">
        <v>2197</v>
      </c>
      <c r="F186" s="1" t="str">
        <f>IF(ISERROR(Individual_Scores_Men_Var!E186), " ", IF(Individual_Scores_Men_Var!E186 = "Yes", "Yes", "  "))</f>
        <v>Yes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64" t="str">
        <f>Roster_Selection_Men!AB221&amp;" " &amp; "V "</f>
        <v xml:space="preserve">Marian University (IN) V </v>
      </c>
      <c r="C187" s="64" t="str">
        <f>Roster_Selection_Men!AD221</f>
        <v>11-480524</v>
      </c>
      <c r="D187" s="64" t="str">
        <f>Roster_Selection_Men!AE221</f>
        <v>Nolan Blessing</v>
      </c>
      <c r="E187" s="65" t="s">
        <v>2197</v>
      </c>
      <c r="F187" s="1" t="str">
        <f>IF(ISERROR(Individual_Scores_Men_Var!E187), " ", IF(Individual_Scores_Men_Var!E187 = "Yes", "Yes", "  "))</f>
        <v>Yes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64" t="str">
        <f>Roster_Selection_Men!AB222&amp;" " &amp; "V "</f>
        <v xml:space="preserve"> V </v>
      </c>
      <c r="C188" s="64" t="str">
        <f>Roster_Selection_Men!AD222</f>
        <v/>
      </c>
      <c r="D188" s="64" t="str">
        <f>Roster_Selection_Men!AE222</f>
        <v/>
      </c>
      <c r="E188" s="65"/>
      <c r="F188" s="1" t="str">
        <f>IF(ISERROR(Individual_Scores_Men_Var!E188), " ", IF(Individual_Scores_Men_Var!E188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64" t="s">
        <v>1750</v>
      </c>
      <c r="C189" s="66" t="str">
        <f>Individual_Scores_Men_Var!C189</f>
        <v/>
      </c>
      <c r="D189" s="67" t="str">
        <f>Individual_Scores_Men_Var!D189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64" t="s">
        <v>1750</v>
      </c>
      <c r="C190" s="66" t="str">
        <f>Individual_Scores_Men_Var!C190</f>
        <v/>
      </c>
      <c r="D190" s="67" t="str">
        <f>Individual_Scores_Men_Var!D190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64" t="s">
        <v>1750</v>
      </c>
      <c r="C191" s="66" t="str">
        <f>Individual_Scores_Men_Var!C191</f>
        <v/>
      </c>
      <c r="D191" s="67" t="str">
        <f>Individual_Scores_Men_Var!D191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64" t="str">
        <f>Roster_Selection_Men!AB236&amp;" " &amp; "V "</f>
        <v xml:space="preserve">McKendree University V </v>
      </c>
      <c r="C194" s="64" t="str">
        <f>Roster_Selection_Men!AD236</f>
        <v>16-70098</v>
      </c>
      <c r="D194" s="64" t="str">
        <f>Roster_Selection_Men!AE236</f>
        <v>Brendan Carney</v>
      </c>
      <c r="E194" s="65" t="s">
        <v>2196</v>
      </c>
      <c r="F194" s="1" t="str">
        <f>IF(ISERROR(Individual_Scores_Men_Var!E194), " ", IF(Individual_Scores_Men_Var!E194 = "Yes", "Yes", "  "))</f>
        <v>Yes</v>
      </c>
      <c r="G194" s="24" t="s">
        <v>1730</v>
      </c>
      <c r="H194" s="44">
        <v>190</v>
      </c>
      <c r="I194" s="44">
        <v>166</v>
      </c>
      <c r="J194" s="44">
        <v>203</v>
      </c>
      <c r="K194" s="44">
        <v>145</v>
      </c>
      <c r="L194" s="44">
        <v>160</v>
      </c>
      <c r="M194" s="44">
        <v>227</v>
      </c>
      <c r="N194" s="44">
        <v>190</v>
      </c>
      <c r="O194" s="44">
        <v>223</v>
      </c>
      <c r="P194" s="44">
        <v>187</v>
      </c>
      <c r="Q194" s="44">
        <v>257</v>
      </c>
      <c r="R194" s="44">
        <v>212</v>
      </c>
      <c r="S194" s="44">
        <v>267</v>
      </c>
      <c r="T194" s="44">
        <v>169</v>
      </c>
      <c r="U194" s="44">
        <v>167</v>
      </c>
      <c r="V194" s="44">
        <v>191</v>
      </c>
      <c r="W194" s="44">
        <v>211</v>
      </c>
      <c r="X194" s="19">
        <f>SUM(H194:W194)</f>
        <v>3165</v>
      </c>
      <c r="Y194" s="19">
        <f>COUNTIF(H194:W194, "&gt;0" )</f>
        <v>16</v>
      </c>
      <c r="Z194" s="19">
        <f>X194/Y194</f>
        <v>197.8125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64" t="str">
        <f>Roster_Selection_Men!AB237&amp;" " &amp; "V "</f>
        <v xml:space="preserve">McKendree University V </v>
      </c>
      <c r="C195" s="64" t="str">
        <f>Roster_Selection_Men!AD237</f>
        <v>11-302034</v>
      </c>
      <c r="D195" s="64" t="str">
        <f>Roster_Selection_Men!AE237</f>
        <v>Connor Brink</v>
      </c>
      <c r="E195" s="65" t="s">
        <v>2197</v>
      </c>
      <c r="F195" s="1" t="str">
        <f>IF(ISERROR(Individual_Scores_Men_Var!E195), " ", IF(Individual_Scores_Men_Var!E195 = "Yes", "Yes", "  "))</f>
        <v>Yes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64" t="str">
        <f>Roster_Selection_Men!AB238&amp;" " &amp; "V "</f>
        <v xml:space="preserve">McKendree University V </v>
      </c>
      <c r="C196" s="64" t="str">
        <f>Roster_Selection_Men!AD238</f>
        <v>8985-4623</v>
      </c>
      <c r="D196" s="64" t="str">
        <f>Roster_Selection_Men!AE238</f>
        <v>Darren Zombro</v>
      </c>
      <c r="E196" s="65" t="s">
        <v>2197</v>
      </c>
      <c r="F196" s="1" t="str">
        <f>IF(ISERROR(Individual_Scores_Men_Var!E196), " ", IF(Individual_Scores_Men_Var!E196 = "Yes", "Yes", "  "))</f>
        <v>Yes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64" t="str">
        <f>Roster_Selection_Men!AB239&amp;" " &amp; "V "</f>
        <v xml:space="preserve">McKendree University V </v>
      </c>
      <c r="C197" s="64" t="str">
        <f>Roster_Selection_Men!AD239</f>
        <v>11-756258</v>
      </c>
      <c r="D197" s="64" t="str">
        <f>Roster_Selection_Men!AE239</f>
        <v>Donovan Vincent</v>
      </c>
      <c r="E197" s="65" t="s">
        <v>2197</v>
      </c>
      <c r="F197" s="1" t="str">
        <f>IF(ISERROR(Individual_Scores_Men_Var!E197), " ", IF(Individual_Scores_Men_Var!E197 = "Yes", "Yes", "  "))</f>
        <v>Yes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64" t="str">
        <f>Roster_Selection_Men!AB240&amp;" " &amp; "V "</f>
        <v xml:space="preserve">McKendree University V </v>
      </c>
      <c r="C198" s="64" t="str">
        <f>Roster_Selection_Men!AD240</f>
        <v>8812-32498</v>
      </c>
      <c r="D198" s="64" t="str">
        <f>Roster_Selection_Men!AE240</f>
        <v>Garrett Lee</v>
      </c>
      <c r="E198" s="65" t="s">
        <v>2197</v>
      </c>
      <c r="F198" s="1" t="str">
        <f>IF(ISERROR(Individual_Scores_Men_Var!E198), " ", IF(Individual_Scores_Men_Var!E198 = "Yes", "Yes", "  "))</f>
        <v>Yes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64" t="str">
        <f>Roster_Selection_Men!AB241&amp;" " &amp; "V "</f>
        <v xml:space="preserve">McKendree University V </v>
      </c>
      <c r="C199" s="64" t="str">
        <f>Roster_Selection_Men!AD241</f>
        <v>8569-8309</v>
      </c>
      <c r="D199" s="64" t="str">
        <f>Roster_Selection_Men!AE241</f>
        <v>Jeremy Kinealy</v>
      </c>
      <c r="E199" s="65" t="s">
        <v>2197</v>
      </c>
      <c r="F199" s="1" t="str">
        <f>IF(ISERROR(Individual_Scores_Men_Var!E199), " ", IF(Individual_Scores_Men_Var!E199 = "Yes", "Yes", "  "))</f>
        <v>Yes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64" t="str">
        <f>Roster_Selection_Men!AB242&amp;" " &amp; "V "</f>
        <v xml:space="preserve">McKendree University V </v>
      </c>
      <c r="C200" s="64" t="str">
        <f>Roster_Selection_Men!AD242</f>
        <v>8985-5026</v>
      </c>
      <c r="D200" s="64" t="str">
        <f>Roster_Selection_Men!AE242</f>
        <v>Kolby Bennett</v>
      </c>
      <c r="E200" s="65" t="s">
        <v>2197</v>
      </c>
      <c r="F200" s="1" t="str">
        <f>IF(ISERROR(Individual_Scores_Men_Var!E200), " ", IF(Individual_Scores_Men_Var!E200 = "Yes", "Yes", "  "))</f>
        <v>Yes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64" t="str">
        <f>Roster_Selection_Men!AB243&amp;" " &amp; "V "</f>
        <v xml:space="preserve">McKendree University V </v>
      </c>
      <c r="C201" s="64" t="str">
        <f>Roster_Selection_Men!AD243</f>
        <v>7914-337</v>
      </c>
      <c r="D201" s="64" t="str">
        <f>Roster_Selection_Men!AE243</f>
        <v>Nicholas Blagojevic</v>
      </c>
      <c r="E201" s="65" t="s">
        <v>2197</v>
      </c>
      <c r="F201" s="1" t="str">
        <f>IF(ISERROR(Individual_Scores_Men_Var!E201), " ", IF(Individual_Scores_Men_Var!E201 = "Yes", "Yes", "  "))</f>
        <v>Yes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64" t="s">
        <v>1751</v>
      </c>
      <c r="C202" s="66" t="str">
        <f>Individual_Scores_Men_Var!C202</f>
        <v/>
      </c>
      <c r="D202" s="67" t="str">
        <f>Individual_Scores_Men_Var!D202</f>
        <v/>
      </c>
      <c r="E202" s="65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64" t="s">
        <v>1751</v>
      </c>
      <c r="C203" s="66" t="str">
        <f>Individual_Scores_Men_Var!C203</f>
        <v/>
      </c>
      <c r="D203" s="67" t="str">
        <f>Individual_Scores_Men_Var!D203</f>
        <v/>
      </c>
      <c r="E203" s="65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64" t="s">
        <v>1751</v>
      </c>
      <c r="C204" s="66" t="str">
        <f>Individual_Scores_Men_Var!C204</f>
        <v/>
      </c>
      <c r="D204" s="67" t="str">
        <f>Individual_Scores_Men_Var!D204</f>
        <v/>
      </c>
      <c r="E204" s="65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64" t="str">
        <f>Roster_Selection_Men!AB259&amp;" " &amp; "V "</f>
        <v xml:space="preserve">Midway University V </v>
      </c>
      <c r="C207" s="64" t="str">
        <f>Roster_Selection_Men!AD259</f>
        <v>21-4217</v>
      </c>
      <c r="D207" s="64" t="str">
        <f>Roster_Selection_Men!AE259</f>
        <v>Caleb Kornosky</v>
      </c>
      <c r="E207" s="65" t="s">
        <v>2197</v>
      </c>
      <c r="F207" s="1" t="str">
        <f>IF(ISERROR(Individual_Scores_Men_Var!E207), " ", IF(Individual_Scores_Men_Var!E207 = "Yes", "Yes", "  "))</f>
        <v>Yes</v>
      </c>
      <c r="G207" s="24" t="s">
        <v>1730</v>
      </c>
      <c r="H207" s="44">
        <v>179</v>
      </c>
      <c r="I207" s="44">
        <v>227</v>
      </c>
      <c r="J207" s="44">
        <v>189</v>
      </c>
      <c r="K207" s="44">
        <v>193</v>
      </c>
      <c r="L207" s="44">
        <v>248</v>
      </c>
      <c r="M207" s="44">
        <v>258</v>
      </c>
      <c r="N207" s="44">
        <v>226</v>
      </c>
      <c r="O207" s="44">
        <v>191</v>
      </c>
      <c r="P207" s="44">
        <v>166</v>
      </c>
      <c r="Q207" s="44">
        <v>180</v>
      </c>
      <c r="R207" s="44">
        <v>235</v>
      </c>
      <c r="S207" s="44">
        <v>246</v>
      </c>
      <c r="T207" s="44">
        <v>203</v>
      </c>
      <c r="U207" s="44">
        <v>206</v>
      </c>
      <c r="V207" s="44">
        <v>161</v>
      </c>
      <c r="W207" s="44">
        <v>180</v>
      </c>
      <c r="X207" s="19">
        <f>SUM(H207:W207)</f>
        <v>3288</v>
      </c>
      <c r="Y207" s="19">
        <f>COUNTIF(H207:W207, "&gt;0" )</f>
        <v>16</v>
      </c>
      <c r="Z207" s="19">
        <f>X207/Y207</f>
        <v>205.5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64" t="str">
        <f>Roster_Selection_Men!AB260&amp;" " &amp; "V "</f>
        <v xml:space="preserve">Midway University V </v>
      </c>
      <c r="C208" s="64" t="str">
        <f>Roster_Selection_Men!AD260</f>
        <v>15-174075</v>
      </c>
      <c r="D208" s="64" t="str">
        <f>Roster_Selection_Men!AE260</f>
        <v>Caleb Marshall</v>
      </c>
      <c r="E208" s="65" t="s">
        <v>2197</v>
      </c>
      <c r="F208" s="1" t="str">
        <f>IF(ISERROR(Individual_Scores_Men_Var!E208), " ", IF(Individual_Scores_Men_Var!E208 = "Yes", "Yes", "  "))</f>
        <v>Yes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64" t="str">
        <f>Roster_Selection_Men!AB261&amp;" " &amp; "V "</f>
        <v xml:space="preserve">Midway University V </v>
      </c>
      <c r="C209" s="64" t="str">
        <f>Roster_Selection_Men!AD261</f>
        <v>11-585106</v>
      </c>
      <c r="D209" s="64" t="str">
        <f>Roster_Selection_Men!AE261</f>
        <v>Charlie Smith</v>
      </c>
      <c r="E209" s="65" t="s">
        <v>2197</v>
      </c>
      <c r="F209" s="1" t="str">
        <f>IF(ISERROR(Individual_Scores_Men_Var!E209), " ", IF(Individual_Scores_Men_Var!E209 = "Yes", "Yes", "  "))</f>
        <v>Yes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64" t="str">
        <f>Roster_Selection_Men!AB262&amp;" " &amp; "V "</f>
        <v xml:space="preserve">Midway University V </v>
      </c>
      <c r="C210" s="64" t="str">
        <f>Roster_Selection_Men!AD262</f>
        <v>11-601145</v>
      </c>
      <c r="D210" s="64" t="str">
        <f>Roster_Selection_Men!AE262</f>
        <v>Jackson Ryan</v>
      </c>
      <c r="E210" s="65" t="s">
        <v>2197</v>
      </c>
      <c r="F210" s="1" t="str">
        <f>IF(ISERROR(Individual_Scores_Men_Var!E210), " ", IF(Individual_Scores_Men_Var!E210 = "Yes", "Yes", "  "))</f>
        <v>Yes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64" t="str">
        <f>Roster_Selection_Men!AB263&amp;" " &amp; "V "</f>
        <v xml:space="preserve">Midway University V </v>
      </c>
      <c r="C211" s="64" t="str">
        <f>Roster_Selection_Men!AD263</f>
        <v>15-96052</v>
      </c>
      <c r="D211" s="64" t="str">
        <f>Roster_Selection_Men!AE263</f>
        <v>Logan Tincher</v>
      </c>
      <c r="E211" s="65" t="s">
        <v>2197</v>
      </c>
      <c r="F211" s="1" t="str">
        <f>IF(ISERROR(Individual_Scores_Men_Var!E211), " ", IF(Individual_Scores_Men_Var!E211 = "Yes", "Yes", "  "))</f>
        <v>Yes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64" t="str">
        <f>Roster_Selection_Men!AB264&amp;" " &amp; "V "</f>
        <v xml:space="preserve">Midway University V </v>
      </c>
      <c r="C212" s="64" t="str">
        <f>Roster_Selection_Men!AD264</f>
        <v>101-302</v>
      </c>
      <c r="D212" s="64" t="str">
        <f>Roster_Selection_Men!AE264</f>
        <v>Raymond Atkins</v>
      </c>
      <c r="E212" s="65" t="s">
        <v>2197</v>
      </c>
      <c r="F212" s="1" t="str">
        <f>IF(ISERROR(Individual_Scores_Men_Var!E212), " ", IF(Individual_Scores_Men_Var!E212 = "Yes", "Yes", "  "))</f>
        <v>Yes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64" t="str">
        <f>Roster_Selection_Men!AB265&amp;" " &amp; "V "</f>
        <v xml:space="preserve">Midway University V </v>
      </c>
      <c r="C213" s="64" t="str">
        <f>Roster_Selection_Men!AD265</f>
        <v>11-304847</v>
      </c>
      <c r="D213" s="64" t="str">
        <f>Roster_Selection_Men!AE265</f>
        <v>Troy Lund</v>
      </c>
      <c r="E213" s="65" t="s">
        <v>2197</v>
      </c>
      <c r="F213" s="1" t="str">
        <f>IF(ISERROR(Individual_Scores_Men_Var!E213), " ", IF(Individual_Scores_Men_Var!E213 = "Yes", "Yes", "  "))</f>
        <v>Yes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64" t="str">
        <f>Roster_Selection_Men!AB266&amp;" " &amp; "V "</f>
        <v xml:space="preserve">Midway University V </v>
      </c>
      <c r="C214" s="64" t="str">
        <f>Roster_Selection_Men!AD266</f>
        <v>19-80564</v>
      </c>
      <c r="D214" s="64" t="str">
        <f>Roster_Selection_Men!AE266</f>
        <v>Zach Dickerson</v>
      </c>
      <c r="E214" s="65" t="s">
        <v>2196</v>
      </c>
      <c r="F214" s="1" t="str">
        <f>IF(ISERROR(Individual_Scores_Men_Var!E214), " ", IF(Individual_Scores_Men_Var!E214 = "Yes", "Yes", "  "))</f>
        <v>Yes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64" t="s">
        <v>1752</v>
      </c>
      <c r="C215" s="66" t="str">
        <f>Individual_Scores_Men_Var!C215</f>
        <v/>
      </c>
      <c r="D215" s="67" t="str">
        <f>Individual_Scores_Men_Var!D215</f>
        <v/>
      </c>
      <c r="E215" s="65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64" t="s">
        <v>1752</v>
      </c>
      <c r="C216" s="66" t="str">
        <f>Individual_Scores_Men_Var!C216</f>
        <v/>
      </c>
      <c r="D216" s="67" t="str">
        <f>Individual_Scores_Men_Var!D216</f>
        <v/>
      </c>
      <c r="E216" s="65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64" t="s">
        <v>1752</v>
      </c>
      <c r="C217" s="66" t="str">
        <f>Individual_Scores_Men_Var!C217</f>
        <v/>
      </c>
      <c r="D217" s="67" t="str">
        <f>Individual_Scores_Men_Var!D217</f>
        <v/>
      </c>
      <c r="E217" s="65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64" t="str">
        <f>Roster_Selection_Men!AB281&amp;" " &amp; "V "</f>
        <v xml:space="preserve">Notre Dame College V </v>
      </c>
      <c r="C220" s="64" t="str">
        <f>Roster_Selection_Men!AD281</f>
        <v>18-42246</v>
      </c>
      <c r="D220" s="64" t="str">
        <f>Roster_Selection_Men!AE281</f>
        <v>Aiden Compton</v>
      </c>
      <c r="E220" s="65" t="s">
        <v>2197</v>
      </c>
      <c r="F220" s="1" t="str">
        <f>IF(ISERROR(Individual_Scores_Men_Var!E220), " ", IF(Individual_Scores_Men_Var!E220 = "Yes", "Yes", "  "))</f>
        <v>Yes</v>
      </c>
      <c r="G220" s="24" t="s">
        <v>1730</v>
      </c>
      <c r="H220" s="44">
        <v>237</v>
      </c>
      <c r="I220" s="44">
        <v>174</v>
      </c>
      <c r="J220" s="44">
        <v>209</v>
      </c>
      <c r="K220" s="44">
        <v>204</v>
      </c>
      <c r="L220" s="44">
        <v>174</v>
      </c>
      <c r="M220" s="44">
        <v>148</v>
      </c>
      <c r="N220" s="44">
        <v>212</v>
      </c>
      <c r="O220" s="44">
        <v>213</v>
      </c>
      <c r="P220" s="44">
        <v>188</v>
      </c>
      <c r="Q220" s="44">
        <v>201</v>
      </c>
      <c r="R220" s="44">
        <v>170</v>
      </c>
      <c r="S220" s="44">
        <v>203</v>
      </c>
      <c r="T220" s="44">
        <v>284</v>
      </c>
      <c r="U220" s="44">
        <v>158</v>
      </c>
      <c r="V220" s="44">
        <v>220</v>
      </c>
      <c r="W220" s="44">
        <v>180</v>
      </c>
      <c r="X220" s="19">
        <f>SUM(H220:W220)</f>
        <v>3175</v>
      </c>
      <c r="Y220" s="19">
        <f>COUNTIF(H220:W220, "&gt;0" )</f>
        <v>16</v>
      </c>
      <c r="Z220" s="19">
        <f>X220/Y220</f>
        <v>198.4375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64" t="str">
        <f>Roster_Selection_Men!AB282&amp;" " &amp; "V "</f>
        <v xml:space="preserve">Notre Dame College V </v>
      </c>
      <c r="C221" s="64" t="str">
        <f>Roster_Selection_Men!AD282</f>
        <v>11-676249</v>
      </c>
      <c r="D221" s="64" t="str">
        <f>Roster_Selection_Men!AE282</f>
        <v>Alex Etheredge</v>
      </c>
      <c r="E221" s="65" t="s">
        <v>2197</v>
      </c>
      <c r="F221" s="1" t="str">
        <f>IF(ISERROR(Individual_Scores_Men_Var!E221), " ", IF(Individual_Scores_Men_Var!E221 = "Yes", "Yes", "  "))</f>
        <v>Yes</v>
      </c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64" t="str">
        <f>Roster_Selection_Men!AB283&amp;" " &amp; "V "</f>
        <v xml:space="preserve">Notre Dame College V </v>
      </c>
      <c r="C222" s="64" t="str">
        <f>Roster_Selection_Men!AD283</f>
        <v>11-408777</v>
      </c>
      <c r="D222" s="64" t="str">
        <f>Roster_Selection_Men!AE283</f>
        <v>Anthony Shields</v>
      </c>
      <c r="E222" s="65" t="s">
        <v>2197</v>
      </c>
      <c r="F222" s="1" t="str">
        <f>IF(ISERROR(Individual_Scores_Men_Var!E222), " ", IF(Individual_Scores_Men_Var!E222 = "Yes", "Yes", "  "))</f>
        <v xml:space="preserve">  </v>
      </c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64" t="str">
        <f>Roster_Selection_Men!AB284&amp;" " &amp; "V "</f>
        <v xml:space="preserve">Notre Dame College V </v>
      </c>
      <c r="C223" s="64" t="str">
        <f>Roster_Selection_Men!AD284</f>
        <v>7914-13485</v>
      </c>
      <c r="D223" s="64" t="str">
        <f>Roster_Selection_Men!AE284</f>
        <v>Connor Gallagher</v>
      </c>
      <c r="E223" s="65" t="s">
        <v>2197</v>
      </c>
      <c r="F223" s="1" t="str">
        <f>IF(ISERROR(Individual_Scores_Men_Var!E223), " ", IF(Individual_Scores_Men_Var!E223 = "Yes", "Yes", "  "))</f>
        <v>Yes</v>
      </c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64" t="str">
        <f>Roster_Selection_Men!AB285&amp;" " &amp; "V "</f>
        <v xml:space="preserve">Notre Dame College V </v>
      </c>
      <c r="C224" s="64" t="str">
        <f>Roster_Selection_Men!AD285</f>
        <v>11-571807</v>
      </c>
      <c r="D224" s="64" t="str">
        <f>Roster_Selection_Men!AE285</f>
        <v>Hunter Brackman</v>
      </c>
      <c r="E224" s="65" t="s">
        <v>2197</v>
      </c>
      <c r="F224" s="1" t="str">
        <f>IF(ISERROR(Individual_Scores_Men_Var!E224), " ", IF(Individual_Scores_Men_Var!E224 = "Yes", "Yes", "  "))</f>
        <v>Yes</v>
      </c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64" t="str">
        <f>Roster_Selection_Men!AB286&amp;" " &amp; "V "</f>
        <v xml:space="preserve">Notre Dame College V </v>
      </c>
      <c r="C225" s="64" t="str">
        <f>Roster_Selection_Men!AD286</f>
        <v>20-23556</v>
      </c>
      <c r="D225" s="64" t="str">
        <f>Roster_Selection_Men!AE286</f>
        <v>Josh Dohm</v>
      </c>
      <c r="E225" s="65" t="s">
        <v>2197</v>
      </c>
      <c r="F225" s="1" t="str">
        <f>IF(ISERROR(Individual_Scores_Men_Var!E225), " ", IF(Individual_Scores_Men_Var!E225 = "Yes", "Yes", "  "))</f>
        <v>Yes</v>
      </c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64" t="str">
        <f>Roster_Selection_Men!AB287&amp;" " &amp; "V "</f>
        <v xml:space="preserve">Notre Dame College V </v>
      </c>
      <c r="C226" s="64" t="str">
        <f>Roster_Selection_Men!AD287</f>
        <v>11-637942</v>
      </c>
      <c r="D226" s="64" t="str">
        <f>Roster_Selection_Men!AE287</f>
        <v>Michael Wiese</v>
      </c>
      <c r="E226" s="65" t="s">
        <v>2197</v>
      </c>
      <c r="F226" s="1" t="str">
        <f>IF(ISERROR(Individual_Scores_Men_Var!E226), " ", IF(Individual_Scores_Men_Var!E226 = "Yes", "Yes", "  "))</f>
        <v>Yes</v>
      </c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64" t="str">
        <f>Roster_Selection_Men!AB288&amp;" " &amp; "V "</f>
        <v xml:space="preserve"> V </v>
      </c>
      <c r="C227" s="64" t="str">
        <f>Roster_Selection_Men!AD288</f>
        <v/>
      </c>
      <c r="D227" s="64" t="str">
        <f>Roster_Selection_Men!AE288</f>
        <v/>
      </c>
      <c r="E227" s="65"/>
      <c r="F227" s="1" t="str">
        <f>IF(ISERROR(Individual_Scores_Men_Var!E227), " ", IF(Individual_Scores_Men_Var!E227 = "Yes", "Yes", "  "))</f>
        <v xml:space="preserve">  </v>
      </c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64" t="s">
        <v>1753</v>
      </c>
      <c r="C228" s="66" t="str">
        <f>Individual_Scores_Men_Var!C228</f>
        <v/>
      </c>
      <c r="D228" s="67" t="str">
        <f>Individual_Scores_Men_Var!D228</f>
        <v/>
      </c>
      <c r="E228" s="65"/>
      <c r="F228" s="13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64" t="s">
        <v>1753</v>
      </c>
      <c r="C229" s="66" t="str">
        <f>Individual_Scores_Men_Var!C229</f>
        <v/>
      </c>
      <c r="D229" s="67" t="str">
        <f>Individual_Scores_Men_Var!D229</f>
        <v/>
      </c>
      <c r="E229" s="65"/>
      <c r="F229" s="13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64" t="s">
        <v>1753</v>
      </c>
      <c r="C230" s="66" t="str">
        <f>Individual_Scores_Men_Var!C230</f>
        <v/>
      </c>
      <c r="D230" s="67" t="str">
        <f>Individual_Scores_Men_Var!D230</f>
        <v/>
      </c>
      <c r="E230" s="65"/>
      <c r="F230" s="13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64" t="str">
        <f>Roster_Selection_Men!AB291&amp;" " &amp; "V "</f>
        <v xml:space="preserve">Purdue University V </v>
      </c>
      <c r="C233" s="64" t="str">
        <f>Roster_Selection_Men!AD291</f>
        <v>20-3835</v>
      </c>
      <c r="D233" s="64" t="str">
        <f>Roster_Selection_Men!AE291</f>
        <v>Brayden LaGuire</v>
      </c>
      <c r="E233" s="65" t="s">
        <v>2197</v>
      </c>
      <c r="F233" s="1" t="str">
        <f>IF(ISERROR(Individual_Scores_Men_Var!E233), " ", IF(Individual_Scores_Men_Var!E233 = "Yes", "Yes", "  "))</f>
        <v>Yes</v>
      </c>
      <c r="G233" s="24" t="s">
        <v>1730</v>
      </c>
      <c r="H233" s="44">
        <v>151</v>
      </c>
      <c r="I233" s="44">
        <v>190</v>
      </c>
      <c r="J233" s="44">
        <v>156</v>
      </c>
      <c r="K233" s="44">
        <v>214</v>
      </c>
      <c r="L233" s="44">
        <v>209</v>
      </c>
      <c r="M233" s="44">
        <v>208</v>
      </c>
      <c r="N233" s="44">
        <v>211</v>
      </c>
      <c r="O233" s="44">
        <v>217</v>
      </c>
      <c r="P233" s="44">
        <v>194</v>
      </c>
      <c r="Q233" s="44">
        <v>181</v>
      </c>
      <c r="R233" s="44">
        <v>244</v>
      </c>
      <c r="S233" s="44">
        <v>254</v>
      </c>
      <c r="T233" s="44">
        <v>257</v>
      </c>
      <c r="U233" s="44">
        <v>258</v>
      </c>
      <c r="V233" s="44">
        <v>190</v>
      </c>
      <c r="W233" s="44">
        <v>226</v>
      </c>
      <c r="X233" s="19">
        <f>SUM(H233:W233)</f>
        <v>3360</v>
      </c>
      <c r="Y233" s="19">
        <f>COUNTIF(H233:W233, "&gt;0" )</f>
        <v>16</v>
      </c>
      <c r="Z233" s="19">
        <f>X233/Y233</f>
        <v>210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64" t="str">
        <f>Roster_Selection_Men!AB292&amp;" " &amp; "V "</f>
        <v xml:space="preserve">Purdue University V </v>
      </c>
      <c r="C234" s="64" t="str">
        <f>Roster_Selection_Men!AD292</f>
        <v>16-94050</v>
      </c>
      <c r="D234" s="64" t="str">
        <f>Roster_Selection_Men!AE292</f>
        <v>Connor Miyake</v>
      </c>
      <c r="E234" s="65" t="s">
        <v>2197</v>
      </c>
      <c r="F234" s="1" t="str">
        <f>IF(ISERROR(Individual_Scores_Men_Var!E234), " ", IF(Individual_Scores_Men_Var!E234 = "Yes", "Yes", "  "))</f>
        <v>Yes</v>
      </c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64" t="str">
        <f>Roster_Selection_Men!AB293&amp;" " &amp; "V "</f>
        <v xml:space="preserve">Purdue University V </v>
      </c>
      <c r="C235" s="64" t="str">
        <f>Roster_Selection_Men!AD293</f>
        <v>11-752049</v>
      </c>
      <c r="D235" s="64" t="str">
        <f>Roster_Selection_Men!AE293</f>
        <v>Corbin Snow</v>
      </c>
      <c r="E235" s="65" t="s">
        <v>2197</v>
      </c>
      <c r="F235" s="1" t="str">
        <f>IF(ISERROR(Individual_Scores_Men_Var!E235), " ", IF(Individual_Scores_Men_Var!E235 = "Yes", "Yes", "  "))</f>
        <v>Yes</v>
      </c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64" t="str">
        <f>Roster_Selection_Men!AB294&amp;" " &amp; "V "</f>
        <v xml:space="preserve">Purdue University V </v>
      </c>
      <c r="C236" s="64" t="str">
        <f>Roster_Selection_Men!AD294</f>
        <v>7914-29030</v>
      </c>
      <c r="D236" s="64" t="str">
        <f>Roster_Selection_Men!AE294</f>
        <v>Dale Klika</v>
      </c>
      <c r="E236" s="65" t="s">
        <v>2197</v>
      </c>
      <c r="F236" s="1" t="str">
        <f>IF(ISERROR(Individual_Scores_Men_Var!E236), " ", IF(Individual_Scores_Men_Var!E236 = "Yes", "Yes", "  "))</f>
        <v>Yes</v>
      </c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64" t="str">
        <f>Roster_Selection_Men!AB295&amp;" " &amp; "V "</f>
        <v xml:space="preserve">Purdue University V </v>
      </c>
      <c r="C237" s="64" t="str">
        <f>Roster_Selection_Men!AD295</f>
        <v>7914-50414</v>
      </c>
      <c r="D237" s="64" t="str">
        <f>Roster_Selection_Men!AE295</f>
        <v>Evan Drevalas</v>
      </c>
      <c r="E237" s="65" t="s">
        <v>2197</v>
      </c>
      <c r="F237" s="1" t="str">
        <f>IF(ISERROR(Individual_Scores_Men_Var!E237), " ", IF(Individual_Scores_Men_Var!E237 = "Yes", "Yes", "  "))</f>
        <v>Yes</v>
      </c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64" t="str">
        <f>Roster_Selection_Men!AB296&amp;" " &amp; "V "</f>
        <v xml:space="preserve">Purdue University V </v>
      </c>
      <c r="C238" s="64" t="str">
        <f>Roster_Selection_Men!AD296</f>
        <v>16-171759</v>
      </c>
      <c r="D238" s="64" t="str">
        <f>Roster_Selection_Men!AE296</f>
        <v>Gabe Castro</v>
      </c>
      <c r="E238" s="65" t="s">
        <v>2197</v>
      </c>
      <c r="F238" s="1" t="str">
        <f>IF(ISERROR(Individual_Scores_Men_Var!E238), " ", IF(Individual_Scores_Men_Var!E238 = "Yes", "Yes", "  "))</f>
        <v>Yes</v>
      </c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64" t="str">
        <f>Roster_Selection_Men!AB297&amp;" " &amp; "V "</f>
        <v xml:space="preserve">Purdue University V </v>
      </c>
      <c r="C239" s="64" t="str">
        <f>Roster_Selection_Men!AD297</f>
        <v>8293-58383</v>
      </c>
      <c r="D239" s="64" t="str">
        <f>Roster_Selection_Men!AE297</f>
        <v>Lucas Francis</v>
      </c>
      <c r="E239" s="65" t="s">
        <v>2197</v>
      </c>
      <c r="F239" s="1" t="str">
        <f>IF(ISERROR(Individual_Scores_Men_Var!E239), " ", IF(Individual_Scores_Men_Var!E239 = "Yes", "Yes", "  "))</f>
        <v>Yes</v>
      </c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64" t="str">
        <f>Roster_Selection_Men!AB298&amp;" " &amp; "V "</f>
        <v xml:space="preserve">Purdue University V </v>
      </c>
      <c r="C240" s="64" t="str">
        <f>Roster_Selection_Men!AD298</f>
        <v>11-349791</v>
      </c>
      <c r="D240" s="64" t="str">
        <f>Roster_Selection_Men!AE298</f>
        <v>Ryan Burton</v>
      </c>
      <c r="E240" s="65" t="s">
        <v>2197</v>
      </c>
      <c r="F240" s="1" t="str">
        <f>IF(ISERROR(Individual_Scores_Men_Var!E240), " ", IF(Individual_Scores_Men_Var!E240 = "Yes", "Yes", "  "))</f>
        <v>Yes</v>
      </c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64" t="s">
        <v>1754</v>
      </c>
      <c r="C241" s="66" t="str">
        <f>Individual_Scores_Men_Var!C241</f>
        <v/>
      </c>
      <c r="D241" s="67" t="str">
        <f>Individual_Scores_Men_Var!D241</f>
        <v/>
      </c>
      <c r="E241" s="65"/>
      <c r="F241" s="13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64" t="s">
        <v>1754</v>
      </c>
      <c r="C242" s="66" t="str">
        <f>Individual_Scores_Men_Var!C242</f>
        <v/>
      </c>
      <c r="D242" s="67" t="str">
        <f>Individual_Scores_Men_Var!D242</f>
        <v/>
      </c>
      <c r="E242" s="65"/>
      <c r="F242" s="13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64" t="s">
        <v>1754</v>
      </c>
      <c r="C243" s="66" t="str">
        <f>Individual_Scores_Men_Var!C243</f>
        <v/>
      </c>
      <c r="D243" s="67" t="str">
        <f>Individual_Scores_Men_Var!D243</f>
        <v/>
      </c>
      <c r="E243" s="65"/>
      <c r="F243" s="13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64" t="str">
        <f>Roster_Selection_Men!AB314&amp;" " &amp; "V "</f>
        <v xml:space="preserve">Rochester University V </v>
      </c>
      <c r="C246" s="64" t="str">
        <f>Roster_Selection_Men!AD314</f>
        <v>19-84013</v>
      </c>
      <c r="D246" s="64" t="str">
        <f>Roster_Selection_Men!AE314</f>
        <v>Alexander Miller</v>
      </c>
      <c r="E246" s="65" t="s">
        <v>2197</v>
      </c>
      <c r="F246" s="1" t="str">
        <f>IF(ISERROR(Individual_Scores_Men_Var!E246), " ", IF(Individual_Scores_Men_Var!E246 = "Yes", "Yes", "  "))</f>
        <v>Yes</v>
      </c>
      <c r="G246" s="24" t="s">
        <v>1730</v>
      </c>
      <c r="H246" s="44">
        <v>193</v>
      </c>
      <c r="I246" s="44">
        <v>176</v>
      </c>
      <c r="J246" s="44">
        <v>168</v>
      </c>
      <c r="K246" s="44">
        <v>189</v>
      </c>
      <c r="L246" s="44">
        <v>231</v>
      </c>
      <c r="M246" s="44">
        <v>188</v>
      </c>
      <c r="N246" s="44">
        <v>215</v>
      </c>
      <c r="O246" s="44">
        <v>214</v>
      </c>
      <c r="P246" s="44">
        <v>190</v>
      </c>
      <c r="Q246" s="44">
        <v>187</v>
      </c>
      <c r="R246" s="44">
        <v>233</v>
      </c>
      <c r="S246" s="44">
        <v>183</v>
      </c>
      <c r="T246" s="44">
        <v>181</v>
      </c>
      <c r="U246" s="44">
        <v>255</v>
      </c>
      <c r="V246" s="44">
        <v>255</v>
      </c>
      <c r="W246" s="44">
        <v>148</v>
      </c>
      <c r="X246" s="19">
        <f>SUM(H246:W246)</f>
        <v>3206</v>
      </c>
      <c r="Y246" s="19">
        <f>COUNTIF(H246:W246, "&gt;0" )</f>
        <v>16</v>
      </c>
      <c r="Z246" s="19">
        <f>X246/Y246</f>
        <v>200.375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64" t="str">
        <f>Roster_Selection_Men!AB315&amp;" " &amp; "V "</f>
        <v xml:space="preserve">Rochester University V </v>
      </c>
      <c r="C247" s="64" t="str">
        <f>Roster_Selection_Men!AD315</f>
        <v>19-50137</v>
      </c>
      <c r="D247" s="64" t="str">
        <f>Roster_Selection_Men!AE315</f>
        <v>Brandon Rinke</v>
      </c>
      <c r="E247" s="65" t="s">
        <v>2197</v>
      </c>
      <c r="F247" s="1" t="str">
        <f>IF(ISERROR(Individual_Scores_Men_Var!E247), " ", IF(Individual_Scores_Men_Var!E247 = "Yes", "Yes", "  "))</f>
        <v>Yes</v>
      </c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64" t="str">
        <f>Roster_Selection_Men!AB316&amp;" " &amp; "V "</f>
        <v xml:space="preserve">Rochester University V </v>
      </c>
      <c r="C248" s="64" t="str">
        <f>Roster_Selection_Men!AD316</f>
        <v>11-493030</v>
      </c>
      <c r="D248" s="64" t="str">
        <f>Roster_Selection_Men!AE316</f>
        <v>Brian Shimabukuro</v>
      </c>
      <c r="E248" s="65" t="s">
        <v>2197</v>
      </c>
      <c r="F248" s="1" t="str">
        <f>IF(ISERROR(Individual_Scores_Men_Var!E248), " ", IF(Individual_Scores_Men_Var!E248 = "Yes", "Yes", "  "))</f>
        <v>Yes</v>
      </c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64" t="str">
        <f>Roster_Selection_Men!AB317&amp;" " &amp; "V "</f>
        <v xml:space="preserve">Rochester University V </v>
      </c>
      <c r="C249" s="64" t="str">
        <f>Roster_Selection_Men!AD317</f>
        <v>11-258416</v>
      </c>
      <c r="D249" s="64" t="str">
        <f>Roster_Selection_Men!AE317</f>
        <v>Dominic Wilson</v>
      </c>
      <c r="E249" s="65" t="s">
        <v>2196</v>
      </c>
      <c r="F249" s="1" t="str">
        <f>IF(ISERROR(Individual_Scores_Men_Var!E249), " ", IF(Individual_Scores_Men_Var!E249 = "Yes", "Yes", "  "))</f>
        <v>Yes</v>
      </c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64" t="str">
        <f>Roster_Selection_Men!AB318&amp;" " &amp; "V "</f>
        <v xml:space="preserve">Rochester University V </v>
      </c>
      <c r="C250" s="64" t="str">
        <f>Roster_Selection_Men!AD318</f>
        <v>21-3224</v>
      </c>
      <c r="D250" s="64" t="str">
        <f>Roster_Selection_Men!AE318</f>
        <v>Jake Thompson</v>
      </c>
      <c r="E250" s="65" t="s">
        <v>2197</v>
      </c>
      <c r="F250" s="1" t="str">
        <f>IF(ISERROR(Individual_Scores_Men_Var!E250), " ", IF(Individual_Scores_Men_Var!E250 = "Yes", "Yes", "  "))</f>
        <v>Yes</v>
      </c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64" t="str">
        <f>Roster_Selection_Men!AB319&amp;" " &amp; "V "</f>
        <v xml:space="preserve">Rochester University V </v>
      </c>
      <c r="C251" s="64" t="str">
        <f>Roster_Selection_Men!AD319</f>
        <v>11-268258</v>
      </c>
      <c r="D251" s="64" t="str">
        <f>Roster_Selection_Men!AE319</f>
        <v>Justin Powell</v>
      </c>
      <c r="E251" s="65" t="s">
        <v>2197</v>
      </c>
      <c r="F251" s="1" t="str">
        <f>IF(ISERROR(Individual_Scores_Men_Var!E251), " ", IF(Individual_Scores_Men_Var!E251 = "Yes", "Yes", "  "))</f>
        <v>Yes</v>
      </c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64" t="str">
        <f>Roster_Selection_Men!AB320&amp;" " &amp; "V "</f>
        <v xml:space="preserve">Rochester University V </v>
      </c>
      <c r="C252" s="64" t="str">
        <f>Roster_Selection_Men!AD320</f>
        <v>7914-25519</v>
      </c>
      <c r="D252" s="64" t="str">
        <f>Roster_Selection_Men!AE320</f>
        <v>Mitchell Martin</v>
      </c>
      <c r="E252" s="65" t="s">
        <v>2197</v>
      </c>
      <c r="F252" s="1" t="str">
        <f>IF(ISERROR(Individual_Scores_Men_Var!E252), " ", IF(Individual_Scores_Men_Var!E252 = "Yes", "Yes", "  "))</f>
        <v>Yes</v>
      </c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64" t="str">
        <f>Roster_Selection_Men!AB321&amp;" " &amp; "V "</f>
        <v xml:space="preserve">Rochester University V </v>
      </c>
      <c r="C253" s="64" t="str">
        <f>Roster_Selection_Men!AD321</f>
        <v>5617-4080</v>
      </c>
      <c r="D253" s="64" t="str">
        <f>Roster_Selection_Men!AE321</f>
        <v>Tylan Kim-Arellano</v>
      </c>
      <c r="E253" s="65" t="s">
        <v>2197</v>
      </c>
      <c r="F253" s="1" t="str">
        <f>IF(ISERROR(Individual_Scores_Men_Var!E253), " ", IF(Individual_Scores_Men_Var!E253 = "Yes", "Yes", "  "))</f>
        <v>Yes</v>
      </c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64" t="s">
        <v>1755</v>
      </c>
      <c r="C254" s="66" t="str">
        <f>Individual_Scores_Men_Var!C254</f>
        <v/>
      </c>
      <c r="D254" s="67" t="str">
        <f>Individual_Scores_Men_Var!D254</f>
        <v/>
      </c>
      <c r="E254" s="65"/>
      <c r="F254" s="13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64" t="s">
        <v>1755</v>
      </c>
      <c r="C255" s="66" t="str">
        <f>Individual_Scores_Men_Var!C255</f>
        <v/>
      </c>
      <c r="D255" s="67" t="str">
        <f>Individual_Scores_Men_Var!D255</f>
        <v/>
      </c>
      <c r="E255" s="65"/>
      <c r="F255" s="13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64" t="s">
        <v>1755</v>
      </c>
      <c r="C256" s="66" t="str">
        <f>Individual_Scores_Men_Var!C256</f>
        <v/>
      </c>
      <c r="D256" s="67" t="str">
        <f>Individual_Scores_Men_Var!D256</f>
        <v/>
      </c>
      <c r="E256" s="65"/>
      <c r="F256" s="13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64" t="str">
        <f>Roster_Selection_Men!AB332&amp;" " &amp; "V "</f>
        <v xml:space="preserve">Roosevelt University V </v>
      </c>
      <c r="C259" s="64" t="str">
        <f>Roster_Selection_Men!AD332</f>
        <v>11-446228</v>
      </c>
      <c r="D259" s="64" t="str">
        <f>Roster_Selection_Men!AE332</f>
        <v>Anthony Andrade</v>
      </c>
      <c r="E259" s="65" t="s">
        <v>2197</v>
      </c>
      <c r="F259" s="1" t="str">
        <f>IF(ISERROR(Individual_Scores_Men_Var!E259), " ", IF(Individual_Scores_Men_Var!E259 = "Yes", "Yes", "  "))</f>
        <v>Yes</v>
      </c>
      <c r="G259" s="24" t="s">
        <v>1730</v>
      </c>
      <c r="H259" s="44">
        <v>212</v>
      </c>
      <c r="I259" s="44">
        <v>136</v>
      </c>
      <c r="J259" s="44">
        <v>163</v>
      </c>
      <c r="K259" s="44">
        <v>191</v>
      </c>
      <c r="L259" s="44">
        <v>158</v>
      </c>
      <c r="M259" s="44">
        <v>192</v>
      </c>
      <c r="N259" s="44">
        <v>161</v>
      </c>
      <c r="O259" s="44">
        <v>173</v>
      </c>
      <c r="P259" s="44">
        <v>156</v>
      </c>
      <c r="Q259" s="44">
        <v>221</v>
      </c>
      <c r="R259" s="44">
        <v>153</v>
      </c>
      <c r="S259" s="44">
        <v>178</v>
      </c>
      <c r="T259" s="44">
        <v>188</v>
      </c>
      <c r="U259" s="44">
        <v>220</v>
      </c>
      <c r="V259" s="44">
        <v>169</v>
      </c>
      <c r="W259" s="44">
        <v>161</v>
      </c>
      <c r="X259" s="19">
        <f>SUM(H259:W259)</f>
        <v>2832</v>
      </c>
      <c r="Y259" s="19">
        <f>COUNTIF(H259:W259, "&gt;0" )</f>
        <v>16</v>
      </c>
      <c r="Z259" s="19">
        <f>X259/Y259</f>
        <v>177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64" t="str">
        <f>Roster_Selection_Men!AB333&amp;" " &amp; "V "</f>
        <v xml:space="preserve">Roosevelt University V </v>
      </c>
      <c r="C260" s="64" t="str">
        <f>Roster_Selection_Men!AD333</f>
        <v>15-198655</v>
      </c>
      <c r="D260" s="64" t="str">
        <f>Roster_Selection_Men!AE333</f>
        <v>Aracely Martinez</v>
      </c>
      <c r="E260" s="65" t="s">
        <v>2197</v>
      </c>
      <c r="F260" s="1" t="str">
        <f>IF(ISERROR(Individual_Scores_Men_Var!E260), " ", IF(Individual_Scores_Men_Var!E260 = "Yes", "Yes", "  "))</f>
        <v xml:space="preserve">  </v>
      </c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64" t="str">
        <f>Roster_Selection_Men!AB334&amp;" " &amp; "V "</f>
        <v xml:space="preserve">Roosevelt University V </v>
      </c>
      <c r="C261" s="64" t="str">
        <f>Roster_Selection_Men!AD334</f>
        <v>18-25010</v>
      </c>
      <c r="D261" s="64" t="str">
        <f>Roster_Selection_Men!AE334</f>
        <v>Jesse Castillo</v>
      </c>
      <c r="E261" s="65" t="s">
        <v>2197</v>
      </c>
      <c r="F261" s="1" t="str">
        <f>IF(ISERROR(Individual_Scores_Men_Var!E261), " ", IF(Individual_Scores_Men_Var!E261 = "Yes", "Yes", "  "))</f>
        <v>Yes</v>
      </c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64" t="str">
        <f>Roster_Selection_Men!AB335&amp;" " &amp; "V "</f>
        <v xml:space="preserve">Roosevelt University V </v>
      </c>
      <c r="C262" s="64" t="str">
        <f>Roster_Selection_Men!AD335</f>
        <v>11-63991</v>
      </c>
      <c r="D262" s="64" t="str">
        <f>Roster_Selection_Men!AE335</f>
        <v>Kaitlynn Martin</v>
      </c>
      <c r="E262" s="65" t="s">
        <v>2197</v>
      </c>
      <c r="F262" s="1" t="str">
        <f>IF(ISERROR(Individual_Scores_Men_Var!E262), " ", IF(Individual_Scores_Men_Var!E262 = "Yes", "Yes", "  "))</f>
        <v>Yes</v>
      </c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64" t="str">
        <f>Roster_Selection_Men!AB336&amp;" " &amp; "V "</f>
        <v xml:space="preserve">Roosevelt University V </v>
      </c>
      <c r="C263" s="64" t="str">
        <f>Roster_Selection_Men!AD336</f>
        <v>5666-2172</v>
      </c>
      <c r="D263" s="64" t="str">
        <f>Roster_Selection_Men!AE336</f>
        <v>Kendrick Wilson</v>
      </c>
      <c r="E263" s="65" t="s">
        <v>2197</v>
      </c>
      <c r="F263" s="1" t="str">
        <f>IF(ISERROR(Individual_Scores_Men_Var!E263), " ", IF(Individual_Scores_Men_Var!E263 = "Yes", "Yes", "  "))</f>
        <v>Yes</v>
      </c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64" t="str">
        <f>Roster_Selection_Men!AB337&amp;" " &amp; "V "</f>
        <v xml:space="preserve">Roosevelt University V </v>
      </c>
      <c r="C264" s="64" t="str">
        <f>Roster_Selection_Men!AD337</f>
        <v>11-297619</v>
      </c>
      <c r="D264" s="64" t="str">
        <f>Roster_Selection_Men!AE337</f>
        <v>Pj Waul</v>
      </c>
      <c r="E264" s="65" t="s">
        <v>2197</v>
      </c>
      <c r="F264" s="1" t="str">
        <f>IF(ISERROR(Individual_Scores_Men_Var!E264), " ", IF(Individual_Scores_Men_Var!E264 = "Yes", "Yes", "  "))</f>
        <v>Yes</v>
      </c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64" t="str">
        <f>Roster_Selection_Men!AB338&amp;" " &amp; "V "</f>
        <v xml:space="preserve">Roosevelt University V </v>
      </c>
      <c r="C265" s="64" t="str">
        <f>Roster_Selection_Men!AD338</f>
        <v>11-154464</v>
      </c>
      <c r="D265" s="64" t="str">
        <f>Roster_Selection_Men!AE338</f>
        <v>Troy Welker</v>
      </c>
      <c r="E265" s="65" t="s">
        <v>2197</v>
      </c>
      <c r="F265" s="1" t="str">
        <f>IF(ISERROR(Individual_Scores_Men_Var!E265), " ", IF(Individual_Scores_Men_Var!E265 = "Yes", "Yes", "  "))</f>
        <v>Yes</v>
      </c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64" t="str">
        <f>Roster_Selection_Men!AB339&amp;" " &amp; "V "</f>
        <v xml:space="preserve"> V </v>
      </c>
      <c r="C266" s="64" t="str">
        <f>Roster_Selection_Men!AD339</f>
        <v/>
      </c>
      <c r="D266" s="64" t="str">
        <f>Roster_Selection_Men!AE339</f>
        <v/>
      </c>
      <c r="E266" s="65"/>
      <c r="F266" s="1" t="str">
        <f>IF(ISERROR(Individual_Scores_Men_Var!E266), " ", IF(Individual_Scores_Men_Var!E266 = "Yes", "Yes", "  "))</f>
        <v xml:space="preserve">  </v>
      </c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64" t="s">
        <v>1756</v>
      </c>
      <c r="C267" s="66" t="str">
        <f>Individual_Scores_Men_Var!C267</f>
        <v/>
      </c>
      <c r="D267" s="67" t="str">
        <f>Individual_Scores_Men_Var!D267</f>
        <v/>
      </c>
      <c r="E267" s="65"/>
      <c r="F267" s="13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64" t="s">
        <v>1756</v>
      </c>
      <c r="C268" s="66" t="str">
        <f>Individual_Scores_Men_Var!C268</f>
        <v/>
      </c>
      <c r="D268" s="67" t="str">
        <f>Individual_Scores_Men_Var!D268</f>
        <v/>
      </c>
      <c r="E268" s="65"/>
      <c r="F268" s="13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64" t="s">
        <v>1756</v>
      </c>
      <c r="C269" s="66" t="str">
        <f>Individual_Scores_Men_Var!C269</f>
        <v/>
      </c>
      <c r="D269" s="67" t="str">
        <f>Individual_Scores_Men_Var!D269</f>
        <v/>
      </c>
      <c r="E269" s="65"/>
      <c r="F269" s="13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64" t="str">
        <f>Roster_Selection_Men!AB341&amp;" " &amp; "V "</f>
        <v xml:space="preserve">Saint Xavier University V </v>
      </c>
      <c r="C272" s="64" t="str">
        <f>Roster_Selection_Men!AD341</f>
        <v>11-313025</v>
      </c>
      <c r="D272" s="64" t="str">
        <f>Roster_Selection_Men!AE341</f>
        <v>Bobby Habetler</v>
      </c>
      <c r="E272" s="65" t="s">
        <v>2197</v>
      </c>
      <c r="F272" s="1" t="str">
        <f>IF(ISERROR(Individual_Scores_Men_Var!E272), " ", IF(Individual_Scores_Men_Var!E272 = "Yes", "Yes", "  "))</f>
        <v>Yes</v>
      </c>
      <c r="G272" s="24" t="s">
        <v>1730</v>
      </c>
      <c r="H272" s="44">
        <v>246</v>
      </c>
      <c r="I272" s="44">
        <v>230</v>
      </c>
      <c r="J272" s="44">
        <v>182</v>
      </c>
      <c r="K272" s="44">
        <v>186</v>
      </c>
      <c r="L272" s="44">
        <v>246</v>
      </c>
      <c r="M272" s="44">
        <v>191</v>
      </c>
      <c r="N272" s="44">
        <v>215</v>
      </c>
      <c r="O272" s="44">
        <v>197</v>
      </c>
      <c r="P272" s="44">
        <v>181</v>
      </c>
      <c r="Q272" s="44">
        <v>184</v>
      </c>
      <c r="R272" s="44">
        <v>269</v>
      </c>
      <c r="S272" s="44">
        <v>240</v>
      </c>
      <c r="T272" s="44">
        <v>215</v>
      </c>
      <c r="U272" s="44">
        <v>183</v>
      </c>
      <c r="V272" s="44">
        <v>237</v>
      </c>
      <c r="W272" s="44">
        <v>223</v>
      </c>
      <c r="X272" s="19">
        <f>SUM(H272:W272)</f>
        <v>3425</v>
      </c>
      <c r="Y272" s="19">
        <f>COUNTIF(H272:W272, "&gt;0" )</f>
        <v>16</v>
      </c>
      <c r="Z272" s="19">
        <f>X272/Y272</f>
        <v>214.0625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64" t="str">
        <f>Roster_Selection_Men!AB342&amp;" " &amp; "V "</f>
        <v xml:space="preserve">Saint Xavier University V </v>
      </c>
      <c r="C273" s="64" t="str">
        <f>Roster_Selection_Men!AD342</f>
        <v>18-11739</v>
      </c>
      <c r="D273" s="64" t="str">
        <f>Roster_Selection_Men!AE342</f>
        <v>Daniel Esguerra</v>
      </c>
      <c r="E273" s="65" t="s">
        <v>2197</v>
      </c>
      <c r="F273" s="1" t="str">
        <f>IF(ISERROR(Individual_Scores_Men_Var!E273), " ", IF(Individual_Scores_Men_Var!E273 = "Yes", "Yes", "  "))</f>
        <v xml:space="preserve">  </v>
      </c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64" t="str">
        <f>Roster_Selection_Men!AB343&amp;" " &amp; "V "</f>
        <v xml:space="preserve">Saint Xavier University V </v>
      </c>
      <c r="C274" s="64" t="str">
        <f>Roster_Selection_Men!AD343</f>
        <v>17-24896</v>
      </c>
      <c r="D274" s="64" t="str">
        <f>Roster_Selection_Men!AE343</f>
        <v>Edward Burgos</v>
      </c>
      <c r="E274" s="65" t="s">
        <v>2197</v>
      </c>
      <c r="F274" s="1" t="str">
        <f>IF(ISERROR(Individual_Scores_Men_Var!E274), " ", IF(Individual_Scores_Men_Var!E274 = "Yes", "Yes", "  "))</f>
        <v>Yes</v>
      </c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64" t="str">
        <f>Roster_Selection_Men!AB344&amp;" " &amp; "V "</f>
        <v xml:space="preserve">Saint Xavier University V </v>
      </c>
      <c r="C275" s="64" t="str">
        <f>Roster_Selection_Men!AD344</f>
        <v>11-534832</v>
      </c>
      <c r="D275" s="64" t="str">
        <f>Roster_Selection_Men!AE344</f>
        <v>Jaren Orbeck</v>
      </c>
      <c r="E275" s="65" t="s">
        <v>2196</v>
      </c>
      <c r="F275" s="1" t="str">
        <f>IF(ISERROR(Individual_Scores_Men_Var!E275), " ", IF(Individual_Scores_Men_Var!E275 = "Yes", "Yes", "  "))</f>
        <v xml:space="preserve">  </v>
      </c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64" t="str">
        <f>Roster_Selection_Men!AB345&amp;" " &amp; "V "</f>
        <v xml:space="preserve">Saint Xavier University V </v>
      </c>
      <c r="C276" s="64" t="str">
        <f>Roster_Selection_Men!AD345</f>
        <v>5548-4914</v>
      </c>
      <c r="D276" s="64" t="str">
        <f>Roster_Selection_Men!AE345</f>
        <v>Michael Harmon</v>
      </c>
      <c r="E276" s="65" t="s">
        <v>2197</v>
      </c>
      <c r="F276" s="1" t="str">
        <f>IF(ISERROR(Individual_Scores_Men_Var!E276), " ", IF(Individual_Scores_Men_Var!E276 = "Yes", "Yes", "  "))</f>
        <v>Yes</v>
      </c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64" t="str">
        <f>Roster_Selection_Men!AB346&amp;" " &amp; "V "</f>
        <v xml:space="preserve">Saint Xavier University V </v>
      </c>
      <c r="C277" s="64" t="str">
        <f>Roster_Selection_Men!AD346</f>
        <v>11-572214</v>
      </c>
      <c r="D277" s="64" t="str">
        <f>Roster_Selection_Men!AE346</f>
        <v>Nicholas Sternes</v>
      </c>
      <c r="E277" s="65" t="s">
        <v>2197</v>
      </c>
      <c r="F277" s="1" t="str">
        <f>IF(ISERROR(Individual_Scores_Men_Var!E277), " ", IF(Individual_Scores_Men_Var!E277 = "Yes", "Yes", "  "))</f>
        <v>Yes</v>
      </c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64" t="str">
        <f>Roster_Selection_Men!AB347&amp;" " &amp; "V "</f>
        <v xml:space="preserve">Saint Xavier University V </v>
      </c>
      <c r="C278" s="64" t="str">
        <f>Roster_Selection_Men!AD347</f>
        <v>15-3738</v>
      </c>
      <c r="D278" s="64" t="str">
        <f>Roster_Selection_Men!AE347</f>
        <v>Tim Novak</v>
      </c>
      <c r="E278" s="65" t="s">
        <v>2197</v>
      </c>
      <c r="F278" s="1" t="str">
        <f>IF(ISERROR(Individual_Scores_Men_Var!E278), " ", IF(Individual_Scores_Men_Var!E278 = "Yes", "Yes", "  "))</f>
        <v>Yes</v>
      </c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64" t="str">
        <f>Roster_Selection_Men!AB348&amp;" " &amp; "V "</f>
        <v xml:space="preserve">Saint Xavier University V </v>
      </c>
      <c r="C279" s="64" t="str">
        <f>Roster_Selection_Men!AD348</f>
        <v>20-39060</v>
      </c>
      <c r="D279" s="64" t="str">
        <f>Roster_Selection_Men!AE348</f>
        <v>Tyler Pedersen</v>
      </c>
      <c r="E279" s="65" t="s">
        <v>2196</v>
      </c>
      <c r="F279" s="1" t="str">
        <f>IF(ISERROR(Individual_Scores_Men_Var!E279), " ", IF(Individual_Scores_Men_Var!E279 = "Yes", "Yes", "  "))</f>
        <v>Yes</v>
      </c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64" t="s">
        <v>1757</v>
      </c>
      <c r="C280" s="66" t="str">
        <f>Individual_Scores_Men_Var!C280</f>
        <v/>
      </c>
      <c r="D280" s="67" t="str">
        <f>Individual_Scores_Men_Var!D280</f>
        <v/>
      </c>
      <c r="E280" s="65"/>
      <c r="F280" s="13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64" t="s">
        <v>1757</v>
      </c>
      <c r="C281" s="66" t="str">
        <f>Individual_Scores_Men_Var!C281</f>
        <v/>
      </c>
      <c r="D281" s="67" t="str">
        <f>Individual_Scores_Men_Var!D281</f>
        <v/>
      </c>
      <c r="E281" s="65"/>
      <c r="F281" s="13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64" t="s">
        <v>1757</v>
      </c>
      <c r="C282" s="66" t="str">
        <f>Individual_Scores_Men_Var!C282</f>
        <v/>
      </c>
      <c r="D282" s="67" t="str">
        <f>Individual_Scores_Men_Var!D282</f>
        <v/>
      </c>
      <c r="E282" s="65"/>
      <c r="F282" s="13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64" t="str">
        <f>Roster_Selection_Men!AB364&amp;" " &amp; "V "</f>
        <v xml:space="preserve">Southeastern Illinois College V </v>
      </c>
      <c r="C285" s="64" t="str">
        <f>Roster_Selection_Men!AD364</f>
        <v>11-183794</v>
      </c>
      <c r="D285" s="64" t="str">
        <f>Roster_Selection_Men!AE364</f>
        <v>Conner Bennett</v>
      </c>
      <c r="E285" s="65" t="s">
        <v>2197</v>
      </c>
      <c r="F285" s="1" t="str">
        <f>IF(ISERROR(Individual_Scores_Men_Var!E285), " ", IF(Individual_Scores_Men_Var!E285 = "Yes", "Yes", "  "))</f>
        <v>Yes</v>
      </c>
      <c r="G285" s="24" t="s">
        <v>1730</v>
      </c>
      <c r="H285" s="44">
        <v>175</v>
      </c>
      <c r="I285" s="44">
        <v>184</v>
      </c>
      <c r="J285" s="44">
        <v>168</v>
      </c>
      <c r="K285" s="44">
        <v>253</v>
      </c>
      <c r="L285" s="44">
        <v>147</v>
      </c>
      <c r="M285" s="44">
        <v>185</v>
      </c>
      <c r="N285" s="44">
        <v>160</v>
      </c>
      <c r="O285" s="44">
        <v>193</v>
      </c>
      <c r="P285" s="44">
        <v>192</v>
      </c>
      <c r="Q285" s="44">
        <v>204</v>
      </c>
      <c r="R285" s="44">
        <v>170</v>
      </c>
      <c r="S285" s="44">
        <v>173</v>
      </c>
      <c r="T285" s="44">
        <v>182</v>
      </c>
      <c r="U285" s="44">
        <v>213</v>
      </c>
      <c r="V285" s="44">
        <v>181</v>
      </c>
      <c r="W285" s="44">
        <v>199</v>
      </c>
      <c r="X285" s="19">
        <f>SUM(H285:W285)</f>
        <v>2979</v>
      </c>
      <c r="Y285" s="19">
        <f>COUNTIF(H285:W285, "&gt;0" )</f>
        <v>16</v>
      </c>
      <c r="Z285" s="19">
        <f>X285/Y285</f>
        <v>186.1875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64" t="str">
        <f>Roster_Selection_Men!AB365&amp;" " &amp; "V "</f>
        <v xml:space="preserve">Southeastern Illinois College V </v>
      </c>
      <c r="C286" s="64" t="str">
        <f>Roster_Selection_Men!AD365</f>
        <v>18-39879</v>
      </c>
      <c r="D286" s="64" t="str">
        <f>Roster_Selection_Men!AE365</f>
        <v>Connor McCague</v>
      </c>
      <c r="E286" s="65" t="s">
        <v>2197</v>
      </c>
      <c r="F286" s="1" t="str">
        <f>IF(ISERROR(Individual_Scores_Men_Var!E286), " ", IF(Individual_Scores_Men_Var!E286 = "Yes", "Yes", "  "))</f>
        <v>Yes</v>
      </c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64" t="str">
        <f>Roster_Selection_Men!AB366&amp;" " &amp; "V "</f>
        <v xml:space="preserve">Southeastern Illinois College V </v>
      </c>
      <c r="C287" s="64" t="str">
        <f>Roster_Selection_Men!AD366</f>
        <v>16-144529</v>
      </c>
      <c r="D287" s="64" t="str">
        <f>Roster_Selection_Men!AE366</f>
        <v>Daden Moore</v>
      </c>
      <c r="E287" s="65" t="s">
        <v>2197</v>
      </c>
      <c r="F287" s="1" t="str">
        <f>IF(ISERROR(Individual_Scores_Men_Var!E287), " ", IF(Individual_Scores_Men_Var!E287 = "Yes", "Yes", "  "))</f>
        <v>Yes</v>
      </c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64" t="str">
        <f>Roster_Selection_Men!AB367&amp;" " &amp; "V "</f>
        <v xml:space="preserve">Southeastern Illinois College V </v>
      </c>
      <c r="C288" s="64" t="str">
        <f>Roster_Selection_Men!AD367</f>
        <v>22-93633</v>
      </c>
      <c r="D288" s="64" t="str">
        <f>Roster_Selection_Men!AE367</f>
        <v>Eli Fromm</v>
      </c>
      <c r="E288" s="65" t="s">
        <v>2197</v>
      </c>
      <c r="F288" s="1" t="str">
        <f>IF(ISERROR(Individual_Scores_Men_Var!E288), " ", IF(Individual_Scores_Men_Var!E288 = "Yes", "Yes", "  "))</f>
        <v>Yes</v>
      </c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64" t="str">
        <f>Roster_Selection_Men!AB368&amp;" " &amp; "V "</f>
        <v xml:space="preserve">Southeastern Illinois College V </v>
      </c>
      <c r="C289" s="64" t="str">
        <f>Roster_Selection_Men!AD368</f>
        <v>21-82790</v>
      </c>
      <c r="D289" s="64" t="str">
        <f>Roster_Selection_Men!AE368</f>
        <v>Jase Stewart</v>
      </c>
      <c r="E289" s="65" t="s">
        <v>2197</v>
      </c>
      <c r="F289" s="1" t="str">
        <f>IF(ISERROR(Individual_Scores_Men_Var!E289), " ", IF(Individual_Scores_Men_Var!E289 = "Yes", "Yes", "  "))</f>
        <v>Yes</v>
      </c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64" t="str">
        <f>Roster_Selection_Men!AB369&amp;" " &amp; "V "</f>
        <v xml:space="preserve">Southeastern Illinois College V </v>
      </c>
      <c r="C290" s="64" t="str">
        <f>Roster_Selection_Men!AD369</f>
        <v>11-184002</v>
      </c>
      <c r="D290" s="64" t="str">
        <f>Roster_Selection_Men!AE369</f>
        <v>Jayden Vorhes</v>
      </c>
      <c r="E290" s="65" t="s">
        <v>2197</v>
      </c>
      <c r="F290" s="1" t="str">
        <f>IF(ISERROR(Individual_Scores_Men_Var!E290), " ", IF(Individual_Scores_Men_Var!E290 = "Yes", "Yes", "  "))</f>
        <v>Yes</v>
      </c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64" t="str">
        <f>Roster_Selection_Men!AB370&amp;" " &amp; "V "</f>
        <v xml:space="preserve">Southeastern Illinois College V </v>
      </c>
      <c r="C291" s="64" t="str">
        <f>Roster_Selection_Men!AD370</f>
        <v>17-107102</v>
      </c>
      <c r="D291" s="64" t="str">
        <f>Roster_Selection_Men!AE370</f>
        <v>Lake Ward</v>
      </c>
      <c r="E291" s="65" t="s">
        <v>2197</v>
      </c>
      <c r="F291" s="1" t="str">
        <f>IF(ISERROR(Individual_Scores_Men_Var!E291), " ", IF(Individual_Scores_Men_Var!E291 = "Yes", "Yes", "  "))</f>
        <v>Yes</v>
      </c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64" t="str">
        <f>Roster_Selection_Men!AB371&amp;" " &amp; "V "</f>
        <v xml:space="preserve">Southeastern Illinois College V </v>
      </c>
      <c r="C292" s="64" t="str">
        <f>Roster_Selection_Men!AD371</f>
        <v>22-66522</v>
      </c>
      <c r="D292" s="64" t="str">
        <f>Roster_Selection_Men!AE371</f>
        <v>Matthew Watson</v>
      </c>
      <c r="E292" s="65" t="s">
        <v>2197</v>
      </c>
      <c r="F292" s="1" t="str">
        <f>IF(ISERROR(Individual_Scores_Men_Var!E292), " ", IF(Individual_Scores_Men_Var!E292 = "Yes", "Yes", "  "))</f>
        <v>Yes</v>
      </c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64" t="s">
        <v>1758</v>
      </c>
      <c r="C293" s="66" t="str">
        <f>Individual_Scores_Men_Var!C293</f>
        <v/>
      </c>
      <c r="D293" s="67" t="str">
        <f>Individual_Scores_Men_Var!D293</f>
        <v/>
      </c>
      <c r="E293" s="65"/>
      <c r="F293" s="13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64" t="s">
        <v>1758</v>
      </c>
      <c r="C294" s="66" t="str">
        <f>Individual_Scores_Men_Var!C294</f>
        <v/>
      </c>
      <c r="D294" s="67" t="str">
        <f>Individual_Scores_Men_Var!D294</f>
        <v/>
      </c>
      <c r="E294" s="65"/>
      <c r="F294" s="13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64" t="s">
        <v>1758</v>
      </c>
      <c r="C295" s="66" t="str">
        <f>Individual_Scores_Men_Var!C295</f>
        <v/>
      </c>
      <c r="D295" s="67" t="str">
        <f>Individual_Scores_Men_Var!D295</f>
        <v/>
      </c>
      <c r="E295" s="65"/>
      <c r="F295" s="13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64" t="str">
        <f>Roster_Selection_Men!AB372&amp;" " &amp; "V "</f>
        <v xml:space="preserve">St. Francis (IL) ,University Of V </v>
      </c>
      <c r="C298" s="64" t="str">
        <f>Roster_Selection_Men!AD372</f>
        <v>11-544965</v>
      </c>
      <c r="D298" s="64" t="str">
        <f>Roster_Selection_Men!AE372</f>
        <v>Anthony Lizzio</v>
      </c>
      <c r="E298" s="65" t="s">
        <v>2197</v>
      </c>
      <c r="F298" s="1" t="str">
        <f>IF(ISERROR(Individual_Scores_Men_Var!E298), " ", IF(Individual_Scores_Men_Var!E298 = "Yes", "Yes", "  "))</f>
        <v>Yes</v>
      </c>
      <c r="G298" s="24" t="s">
        <v>1730</v>
      </c>
      <c r="H298" s="44">
        <v>243</v>
      </c>
      <c r="I298" s="44">
        <v>243</v>
      </c>
      <c r="J298" s="44">
        <v>191</v>
      </c>
      <c r="K298" s="44">
        <v>182</v>
      </c>
      <c r="L298" s="44">
        <v>177</v>
      </c>
      <c r="M298" s="44">
        <v>175</v>
      </c>
      <c r="N298" s="44">
        <v>214</v>
      </c>
      <c r="O298" s="44">
        <v>243</v>
      </c>
      <c r="P298" s="44">
        <v>217</v>
      </c>
      <c r="Q298" s="44">
        <v>206</v>
      </c>
      <c r="R298" s="44">
        <v>257</v>
      </c>
      <c r="S298" s="44">
        <v>215</v>
      </c>
      <c r="T298" s="44">
        <v>192</v>
      </c>
      <c r="U298" s="44">
        <v>195</v>
      </c>
      <c r="V298" s="44">
        <v>196</v>
      </c>
      <c r="W298" s="44">
        <v>202</v>
      </c>
      <c r="X298" s="19">
        <f>SUM(H298:W298)</f>
        <v>3348</v>
      </c>
      <c r="Y298" s="19">
        <f>COUNTIF(H298:W298, "&gt;0" )</f>
        <v>16</v>
      </c>
      <c r="Z298" s="19">
        <f>X298/Y298</f>
        <v>209.25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64" t="str">
        <f>Roster_Selection_Men!AB373&amp;" " &amp; "V "</f>
        <v xml:space="preserve">St. Francis (IL) ,University Of V </v>
      </c>
      <c r="C299" s="64" t="str">
        <f>Roster_Selection_Men!AD373</f>
        <v>9229-56948</v>
      </c>
      <c r="D299" s="64" t="str">
        <f>Roster_Selection_Men!AE373</f>
        <v>Ardani Rodas</v>
      </c>
      <c r="E299" s="65" t="s">
        <v>2197</v>
      </c>
      <c r="F299" s="1" t="str">
        <f>IF(ISERROR(Individual_Scores_Men_Var!E299), " ", IF(Individual_Scores_Men_Var!E299 = "Yes", "Yes", "  "))</f>
        <v>Yes</v>
      </c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64" t="str">
        <f>Roster_Selection_Men!AB374&amp;" " &amp; "V "</f>
        <v xml:space="preserve">St. Francis (IL) ,University Of V </v>
      </c>
      <c r="C300" s="64" t="str">
        <f>Roster_Selection_Men!AD374</f>
        <v>11-433310</v>
      </c>
      <c r="D300" s="64" t="str">
        <f>Roster_Selection_Men!AE374</f>
        <v>Braden Kidd</v>
      </c>
      <c r="E300" s="65" t="s">
        <v>2197</v>
      </c>
      <c r="F300" s="1" t="str">
        <f>IF(ISERROR(Individual_Scores_Men_Var!E300), " ", IF(Individual_Scores_Men_Var!E300 = "Yes", "Yes", "  "))</f>
        <v>Yes</v>
      </c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64" t="str">
        <f>Roster_Selection_Men!AB375&amp;" " &amp; "V "</f>
        <v xml:space="preserve">St. Francis (IL) ,University Of V </v>
      </c>
      <c r="C301" s="64" t="str">
        <f>Roster_Selection_Men!AD375</f>
        <v>7914-9422</v>
      </c>
      <c r="D301" s="64" t="str">
        <f>Roster_Selection_Men!AE375</f>
        <v>Brandon Williamson</v>
      </c>
      <c r="E301" s="65" t="s">
        <v>2197</v>
      </c>
      <c r="F301" s="1" t="str">
        <f>IF(ISERROR(Individual_Scores_Men_Var!E301), " ", IF(Individual_Scores_Men_Var!E301 = "Yes", "Yes", "  "))</f>
        <v>Yes</v>
      </c>
    </row>
    <row r="302" spans="2:80" s="1" customFormat="1" ht="13.9" customHeight="1">
      <c r="B302" s="64" t="str">
        <f>Roster_Selection_Men!AB376&amp;" " &amp; "V "</f>
        <v xml:space="preserve">St. Francis (IL) ,University Of V </v>
      </c>
      <c r="C302" s="64" t="str">
        <f>Roster_Selection_Men!AD376</f>
        <v>7914-10638</v>
      </c>
      <c r="D302" s="64" t="str">
        <f>Roster_Selection_Men!AE376</f>
        <v>Chris Bald</v>
      </c>
      <c r="E302" s="65" t="s">
        <v>2196</v>
      </c>
      <c r="F302" s="1" t="str">
        <f>IF(ISERROR(Individual_Scores_Men_Var!E302), " ", IF(Individual_Scores_Men_Var!E302 = "Yes", "Yes", "  "))</f>
        <v xml:space="preserve">  </v>
      </c>
    </row>
    <row r="303" spans="2:80" s="1" customFormat="1" ht="13.9" customHeight="1">
      <c r="B303" s="64" t="str">
        <f>Roster_Selection_Men!AB377&amp;" " &amp; "V "</f>
        <v xml:space="preserve">St. Francis (IL) ,University Of V </v>
      </c>
      <c r="C303" s="64" t="str">
        <f>Roster_Selection_Men!AD377</f>
        <v>11-697068</v>
      </c>
      <c r="D303" s="64" t="str">
        <f>Roster_Selection_Men!AE377</f>
        <v>Christian Randle-Moore</v>
      </c>
      <c r="E303" s="65" t="s">
        <v>2197</v>
      </c>
      <c r="F303" s="1" t="str">
        <f>IF(ISERROR(Individual_Scores_Men_Var!E303), " ", IF(Individual_Scores_Men_Var!E303 = "Yes", "Yes", "  "))</f>
        <v>Yes</v>
      </c>
    </row>
    <row r="304" spans="2:80" s="1" customFormat="1" ht="13.9" customHeight="1">
      <c r="B304" s="64" t="str">
        <f>Roster_Selection_Men!AB378&amp;" " &amp; "V "</f>
        <v xml:space="preserve">St. Francis (IL) ,University Of V </v>
      </c>
      <c r="C304" s="64" t="str">
        <f>Roster_Selection_Men!AD378</f>
        <v>20-53104</v>
      </c>
      <c r="D304" s="64" t="str">
        <f>Roster_Selection_Men!AE378</f>
        <v>Jalen Pfaff</v>
      </c>
      <c r="E304" s="65" t="s">
        <v>2197</v>
      </c>
      <c r="F304" s="1" t="str">
        <f>IF(ISERROR(Individual_Scores_Men_Var!E304), " ", IF(Individual_Scores_Men_Var!E304 = "Yes", "Yes", "  "))</f>
        <v>Yes</v>
      </c>
    </row>
    <row r="305" spans="2:26" s="1" customFormat="1" ht="13.9" customHeight="1">
      <c r="B305" s="64" t="str">
        <f>Roster_Selection_Men!AB379&amp;" " &amp; "V "</f>
        <v xml:space="preserve">St. Francis (IL) ,University Of V </v>
      </c>
      <c r="C305" s="64" t="str">
        <f>Roster_Selection_Men!AD379</f>
        <v>17-11333</v>
      </c>
      <c r="D305" s="64" t="str">
        <f>Roster_Selection_Men!AE379</f>
        <v>Matt Devorsky</v>
      </c>
      <c r="E305" s="65" t="s">
        <v>2197</v>
      </c>
      <c r="F305" s="1" t="str">
        <f>IF(ISERROR(Individual_Scores_Men_Var!E305), " ", IF(Individual_Scores_Men_Var!E305 = "Yes", "Yes", "  "))</f>
        <v>Yes</v>
      </c>
    </row>
    <row r="306" spans="2:26" s="1" customFormat="1" ht="13.9" customHeight="1">
      <c r="B306" s="64" t="s">
        <v>1759</v>
      </c>
      <c r="C306" s="66" t="str">
        <f>Individual_Scores_Men_Var!C306</f>
        <v/>
      </c>
      <c r="D306" s="67" t="str">
        <f>Individual_Scores_Men_Var!D306</f>
        <v/>
      </c>
      <c r="E306" s="65"/>
      <c r="F306" s="13"/>
    </row>
    <row r="307" spans="2:26" s="1" customFormat="1" ht="13.9" customHeight="1">
      <c r="B307" s="64" t="s">
        <v>1759</v>
      </c>
      <c r="C307" s="66" t="str">
        <f>Individual_Scores_Men_Var!C307</f>
        <v/>
      </c>
      <c r="D307" s="67" t="str">
        <f>Individual_Scores_Men_Var!D307</f>
        <v/>
      </c>
      <c r="E307" s="65"/>
      <c r="F307" s="13"/>
    </row>
    <row r="308" spans="2:26" s="1" customFormat="1" ht="13.9" customHeight="1">
      <c r="B308" s="64" t="s">
        <v>1759</v>
      </c>
      <c r="C308" s="66" t="str">
        <f>Individual_Scores_Men_Var!C308</f>
        <v/>
      </c>
      <c r="D308" s="67" t="str">
        <f>Individual_Scores_Men_Var!D308</f>
        <v/>
      </c>
      <c r="E308" s="65"/>
      <c r="F308" s="13"/>
    </row>
    <row r="309" spans="2:26" s="1" customFormat="1" ht="13.9" customHeight="1">
      <c r="B309" s="64" t="s">
        <v>30</v>
      </c>
      <c r="C309" s="64" t="s">
        <v>30</v>
      </c>
      <c r="D309" s="64" t="s">
        <v>30</v>
      </c>
      <c r="E309" s="68"/>
    </row>
    <row r="310" spans="2:26" s="1" customFormat="1" ht="13.9" customHeight="1">
      <c r="B310" s="64" t="s">
        <v>30</v>
      </c>
      <c r="C310" s="64" t="s">
        <v>30</v>
      </c>
      <c r="D310" s="64" t="s">
        <v>30</v>
      </c>
      <c r="E310" s="68"/>
    </row>
    <row r="311" spans="2:26" s="1" customFormat="1" ht="13.9" customHeight="1">
      <c r="B311" s="64" t="str">
        <f>Roster_Selection_Men!AB397&amp;" " &amp; "V "</f>
        <v xml:space="preserve">Tennessee Wesleyan University V </v>
      </c>
      <c r="C311" s="64" t="str">
        <f>Roster_Selection_Men!AD397</f>
        <v>11-241906</v>
      </c>
      <c r="D311" s="64" t="str">
        <f>Roster_Selection_Men!AE397</f>
        <v>Adam Driver</v>
      </c>
      <c r="E311" s="65" t="s">
        <v>2197</v>
      </c>
      <c r="F311" s="1" t="str">
        <f>IF(ISERROR(Individual_Scores_Men_Var!E311), " ", IF(Individual_Scores_Men_Var!E311 = "Yes", "Yes", "  "))</f>
        <v>Yes</v>
      </c>
      <c r="G311" s="50" t="s">
        <v>1730</v>
      </c>
      <c r="H311" s="29">
        <v>201</v>
      </c>
      <c r="I311" s="29">
        <v>233</v>
      </c>
      <c r="J311" s="29">
        <v>156</v>
      </c>
      <c r="K311" s="29">
        <v>178</v>
      </c>
      <c r="L311" s="29">
        <v>201</v>
      </c>
      <c r="M311" s="29">
        <v>225</v>
      </c>
      <c r="N311" s="29">
        <v>198</v>
      </c>
      <c r="O311" s="29">
        <v>203</v>
      </c>
      <c r="P311" s="29">
        <v>186</v>
      </c>
      <c r="Q311" s="29">
        <v>162</v>
      </c>
      <c r="R311" s="29">
        <v>186</v>
      </c>
      <c r="S311" s="29">
        <v>214</v>
      </c>
      <c r="T311" s="29">
        <v>160</v>
      </c>
      <c r="U311" s="29">
        <v>224</v>
      </c>
      <c r="V311" s="29">
        <v>200</v>
      </c>
      <c r="W311" s="29">
        <v>183</v>
      </c>
      <c r="X311" s="69">
        <f>SUM(H311:W311)</f>
        <v>3110</v>
      </c>
      <c r="Y311" s="69">
        <f>COUNTIF(H311:W311, "&gt;0" )</f>
        <v>16</v>
      </c>
      <c r="Z311" s="69">
        <f>X311/Y311</f>
        <v>194.375</v>
      </c>
    </row>
    <row r="312" spans="2:26" s="1" customFormat="1" ht="13.9" customHeight="1">
      <c r="B312" s="64" t="str">
        <f>Roster_Selection_Men!AB398&amp;" " &amp; "V "</f>
        <v xml:space="preserve">Tennessee Wesleyan University V </v>
      </c>
      <c r="C312" s="64" t="str">
        <f>Roster_Selection_Men!AD398</f>
        <v>8138-9941</v>
      </c>
      <c r="D312" s="64" t="str">
        <f>Roster_Selection_Men!AE398</f>
        <v>C J Williams</v>
      </c>
      <c r="E312" s="65" t="s">
        <v>2197</v>
      </c>
      <c r="F312" s="1" t="str">
        <f>IF(ISERROR(Individual_Scores_Men_Var!E312), " ", IF(Individual_Scores_Men_Var!E312 = "Yes", "Yes", "  "))</f>
        <v>Yes</v>
      </c>
    </row>
    <row r="313" spans="2:26" s="1" customFormat="1" ht="13.9" customHeight="1">
      <c r="B313" s="64" t="str">
        <f>Roster_Selection_Men!AB399&amp;" " &amp; "V "</f>
        <v xml:space="preserve">Tennessee Wesleyan University V </v>
      </c>
      <c r="C313" s="64" t="str">
        <f>Roster_Selection_Men!AD399</f>
        <v>11-230862</v>
      </c>
      <c r="D313" s="64" t="str">
        <f>Roster_Selection_Men!AE399</f>
        <v>Devean Littlejohn</v>
      </c>
      <c r="E313" s="65" t="s">
        <v>2197</v>
      </c>
      <c r="F313" s="1" t="str">
        <f>IF(ISERROR(Individual_Scores_Men_Var!E313), " ", IF(Individual_Scores_Men_Var!E313 = "Yes", "Yes", "  "))</f>
        <v>Yes</v>
      </c>
    </row>
    <row r="314" spans="2:26" s="1" customFormat="1" ht="13.9" customHeight="1">
      <c r="B314" s="64" t="str">
        <f>Roster_Selection_Men!AB400&amp;" " &amp; "V "</f>
        <v xml:space="preserve">Tennessee Wesleyan University V </v>
      </c>
      <c r="C314" s="64" t="str">
        <f>Roster_Selection_Men!AD400</f>
        <v>11-517766</v>
      </c>
      <c r="D314" s="64" t="str">
        <f>Roster_Selection_Men!AE400</f>
        <v>John Nunn</v>
      </c>
      <c r="E314" s="65" t="s">
        <v>2197</v>
      </c>
      <c r="F314" s="1" t="str">
        <f>IF(ISERROR(Individual_Scores_Men_Var!E314), " ", IF(Individual_Scores_Men_Var!E314 = "Yes", "Yes", "  "))</f>
        <v>Yes</v>
      </c>
    </row>
    <row r="315" spans="2:26" s="1" customFormat="1" ht="13.9" customHeight="1">
      <c r="B315" s="64" t="str">
        <f>Roster_Selection_Men!AB401&amp;" " &amp; "V "</f>
        <v xml:space="preserve">Tennessee Wesleyan University V </v>
      </c>
      <c r="C315" s="64" t="str">
        <f>Roster_Selection_Men!AD401</f>
        <v>11-241908</v>
      </c>
      <c r="D315" s="64" t="str">
        <f>Roster_Selection_Men!AE401</f>
        <v>Kory Driver</v>
      </c>
      <c r="E315" s="65" t="s">
        <v>2197</v>
      </c>
      <c r="F315" s="1" t="str">
        <f>IF(ISERROR(Individual_Scores_Men_Var!E315), " ", IF(Individual_Scores_Men_Var!E315 = "Yes", "Yes", "  "))</f>
        <v>Yes</v>
      </c>
    </row>
    <row r="316" spans="2:26" s="1" customFormat="1" ht="13.9" customHeight="1">
      <c r="B316" s="64" t="str">
        <f>Roster_Selection_Men!AB402&amp;" " &amp; "V "</f>
        <v xml:space="preserve">Tennessee Wesleyan University V </v>
      </c>
      <c r="C316" s="64" t="str">
        <f>Roster_Selection_Men!AD402</f>
        <v>7914-3412</v>
      </c>
      <c r="D316" s="64" t="str">
        <f>Roster_Selection_Men!AE402</f>
        <v>Oliver Lawson</v>
      </c>
      <c r="E316" s="65" t="s">
        <v>2197</v>
      </c>
      <c r="F316" s="1" t="str">
        <f>IF(ISERROR(Individual_Scores_Men_Var!E316), " ", IF(Individual_Scores_Men_Var!E316 = "Yes", "Yes", "  "))</f>
        <v>Yes</v>
      </c>
    </row>
    <row r="317" spans="2:26" s="1" customFormat="1" ht="13.9" customHeight="1">
      <c r="B317" s="64" t="str">
        <f>Roster_Selection_Men!AB403&amp;" " &amp; "V "</f>
        <v xml:space="preserve">Tennessee Wesleyan University V </v>
      </c>
      <c r="C317" s="64" t="str">
        <f>Roster_Selection_Men!AD403</f>
        <v>8663-24627</v>
      </c>
      <c r="D317" s="64" t="str">
        <f>Roster_Selection_Men!AE403</f>
        <v>Tyler Moore</v>
      </c>
      <c r="E317" s="65" t="s">
        <v>2197</v>
      </c>
      <c r="F317" s="1" t="str">
        <f>IF(ISERROR(Individual_Scores_Men_Var!E317), " ", IF(Individual_Scores_Men_Var!E317 = "Yes", "Yes", "  "))</f>
        <v>Yes</v>
      </c>
    </row>
    <row r="318" spans="2:26" s="1" customFormat="1" ht="13.9" customHeight="1">
      <c r="B318" s="64" t="str">
        <f>Roster_Selection_Men!AB404&amp;" " &amp; "V "</f>
        <v xml:space="preserve"> V </v>
      </c>
      <c r="C318" s="64" t="str">
        <f>Roster_Selection_Men!AD404</f>
        <v/>
      </c>
      <c r="D318" s="64" t="str">
        <f>Roster_Selection_Men!AE404</f>
        <v/>
      </c>
      <c r="E318" s="65"/>
      <c r="F318" s="1" t="str">
        <f>IF(ISERROR(Individual_Scores_Men_Var!E318), " ", IF(Individual_Scores_Men_Var!E318 = "Yes", "Yes", "  "))</f>
        <v xml:space="preserve">  </v>
      </c>
    </row>
    <row r="319" spans="2:26" s="1" customFormat="1" ht="13.9" customHeight="1">
      <c r="B319" s="64" t="s">
        <v>1760</v>
      </c>
      <c r="C319" s="66" t="str">
        <f>Individual_Scores_Men_Var!C319</f>
        <v/>
      </c>
      <c r="D319" s="67" t="str">
        <f>Individual_Scores_Men_Var!D319</f>
        <v/>
      </c>
      <c r="E319" s="65"/>
      <c r="F319" s="13"/>
    </row>
    <row r="320" spans="2:26" s="1" customFormat="1" ht="13.9" customHeight="1">
      <c r="B320" s="64" t="s">
        <v>1760</v>
      </c>
      <c r="C320" s="66" t="str">
        <f>Individual_Scores_Men_Var!C320</f>
        <v/>
      </c>
      <c r="D320" s="67" t="str">
        <f>Individual_Scores_Men_Var!D320</f>
        <v/>
      </c>
      <c r="E320" s="65"/>
      <c r="F320" s="13"/>
    </row>
    <row r="321" spans="2:26" s="1" customFormat="1" ht="13.9" customHeight="1">
      <c r="B321" s="64" t="s">
        <v>1760</v>
      </c>
      <c r="C321" s="66" t="str">
        <f>Individual_Scores_Men_Var!C321</f>
        <v/>
      </c>
      <c r="D321" s="67" t="str">
        <f>Individual_Scores_Men_Var!D321</f>
        <v/>
      </c>
      <c r="E321" s="65"/>
      <c r="F321" s="13"/>
    </row>
    <row r="322" spans="2:26" s="1" customFormat="1" ht="13.9" customHeight="1">
      <c r="B322" s="64" t="s">
        <v>30</v>
      </c>
      <c r="C322" s="64" t="s">
        <v>30</v>
      </c>
      <c r="D322" s="64" t="s">
        <v>30</v>
      </c>
      <c r="E322" s="68"/>
    </row>
    <row r="323" spans="2:26" s="1" customFormat="1" ht="13.9" customHeight="1">
      <c r="B323" s="64" t="s">
        <v>30</v>
      </c>
      <c r="C323" s="64" t="s">
        <v>30</v>
      </c>
      <c r="D323" s="64" t="s">
        <v>30</v>
      </c>
      <c r="E323" s="68"/>
    </row>
    <row r="324" spans="2:26" s="1" customFormat="1" ht="13.9" customHeight="1">
      <c r="B324" s="64" t="str">
        <f>Roster_Selection_Men!AB411&amp;" " &amp; "V "</f>
        <v xml:space="preserve">Thomas More University V </v>
      </c>
      <c r="C324" s="64" t="str">
        <f>Roster_Selection_Men!AD411</f>
        <v>21-3763</v>
      </c>
      <c r="D324" s="64" t="str">
        <f>Roster_Selection_Men!AE411</f>
        <v>Carter Wahl</v>
      </c>
      <c r="E324" s="65" t="s">
        <v>2197</v>
      </c>
      <c r="F324" s="1" t="str">
        <f>IF(ISERROR(Individual_Scores_Men_Var!E324), " ", IF(Individual_Scores_Men_Var!E324 = "Yes", "Yes", "  "))</f>
        <v>Yes</v>
      </c>
      <c r="G324" s="50" t="s">
        <v>1730</v>
      </c>
      <c r="H324" s="29">
        <v>227</v>
      </c>
      <c r="I324" s="29">
        <v>216</v>
      </c>
      <c r="J324" s="29">
        <v>127</v>
      </c>
      <c r="K324" s="29">
        <v>209</v>
      </c>
      <c r="L324" s="29">
        <v>192</v>
      </c>
      <c r="M324" s="29">
        <v>178</v>
      </c>
      <c r="N324" s="29">
        <v>186</v>
      </c>
      <c r="O324" s="29">
        <v>162</v>
      </c>
      <c r="P324" s="29">
        <v>213</v>
      </c>
      <c r="Q324" s="29">
        <v>181</v>
      </c>
      <c r="R324" s="29">
        <v>224</v>
      </c>
      <c r="S324" s="29">
        <v>181</v>
      </c>
      <c r="T324" s="29">
        <v>213</v>
      </c>
      <c r="U324" s="29">
        <v>192</v>
      </c>
      <c r="V324" s="29">
        <v>202</v>
      </c>
      <c r="W324" s="29">
        <v>209</v>
      </c>
      <c r="X324" s="69">
        <f>SUM(H324:W324)</f>
        <v>3112</v>
      </c>
      <c r="Y324" s="69">
        <f>COUNTIF(H324:W324, "&gt;0" )</f>
        <v>16</v>
      </c>
      <c r="Z324" s="69">
        <f>X324/Y324</f>
        <v>194.5</v>
      </c>
    </row>
    <row r="325" spans="2:26" s="1" customFormat="1" ht="13.9" customHeight="1">
      <c r="B325" s="64" t="str">
        <f>Roster_Selection_Men!AB412&amp;" " &amp; "V "</f>
        <v xml:space="preserve">Thomas More University V </v>
      </c>
      <c r="C325" s="64" t="str">
        <f>Roster_Selection_Men!AD412</f>
        <v>17-88966</v>
      </c>
      <c r="D325" s="64" t="str">
        <f>Roster_Selection_Men!AE412</f>
        <v>Cole Arsenault</v>
      </c>
      <c r="E325" s="65" t="s">
        <v>2197</v>
      </c>
      <c r="F325" s="1" t="str">
        <f>IF(ISERROR(Individual_Scores_Men_Var!E325), " ", IF(Individual_Scores_Men_Var!E325 = "Yes", "Yes", "  "))</f>
        <v>Yes</v>
      </c>
    </row>
    <row r="326" spans="2:26" s="1" customFormat="1" ht="13.9" customHeight="1">
      <c r="B326" s="64" t="str">
        <f>Roster_Selection_Men!AB413&amp;" " &amp; "V "</f>
        <v xml:space="preserve">Thomas More University V </v>
      </c>
      <c r="C326" s="64" t="str">
        <f>Roster_Selection_Men!AD413</f>
        <v>19-86415</v>
      </c>
      <c r="D326" s="64" t="str">
        <f>Roster_Selection_Men!AE413</f>
        <v>Drake Scallon</v>
      </c>
      <c r="E326" s="65" t="s">
        <v>2197</v>
      </c>
      <c r="F326" s="1" t="str">
        <f>IF(ISERROR(Individual_Scores_Men_Var!E326), " ", IF(Individual_Scores_Men_Var!E326 = "Yes", "Yes", "  "))</f>
        <v>Yes</v>
      </c>
    </row>
    <row r="327" spans="2:26" s="1" customFormat="1" ht="13.9" customHeight="1">
      <c r="B327" s="64" t="str">
        <f>Roster_Selection_Men!AB414&amp;" " &amp; "V "</f>
        <v xml:space="preserve">Thomas More University V </v>
      </c>
      <c r="C327" s="64" t="str">
        <f>Roster_Selection_Men!AD414</f>
        <v>7914-54161</v>
      </c>
      <c r="D327" s="64" t="str">
        <f>Roster_Selection_Men!AE414</f>
        <v>Ethan Boyers</v>
      </c>
      <c r="E327" s="65" t="s">
        <v>2197</v>
      </c>
      <c r="F327" s="1" t="str">
        <f>IF(ISERROR(Individual_Scores_Men_Var!E327), " ", IF(Individual_Scores_Men_Var!E327 = "Yes", "Yes", "  "))</f>
        <v>Yes</v>
      </c>
    </row>
    <row r="328" spans="2:26" s="1" customFormat="1" ht="13.9" customHeight="1">
      <c r="B328" s="64" t="str">
        <f>Roster_Selection_Men!AB415&amp;" " &amp; "V "</f>
        <v xml:space="preserve">Thomas More University V </v>
      </c>
      <c r="C328" s="64" t="str">
        <f>Roster_Selection_Men!AD415</f>
        <v>16-163150</v>
      </c>
      <c r="D328" s="64" t="str">
        <f>Roster_Selection_Men!AE415</f>
        <v>Evan Williams</v>
      </c>
      <c r="E328" s="65" t="s">
        <v>2197</v>
      </c>
      <c r="F328" s="1" t="str">
        <f>IF(ISERROR(Individual_Scores_Men_Var!E328), " ", IF(Individual_Scores_Men_Var!E328 = "Yes", "Yes", "  "))</f>
        <v>Yes</v>
      </c>
    </row>
    <row r="329" spans="2:26" s="1" customFormat="1" ht="13.9" customHeight="1">
      <c r="B329" s="64" t="str">
        <f>Roster_Selection_Men!AB416&amp;" " &amp; "V "</f>
        <v xml:space="preserve">Thomas More University V </v>
      </c>
      <c r="C329" s="64" t="str">
        <f>Roster_Selection_Men!AD416</f>
        <v>11-549647</v>
      </c>
      <c r="D329" s="64" t="str">
        <f>Roster_Selection_Men!AE416</f>
        <v>Jacob Popp</v>
      </c>
      <c r="E329" s="65" t="s">
        <v>2197</v>
      </c>
      <c r="F329" s="1" t="str">
        <f>IF(ISERROR(Individual_Scores_Men_Var!E329), " ", IF(Individual_Scores_Men_Var!E329 = "Yes", "Yes", "  "))</f>
        <v>Yes</v>
      </c>
    </row>
    <row r="330" spans="2:26" s="1" customFormat="1" ht="13.9" customHeight="1">
      <c r="B330" s="64" t="str">
        <f>Roster_Selection_Men!AB417&amp;" " &amp; "V "</f>
        <v xml:space="preserve">Thomas More University V </v>
      </c>
      <c r="C330" s="64" t="str">
        <f>Roster_Selection_Men!AD417</f>
        <v>18-35004</v>
      </c>
      <c r="D330" s="64" t="str">
        <f>Roster_Selection_Men!AE417</f>
        <v>Jacob Toelke</v>
      </c>
      <c r="E330" s="65" t="s">
        <v>2197</v>
      </c>
      <c r="F330" s="1" t="str">
        <f>IF(ISERROR(Individual_Scores_Men_Var!E330), " ", IF(Individual_Scores_Men_Var!E330 = "Yes", "Yes", "  "))</f>
        <v>Yes</v>
      </c>
    </row>
    <row r="331" spans="2:26" s="1" customFormat="1" ht="13.9" customHeight="1">
      <c r="B331" s="64" t="str">
        <f>Roster_Selection_Men!AB418&amp;" " &amp; "V "</f>
        <v xml:space="preserve">Thomas More University V </v>
      </c>
      <c r="C331" s="64" t="str">
        <f>Roster_Selection_Men!AD418</f>
        <v>18-90002</v>
      </c>
      <c r="D331" s="64" t="str">
        <f>Roster_Selection_Men!AE418</f>
        <v>Zachary Beltz</v>
      </c>
      <c r="E331" s="65" t="s">
        <v>2197</v>
      </c>
      <c r="F331" s="1" t="str">
        <f>IF(ISERROR(Individual_Scores_Men_Var!E331), " ", IF(Individual_Scores_Men_Var!E331 = "Yes", "Yes", "  "))</f>
        <v>Yes</v>
      </c>
    </row>
    <row r="332" spans="2:26" s="1" customFormat="1" ht="13.9" customHeight="1">
      <c r="B332" s="64" t="s">
        <v>1761</v>
      </c>
      <c r="C332" s="66" t="str">
        <f>Individual_Scores_Men_Var!C332</f>
        <v/>
      </c>
      <c r="D332" s="67" t="str">
        <f>Individual_Scores_Men_Var!D332</f>
        <v/>
      </c>
      <c r="E332" s="65"/>
      <c r="F332" s="13"/>
    </row>
    <row r="333" spans="2:26" s="1" customFormat="1" ht="13.9" customHeight="1">
      <c r="B333" s="64" t="s">
        <v>1761</v>
      </c>
      <c r="C333" s="66" t="str">
        <f>Individual_Scores_Men_Var!C333</f>
        <v/>
      </c>
      <c r="D333" s="67" t="str">
        <f>Individual_Scores_Men_Var!D333</f>
        <v/>
      </c>
      <c r="E333" s="65"/>
      <c r="F333" s="13"/>
    </row>
    <row r="334" spans="2:26" s="1" customFormat="1" ht="13.9" customHeight="1">
      <c r="B334" s="64" t="s">
        <v>1761</v>
      </c>
      <c r="C334" s="66" t="str">
        <f>Individual_Scores_Men_Var!C334</f>
        <v/>
      </c>
      <c r="D334" s="67" t="str">
        <f>Individual_Scores_Men_Var!D334</f>
        <v/>
      </c>
      <c r="E334" s="65"/>
      <c r="F334" s="13"/>
    </row>
    <row r="335" spans="2:26" s="1" customFormat="1" ht="13.9" customHeight="1">
      <c r="B335" s="64" t="s">
        <v>30</v>
      </c>
      <c r="C335" s="64" t="s">
        <v>30</v>
      </c>
      <c r="D335" s="64" t="s">
        <v>30</v>
      </c>
      <c r="E335" s="68"/>
    </row>
    <row r="336" spans="2:26" s="1" customFormat="1" ht="13.9" customHeight="1">
      <c r="B336" s="64" t="s">
        <v>30</v>
      </c>
      <c r="C336" s="64" t="s">
        <v>30</v>
      </c>
      <c r="D336" s="64" t="s">
        <v>30</v>
      </c>
      <c r="E336" s="68"/>
    </row>
    <row r="337" spans="2:26" s="1" customFormat="1" ht="13.9" customHeight="1">
      <c r="B337" s="64" t="str">
        <f>Roster_Selection_Men!AB429&amp;" " &amp; "V "</f>
        <v xml:space="preserve">Toledo ,University Of V </v>
      </c>
      <c r="C337" s="64" t="str">
        <f>Roster_Selection_Men!AD429</f>
        <v>8615-38607</v>
      </c>
      <c r="D337" s="64" t="str">
        <f>Roster_Selection_Men!AE429</f>
        <v>Daniel Fox</v>
      </c>
      <c r="E337" s="65" t="s">
        <v>2197</v>
      </c>
      <c r="F337" s="1" t="str">
        <f>IF(ISERROR(Individual_Scores_Men_Var!E337), " ", IF(Individual_Scores_Men_Var!E337 = "Yes", "Yes", "  "))</f>
        <v>Yes</v>
      </c>
      <c r="G337" s="50" t="s">
        <v>1730</v>
      </c>
      <c r="H337" s="29">
        <v>179</v>
      </c>
      <c r="I337" s="29">
        <v>203</v>
      </c>
      <c r="J337" s="29">
        <v>205</v>
      </c>
      <c r="K337" s="29">
        <v>243</v>
      </c>
      <c r="L337" s="29">
        <v>184</v>
      </c>
      <c r="M337" s="29">
        <v>167</v>
      </c>
      <c r="N337" s="29">
        <v>256</v>
      </c>
      <c r="O337" s="29">
        <v>194</v>
      </c>
      <c r="P337" s="29">
        <v>164</v>
      </c>
      <c r="Q337" s="29">
        <v>226</v>
      </c>
      <c r="R337" s="29">
        <v>238</v>
      </c>
      <c r="S337" s="29">
        <v>151</v>
      </c>
      <c r="T337" s="29">
        <v>191</v>
      </c>
      <c r="U337" s="29">
        <v>194</v>
      </c>
      <c r="V337" s="29">
        <v>186</v>
      </c>
      <c r="W337" s="29">
        <v>173</v>
      </c>
      <c r="X337" s="69">
        <f>SUM(H337:W337)</f>
        <v>3154</v>
      </c>
      <c r="Y337" s="69">
        <f>COUNTIF(H337:W337, "&gt;0" )</f>
        <v>16</v>
      </c>
      <c r="Z337" s="69">
        <f>X337/Y337</f>
        <v>197.125</v>
      </c>
    </row>
    <row r="338" spans="2:26" s="1" customFormat="1" ht="13.9" customHeight="1">
      <c r="B338" s="64" t="str">
        <f>Roster_Selection_Men!AB430&amp;" " &amp; "V "</f>
        <v xml:space="preserve">Toledo ,University Of V </v>
      </c>
      <c r="C338" s="64" t="str">
        <f>Roster_Selection_Men!AD430</f>
        <v>15-109256</v>
      </c>
      <c r="D338" s="64" t="str">
        <f>Roster_Selection_Men!AE430</f>
        <v>Jack Stough</v>
      </c>
      <c r="E338" s="65" t="s">
        <v>2197</v>
      </c>
      <c r="F338" s="1" t="str">
        <f>IF(ISERROR(Individual_Scores_Men_Var!E338), " ", IF(Individual_Scores_Men_Var!E338 = "Yes", "Yes", "  "))</f>
        <v>Yes</v>
      </c>
    </row>
    <row r="339" spans="2:26" s="1" customFormat="1" ht="13.9" customHeight="1">
      <c r="B339" s="64" t="str">
        <f>Roster_Selection_Men!AB431&amp;" " &amp; "V "</f>
        <v xml:space="preserve">Toledo ,University Of V </v>
      </c>
      <c r="C339" s="64" t="str">
        <f>Roster_Selection_Men!AD431</f>
        <v>20-50303</v>
      </c>
      <c r="D339" s="64" t="str">
        <f>Roster_Selection_Men!AE431</f>
        <v>Joseph Dupont</v>
      </c>
      <c r="E339" s="65" t="s">
        <v>2197</v>
      </c>
      <c r="F339" s="1" t="str">
        <f>IF(ISERROR(Individual_Scores_Men_Var!E339), " ", IF(Individual_Scores_Men_Var!E339 = "Yes", "Yes", "  "))</f>
        <v>Yes</v>
      </c>
    </row>
    <row r="340" spans="2:26" s="1" customFormat="1" ht="13.9" customHeight="1">
      <c r="B340" s="64" t="str">
        <f>Roster_Selection_Men!AB432&amp;" " &amp; "V "</f>
        <v xml:space="preserve">Toledo ,University Of V </v>
      </c>
      <c r="C340" s="64" t="str">
        <f>Roster_Selection_Men!AD432</f>
        <v>11-641956</v>
      </c>
      <c r="D340" s="64" t="str">
        <f>Roster_Selection_Men!AE432</f>
        <v>Matthew Henry</v>
      </c>
      <c r="E340" s="65" t="s">
        <v>2197</v>
      </c>
      <c r="F340" s="1" t="str">
        <f>IF(ISERROR(Individual_Scores_Men_Var!E340), " ", IF(Individual_Scores_Men_Var!E340 = "Yes", "Yes", "  "))</f>
        <v>Yes</v>
      </c>
    </row>
    <row r="341" spans="2:26" s="1" customFormat="1" ht="13.9" customHeight="1">
      <c r="B341" s="64" t="str">
        <f>Roster_Selection_Men!AB433&amp;" " &amp; "V "</f>
        <v xml:space="preserve">Toledo ,University Of V </v>
      </c>
      <c r="C341" s="64" t="str">
        <f>Roster_Selection_Men!AD433</f>
        <v>11-432292</v>
      </c>
      <c r="D341" s="64" t="str">
        <f>Roster_Selection_Men!AE433</f>
        <v>Nathan Kelly</v>
      </c>
      <c r="E341" s="65" t="s">
        <v>2197</v>
      </c>
      <c r="F341" s="1" t="str">
        <f>IF(ISERROR(Individual_Scores_Men_Var!E341), " ", IF(Individual_Scores_Men_Var!E341 = "Yes", "Yes", "  "))</f>
        <v>Yes</v>
      </c>
    </row>
    <row r="342" spans="2:26" s="1" customFormat="1" ht="13.9" customHeight="1">
      <c r="B342" s="64" t="str">
        <f>Roster_Selection_Men!AB434&amp;" " &amp; "V "</f>
        <v xml:space="preserve"> V </v>
      </c>
      <c r="C342" s="64" t="str">
        <f>Roster_Selection_Men!AD434</f>
        <v/>
      </c>
      <c r="D342" s="64" t="str">
        <f>Roster_Selection_Men!AE434</f>
        <v/>
      </c>
      <c r="E342" s="65"/>
      <c r="F342" s="1" t="str">
        <f>IF(ISERROR(Individual_Scores_Men_Var!E342), " ", IF(Individual_Scores_Men_Var!E342 = "Yes", "Yes", "  "))</f>
        <v xml:space="preserve">  </v>
      </c>
    </row>
    <row r="343" spans="2:26" s="1" customFormat="1" ht="13.9" customHeight="1">
      <c r="B343" s="64" t="str">
        <f>Roster_Selection_Men!AB435&amp;" " &amp; "V "</f>
        <v xml:space="preserve"> V </v>
      </c>
      <c r="C343" s="64" t="str">
        <f>Roster_Selection_Men!AD435</f>
        <v/>
      </c>
      <c r="D343" s="64" t="str">
        <f>Roster_Selection_Men!AE435</f>
        <v/>
      </c>
      <c r="E343" s="65"/>
      <c r="F343" s="1" t="str">
        <f>IF(ISERROR(Individual_Scores_Men_Var!E343), " ", IF(Individual_Scores_Men_Var!E343 = "Yes", "Yes", "  "))</f>
        <v xml:space="preserve">  </v>
      </c>
    </row>
    <row r="344" spans="2:26" s="1" customFormat="1" ht="13.9" customHeight="1">
      <c r="B344" s="64" t="str">
        <f>Roster_Selection_Men!AB436&amp;" " &amp; "V "</f>
        <v xml:space="preserve"> V </v>
      </c>
      <c r="C344" s="64" t="str">
        <f>Roster_Selection_Men!AD436</f>
        <v/>
      </c>
      <c r="D344" s="64" t="str">
        <f>Roster_Selection_Men!AE436</f>
        <v/>
      </c>
      <c r="E344" s="65"/>
      <c r="F344" s="1" t="str">
        <f>IF(ISERROR(Individual_Scores_Men_Var!E344), " ", IF(Individual_Scores_Men_Var!E344 = "Yes", "Yes", "  "))</f>
        <v xml:space="preserve">  </v>
      </c>
    </row>
    <row r="345" spans="2:26" s="1" customFormat="1" ht="13.9" customHeight="1">
      <c r="B345" s="64" t="s">
        <v>1762</v>
      </c>
      <c r="C345" s="66" t="str">
        <f>Individual_Scores_Men_Var!C345</f>
        <v/>
      </c>
      <c r="D345" s="67" t="str">
        <f>Individual_Scores_Men_Var!D345</f>
        <v/>
      </c>
      <c r="E345" s="65"/>
      <c r="F345" s="13"/>
    </row>
    <row r="346" spans="2:26" s="1" customFormat="1" ht="13.9" customHeight="1">
      <c r="B346" s="64" t="s">
        <v>1762</v>
      </c>
      <c r="C346" s="66" t="str">
        <f>Individual_Scores_Men_Var!C346</f>
        <v/>
      </c>
      <c r="D346" s="67" t="str">
        <f>Individual_Scores_Men_Var!D346</f>
        <v/>
      </c>
      <c r="E346" s="65"/>
      <c r="F346" s="13"/>
    </row>
    <row r="347" spans="2:26" s="1" customFormat="1" ht="13.9" customHeight="1">
      <c r="B347" s="64" t="s">
        <v>1762</v>
      </c>
      <c r="C347" s="66" t="str">
        <f>Individual_Scores_Men_Var!C347</f>
        <v/>
      </c>
      <c r="D347" s="67" t="str">
        <f>Individual_Scores_Men_Var!D347</f>
        <v/>
      </c>
      <c r="E347" s="65"/>
      <c r="F347" s="13"/>
    </row>
    <row r="348" spans="2:26" s="1" customFormat="1" ht="13.9" customHeight="1">
      <c r="B348" s="64" t="s">
        <v>30</v>
      </c>
      <c r="C348" s="64" t="s">
        <v>30</v>
      </c>
      <c r="D348" s="64" t="s">
        <v>30</v>
      </c>
      <c r="E348" s="68"/>
    </row>
    <row r="349" spans="2:26" s="1" customFormat="1" ht="13.9" customHeight="1">
      <c r="B349" s="64" t="s">
        <v>30</v>
      </c>
      <c r="C349" s="64" t="s">
        <v>30</v>
      </c>
      <c r="D349" s="64" t="s">
        <v>30</v>
      </c>
      <c r="E349" s="68"/>
    </row>
    <row r="350" spans="2:26" s="1" customFormat="1" ht="13.9" customHeight="1">
      <c r="B350" s="64" t="str">
        <f>Roster_Selection_Men!AB439&amp;" " &amp; "V "</f>
        <v xml:space="preserve">Trine University V </v>
      </c>
      <c r="C350" s="64" t="str">
        <f>Roster_Selection_Men!AD439</f>
        <v>20-15171</v>
      </c>
      <c r="D350" s="64" t="str">
        <f>Roster_Selection_Men!AE439</f>
        <v>Boston Briseno</v>
      </c>
      <c r="E350" s="65" t="s">
        <v>2197</v>
      </c>
      <c r="F350" s="1" t="str">
        <f>IF(ISERROR(Individual_Scores_Men_Var!E350), " ", IF(Individual_Scores_Men_Var!E350 = "Yes", "Yes", "  "))</f>
        <v>Yes</v>
      </c>
      <c r="G350" s="50" t="s">
        <v>1730</v>
      </c>
      <c r="H350" s="29">
        <v>209</v>
      </c>
      <c r="I350" s="29">
        <v>148</v>
      </c>
      <c r="J350" s="29">
        <v>257</v>
      </c>
      <c r="K350" s="29">
        <v>247</v>
      </c>
      <c r="L350" s="29">
        <v>223</v>
      </c>
      <c r="M350" s="29">
        <v>202</v>
      </c>
      <c r="N350" s="29">
        <v>211</v>
      </c>
      <c r="O350" s="29">
        <v>196</v>
      </c>
      <c r="P350" s="29">
        <v>184</v>
      </c>
      <c r="Q350" s="29">
        <v>217</v>
      </c>
      <c r="R350" s="29">
        <v>233</v>
      </c>
      <c r="S350" s="29">
        <v>199</v>
      </c>
      <c r="T350" s="29">
        <v>237</v>
      </c>
      <c r="U350" s="29">
        <v>190</v>
      </c>
      <c r="V350" s="29">
        <v>208</v>
      </c>
      <c r="W350" s="29">
        <v>166</v>
      </c>
      <c r="X350" s="69">
        <f>SUM(H350:W350)</f>
        <v>3327</v>
      </c>
      <c r="Y350" s="69">
        <f>COUNTIF(H350:W350, "&gt;0" )</f>
        <v>16</v>
      </c>
      <c r="Z350" s="69">
        <f>X350/Y350</f>
        <v>207.9375</v>
      </c>
    </row>
    <row r="351" spans="2:26" s="1" customFormat="1" ht="13.9" customHeight="1">
      <c r="B351" s="64" t="str">
        <f>Roster_Selection_Men!AB440&amp;" " &amp; "V "</f>
        <v xml:space="preserve">Trine University V </v>
      </c>
      <c r="C351" s="64" t="str">
        <f>Roster_Selection_Men!AD440</f>
        <v>18-22591</v>
      </c>
      <c r="D351" s="64" t="str">
        <f>Roster_Selection_Men!AE440</f>
        <v>Brayden Didier</v>
      </c>
      <c r="E351" s="65" t="s">
        <v>2196</v>
      </c>
      <c r="F351" s="1" t="str">
        <f>IF(ISERROR(Individual_Scores_Men_Var!E351), " ", IF(Individual_Scores_Men_Var!E351 = "Yes", "Yes", "  "))</f>
        <v xml:space="preserve">  </v>
      </c>
    </row>
    <row r="352" spans="2:26" s="1" customFormat="1" ht="13.9" customHeight="1">
      <c r="B352" s="64" t="str">
        <f>Roster_Selection_Men!AB441&amp;" " &amp; "V "</f>
        <v xml:space="preserve">Trine University V </v>
      </c>
      <c r="C352" s="64" t="str">
        <f>Roster_Selection_Men!AD441</f>
        <v>17-44989</v>
      </c>
      <c r="D352" s="64" t="str">
        <f>Roster_Selection_Men!AE441</f>
        <v>Bryce Ooley</v>
      </c>
      <c r="E352" s="65" t="s">
        <v>2197</v>
      </c>
      <c r="F352" s="1" t="str">
        <f>IF(ISERROR(Individual_Scores_Men_Var!E352), " ", IF(Individual_Scores_Men_Var!E352 = "Yes", "Yes", "  "))</f>
        <v>Yes</v>
      </c>
    </row>
    <row r="353" spans="2:26" s="1" customFormat="1" ht="13.9" customHeight="1">
      <c r="B353" s="64" t="str">
        <f>Roster_Selection_Men!AB442&amp;" " &amp; "V "</f>
        <v xml:space="preserve">Trine University V </v>
      </c>
      <c r="C353" s="64" t="str">
        <f>Roster_Selection_Men!AD442</f>
        <v>8568-372989</v>
      </c>
      <c r="D353" s="64" t="str">
        <f>Roster_Selection_Men!AE442</f>
        <v>David Retan</v>
      </c>
      <c r="E353" s="65" t="s">
        <v>2197</v>
      </c>
      <c r="F353" s="1" t="str">
        <f>IF(ISERROR(Individual_Scores_Men_Var!E353), " ", IF(Individual_Scores_Men_Var!E353 = "Yes", "Yes", "  "))</f>
        <v>Yes</v>
      </c>
    </row>
    <row r="354" spans="2:26" s="1" customFormat="1" ht="13.9" customHeight="1">
      <c r="B354" s="64" t="str">
        <f>Roster_Selection_Men!AB443&amp;" " &amp; "V "</f>
        <v xml:space="preserve">Trine University V </v>
      </c>
      <c r="C354" s="64" t="str">
        <f>Roster_Selection_Men!AD443</f>
        <v>19-23075</v>
      </c>
      <c r="D354" s="64" t="str">
        <f>Roster_Selection_Men!AE443</f>
        <v>Hayden Hale</v>
      </c>
      <c r="E354" s="65" t="s">
        <v>2197</v>
      </c>
      <c r="F354" s="1" t="str">
        <f>IF(ISERROR(Individual_Scores_Men_Var!E354), " ", IF(Individual_Scores_Men_Var!E354 = "Yes", "Yes", "  "))</f>
        <v>Yes</v>
      </c>
    </row>
    <row r="355" spans="2:26" s="1" customFormat="1" ht="13.9" customHeight="1">
      <c r="B355" s="64" t="str">
        <f>Roster_Selection_Men!AB444&amp;" " &amp; "V "</f>
        <v xml:space="preserve">Trine University V </v>
      </c>
      <c r="C355" s="64" t="str">
        <f>Roster_Selection_Men!AD444</f>
        <v>11-437055</v>
      </c>
      <c r="D355" s="64" t="str">
        <f>Roster_Selection_Men!AE444</f>
        <v>Jackson Clark</v>
      </c>
      <c r="E355" s="65" t="s">
        <v>2197</v>
      </c>
      <c r="F355" s="1" t="str">
        <f>IF(ISERROR(Individual_Scores_Men_Var!E355), " ", IF(Individual_Scores_Men_Var!E355 = "Yes", "Yes", "  "))</f>
        <v>Yes</v>
      </c>
    </row>
    <row r="356" spans="2:26" s="1" customFormat="1" ht="13.9" customHeight="1">
      <c r="B356" s="64" t="str">
        <f>Roster_Selection_Men!AB445&amp;" " &amp; "V "</f>
        <v xml:space="preserve">Trine University V </v>
      </c>
      <c r="C356" s="64" t="str">
        <f>Roster_Selection_Men!AD445</f>
        <v>11-400824</v>
      </c>
      <c r="D356" s="64" t="str">
        <f>Roster_Selection_Men!AE445</f>
        <v>Justin Dresbach</v>
      </c>
      <c r="E356" s="65" t="s">
        <v>2197</v>
      </c>
      <c r="F356" s="1" t="str">
        <f>IF(ISERROR(Individual_Scores_Men_Var!E356), " ", IF(Individual_Scores_Men_Var!E356 = "Yes", "Yes", "  "))</f>
        <v>Yes</v>
      </c>
    </row>
    <row r="357" spans="2:26" s="1" customFormat="1" ht="13.9" customHeight="1">
      <c r="B357" s="64" t="str">
        <f>Roster_Selection_Men!AB446&amp;" " &amp; "V "</f>
        <v xml:space="preserve">Trine University V </v>
      </c>
      <c r="C357" s="64" t="str">
        <f>Roster_Selection_Men!AD446</f>
        <v>11-402783</v>
      </c>
      <c r="D357" s="64" t="str">
        <f>Roster_Selection_Men!AE446</f>
        <v>Zackary Sisk</v>
      </c>
      <c r="E357" s="65" t="s">
        <v>2197</v>
      </c>
      <c r="F357" s="1" t="str">
        <f>IF(ISERROR(Individual_Scores_Men_Var!E357), " ", IF(Individual_Scores_Men_Var!E357 = "Yes", "Yes", "  "))</f>
        <v>Yes</v>
      </c>
    </row>
    <row r="358" spans="2:26" s="1" customFormat="1" ht="13.9" customHeight="1">
      <c r="B358" s="64" t="s">
        <v>1763</v>
      </c>
      <c r="C358" s="66" t="str">
        <f>Individual_Scores_Men_Var!C358</f>
        <v/>
      </c>
      <c r="D358" s="67" t="str">
        <f>Individual_Scores_Men_Var!D358</f>
        <v/>
      </c>
      <c r="E358" s="65"/>
      <c r="F358" s="13"/>
    </row>
    <row r="359" spans="2:26" s="1" customFormat="1" ht="13.9" customHeight="1">
      <c r="B359" s="64" t="s">
        <v>1763</v>
      </c>
      <c r="C359" s="66" t="str">
        <f>Individual_Scores_Men_Var!C359</f>
        <v/>
      </c>
      <c r="D359" s="67" t="str">
        <f>Individual_Scores_Men_Var!D359</f>
        <v/>
      </c>
      <c r="E359" s="65"/>
      <c r="F359" s="13"/>
    </row>
    <row r="360" spans="2:26" s="1" customFormat="1" ht="13.9" customHeight="1">
      <c r="B360" s="64" t="s">
        <v>1763</v>
      </c>
      <c r="C360" s="66" t="str">
        <f>Individual_Scores_Men_Var!C360</f>
        <v/>
      </c>
      <c r="D360" s="67" t="str">
        <f>Individual_Scores_Men_Var!D360</f>
        <v/>
      </c>
      <c r="E360" s="65"/>
      <c r="F360" s="13"/>
    </row>
    <row r="361" spans="2:26" s="1" customFormat="1" ht="13.9" customHeight="1">
      <c r="B361" s="64" t="s">
        <v>30</v>
      </c>
      <c r="C361" s="64" t="s">
        <v>30</v>
      </c>
      <c r="D361" s="64" t="s">
        <v>30</v>
      </c>
      <c r="E361" s="68"/>
    </row>
    <row r="362" spans="2:26" s="1" customFormat="1" ht="13.9" customHeight="1">
      <c r="B362" s="64" t="s">
        <v>30</v>
      </c>
      <c r="C362" s="64" t="s">
        <v>30</v>
      </c>
      <c r="D362" s="64" t="s">
        <v>30</v>
      </c>
      <c r="E362" s="68"/>
    </row>
    <row r="363" spans="2:26" s="1" customFormat="1" ht="13.9" customHeight="1">
      <c r="B363" s="64" t="str">
        <f>Roster_Selection_Men!AB462&amp;" " &amp; "V "</f>
        <v xml:space="preserve">Union College V </v>
      </c>
      <c r="C363" s="64" t="str">
        <f>Roster_Selection_Men!AD462</f>
        <v>11-182949</v>
      </c>
      <c r="D363" s="64" t="str">
        <f>Roster_Selection_Men!AE462</f>
        <v>Charles Goguen</v>
      </c>
      <c r="E363" s="65" t="s">
        <v>2197</v>
      </c>
      <c r="F363" s="1" t="str">
        <f>IF(ISERROR(Individual_Scores_Men_Var!E363), " ", IF(Individual_Scores_Men_Var!E363 = "Yes", "Yes", "  "))</f>
        <v>Yes</v>
      </c>
      <c r="G363" s="50" t="s">
        <v>1730</v>
      </c>
      <c r="H363" s="29">
        <v>213</v>
      </c>
      <c r="I363" s="29">
        <v>246</v>
      </c>
      <c r="J363" s="29">
        <v>242</v>
      </c>
      <c r="K363" s="29">
        <v>236</v>
      </c>
      <c r="L363" s="29">
        <v>228</v>
      </c>
      <c r="M363" s="29">
        <v>184</v>
      </c>
      <c r="N363" s="29">
        <v>158</v>
      </c>
      <c r="O363" s="29">
        <v>236</v>
      </c>
      <c r="P363" s="29">
        <v>171</v>
      </c>
      <c r="Q363" s="29">
        <v>181</v>
      </c>
      <c r="R363" s="29">
        <v>183</v>
      </c>
      <c r="S363" s="29">
        <v>188</v>
      </c>
      <c r="T363" s="29">
        <v>190</v>
      </c>
      <c r="U363" s="29">
        <v>194</v>
      </c>
      <c r="V363" s="29">
        <v>154</v>
      </c>
      <c r="W363" s="29">
        <v>157</v>
      </c>
      <c r="X363" s="69">
        <f>SUM(H363:W363)</f>
        <v>3161</v>
      </c>
      <c r="Y363" s="69">
        <f>COUNTIF(H363:W363, "&gt;0" )</f>
        <v>16</v>
      </c>
      <c r="Z363" s="69">
        <f>X363/Y363</f>
        <v>197.5625</v>
      </c>
    </row>
    <row r="364" spans="2:26" s="1" customFormat="1" ht="13.9" customHeight="1">
      <c r="B364" s="64" t="str">
        <f>Roster_Selection_Men!AB463&amp;" " &amp; "V "</f>
        <v xml:space="preserve">Union College V </v>
      </c>
      <c r="C364" s="64" t="str">
        <f>Roster_Selection_Men!AD463</f>
        <v>11-430517</v>
      </c>
      <c r="D364" s="64" t="str">
        <f>Roster_Selection_Men!AE463</f>
        <v>David Painter</v>
      </c>
      <c r="E364" s="65" t="s">
        <v>2197</v>
      </c>
      <c r="F364" s="1" t="str">
        <f>IF(ISERROR(Individual_Scores_Men_Var!E364), " ", IF(Individual_Scores_Men_Var!E364 = "Yes", "Yes", "  "))</f>
        <v>Yes</v>
      </c>
    </row>
    <row r="365" spans="2:26" s="1" customFormat="1" ht="13.9" customHeight="1">
      <c r="B365" s="64" t="str">
        <f>Roster_Selection_Men!AB464&amp;" " &amp; "V "</f>
        <v xml:space="preserve">Union College V </v>
      </c>
      <c r="C365" s="64" t="str">
        <f>Roster_Selection_Men!AD464</f>
        <v>11-262432</v>
      </c>
      <c r="D365" s="64" t="str">
        <f>Roster_Selection_Men!AE464</f>
        <v>Dylan Barkdoll</v>
      </c>
      <c r="E365" s="65" t="s">
        <v>2197</v>
      </c>
      <c r="F365" s="1" t="str">
        <f>IF(ISERROR(Individual_Scores_Men_Var!E365), " ", IF(Individual_Scores_Men_Var!E365 = "Yes", "Yes", "  "))</f>
        <v>Yes</v>
      </c>
    </row>
    <row r="366" spans="2:26" s="1" customFormat="1" ht="13.9" customHeight="1">
      <c r="B366" s="64" t="str">
        <f>Roster_Selection_Men!AB465&amp;" " &amp; "V "</f>
        <v xml:space="preserve">Union College V </v>
      </c>
      <c r="C366" s="64" t="str">
        <f>Roster_Selection_Men!AD465</f>
        <v>17-18896</v>
      </c>
      <c r="D366" s="64" t="str">
        <f>Roster_Selection_Men!AE465</f>
        <v>Hunter Cain</v>
      </c>
      <c r="E366" s="65" t="s">
        <v>2197</v>
      </c>
      <c r="F366" s="1" t="str">
        <f>IF(ISERROR(Individual_Scores_Men_Var!E366), " ", IF(Individual_Scores_Men_Var!E366 = "Yes", "Yes", "  "))</f>
        <v>Yes</v>
      </c>
    </row>
    <row r="367" spans="2:26" s="1" customFormat="1" ht="13.9" customHeight="1">
      <c r="B367" s="64" t="str">
        <f>Roster_Selection_Men!AB466&amp;" " &amp; "V "</f>
        <v xml:space="preserve">Union College V </v>
      </c>
      <c r="C367" s="64" t="str">
        <f>Roster_Selection_Men!AD466</f>
        <v>4860-813</v>
      </c>
      <c r="D367" s="64" t="str">
        <f>Roster_Selection_Men!AE466</f>
        <v>Jeffrey Carter</v>
      </c>
      <c r="E367" s="65" t="s">
        <v>2197</v>
      </c>
      <c r="F367" s="1" t="str">
        <f>IF(ISERROR(Individual_Scores_Men_Var!E367), " ", IF(Individual_Scores_Men_Var!E367 = "Yes", "Yes", "  "))</f>
        <v>Yes</v>
      </c>
    </row>
    <row r="368" spans="2:26" s="1" customFormat="1" ht="13.9" customHeight="1">
      <c r="B368" s="64" t="str">
        <f>Roster_Selection_Men!AB467&amp;" " &amp; "V "</f>
        <v xml:space="preserve">Union College V </v>
      </c>
      <c r="C368" s="64" t="str">
        <f>Roster_Selection_Men!AD467</f>
        <v>11-385760</v>
      </c>
      <c r="D368" s="64" t="str">
        <f>Roster_Selection_Men!AE467</f>
        <v>Nicklaus Ebey</v>
      </c>
      <c r="E368" s="65" t="s">
        <v>2197</v>
      </c>
      <c r="F368" s="1" t="str">
        <f>IF(ISERROR(Individual_Scores_Men_Var!E368), " ", IF(Individual_Scores_Men_Var!E368 = "Yes", "Yes", "  "))</f>
        <v>Yes</v>
      </c>
    </row>
    <row r="369" spans="2:26" s="1" customFormat="1" ht="13.9" customHeight="1">
      <c r="B369" s="64" t="str">
        <f>Roster_Selection_Men!AB468&amp;" " &amp; "V "</f>
        <v xml:space="preserve">Union College V </v>
      </c>
      <c r="C369" s="64" t="str">
        <f>Roster_Selection_Men!AD468</f>
        <v>15-128090</v>
      </c>
      <c r="D369" s="64" t="str">
        <f>Roster_Selection_Men!AE468</f>
        <v>Rieley Ulanday</v>
      </c>
      <c r="E369" s="65" t="s">
        <v>2197</v>
      </c>
      <c r="F369" s="1" t="str">
        <f>IF(ISERROR(Individual_Scores_Men_Var!E369), " ", IF(Individual_Scores_Men_Var!E369 = "Yes", "Yes", "  "))</f>
        <v>Yes</v>
      </c>
    </row>
    <row r="370" spans="2:26" s="1" customFormat="1" ht="13.9" customHeight="1">
      <c r="B370" s="64" t="str">
        <f>Roster_Selection_Men!AB469&amp;" " &amp; "V "</f>
        <v xml:space="preserve">Union College V </v>
      </c>
      <c r="C370" s="64" t="str">
        <f>Roster_Selection_Men!AD469</f>
        <v>19-39497</v>
      </c>
      <c r="D370" s="64" t="str">
        <f>Roster_Selection_Men!AE469</f>
        <v>Zack Lipson</v>
      </c>
      <c r="E370" s="65" t="s">
        <v>2197</v>
      </c>
      <c r="F370" s="1" t="str">
        <f>IF(ISERROR(Individual_Scores_Men_Var!E370), " ", IF(Individual_Scores_Men_Var!E370 = "Yes", "Yes", "  "))</f>
        <v>Yes</v>
      </c>
    </row>
    <row r="371" spans="2:26" s="1" customFormat="1" ht="13.9" customHeight="1">
      <c r="B371" s="64" t="s">
        <v>1764</v>
      </c>
      <c r="C371" s="66" t="str">
        <f>Individual_Scores_Men_Var!C371</f>
        <v/>
      </c>
      <c r="D371" s="67" t="str">
        <f>Individual_Scores_Men_Var!D371</f>
        <v/>
      </c>
      <c r="E371" s="65"/>
      <c r="F371" s="13"/>
    </row>
    <row r="372" spans="2:26" s="1" customFormat="1" ht="13.9" customHeight="1">
      <c r="B372" s="64" t="s">
        <v>1764</v>
      </c>
      <c r="C372" s="66" t="str">
        <f>Individual_Scores_Men_Var!C372</f>
        <v/>
      </c>
      <c r="D372" s="67" t="str">
        <f>Individual_Scores_Men_Var!D372</f>
        <v/>
      </c>
      <c r="E372" s="65"/>
      <c r="F372" s="13"/>
    </row>
    <row r="373" spans="2:26" s="1" customFormat="1" ht="13.9" customHeight="1">
      <c r="B373" s="64" t="s">
        <v>1764</v>
      </c>
      <c r="C373" s="66" t="str">
        <f>Individual_Scores_Men_Var!C373</f>
        <v/>
      </c>
      <c r="D373" s="67" t="str">
        <f>Individual_Scores_Men_Var!D373</f>
        <v/>
      </c>
      <c r="E373" s="65"/>
      <c r="F373" s="13"/>
    </row>
    <row r="374" spans="2:26" s="1" customFormat="1" ht="13.9" customHeight="1">
      <c r="B374" s="64" t="s">
        <v>30</v>
      </c>
      <c r="C374" s="64" t="s">
        <v>30</v>
      </c>
      <c r="D374" s="64" t="s">
        <v>30</v>
      </c>
      <c r="E374" s="68"/>
    </row>
    <row r="375" spans="2:26" s="1" customFormat="1" ht="13.9" customHeight="1">
      <c r="B375" s="64" t="s">
        <v>30</v>
      </c>
      <c r="C375" s="64" t="s">
        <v>30</v>
      </c>
      <c r="D375" s="64" t="s">
        <v>30</v>
      </c>
      <c r="E375" s="68"/>
    </row>
    <row r="376" spans="2:26" s="1" customFormat="1" ht="13.9" customHeight="1">
      <c r="B376" s="64" t="str">
        <f>Roster_Selection_Men!AB471&amp;" " &amp; "V "</f>
        <v xml:space="preserve">Vincennes University V </v>
      </c>
      <c r="C376" s="64" t="str">
        <f>Roster_Selection_Men!AD471</f>
        <v>5730-32087</v>
      </c>
      <c r="D376" s="64" t="str">
        <f>Roster_Selection_Men!AE471</f>
        <v>Brighton Lucas</v>
      </c>
      <c r="E376" s="65" t="s">
        <v>2197</v>
      </c>
      <c r="F376" s="1" t="str">
        <f>IF(ISERROR(Individual_Scores_Men_Var!E376), " ", IF(Individual_Scores_Men_Var!E376 = "Yes", "Yes", "  "))</f>
        <v>Yes</v>
      </c>
      <c r="G376" s="50" t="s">
        <v>1730</v>
      </c>
      <c r="H376" s="29">
        <v>197</v>
      </c>
      <c r="I376" s="29">
        <v>223</v>
      </c>
      <c r="J376" s="29">
        <v>177</v>
      </c>
      <c r="K376" s="29">
        <v>199</v>
      </c>
      <c r="L376" s="29">
        <v>232</v>
      </c>
      <c r="M376" s="29">
        <v>262</v>
      </c>
      <c r="N376" s="29">
        <v>168</v>
      </c>
      <c r="O376" s="29">
        <v>204</v>
      </c>
      <c r="P376" s="29">
        <v>179</v>
      </c>
      <c r="Q376" s="29">
        <v>144</v>
      </c>
      <c r="R376" s="29">
        <v>187</v>
      </c>
      <c r="S376" s="29">
        <v>223</v>
      </c>
      <c r="T376" s="29">
        <v>165</v>
      </c>
      <c r="U376" s="29">
        <v>224</v>
      </c>
      <c r="V376" s="29">
        <v>187</v>
      </c>
      <c r="W376" s="29">
        <v>175</v>
      </c>
      <c r="X376" s="69">
        <f>SUM(H376:W376)</f>
        <v>3146</v>
      </c>
      <c r="Y376" s="69">
        <f>COUNTIF(H376:W376, "&gt;0" )</f>
        <v>16</v>
      </c>
      <c r="Z376" s="69">
        <f>X376/Y376</f>
        <v>196.625</v>
      </c>
    </row>
    <row r="377" spans="2:26" s="1" customFormat="1" ht="13.9" customHeight="1">
      <c r="B377" s="64" t="str">
        <f>Roster_Selection_Men!AB472&amp;" " &amp; "V "</f>
        <v xml:space="preserve">Vincennes University V </v>
      </c>
      <c r="C377" s="64" t="str">
        <f>Roster_Selection_Men!AD472</f>
        <v>8270-890</v>
      </c>
      <c r="D377" s="64" t="str">
        <f>Roster_Selection_Men!AE472</f>
        <v>Cayden Russell</v>
      </c>
      <c r="E377" s="65" t="s">
        <v>2197</v>
      </c>
      <c r="F377" s="1" t="str">
        <f>IF(ISERROR(Individual_Scores_Men_Var!E377), " ", IF(Individual_Scores_Men_Var!E377 = "Yes", "Yes", "  "))</f>
        <v>Yes</v>
      </c>
    </row>
    <row r="378" spans="2:26" s="1" customFormat="1" ht="13.9" customHeight="1">
      <c r="B378" s="64" t="str">
        <f>Roster_Selection_Men!AB473&amp;" " &amp; "V "</f>
        <v xml:space="preserve">Vincennes University V </v>
      </c>
      <c r="C378" s="64" t="str">
        <f>Roster_Selection_Men!AD473</f>
        <v>21-69159</v>
      </c>
      <c r="D378" s="64" t="str">
        <f>Roster_Selection_Men!AE473</f>
        <v>Dakota Waskom</v>
      </c>
      <c r="E378" s="65" t="s">
        <v>2197</v>
      </c>
      <c r="F378" s="1" t="str">
        <f>IF(ISERROR(Individual_Scores_Men_Var!E378), " ", IF(Individual_Scores_Men_Var!E378 = "Yes", "Yes", "  "))</f>
        <v>Yes</v>
      </c>
    </row>
    <row r="379" spans="2:26" s="1" customFormat="1" ht="13.9" customHeight="1">
      <c r="B379" s="64" t="str">
        <f>Roster_Selection_Men!AB474&amp;" " &amp; "V "</f>
        <v xml:space="preserve">Vincennes University V </v>
      </c>
      <c r="C379" s="64" t="str">
        <f>Roster_Selection_Men!AD474</f>
        <v>17-13713</v>
      </c>
      <c r="D379" s="64" t="str">
        <f>Roster_Selection_Men!AE474</f>
        <v>Dylan Lewis</v>
      </c>
      <c r="E379" s="65" t="s">
        <v>2197</v>
      </c>
      <c r="F379" s="1" t="str">
        <f>IF(ISERROR(Individual_Scores_Men_Var!E379), " ", IF(Individual_Scores_Men_Var!E379 = "Yes", "Yes", "  "))</f>
        <v>Yes</v>
      </c>
    </row>
    <row r="380" spans="2:26" s="1" customFormat="1" ht="13.9" customHeight="1">
      <c r="B380" s="64" t="str">
        <f>Roster_Selection_Men!AB475&amp;" " &amp; "V "</f>
        <v xml:space="preserve">Vincennes University V </v>
      </c>
      <c r="C380" s="64" t="str">
        <f>Roster_Selection_Men!AD475</f>
        <v>17-13014</v>
      </c>
      <c r="D380" s="64" t="str">
        <f>Roster_Selection_Men!AE475</f>
        <v>Jonathon Starr</v>
      </c>
      <c r="E380" s="65" t="s">
        <v>2197</v>
      </c>
      <c r="F380" s="1" t="str">
        <f>IF(ISERROR(Individual_Scores_Men_Var!E380), " ", IF(Individual_Scores_Men_Var!E380 = "Yes", "Yes", "  "))</f>
        <v>Yes</v>
      </c>
    </row>
    <row r="381" spans="2:26" s="1" customFormat="1" ht="13.9" customHeight="1">
      <c r="B381" s="64" t="str">
        <f>Roster_Selection_Men!AB476&amp;" " &amp; "V "</f>
        <v xml:space="preserve">Vincennes University V </v>
      </c>
      <c r="C381" s="64" t="str">
        <f>Roster_Selection_Men!AD476</f>
        <v>18-12079</v>
      </c>
      <c r="D381" s="64" t="str">
        <f>Roster_Selection_Men!AE476</f>
        <v>Kannon King</v>
      </c>
      <c r="E381" s="65" t="s">
        <v>2197</v>
      </c>
      <c r="F381" s="1" t="str">
        <f>IF(ISERROR(Individual_Scores_Men_Var!E381), " ", IF(Individual_Scores_Men_Var!E381 = "Yes", "Yes", "  "))</f>
        <v>Yes</v>
      </c>
    </row>
    <row r="382" spans="2:26" s="1" customFormat="1" ht="13.9" customHeight="1">
      <c r="B382" s="64" t="str">
        <f>Roster_Selection_Men!AB477&amp;" " &amp; "V "</f>
        <v xml:space="preserve">Vincennes University V </v>
      </c>
      <c r="C382" s="64" t="str">
        <f>Roster_Selection_Men!AD477</f>
        <v>20-540</v>
      </c>
      <c r="D382" s="64" t="str">
        <f>Roster_Selection_Men!AE477</f>
        <v>Nick Gregg</v>
      </c>
      <c r="E382" s="65" t="s">
        <v>2197</v>
      </c>
      <c r="F382" s="1" t="str">
        <f>IF(ISERROR(Individual_Scores_Men_Var!E382), " ", IF(Individual_Scores_Men_Var!E382 = "Yes", "Yes", "  "))</f>
        <v>Yes</v>
      </c>
    </row>
    <row r="383" spans="2:26" s="1" customFormat="1" ht="13.9" customHeight="1">
      <c r="B383" s="64" t="str">
        <f>Roster_Selection_Men!AB478&amp;" " &amp; "V "</f>
        <v xml:space="preserve"> V </v>
      </c>
      <c r="C383" s="64" t="str">
        <f>Roster_Selection_Men!AD478</f>
        <v/>
      </c>
      <c r="D383" s="64" t="str">
        <f>Roster_Selection_Men!AE478</f>
        <v/>
      </c>
      <c r="E383" s="65"/>
      <c r="F383" s="1" t="str">
        <f>IF(ISERROR(Individual_Scores_Men_Var!E383), " ", IF(Individual_Scores_Men_Var!E383 = "Yes", "Yes", "  "))</f>
        <v xml:space="preserve">  </v>
      </c>
    </row>
    <row r="384" spans="2:26" s="1" customFormat="1" ht="13.9" customHeight="1">
      <c r="B384" s="64" t="s">
        <v>1765</v>
      </c>
      <c r="C384" s="66" t="str">
        <f>Individual_Scores_Men_Var!C384</f>
        <v/>
      </c>
      <c r="D384" s="67" t="str">
        <f>Individual_Scores_Men_Var!D384</f>
        <v/>
      </c>
      <c r="E384" s="65"/>
      <c r="F384" s="13"/>
    </row>
    <row r="385" spans="2:26" s="1" customFormat="1" ht="13.9" customHeight="1">
      <c r="B385" s="64" t="s">
        <v>1765</v>
      </c>
      <c r="C385" s="66" t="str">
        <f>Individual_Scores_Men_Var!C385</f>
        <v/>
      </c>
      <c r="D385" s="67" t="str">
        <f>Individual_Scores_Men_Var!D385</f>
        <v/>
      </c>
      <c r="E385" s="65"/>
      <c r="F385" s="13"/>
    </row>
    <row r="386" spans="2:26" s="1" customFormat="1" ht="13.9" customHeight="1">
      <c r="B386" s="64" t="s">
        <v>1765</v>
      </c>
      <c r="C386" s="66" t="str">
        <f>Individual_Scores_Men_Var!C386</f>
        <v/>
      </c>
      <c r="D386" s="67" t="str">
        <f>Individual_Scores_Men_Var!D386</f>
        <v/>
      </c>
      <c r="E386" s="65"/>
      <c r="F386" s="13"/>
    </row>
    <row r="387" spans="2:26" s="1" customFormat="1" ht="13.9" customHeight="1">
      <c r="B387" s="64" t="s">
        <v>30</v>
      </c>
      <c r="C387" s="64" t="s">
        <v>30</v>
      </c>
      <c r="D387" s="64" t="s">
        <v>30</v>
      </c>
      <c r="E387" s="68"/>
    </row>
    <row r="388" spans="2:26" s="1" customFormat="1" ht="13.9" customHeight="1">
      <c r="B388" s="64" t="s">
        <v>30</v>
      </c>
      <c r="C388" s="64" t="s">
        <v>30</v>
      </c>
      <c r="D388" s="64" t="s">
        <v>30</v>
      </c>
      <c r="E388" s="68"/>
    </row>
    <row r="389" spans="2:26" s="1" customFormat="1" ht="13.9" customHeight="1">
      <c r="B389" s="64" t="str">
        <f>Roster_Selection_Men!AB484&amp;" " &amp; "V "</f>
        <v xml:space="preserve">William Woods University V </v>
      </c>
      <c r="C389" s="64" t="str">
        <f>Roster_Selection_Men!AD484</f>
        <v>11-451268</v>
      </c>
      <c r="D389" s="64" t="str">
        <f>Roster_Selection_Men!AE484</f>
        <v>Braden Lallier</v>
      </c>
      <c r="E389" s="65"/>
      <c r="F389" s="1" t="str">
        <f>IF(ISERROR(Individual_Scores_Men_Var!E389), " ", IF(Individual_Scores_Men_Var!E389 = "Yes", "Yes", "  "))</f>
        <v>Yes</v>
      </c>
      <c r="G389" s="50" t="s">
        <v>1730</v>
      </c>
      <c r="H389" s="29">
        <v>155</v>
      </c>
      <c r="I389" s="29">
        <v>245</v>
      </c>
      <c r="J389" s="29">
        <v>207</v>
      </c>
      <c r="K389" s="29">
        <v>180</v>
      </c>
      <c r="L389" s="29">
        <v>212</v>
      </c>
      <c r="M389" s="29">
        <v>219</v>
      </c>
      <c r="N389" s="29">
        <v>181</v>
      </c>
      <c r="O389" s="29">
        <v>279</v>
      </c>
      <c r="P389" s="29">
        <v>169</v>
      </c>
      <c r="Q389" s="29">
        <v>161</v>
      </c>
      <c r="R389" s="29">
        <v>192</v>
      </c>
      <c r="S389" s="29">
        <v>224</v>
      </c>
      <c r="T389" s="29">
        <v>234</v>
      </c>
      <c r="U389" s="29">
        <v>214</v>
      </c>
      <c r="V389" s="29">
        <v>196</v>
      </c>
      <c r="W389" s="29">
        <v>170</v>
      </c>
      <c r="X389" s="69">
        <f>SUM(H389:W389)</f>
        <v>3238</v>
      </c>
      <c r="Y389" s="69">
        <f>COUNTIF(H389:W389, "&gt;0" )</f>
        <v>16</v>
      </c>
      <c r="Z389" s="69">
        <f>X389/Y389</f>
        <v>202.375</v>
      </c>
    </row>
    <row r="390" spans="2:26" s="1" customFormat="1" ht="13.9" customHeight="1">
      <c r="B390" s="64" t="str">
        <f>Roster_Selection_Men!AB485&amp;" " &amp; "V "</f>
        <v xml:space="preserve">William Woods University V </v>
      </c>
      <c r="C390" s="64" t="str">
        <f>Roster_Selection_Men!AD485</f>
        <v>11-545397</v>
      </c>
      <c r="D390" s="64" t="str">
        <f>Roster_Selection_Men!AE485</f>
        <v>Drake Bazzy</v>
      </c>
      <c r="E390" s="65"/>
      <c r="F390" s="1" t="str">
        <f>IF(ISERROR(Individual_Scores_Men_Var!E390), " ", IF(Individual_Scores_Men_Var!E390 = "Yes", "Yes", "  "))</f>
        <v>Yes</v>
      </c>
    </row>
    <row r="391" spans="2:26" s="1" customFormat="1" ht="13.9" customHeight="1">
      <c r="B391" s="64" t="str">
        <f>Roster_Selection_Men!AB486&amp;" " &amp; "V "</f>
        <v xml:space="preserve">William Woods University V </v>
      </c>
      <c r="C391" s="64" t="str">
        <f>Roster_Selection_Men!AD486</f>
        <v>20-41856</v>
      </c>
      <c r="D391" s="64" t="str">
        <f>Roster_Selection_Men!AE486</f>
        <v>Ian Roth</v>
      </c>
      <c r="E391" s="65"/>
      <c r="F391" s="1" t="str">
        <f>IF(ISERROR(Individual_Scores_Men_Var!E391), " ", IF(Individual_Scores_Men_Var!E391 = "Yes", "Yes", "  "))</f>
        <v>Yes</v>
      </c>
    </row>
    <row r="392" spans="2:26" s="1" customFormat="1" ht="13.9" customHeight="1">
      <c r="B392" s="64" t="str">
        <f>Roster_Selection_Men!AB487&amp;" " &amp; "V "</f>
        <v xml:space="preserve">William Woods University V </v>
      </c>
      <c r="C392" s="64" t="str">
        <f>Roster_Selection_Men!AD487</f>
        <v>15-75094</v>
      </c>
      <c r="D392" s="64" t="str">
        <f>Roster_Selection_Men!AE487</f>
        <v>Jacob Kerr</v>
      </c>
      <c r="E392" s="65"/>
      <c r="F392" s="1" t="str">
        <f>IF(ISERROR(Individual_Scores_Men_Var!E392), " ", IF(Individual_Scores_Men_Var!E392 = "Yes", "Yes", "  "))</f>
        <v>Yes</v>
      </c>
    </row>
    <row r="393" spans="2:26" s="1" customFormat="1" ht="13.9" customHeight="1">
      <c r="B393" s="64" t="str">
        <f>Roster_Selection_Men!AB488&amp;" " &amp; "V "</f>
        <v xml:space="preserve">William Woods University V </v>
      </c>
      <c r="C393" s="64" t="str">
        <f>Roster_Selection_Men!AD488</f>
        <v>7914-44518</v>
      </c>
      <c r="D393" s="64" t="str">
        <f>Roster_Selection_Men!AE488</f>
        <v>Jonathan Bauer</v>
      </c>
      <c r="E393" s="65"/>
      <c r="F393" s="1" t="str">
        <f>IF(ISERROR(Individual_Scores_Men_Var!E393), " ", IF(Individual_Scores_Men_Var!E393 = "Yes", "Yes", "  "))</f>
        <v>Yes</v>
      </c>
    </row>
    <row r="394" spans="2:26" s="1" customFormat="1" ht="13.9" customHeight="1">
      <c r="B394" s="64" t="str">
        <f>Roster_Selection_Men!AB489&amp;" " &amp; "V "</f>
        <v xml:space="preserve">William Woods University V </v>
      </c>
      <c r="C394" s="64" t="str">
        <f>Roster_Selection_Men!AD489</f>
        <v>21-68910</v>
      </c>
      <c r="D394" s="64" t="str">
        <f>Roster_Selection_Men!AE489</f>
        <v>Jonathan Rosado</v>
      </c>
      <c r="E394" s="65"/>
      <c r="F394" s="1" t="str">
        <f>IF(ISERROR(Individual_Scores_Men_Var!E394), " ", IF(Individual_Scores_Men_Var!E394 = "Yes", "Yes", "  "))</f>
        <v>Yes</v>
      </c>
    </row>
    <row r="395" spans="2:26" s="1" customFormat="1" ht="13.9" customHeight="1">
      <c r="B395" s="64" t="str">
        <f>Roster_Selection_Men!AB490&amp;" " &amp; "V "</f>
        <v xml:space="preserve">William Woods University V </v>
      </c>
      <c r="C395" s="64" t="str">
        <f>Roster_Selection_Men!AD490</f>
        <v>19-40257</v>
      </c>
      <c r="D395" s="64" t="str">
        <f>Roster_Selection_Men!AE490</f>
        <v>Lucas Newman</v>
      </c>
      <c r="E395" s="65"/>
      <c r="F395" s="1" t="str">
        <f>IF(ISERROR(Individual_Scores_Men_Var!E395), " ", IF(Individual_Scores_Men_Var!E395 = "Yes", "Yes", "  "))</f>
        <v>Yes</v>
      </c>
    </row>
    <row r="396" spans="2:26" s="1" customFormat="1" ht="13.9" customHeight="1">
      <c r="B396" s="64" t="str">
        <f>Roster_Selection_Men!AB491&amp;" " &amp; "V "</f>
        <v xml:space="preserve">William Woods University V </v>
      </c>
      <c r="C396" s="64" t="str">
        <f>Roster_Selection_Men!AD491</f>
        <v>11-418423</v>
      </c>
      <c r="D396" s="64" t="str">
        <f>Roster_Selection_Men!AE491</f>
        <v>Patrick Schultz</v>
      </c>
      <c r="E396" s="65"/>
      <c r="F396" s="1" t="str">
        <f>IF(ISERROR(Individual_Scores_Men_Var!E396), " ", IF(Individual_Scores_Men_Var!E396 = "Yes", "Yes", "  "))</f>
        <v>Yes</v>
      </c>
    </row>
    <row r="397" spans="2:26" s="1" customFormat="1" ht="13.9" customHeight="1">
      <c r="B397" s="64" t="s">
        <v>1766</v>
      </c>
      <c r="C397" s="66" t="str">
        <f>Individual_Scores_Men_Var!C397</f>
        <v/>
      </c>
      <c r="D397" s="67" t="str">
        <f>Individual_Scores_Men_Var!D397</f>
        <v/>
      </c>
      <c r="E397" s="65"/>
      <c r="F397" s="13"/>
    </row>
    <row r="398" spans="2:26" s="1" customFormat="1" ht="13.9" customHeight="1">
      <c r="B398" s="64" t="s">
        <v>1766</v>
      </c>
      <c r="C398" s="66" t="str">
        <f>Individual_Scores_Men_Var!C398</f>
        <v/>
      </c>
      <c r="D398" s="67" t="str">
        <f>Individual_Scores_Men_Var!D398</f>
        <v/>
      </c>
      <c r="E398" s="65"/>
      <c r="F398" s="13"/>
    </row>
    <row r="399" spans="2:26" s="1" customFormat="1" ht="13.9" customHeight="1">
      <c r="B399" s="64" t="s">
        <v>1766</v>
      </c>
      <c r="C399" s="66" t="str">
        <f>Individual_Scores_Men_Var!C399</f>
        <v/>
      </c>
      <c r="D399" s="67" t="str">
        <f>Individual_Scores_Men_Var!D399</f>
        <v/>
      </c>
      <c r="E399" s="65"/>
      <c r="F399" s="13"/>
    </row>
    <row r="400" spans="2:26" s="1" customFormat="1" ht="13.9" customHeight="1">
      <c r="B400" s="64" t="s">
        <v>30</v>
      </c>
      <c r="C400" s="64" t="s">
        <v>30</v>
      </c>
      <c r="D400" s="64" t="s">
        <v>30</v>
      </c>
      <c r="E400" s="68"/>
    </row>
    <row r="401" spans="2:26" s="1" customFormat="1" ht="13.9" customHeight="1">
      <c r="B401" s="64" t="s">
        <v>30</v>
      </c>
      <c r="C401" s="64" t="s">
        <v>30</v>
      </c>
      <c r="D401" s="64" t="s">
        <v>30</v>
      </c>
      <c r="E401" s="68"/>
    </row>
    <row r="402" spans="2:26" s="1" customFormat="1" ht="13.9" customHeight="1">
      <c r="B402" s="64" t="str">
        <f>Roster_Selection_Men!AB496&amp;" " &amp; "V "</f>
        <v xml:space="preserve">Wisc.-Whitewater V </v>
      </c>
      <c r="C402" s="64" t="str">
        <f>Roster_Selection_Men!AD496</f>
        <v>6834-20278</v>
      </c>
      <c r="D402" s="64" t="str">
        <f>Roster_Selection_Men!AE496</f>
        <v>Garrett Meadows</v>
      </c>
      <c r="E402" s="65" t="s">
        <v>2197</v>
      </c>
      <c r="F402" s="1" t="str">
        <f>IF(ISERROR(Individual_Scores_Men_Var!E402), " ", IF(Individual_Scores_Men_Var!E402 = "Yes", "Yes", "  "))</f>
        <v>Yes</v>
      </c>
      <c r="G402" s="50" t="s">
        <v>1730</v>
      </c>
      <c r="H402" s="29">
        <v>228</v>
      </c>
      <c r="I402" s="29">
        <v>188</v>
      </c>
      <c r="J402" s="29">
        <v>213</v>
      </c>
      <c r="K402" s="29">
        <v>224</v>
      </c>
      <c r="L402" s="29">
        <v>200</v>
      </c>
      <c r="M402" s="29">
        <v>204</v>
      </c>
      <c r="N402" s="29">
        <v>202</v>
      </c>
      <c r="O402" s="29">
        <v>227</v>
      </c>
      <c r="P402" s="29">
        <v>203</v>
      </c>
      <c r="Q402" s="29">
        <v>161</v>
      </c>
      <c r="R402" s="29">
        <v>242</v>
      </c>
      <c r="S402" s="29">
        <v>249</v>
      </c>
      <c r="T402" s="29">
        <v>200</v>
      </c>
      <c r="U402" s="29">
        <v>217</v>
      </c>
      <c r="V402" s="29">
        <v>184</v>
      </c>
      <c r="W402" s="29">
        <v>186</v>
      </c>
      <c r="X402" s="69">
        <f>SUM(H402:W402)</f>
        <v>3328</v>
      </c>
      <c r="Y402" s="69">
        <f>COUNTIF(H402:W402, "&gt;0" )</f>
        <v>16</v>
      </c>
      <c r="Z402" s="69">
        <f>X402/Y402</f>
        <v>208</v>
      </c>
    </row>
    <row r="403" spans="2:26" s="1" customFormat="1" ht="13.9" customHeight="1">
      <c r="B403" s="64" t="str">
        <f>Roster_Selection_Men!AB497&amp;" " &amp; "V "</f>
        <v xml:space="preserve">Wisc.-Whitewater V </v>
      </c>
      <c r="C403" s="64" t="str">
        <f>Roster_Selection_Men!AD497</f>
        <v>11-102404</v>
      </c>
      <c r="D403" s="64" t="str">
        <f>Roster_Selection_Men!AE497</f>
        <v>Hunter Pomije</v>
      </c>
      <c r="E403" s="65" t="s">
        <v>2197</v>
      </c>
      <c r="F403" s="1" t="str">
        <f>IF(ISERROR(Individual_Scores_Men_Var!E403), " ", IF(Individual_Scores_Men_Var!E403 = "Yes", "Yes", "  "))</f>
        <v>Yes</v>
      </c>
    </row>
    <row r="404" spans="2:26" s="1" customFormat="1" ht="13.9" customHeight="1">
      <c r="B404" s="64" t="str">
        <f>Roster_Selection_Men!AB498&amp;" " &amp; "V "</f>
        <v xml:space="preserve">Wisc.-Whitewater V </v>
      </c>
      <c r="C404" s="64" t="str">
        <f>Roster_Selection_Men!AD498</f>
        <v>16-19944</v>
      </c>
      <c r="D404" s="64" t="str">
        <f>Roster_Selection_Men!AE498</f>
        <v>James Stewart</v>
      </c>
      <c r="E404" s="65" t="s">
        <v>2197</v>
      </c>
      <c r="F404" s="1" t="str">
        <f>IF(ISERROR(Individual_Scores_Men_Var!E404), " ", IF(Individual_Scores_Men_Var!E404 = "Yes", "Yes", "  "))</f>
        <v xml:space="preserve">  </v>
      </c>
    </row>
    <row r="405" spans="2:26" s="1" customFormat="1" ht="13.9" customHeight="1">
      <c r="B405" s="64" t="str">
        <f>Roster_Selection_Men!AB499&amp;" " &amp; "V "</f>
        <v xml:space="preserve">Wisc.-Whitewater V </v>
      </c>
      <c r="C405" s="64" t="str">
        <f>Roster_Selection_Men!AD499</f>
        <v>17-102066</v>
      </c>
      <c r="D405" s="64" t="str">
        <f>Roster_Selection_Men!AE499</f>
        <v>Luke Winter</v>
      </c>
      <c r="E405" s="65" t="s">
        <v>2197</v>
      </c>
      <c r="F405" s="1" t="str">
        <f>IF(ISERROR(Individual_Scores_Men_Var!E405), " ", IF(Individual_Scores_Men_Var!E405 = "Yes", "Yes", "  "))</f>
        <v>Yes</v>
      </c>
    </row>
    <row r="406" spans="2:26" s="1" customFormat="1" ht="13.9" customHeight="1">
      <c r="B406" s="64" t="str">
        <f>Roster_Selection_Men!AB500&amp;" " &amp; "V "</f>
        <v xml:space="preserve">Wisc.-Whitewater V </v>
      </c>
      <c r="C406" s="64" t="str">
        <f>Roster_Selection_Men!AD500</f>
        <v>16-146179</v>
      </c>
      <c r="D406" s="64" t="str">
        <f>Roster_Selection_Men!AE500</f>
        <v>Robert Vater</v>
      </c>
      <c r="E406" s="65" t="s">
        <v>2197</v>
      </c>
      <c r="F406" s="1" t="str">
        <f>IF(ISERROR(Individual_Scores_Men_Var!E406), " ", IF(Individual_Scores_Men_Var!E406 = "Yes", "Yes", "  "))</f>
        <v>Yes</v>
      </c>
    </row>
    <row r="407" spans="2:26" s="1" customFormat="1" ht="13.9" customHeight="1">
      <c r="B407" s="64" t="str">
        <f>Roster_Selection_Men!AB501&amp;" " &amp; "V "</f>
        <v xml:space="preserve">Wisc.-Whitewater V </v>
      </c>
      <c r="C407" s="64" t="str">
        <f>Roster_Selection_Men!AD501</f>
        <v>8528-22629</v>
      </c>
      <c r="D407" s="64" t="str">
        <f>Roster_Selection_Men!AE501</f>
        <v>Tanner Ausec</v>
      </c>
      <c r="E407" s="65" t="s">
        <v>2197</v>
      </c>
      <c r="F407" s="1" t="str">
        <f>IF(ISERROR(Individual_Scores_Men_Var!E407), " ", IF(Individual_Scores_Men_Var!E407 = "Yes", "Yes", "  "))</f>
        <v>Yes</v>
      </c>
    </row>
    <row r="408" spans="2:26" s="1" customFormat="1" ht="13.9" customHeight="1">
      <c r="B408" s="64" t="str">
        <f>Roster_Selection_Men!AB502&amp;" " &amp; "V "</f>
        <v xml:space="preserve">Wisc.-Whitewater V </v>
      </c>
      <c r="C408" s="64" t="str">
        <f>Roster_Selection_Men!AD502</f>
        <v>11-679010</v>
      </c>
      <c r="D408" s="64" t="str">
        <f>Roster_Selection_Men!AE502</f>
        <v>Zakarey Geer</v>
      </c>
      <c r="E408" s="65" t="s">
        <v>2197</v>
      </c>
      <c r="F408" s="1" t="str">
        <f>IF(ISERROR(Individual_Scores_Men_Var!E408), " ", IF(Individual_Scores_Men_Var!E408 = "Yes", "Yes", "  "))</f>
        <v>Yes</v>
      </c>
    </row>
    <row r="409" spans="2:26" s="1" customFormat="1" ht="13.9" customHeight="1">
      <c r="B409" s="64" t="str">
        <f>Roster_Selection_Men!AB503&amp;" " &amp; "V "</f>
        <v xml:space="preserve"> V </v>
      </c>
      <c r="C409" s="64" t="str">
        <f>Roster_Selection_Men!AD503</f>
        <v/>
      </c>
      <c r="D409" s="64" t="str">
        <f>Roster_Selection_Men!AE503</f>
        <v/>
      </c>
      <c r="E409" s="65"/>
      <c r="F409" s="1" t="str">
        <f>IF(ISERROR(Individual_Scores_Men_Var!E409), " ", IF(Individual_Scores_Men_Var!E409 = "Yes", "Yes", "  "))</f>
        <v xml:space="preserve">  </v>
      </c>
    </row>
    <row r="410" spans="2:26" s="1" customFormat="1" ht="13.9" customHeight="1">
      <c r="B410" s="64" t="s">
        <v>1767</v>
      </c>
      <c r="C410" s="66" t="str">
        <f>Individual_Scores_Men_Var!C410</f>
        <v/>
      </c>
      <c r="D410" s="67" t="str">
        <f>Individual_Scores_Men_Var!D410</f>
        <v/>
      </c>
      <c r="E410" s="65"/>
      <c r="F410" s="13"/>
    </row>
    <row r="411" spans="2:26" s="1" customFormat="1" ht="13.9" customHeight="1">
      <c r="B411" s="64" t="s">
        <v>1767</v>
      </c>
      <c r="C411" s="66" t="str">
        <f>Individual_Scores_Men_Var!C411</f>
        <v/>
      </c>
      <c r="D411" s="67" t="str">
        <f>Individual_Scores_Men_Var!D411</f>
        <v/>
      </c>
      <c r="E411" s="65"/>
      <c r="F411" s="13"/>
    </row>
    <row r="412" spans="2:26" s="1" customFormat="1" ht="13.9" customHeight="1">
      <c r="B412" s="64" t="s">
        <v>1767</v>
      </c>
      <c r="C412" s="66" t="str">
        <f>Individual_Scores_Men_Var!C412</f>
        <v/>
      </c>
      <c r="D412" s="67" t="str">
        <f>Individual_Scores_Men_Var!D412</f>
        <v/>
      </c>
      <c r="E412" s="65"/>
      <c r="F412" s="13"/>
    </row>
    <row r="413" spans="2:26" s="1" customFormat="1" ht="13.9" customHeight="1">
      <c r="B413" s="64" t="s">
        <v>30</v>
      </c>
      <c r="C413" s="64" t="s">
        <v>30</v>
      </c>
      <c r="D413" s="64" t="s">
        <v>30</v>
      </c>
      <c r="E413" s="68"/>
    </row>
    <row r="414" spans="2:26" s="1" customFormat="1" ht="13.9" customHeight="1">
      <c r="B414" s="64" t="s">
        <v>30</v>
      </c>
      <c r="C414" s="64" t="s">
        <v>30</v>
      </c>
      <c r="D414" s="64" t="s">
        <v>30</v>
      </c>
      <c r="E414" s="68"/>
    </row>
    <row r="415" spans="2:26" s="1" customFormat="1" ht="13.9" customHeight="1">
      <c r="B415" s="64" t="str">
        <f>Roster_Selection_Men!AB519&amp;" " &amp; "V "</f>
        <v xml:space="preserve">Wright State University V </v>
      </c>
      <c r="C415" s="64" t="str">
        <f>Roster_Selection_Men!AD519</f>
        <v>15-117693</v>
      </c>
      <c r="D415" s="64" t="str">
        <f>Roster_Selection_Men!AE519</f>
        <v>Asante Barquet</v>
      </c>
      <c r="E415" s="65" t="s">
        <v>2197</v>
      </c>
      <c r="F415" s="1" t="str">
        <f>IF(ISERROR(Individual_Scores_Men_Var!E415), " ", IF(Individual_Scores_Men_Var!E415 = "Yes", "Yes", "  "))</f>
        <v>Yes</v>
      </c>
      <c r="G415" s="50" t="s">
        <v>1730</v>
      </c>
      <c r="H415" s="29">
        <v>222</v>
      </c>
      <c r="I415" s="29">
        <v>248</v>
      </c>
      <c r="J415" s="29">
        <v>180</v>
      </c>
      <c r="K415" s="29">
        <v>198</v>
      </c>
      <c r="L415" s="29">
        <v>233</v>
      </c>
      <c r="M415" s="29">
        <v>209</v>
      </c>
      <c r="N415" s="29">
        <v>279</v>
      </c>
      <c r="O415" s="29">
        <v>191</v>
      </c>
      <c r="P415" s="29">
        <v>169</v>
      </c>
      <c r="Q415" s="29">
        <v>158</v>
      </c>
      <c r="R415" s="29">
        <v>215</v>
      </c>
      <c r="S415" s="29">
        <v>160</v>
      </c>
      <c r="T415" s="29">
        <v>213</v>
      </c>
      <c r="U415" s="29">
        <v>169</v>
      </c>
      <c r="V415" s="29">
        <v>202</v>
      </c>
      <c r="W415" s="29">
        <v>221</v>
      </c>
      <c r="X415" s="69">
        <f>SUM(H415:W415)</f>
        <v>3267</v>
      </c>
      <c r="Y415" s="69">
        <f>COUNTIF(H415:W415, "&gt;0" )</f>
        <v>16</v>
      </c>
      <c r="Z415" s="69">
        <f>X415/Y415</f>
        <v>204.1875</v>
      </c>
    </row>
    <row r="416" spans="2:26" s="1" customFormat="1" ht="13.9" customHeight="1">
      <c r="B416" s="64" t="str">
        <f>Roster_Selection_Men!AB520&amp;" " &amp; "V "</f>
        <v xml:space="preserve">Wright State University V </v>
      </c>
      <c r="C416" s="64" t="str">
        <f>Roster_Selection_Men!AD520</f>
        <v>11-480702</v>
      </c>
      <c r="D416" s="64" t="str">
        <f>Roster_Selection_Men!AE520</f>
        <v>Caden Graham</v>
      </c>
      <c r="E416" s="65" t="s">
        <v>2197</v>
      </c>
      <c r="F416" s="1" t="str">
        <f>IF(ISERROR(Individual_Scores_Men_Var!E416), " ", IF(Individual_Scores_Men_Var!E416 = "Yes", "Yes", "  "))</f>
        <v>Yes</v>
      </c>
    </row>
    <row r="417" spans="2:52" s="1" customFormat="1" ht="13.9" customHeight="1">
      <c r="B417" s="64" t="str">
        <f>Roster_Selection_Men!AB521&amp;" " &amp; "V "</f>
        <v xml:space="preserve">Wright State University V </v>
      </c>
      <c r="C417" s="64" t="str">
        <f>Roster_Selection_Men!AD521</f>
        <v>19-3319</v>
      </c>
      <c r="D417" s="64" t="str">
        <f>Roster_Selection_Men!AE521</f>
        <v>Elijah Martini</v>
      </c>
      <c r="E417" s="65" t="s">
        <v>2197</v>
      </c>
      <c r="F417" s="1" t="str">
        <f>IF(ISERROR(Individual_Scores_Men_Var!E417), " ", IF(Individual_Scores_Men_Var!E417 = "Yes", "Yes", "  "))</f>
        <v>Yes</v>
      </c>
    </row>
    <row r="418" spans="2:52" s="1" customFormat="1" ht="13.9" customHeight="1">
      <c r="B418" s="64" t="str">
        <f>Roster_Selection_Men!AB522&amp;" " &amp; "V "</f>
        <v xml:space="preserve">Wright State University V </v>
      </c>
      <c r="C418" s="64" t="str">
        <f>Roster_Selection_Men!AD522</f>
        <v>20-47389</v>
      </c>
      <c r="D418" s="64" t="str">
        <f>Roster_Selection_Men!AE522</f>
        <v>Lance Berard</v>
      </c>
      <c r="E418" s="65" t="s">
        <v>2197</v>
      </c>
      <c r="F418" s="1" t="str">
        <f>IF(ISERROR(Individual_Scores_Men_Var!E418), " ", IF(Individual_Scores_Men_Var!E418 = "Yes", "Yes", "  "))</f>
        <v>Yes</v>
      </c>
    </row>
    <row r="419" spans="2:52" s="1" customFormat="1" ht="13.9" customHeight="1">
      <c r="B419" s="64" t="str">
        <f>Roster_Selection_Men!AB523&amp;" " &amp; "V "</f>
        <v xml:space="preserve">Wright State University V </v>
      </c>
      <c r="C419" s="64" t="str">
        <f>Roster_Selection_Men!AD523</f>
        <v>11-287475</v>
      </c>
      <c r="D419" s="64" t="str">
        <f>Roster_Selection_Men!AE523</f>
        <v>Nathan Minzler</v>
      </c>
      <c r="E419" s="65" t="s">
        <v>2197</v>
      </c>
      <c r="F419" s="1" t="str">
        <f>IF(ISERROR(Individual_Scores_Men_Var!E419), " ", IF(Individual_Scores_Men_Var!E419 = "Yes", "Yes", "  "))</f>
        <v>Yes</v>
      </c>
    </row>
    <row r="420" spans="2:52" s="1" customFormat="1" ht="13.9" customHeight="1">
      <c r="B420" s="64" t="str">
        <f>Roster_Selection_Men!AB524&amp;" " &amp; "V "</f>
        <v xml:space="preserve">Wright State University V </v>
      </c>
      <c r="C420" s="64" t="str">
        <f>Roster_Selection_Men!AD524</f>
        <v>18-7538</v>
      </c>
      <c r="D420" s="64" t="str">
        <f>Roster_Selection_Men!AE524</f>
        <v>Ogden Nijakowski</v>
      </c>
      <c r="E420" s="65" t="s">
        <v>2197</v>
      </c>
      <c r="F420" s="1" t="str">
        <f>IF(ISERROR(Individual_Scores_Men_Var!E420), " ", IF(Individual_Scores_Men_Var!E420 = "Yes", "Yes", "  "))</f>
        <v xml:space="preserve">  </v>
      </c>
    </row>
    <row r="421" spans="2:52" s="1" customFormat="1" ht="13.9" customHeight="1">
      <c r="B421" s="64" t="str">
        <f>Roster_Selection_Men!AB525&amp;" " &amp; "V "</f>
        <v xml:space="preserve">Wright State University V </v>
      </c>
      <c r="C421" s="64" t="str">
        <f>Roster_Selection_Men!AD525</f>
        <v>9440-71395</v>
      </c>
      <c r="D421" s="64" t="str">
        <f>Roster_Selection_Men!AE525</f>
        <v>Tyler Stegemoller</v>
      </c>
      <c r="E421" s="65" t="s">
        <v>2197</v>
      </c>
      <c r="F421" s="1" t="str">
        <f>IF(ISERROR(Individual_Scores_Men_Var!E421), " ", IF(Individual_Scores_Men_Var!E421 = "Yes", "Yes", "  "))</f>
        <v>Yes</v>
      </c>
    </row>
    <row r="422" spans="2:52" s="1" customFormat="1" ht="13.9" customHeight="1">
      <c r="B422" s="64" t="str">
        <f>Roster_Selection_Men!AB526&amp;" " &amp; "V "</f>
        <v xml:space="preserve">Wright State University V </v>
      </c>
      <c r="C422" s="64" t="str">
        <f>Roster_Selection_Men!AD526</f>
        <v>20-50327</v>
      </c>
      <c r="D422" s="64" t="str">
        <f>Roster_Selection_Men!AE526</f>
        <v>Zachary Naumovski</v>
      </c>
      <c r="E422" s="65" t="s">
        <v>2197</v>
      </c>
      <c r="F422" s="1" t="str">
        <f>IF(ISERROR(Individual_Scores_Men_Var!E422), " ", IF(Individual_Scores_Men_Var!E422 = "Yes", "Yes", "  "))</f>
        <v>Yes</v>
      </c>
    </row>
    <row r="423" spans="2:52" s="1" customFormat="1" ht="13.9" customHeight="1">
      <c r="B423" s="64" t="s">
        <v>1768</v>
      </c>
      <c r="C423" s="66" t="str">
        <f>Individual_Scores_Men_Var!C423</f>
        <v/>
      </c>
      <c r="D423" s="67" t="str">
        <f>Individual_Scores_Men_Var!D423</f>
        <v/>
      </c>
      <c r="E423" s="65"/>
      <c r="F423" s="13"/>
    </row>
    <row r="424" spans="2:52" s="1" customFormat="1" ht="13.9" customHeight="1">
      <c r="B424" s="64" t="s">
        <v>1768</v>
      </c>
      <c r="C424" s="66" t="str">
        <f>Individual_Scores_Men_Var!C424</f>
        <v/>
      </c>
      <c r="D424" s="67" t="str">
        <f>Individual_Scores_Men_Var!D424</f>
        <v/>
      </c>
      <c r="E424" s="65"/>
      <c r="F424" s="13"/>
    </row>
    <row r="425" spans="2:52" s="1" customFormat="1" ht="13.9" customHeight="1">
      <c r="B425" s="64" t="s">
        <v>1768</v>
      </c>
      <c r="C425" s="66" t="str">
        <f>Individual_Scores_Men_Var!C425</f>
        <v/>
      </c>
      <c r="D425" s="67" t="str">
        <f>Individual_Scores_Men_Var!D425</f>
        <v/>
      </c>
      <c r="E425" s="65"/>
      <c r="F425" s="13"/>
    </row>
    <row r="426" spans="2:52" s="1" customFormat="1" ht="13.9" customHeight="1">
      <c r="B426" s="64" t="s">
        <v>30</v>
      </c>
      <c r="C426" s="64" t="s">
        <v>30</v>
      </c>
      <c r="D426" s="64" t="s">
        <v>30</v>
      </c>
      <c r="E426" s="68"/>
    </row>
    <row r="427" spans="2:52" s="1" customFormat="1" ht="13.9" customHeight="1">
      <c r="B427" s="64" t="s">
        <v>30</v>
      </c>
      <c r="C427" s="64" t="s">
        <v>30</v>
      </c>
      <c r="D427" s="64" t="s">
        <v>30</v>
      </c>
      <c r="E427" s="68"/>
    </row>
    <row r="428" spans="2:52" s="1" customFormat="1" ht="13.9" customHeight="1">
      <c r="B428" s="64" t="s">
        <v>30</v>
      </c>
      <c r="C428" s="64" t="s">
        <v>30</v>
      </c>
      <c r="D428" s="64" t="s">
        <v>30</v>
      </c>
      <c r="E428" s="68"/>
      <c r="AZ428" s="13" t="s">
        <v>1770</v>
      </c>
    </row>
    <row r="429" spans="2:52" s="1" customFormat="1" ht="13.9" customHeight="1">
      <c r="B429" s="64" t="s">
        <v>30</v>
      </c>
      <c r="C429" s="64" t="s">
        <v>30</v>
      </c>
      <c r="D429" s="64" t="s">
        <v>30</v>
      </c>
      <c r="E429" s="68"/>
    </row>
    <row r="430" spans="2:52" s="1" customFormat="1" ht="13.9" customHeight="1">
      <c r="B430" s="64" t="s">
        <v>30</v>
      </c>
      <c r="C430" s="64" t="s">
        <v>30</v>
      </c>
      <c r="D430" s="64" t="s">
        <v>30</v>
      </c>
      <c r="E430" s="68"/>
    </row>
    <row r="431" spans="2:52" s="1" customFormat="1" ht="13.9" customHeight="1">
      <c r="B431" s="64" t="s">
        <v>30</v>
      </c>
      <c r="C431" s="64" t="s">
        <v>30</v>
      </c>
      <c r="D431" s="64" t="s">
        <v>30</v>
      </c>
      <c r="E431" s="68"/>
    </row>
    <row r="432" spans="2:52" s="1" customFormat="1" ht="13.9" customHeight="1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" customHeight="1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" customHeight="1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" customHeight="1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" customHeight="1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" customHeight="1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" customHeight="1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" customHeight="1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" customHeight="1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" customHeight="1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" customHeight="1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" customHeight="1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" customHeight="1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" customHeight="1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" customHeight="1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" customHeight="1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" customHeight="1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" customHeight="1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" customHeight="1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" customHeight="1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" customHeight="1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" customHeight="1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" customHeight="1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" customHeight="1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" customHeight="1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" customHeight="1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" customHeight="1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" customHeight="1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" customHeight="1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" customHeight="1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" customHeight="1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" customHeight="1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" customHeight="1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" customHeight="1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" customHeight="1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" customHeight="1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" customHeight="1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" customHeight="1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" customHeight="1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" customHeight="1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" customHeight="1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" customHeight="1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" customHeight="1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" customHeight="1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" customHeight="1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" customHeight="1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" customHeight="1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" customHeight="1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" customHeight="1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" customHeight="1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" customHeight="1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" customHeight="1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" customHeight="1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" customHeight="1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" customHeight="1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" customHeight="1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" customHeight="1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" customHeight="1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" customHeight="1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" customHeight="1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" customHeight="1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" customHeight="1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" customHeight="1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" customHeight="1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" customHeight="1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" customHeight="1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" customHeight="1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" customHeight="1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" customHeight="1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" customHeight="1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" customHeight="1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" customHeight="1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" customHeight="1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" customHeight="1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" customHeight="1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" customHeight="1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" customHeight="1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" customHeight="1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" customHeight="1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" customHeight="1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" customHeight="1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" customHeight="1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" customHeight="1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" customHeight="1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" customHeight="1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" customHeight="1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" customHeight="1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" customHeight="1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" customHeight="1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" customHeight="1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" customHeight="1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" customHeight="1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" customHeight="1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" customHeight="1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" customHeight="1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" customHeight="1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" customHeight="1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" customHeight="1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" customHeight="1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" customHeight="1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" customHeight="1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" customHeight="1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" customHeight="1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" customHeight="1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" customHeight="1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" customHeight="1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" customHeight="1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" customHeight="1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" customHeight="1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" customHeight="1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" customHeight="1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" customHeight="1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" customHeight="1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" customHeight="1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" customHeight="1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" customHeight="1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" customHeight="1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" customHeight="1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" customHeight="1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" customHeight="1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" customHeight="1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" customHeight="1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" customHeight="1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" customHeight="1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" customHeight="1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" customHeight="1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" customHeight="1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" customHeight="1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" customHeight="1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" customHeight="1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" customHeight="1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" customHeight="1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" customHeight="1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" customHeight="1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" customHeight="1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" customHeight="1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" customHeight="1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" customHeight="1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" customHeight="1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" customHeight="1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" customHeight="1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" customHeight="1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" customHeight="1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" customHeight="1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" customHeight="1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" customHeight="1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" customHeight="1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" customHeight="1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" customHeight="1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" customHeight="1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" customHeight="1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" customHeight="1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" customHeight="1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" customHeight="1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" customHeight="1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" customHeight="1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" customHeight="1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" customHeight="1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" customHeight="1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" customHeight="1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" customHeight="1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" customHeight="1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" customHeight="1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" customHeight="1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" customHeight="1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" customHeight="1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" customHeight="1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" customHeight="1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" customHeight="1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" customHeight="1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" customHeight="1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" customHeight="1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" customHeight="1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" customHeight="1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" customHeight="1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" customHeight="1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" customHeight="1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" customHeight="1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" customHeight="1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" customHeight="1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" customHeight="1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" customHeight="1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" customHeight="1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" customHeight="1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" customHeight="1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" customHeight="1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" customHeight="1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" customHeight="1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" customHeight="1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" customHeight="1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" customHeight="1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" customHeight="1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" customHeight="1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" customHeight="1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" customHeight="1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" customHeight="1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" customHeight="1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" customHeight="1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" customHeight="1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" customHeight="1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" customHeight="1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" customHeight="1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" customHeight="1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" customHeight="1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" customHeight="1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" customHeight="1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" customHeight="1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" customHeight="1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" customHeight="1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" customHeight="1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" customHeight="1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" customHeight="1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" customHeight="1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" customHeight="1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" customHeight="1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" customHeight="1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" customHeight="1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" customHeight="1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" customHeight="1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" customHeight="1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" customHeight="1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" customHeight="1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" customHeight="1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" customHeight="1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" customHeight="1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" customHeight="1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" customHeight="1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" customHeight="1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" customHeight="1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" customHeight="1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" customHeight="1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" customHeight="1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" customHeight="1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" customHeight="1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" customHeight="1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" customHeight="1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" customHeight="1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" customHeight="1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" customHeight="1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" customHeight="1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" customHeight="1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" customHeight="1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" customHeight="1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" customHeight="1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" customHeight="1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" customHeight="1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" customHeight="1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" customHeight="1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" customHeight="1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" customHeight="1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" customHeight="1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" customHeight="1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" customHeight="1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" customHeight="1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" customHeight="1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" customHeight="1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" customHeight="1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" customHeight="1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" customHeight="1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" customHeight="1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" customHeight="1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" customHeight="1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" customHeight="1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" customHeight="1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" customHeight="1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" customHeight="1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" customHeight="1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" customHeight="1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" customHeight="1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" customHeight="1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" customHeight="1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" customHeight="1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" customHeight="1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" customHeight="1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" customHeight="1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" customHeight="1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" customHeight="1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" customHeight="1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" customHeight="1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" customHeight="1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" customHeight="1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" customHeight="1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" customHeight="1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" customHeight="1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" customHeight="1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" customHeight="1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" customHeight="1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" customHeight="1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" customHeight="1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" customHeight="1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" customHeight="1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" customHeight="1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" customHeight="1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" customHeight="1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" customHeight="1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" customHeight="1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" customHeight="1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" customHeight="1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" customHeight="1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" customHeight="1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" customHeight="1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" customHeight="1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" customHeight="1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" customHeight="1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" customHeight="1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" customHeight="1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" customHeight="1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" customHeight="1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" customHeight="1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" customHeight="1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" customHeight="1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" customHeight="1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" customHeight="1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" customHeight="1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" customHeight="1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" customHeight="1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" customHeight="1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" customHeight="1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" customHeight="1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" customHeight="1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" customHeight="1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" customHeight="1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" customHeight="1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" customHeight="1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" customHeight="1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" customHeight="1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" customHeight="1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" customHeight="1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" customHeight="1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" customHeight="1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" customHeight="1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" customHeight="1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" customHeight="1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" customHeight="1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" customHeight="1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" customHeight="1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" customHeight="1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" customHeight="1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" customHeight="1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" customHeight="1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" customHeight="1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" customHeight="1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" customHeight="1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" customHeight="1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" customHeight="1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" customHeight="1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" customHeight="1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" customHeight="1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" customHeight="1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" customHeight="1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" customHeight="1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" customHeight="1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" customHeight="1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" customHeight="1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" customHeight="1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" customHeight="1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" customHeight="1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" customHeight="1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" customHeight="1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" customHeight="1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" customHeight="1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" customHeight="1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" customHeight="1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" customHeight="1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" customHeight="1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" customHeight="1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" customHeight="1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" customHeight="1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" customHeight="1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" customHeight="1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" customHeight="1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" customHeight="1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" customHeight="1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" customHeight="1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" customHeight="1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" customHeight="1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" customHeight="1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" customHeight="1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" customHeight="1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" customHeight="1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" customHeight="1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" customHeight="1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" customHeight="1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" customHeight="1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" customHeight="1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" customHeight="1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" customHeight="1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" customHeight="1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" customHeight="1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" customHeight="1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" customHeight="1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" customHeight="1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" customHeight="1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" customHeight="1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" customHeight="1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" customHeight="1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" customHeight="1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" customHeight="1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" customHeight="1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" customHeight="1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" customHeight="1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" customHeight="1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" customHeight="1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" customHeight="1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" customHeight="1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" customHeight="1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" customHeight="1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" customHeight="1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" customHeight="1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" customHeight="1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" customHeight="1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" customHeight="1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" customHeight="1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" customHeight="1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" customHeight="1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" customHeight="1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" customHeight="1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" customHeight="1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" customHeight="1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" customHeight="1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" customHeight="1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" customHeight="1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" customHeight="1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" customHeight="1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" customHeight="1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" customHeight="1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" customHeight="1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" customHeight="1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" customHeight="1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" customHeight="1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" customHeight="1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" customHeight="1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" customHeight="1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" customHeight="1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" customHeight="1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" customHeight="1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" customHeight="1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" customHeight="1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" customHeight="1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" customHeight="1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" customHeight="1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" customHeight="1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" customHeight="1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" customHeight="1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" customHeight="1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" customHeight="1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" customHeight="1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" customHeight="1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" customHeight="1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" customHeight="1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" customHeight="1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" customHeight="1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" customHeight="1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" customHeight="1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" customHeight="1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" customHeight="1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" customHeight="1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" customHeight="1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" customHeight="1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" customHeight="1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" customHeight="1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" customHeight="1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" customHeight="1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" customHeight="1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" customHeight="1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" customHeight="1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" customHeight="1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" customHeight="1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" customHeight="1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" customHeight="1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" customHeight="1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" customHeight="1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" customHeight="1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" customHeight="1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" customHeight="1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" customHeight="1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" customHeight="1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" customHeight="1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" customHeight="1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" customHeight="1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" customHeight="1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" customHeight="1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" customHeight="1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" customHeight="1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" customHeight="1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" customHeight="1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" customHeight="1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" customHeight="1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" customHeight="1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" customHeight="1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" customHeight="1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" customHeight="1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" customHeight="1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" customHeight="1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" customHeight="1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" customHeight="1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" customHeight="1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" customHeight="1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" customHeight="1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" customHeight="1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" customHeight="1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" customHeight="1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" customHeight="1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" customHeight="1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" customHeight="1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" customHeight="1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" customHeight="1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" customHeight="1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" customHeight="1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" customHeight="1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" customHeight="1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" customHeight="1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" customHeight="1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" customHeight="1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" customHeight="1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" customHeight="1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" customHeight="1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" customHeight="1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" customHeight="1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" customHeight="1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" customHeight="1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" customHeight="1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" customHeight="1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" customHeight="1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" customHeight="1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" customHeight="1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" customHeight="1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" customHeight="1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" customHeight="1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" customHeight="1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" customHeight="1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" customHeight="1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" customHeight="1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" customHeight="1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" customHeight="1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" customHeight="1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" customHeight="1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" customHeight="1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" customHeight="1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" customHeight="1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" customHeight="1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" customHeight="1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" customHeight="1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" customHeight="1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" customHeight="1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" customHeight="1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" customHeight="1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" customHeight="1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" customHeight="1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" customHeight="1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" customHeight="1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" customHeight="1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" customHeight="1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" customHeight="1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" customHeight="1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" customHeight="1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" customHeight="1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" customHeight="1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" customHeight="1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" customHeight="1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" customHeight="1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" customHeight="1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" customHeight="1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" customHeight="1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" customHeight="1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" customHeight="1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" customHeight="1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" customHeight="1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" customHeight="1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" customHeight="1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" customHeight="1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" customHeight="1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" customHeight="1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" customHeight="1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" customHeight="1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" customHeight="1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" customHeight="1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" customHeight="1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" customHeight="1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" customHeight="1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" customHeight="1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" customHeight="1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" customHeight="1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" customHeight="1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" customHeight="1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" customHeight="1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" customHeight="1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" customHeight="1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" customHeight="1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" customHeight="1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" customHeight="1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" customHeight="1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" customHeight="1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" customHeight="1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" customHeight="1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" customHeight="1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" customHeight="1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" customHeight="1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" customHeight="1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" customHeight="1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" customHeight="1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" customHeight="1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" customHeight="1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" customHeight="1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" customHeight="1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" customHeight="1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" customHeight="1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" customHeight="1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" customHeight="1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" customHeight="1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" customHeight="1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" customHeight="1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" customHeight="1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" customHeight="1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" customHeight="1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" customHeight="1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" customHeight="1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" customHeight="1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" customHeight="1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" customHeight="1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" customHeight="1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" customHeight="1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" customHeight="1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" customHeight="1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" customHeight="1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" customHeight="1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" customHeight="1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" customHeight="1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" customHeight="1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" customHeight="1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" customHeight="1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" customHeight="1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" customHeight="1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" customHeight="1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" customHeight="1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" customHeight="1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" customHeight="1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" customHeight="1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" customHeight="1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" customHeight="1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" customHeight="1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" customHeight="1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" customHeight="1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" customHeight="1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" customHeight="1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" customHeight="1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" customHeight="1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" customHeight="1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" customHeight="1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" customHeight="1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" customHeight="1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" customHeight="1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" customHeight="1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" customHeight="1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" customHeight="1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" customHeight="1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" customHeight="1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" customHeight="1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" customHeight="1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" customHeight="1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" customHeight="1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" customHeight="1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" customHeight="1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" customHeight="1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" customHeight="1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" customHeight="1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" customHeight="1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" customHeight="1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" customHeight="1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" customHeight="1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" customHeight="1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" customHeight="1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" customHeight="1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" customHeight="1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" customHeight="1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" customHeight="1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" customHeight="1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" customHeight="1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" customHeight="1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" customHeight="1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" customHeight="1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" customHeight="1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" customHeight="1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" customHeight="1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" customHeight="1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" customHeight="1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" customHeight="1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" customHeight="1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" customHeight="1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" customHeight="1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" customHeight="1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" customHeight="1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" customHeight="1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" customHeight="1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" customHeight="1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" customHeight="1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" customHeight="1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" customHeight="1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" customHeight="1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" customHeight="1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" customHeight="1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" customHeight="1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" customHeight="1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" customHeight="1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" customHeight="1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" customHeight="1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" customHeight="1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" customHeight="1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" customHeight="1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" customHeight="1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" customHeight="1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" customHeight="1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" customHeight="1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" customHeight="1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" customHeight="1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" customHeight="1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" customHeight="1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" customHeight="1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" customHeight="1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" customHeight="1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" customHeight="1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" customHeight="1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" customHeight="1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" customHeight="1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" customHeight="1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" customHeight="1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" customHeight="1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" customHeight="1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" customHeight="1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" customHeight="1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" customHeight="1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" customHeight="1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" customHeight="1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" customHeight="1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" customHeight="1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" customHeight="1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" customHeight="1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" customHeight="1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" customHeight="1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" customHeight="1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" customHeight="1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" customHeight="1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" customHeight="1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" customHeight="1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" customHeight="1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" customHeight="1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" customHeight="1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" customHeight="1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" customHeight="1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" customHeight="1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" customHeight="1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" customHeight="1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" customHeight="1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" customHeight="1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" customHeight="1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" customHeight="1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" customHeight="1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" customHeight="1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" customHeight="1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" customHeight="1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" customHeight="1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" customHeight="1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" customHeight="1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" customHeight="1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" customHeight="1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" customHeight="1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" customHeight="1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" customHeight="1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" customHeight="1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" customHeight="1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" customHeight="1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" customHeight="1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" customHeight="1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" customHeight="1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" customHeight="1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" customHeight="1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" customHeight="1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" customHeight="1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" customHeight="1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" customHeight="1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" customHeight="1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" customHeight="1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" customHeight="1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" customHeight="1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" customHeight="1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" customHeight="1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" customHeight="1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" customHeight="1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" customHeight="1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" customHeight="1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" customHeight="1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" customHeight="1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" customHeight="1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" customHeight="1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" customHeight="1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" customHeight="1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" customHeight="1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" customHeight="1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" customHeight="1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" customHeight="1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" customHeight="1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" customHeight="1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" customHeight="1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" customHeight="1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" customHeight="1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" customHeight="1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" customHeight="1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" customHeight="1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" customHeight="1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" customHeight="1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" customHeight="1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" customHeight="1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" customHeight="1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" customHeight="1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" customHeight="1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" customHeight="1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" customHeight="1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" customHeight="1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" customHeight="1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" customHeight="1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" customHeight="1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" customHeight="1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" customHeight="1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" customHeight="1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" customHeight="1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" customHeight="1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" customHeight="1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" customHeight="1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" customHeight="1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" customHeight="1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" customHeight="1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" customHeight="1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" customHeight="1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" customHeight="1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" customHeight="1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" customHeight="1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" customHeight="1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" customHeight="1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" customHeight="1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" customHeight="1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" customHeight="1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" customHeight="1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" customHeight="1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" customHeight="1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" customHeight="1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" customHeight="1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" customHeight="1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" customHeight="1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" customHeight="1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" customHeight="1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" customHeight="1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" customHeight="1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" customHeight="1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" customHeight="1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" customHeight="1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" customHeight="1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" customHeight="1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" customHeight="1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" customHeight="1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" customHeight="1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" customHeight="1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" customHeight="1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" customHeight="1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" customHeight="1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" customHeight="1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" customHeight="1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" customHeight="1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" customHeight="1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" customHeight="1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" customHeight="1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" customHeight="1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" customHeight="1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" customHeight="1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" customHeight="1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" customHeight="1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" customHeight="1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" customHeight="1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" customHeight="1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" customHeight="1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" customHeight="1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" customHeight="1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" customHeight="1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" customHeight="1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" customHeight="1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" customHeight="1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" customHeight="1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" customHeight="1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" customHeight="1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" customHeight="1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" customHeight="1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" customHeight="1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" customHeight="1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" customHeight="1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" customHeight="1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" customHeight="1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" customHeight="1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" customHeight="1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" customHeight="1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" customHeight="1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" customHeight="1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" customHeight="1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" customHeight="1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" customHeight="1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" customHeight="1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" customHeight="1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" customHeight="1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" customHeight="1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" customHeight="1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" customHeight="1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" customHeight="1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" customHeight="1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" customHeight="1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" customHeight="1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" customHeight="1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" customHeight="1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" customHeight="1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" customHeight="1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" customHeight="1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" customHeight="1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" customHeight="1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" customHeight="1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" customHeight="1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" customHeight="1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" customHeight="1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" customHeight="1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" customHeight="1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" customHeight="1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" customHeight="1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" customHeight="1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" customHeight="1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" customHeight="1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" customHeight="1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" customHeight="1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" customHeight="1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" customHeight="1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" customHeight="1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" customHeight="1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" customHeight="1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" customHeight="1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" customHeight="1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" customHeight="1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" customHeight="1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" customHeight="1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" customHeight="1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" customHeight="1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" customHeight="1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" customHeight="1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" customHeight="1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" customHeight="1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" customHeight="1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" customHeight="1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" customHeight="1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" customHeight="1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" customHeight="1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" customHeight="1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" customHeight="1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" customHeight="1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" customHeight="1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" customHeight="1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" customHeight="1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" customHeight="1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" customHeight="1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" customHeight="1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" customHeight="1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" customHeight="1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" customHeight="1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" customHeight="1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" customHeight="1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" customHeight="1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" customHeight="1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" customHeight="1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" customHeight="1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" customHeight="1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" customHeight="1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" customHeight="1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" customHeight="1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" customHeight="1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" customHeight="1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" customHeight="1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" customHeight="1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" customHeight="1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" customHeight="1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" customHeight="1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" customHeight="1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" customHeight="1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" customHeight="1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" customHeight="1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" customHeight="1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" customHeight="1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" customHeight="1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" customHeight="1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" customHeight="1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" customHeight="1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" customHeight="1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" customHeight="1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" customHeight="1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" customHeight="1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" customHeight="1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" customHeight="1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" customHeight="1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" customHeight="1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" customHeight="1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" customHeight="1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" customHeight="1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" customHeight="1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" customHeight="1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" customHeight="1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" customHeight="1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" customHeight="1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" customHeight="1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" customHeight="1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" customHeight="1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" customHeight="1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" customHeight="1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" customHeight="1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" customHeight="1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" customHeight="1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" customHeight="1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" customHeight="1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" customHeight="1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" customHeight="1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" customHeight="1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" customHeight="1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" customHeight="1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" customHeight="1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" customHeight="1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" customHeight="1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" customHeight="1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" customHeight="1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" customHeight="1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" customHeight="1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" customHeight="1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" customHeight="1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" customHeight="1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" customHeight="1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" customHeight="1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" customHeight="1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" customHeight="1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" customHeight="1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" customHeight="1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" customHeight="1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" customHeight="1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" customHeight="1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" customHeight="1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" customHeight="1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" customHeight="1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" customHeight="1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" customHeight="1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" customHeight="1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" customHeight="1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" customHeight="1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" customHeight="1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" customHeight="1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" customHeight="1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" customHeight="1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" customHeight="1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" customHeight="1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" customHeight="1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" customHeight="1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" customHeight="1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" customHeight="1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" customHeight="1">
      <c r="E1493" s="68"/>
    </row>
    <row r="1494" spans="2:5" s="1" customFormat="1" ht="13.9" customHeight="1">
      <c r="E1494" s="68"/>
    </row>
    <row r="1495" spans="2:5" s="1" customFormat="1" ht="13.9" customHeight="1">
      <c r="E1495" s="68"/>
    </row>
    <row r="1496" spans="2:5" s="1" customFormat="1" ht="13.9" customHeight="1">
      <c r="E1496" s="68"/>
    </row>
    <row r="1497" spans="2:5" s="1" customFormat="1" ht="13.9" customHeight="1">
      <c r="E1497" s="68"/>
    </row>
    <row r="1498" spans="2:5" s="1" customFormat="1" ht="13.9" customHeight="1">
      <c r="E1498" s="68"/>
    </row>
    <row r="1499" spans="2:5" s="1" customFormat="1" ht="13.9" customHeight="1">
      <c r="E1499" s="68"/>
    </row>
    <row r="1500" spans="2:5" s="1" customFormat="1" ht="13.9" customHeight="1">
      <c r="E1500" s="68"/>
    </row>
    <row r="1501" spans="2:5" s="1" customFormat="1" ht="13.9" customHeight="1">
      <c r="E1501" s="68"/>
    </row>
    <row r="1502" spans="2:5" s="1" customFormat="1" ht="13.9" customHeight="1">
      <c r="E1502" s="68"/>
    </row>
    <row r="1503" spans="2:5" s="1" customFormat="1" ht="13.9" customHeight="1">
      <c r="E1503" s="68"/>
    </row>
    <row r="1504" spans="2:5" s="1" customFormat="1" ht="13.9" customHeight="1">
      <c r="E1504" s="68"/>
    </row>
    <row r="1505" spans="5:5" s="1" customFormat="1" ht="13.9" customHeight="1">
      <c r="E1505" s="68"/>
    </row>
    <row r="1506" spans="5:5" s="1" customFormat="1" ht="13.9" customHeight="1">
      <c r="E1506" s="68"/>
    </row>
    <row r="1507" spans="5:5" s="1" customFormat="1" ht="13.9" customHeight="1">
      <c r="E1507" s="68"/>
    </row>
    <row r="1508" spans="5:5" s="1" customFormat="1" ht="13.9" customHeight="1">
      <c r="E1508" s="68"/>
    </row>
    <row r="1509" spans="5:5" s="1" customFormat="1" ht="13.9" customHeight="1">
      <c r="E1509" s="68"/>
    </row>
    <row r="1510" spans="5:5" s="1" customFormat="1" ht="13.9" customHeight="1">
      <c r="E1510" s="68"/>
    </row>
    <row r="1511" spans="5:5" s="1" customFormat="1" ht="13.9" customHeight="1">
      <c r="E1511" s="68"/>
    </row>
    <row r="1512" spans="5:5" s="1" customFormat="1" ht="13.9" customHeight="1">
      <c r="E1512" s="68"/>
    </row>
    <row r="1513" spans="5:5" s="1" customFormat="1" ht="13.9" customHeight="1">
      <c r="E1513" s="68"/>
    </row>
    <row r="1514" spans="5:5" s="1" customFormat="1" ht="13.9" customHeight="1">
      <c r="E1514" s="68"/>
    </row>
    <row r="1515" spans="5:5" s="1" customFormat="1" ht="13.9" customHeight="1">
      <c r="E1515" s="68"/>
    </row>
    <row r="1516" spans="5:5" s="1" customFormat="1" ht="13.9" customHeight="1">
      <c r="E1516" s="68"/>
    </row>
    <row r="1517" spans="5:5" s="1" customFormat="1" ht="13.9" customHeight="1">
      <c r="E1517" s="68"/>
    </row>
    <row r="1518" spans="5:5" s="1" customFormat="1" ht="13.9" customHeight="1">
      <c r="E1518" s="68"/>
    </row>
    <row r="1519" spans="5:5" s="1" customFormat="1" ht="13.9" customHeight="1">
      <c r="E1519" s="68"/>
    </row>
    <row r="1520" spans="5:5" s="1" customFormat="1" ht="13.9" customHeight="1">
      <c r="E1520" s="68"/>
    </row>
    <row r="1521" spans="5:5" s="1" customFormat="1" ht="13.9" customHeight="1">
      <c r="E1521" s="68"/>
    </row>
    <row r="1522" spans="5:5" s="1" customFormat="1" ht="13.9" customHeight="1">
      <c r="E1522" s="68"/>
    </row>
    <row r="1523" spans="5:5" s="1" customFormat="1" ht="13.9" customHeight="1">
      <c r="E1523" s="68"/>
    </row>
    <row r="1524" spans="5:5" s="1" customFormat="1" ht="13.9" customHeight="1">
      <c r="E1524" s="68"/>
    </row>
    <row r="1525" spans="5:5" s="1" customFormat="1" ht="13.9" customHeight="1">
      <c r="E1525" s="68"/>
    </row>
    <row r="1526" spans="5:5" s="1" customFormat="1" ht="13.9" customHeight="1">
      <c r="E1526" s="68"/>
    </row>
    <row r="1527" spans="5:5" s="1" customFormat="1" ht="13.9" customHeight="1">
      <c r="E1527" s="68"/>
    </row>
    <row r="1528" spans="5:5" s="1" customFormat="1" ht="13.9" customHeight="1">
      <c r="E1528" s="68"/>
    </row>
    <row r="1529" spans="5:5" s="1" customFormat="1" ht="13.9" customHeight="1">
      <c r="E1529" s="68"/>
    </row>
    <row r="1530" spans="5:5" s="1" customFormat="1" ht="13.9" customHeight="1">
      <c r="E1530" s="68"/>
    </row>
    <row r="1531" spans="5:5" s="1" customFormat="1" ht="13.9" customHeight="1">
      <c r="E1531" s="68"/>
    </row>
    <row r="1532" spans="5:5" s="1" customFormat="1" ht="13.9" customHeight="1">
      <c r="E1532" s="68"/>
    </row>
    <row r="1533" spans="5:5" s="1" customFormat="1" ht="13.9" customHeight="1">
      <c r="E1533" s="68"/>
    </row>
    <row r="1534" spans="5:5" s="1" customFormat="1" ht="13.9" customHeight="1">
      <c r="E1534" s="68"/>
    </row>
    <row r="1535" spans="5:5" s="1" customFormat="1" ht="13.9" customHeight="1">
      <c r="E1535" s="68"/>
    </row>
    <row r="1536" spans="5:5" s="1" customFormat="1" ht="13.9" customHeight="1">
      <c r="E1536" s="68"/>
    </row>
    <row r="1537" spans="5:5" s="1" customFormat="1" ht="13.9" customHeight="1">
      <c r="E1537" s="68"/>
    </row>
    <row r="1538" spans="5:5" s="1" customFormat="1" ht="13.9" customHeight="1">
      <c r="E1538" s="68"/>
    </row>
    <row r="1539" spans="5:5" s="1" customFormat="1" ht="13.9" customHeight="1">
      <c r="E1539" s="68"/>
    </row>
    <row r="1540" spans="5:5" s="1" customFormat="1" ht="13.9" customHeight="1">
      <c r="E1540" s="68"/>
    </row>
    <row r="1541" spans="5:5" s="1" customFormat="1" ht="13.9" customHeight="1">
      <c r="E1541" s="68"/>
    </row>
    <row r="1542" spans="5:5" s="1" customFormat="1" ht="13.9" customHeight="1">
      <c r="E1542" s="68"/>
    </row>
    <row r="1543" spans="5:5" s="1" customFormat="1" ht="13.9" customHeight="1">
      <c r="E1543" s="68"/>
    </row>
    <row r="1544" spans="5:5" s="1" customFormat="1" ht="13.9" customHeight="1">
      <c r="E1544" s="68"/>
    </row>
    <row r="1545" spans="5:5" s="1" customFormat="1" ht="13.9" customHeight="1">
      <c r="E1545" s="68"/>
    </row>
    <row r="1546" spans="5:5" s="1" customFormat="1" ht="13.9" customHeight="1">
      <c r="E1546" s="68"/>
    </row>
    <row r="1547" spans="5:5" s="1" customFormat="1" ht="13.9" customHeight="1">
      <c r="E1547" s="68"/>
    </row>
    <row r="1548" spans="5:5" s="1" customFormat="1" ht="13.9" customHeight="1">
      <c r="E1548" s="68"/>
    </row>
    <row r="1549" spans="5:5" s="1" customFormat="1" ht="13.9" customHeight="1">
      <c r="E1549" s="68"/>
    </row>
    <row r="1550" spans="5:5" s="1" customFormat="1" ht="13.9" customHeight="1">
      <c r="E1550" s="68"/>
    </row>
    <row r="1551" spans="5:5" s="1" customFormat="1" ht="13.9" customHeight="1">
      <c r="E1551" s="68"/>
    </row>
    <row r="1552" spans="5:5" s="1" customFormat="1" ht="13.9" customHeight="1">
      <c r="E1552" s="68"/>
    </row>
    <row r="1553" spans="5:5" s="1" customFormat="1" ht="13.9" customHeight="1">
      <c r="E1553" s="68"/>
    </row>
    <row r="1554" spans="5:5" s="1" customFormat="1" ht="13.9" customHeight="1">
      <c r="E1554" s="68"/>
    </row>
    <row r="1555" spans="5:5" s="1" customFormat="1" ht="13.9" customHeight="1">
      <c r="E1555" s="68"/>
    </row>
    <row r="1556" spans="5:5" s="1" customFormat="1" ht="13.9" customHeight="1">
      <c r="E1556" s="68"/>
    </row>
    <row r="1557" spans="5:5" s="1" customFormat="1" ht="13.9" customHeight="1">
      <c r="E1557" s="68"/>
    </row>
    <row r="1558" spans="5:5" s="1" customFormat="1" ht="13.9" customHeight="1">
      <c r="E1558" s="68"/>
    </row>
    <row r="1559" spans="5:5" s="1" customFormat="1" ht="13.9" customHeight="1">
      <c r="E1559" s="68"/>
    </row>
    <row r="1560" spans="5:5" s="1" customFormat="1" ht="13.9" customHeight="1">
      <c r="E1560" s="68"/>
    </row>
    <row r="1561" spans="5:5" s="1" customFormat="1" ht="13.9" customHeight="1">
      <c r="E1561" s="68"/>
    </row>
    <row r="1562" spans="5:5" s="1" customFormat="1" ht="13.9" customHeight="1">
      <c r="E1562" s="68"/>
    </row>
    <row r="1563" spans="5:5" s="1" customFormat="1" ht="13.9" customHeight="1">
      <c r="E1563" s="68"/>
    </row>
    <row r="1564" spans="5:5" s="1" customFormat="1" ht="13.9" customHeight="1">
      <c r="E1564" s="68"/>
    </row>
    <row r="1565" spans="5:5" s="1" customFormat="1" ht="13.9" customHeight="1">
      <c r="E1565" s="68"/>
    </row>
    <row r="1566" spans="5:5" s="1" customFormat="1" ht="13.9" customHeight="1">
      <c r="E1566" s="68"/>
    </row>
    <row r="1567" spans="5:5" s="1" customFormat="1" ht="13.9" customHeight="1">
      <c r="E1567" s="68"/>
    </row>
    <row r="1568" spans="5:5" s="1" customFormat="1" ht="13.9" customHeight="1">
      <c r="E1568" s="68"/>
    </row>
    <row r="1569" spans="5:5" s="1" customFormat="1" ht="13.9" customHeight="1">
      <c r="E1569" s="68"/>
    </row>
    <row r="1570" spans="5:5" s="1" customFormat="1" ht="13.9" customHeight="1">
      <c r="E1570" s="68"/>
    </row>
    <row r="1571" spans="5:5" s="1" customFormat="1" ht="13.9" customHeight="1">
      <c r="E1571" s="68"/>
    </row>
    <row r="1572" spans="5:5" s="1" customFormat="1" ht="13.9" customHeight="1">
      <c r="E1572" s="68"/>
    </row>
    <row r="1573" spans="5:5" s="1" customFormat="1" ht="13.9" customHeight="1">
      <c r="E1573" s="68"/>
    </row>
    <row r="1574" spans="5:5" s="1" customFormat="1" ht="13.9" customHeight="1">
      <c r="E1574" s="68"/>
    </row>
    <row r="1575" spans="5:5" s="1" customFormat="1" ht="13.9" customHeight="1">
      <c r="E1575" s="68"/>
    </row>
    <row r="1576" spans="5:5" s="1" customFormat="1" ht="13.9" customHeight="1">
      <c r="E1576" s="68"/>
    </row>
    <row r="1577" spans="5:5" s="1" customFormat="1" ht="13.9" customHeight="1">
      <c r="E1577" s="68"/>
    </row>
    <row r="1578" spans="5:5" s="1" customFormat="1" ht="13.9" customHeight="1">
      <c r="E1578" s="68"/>
    </row>
    <row r="1579" spans="5:5" s="1" customFormat="1" ht="13.9" customHeight="1">
      <c r="E1579" s="68"/>
    </row>
    <row r="1580" spans="5:5" s="1" customFormat="1" ht="13.9" customHeight="1">
      <c r="E1580" s="68"/>
    </row>
    <row r="1581" spans="5:5" s="1" customFormat="1" ht="13.9" customHeight="1">
      <c r="E1581" s="68"/>
    </row>
    <row r="1582" spans="5:5" s="1" customFormat="1" ht="13.9" customHeight="1">
      <c r="E1582" s="68"/>
    </row>
    <row r="1583" spans="5:5" s="1" customFormat="1" ht="13.9" customHeight="1">
      <c r="E1583" s="68"/>
    </row>
    <row r="1584" spans="5:5" s="1" customFormat="1" ht="13.9" customHeight="1">
      <c r="E1584" s="68"/>
    </row>
    <row r="1585" spans="5:5" s="1" customFormat="1" ht="13.9" customHeight="1">
      <c r="E1585" s="68"/>
    </row>
    <row r="1586" spans="5:5" s="1" customFormat="1" ht="13.9" customHeight="1">
      <c r="E1586" s="68"/>
    </row>
    <row r="1587" spans="5:5" s="1" customFormat="1" ht="13.9" customHeight="1">
      <c r="E1587" s="68"/>
    </row>
    <row r="1588" spans="5:5" s="1" customFormat="1" ht="13.9" customHeight="1">
      <c r="E1588" s="68"/>
    </row>
    <row r="1589" spans="5:5" s="1" customFormat="1" ht="13.9" customHeight="1">
      <c r="E1589" s="68"/>
    </row>
    <row r="1590" spans="5:5" s="1" customFormat="1" ht="13.9" customHeight="1">
      <c r="E1590" s="68"/>
    </row>
    <row r="1591" spans="5:5" s="1" customFormat="1" ht="13.9" customHeight="1">
      <c r="E1591" s="68"/>
    </row>
    <row r="1592" spans="5:5" s="1" customFormat="1" ht="13.9" customHeight="1">
      <c r="E1592" s="68"/>
    </row>
    <row r="1593" spans="5:5" s="1" customFormat="1" ht="13.9" customHeight="1">
      <c r="E1593" s="68"/>
    </row>
    <row r="1594" spans="5:5" s="1" customFormat="1" ht="13.9" customHeight="1">
      <c r="E1594" s="68"/>
    </row>
    <row r="1595" spans="5:5" s="1" customFormat="1" ht="13.9" customHeight="1">
      <c r="E1595" s="68"/>
    </row>
    <row r="1596" spans="5:5" s="1" customFormat="1" ht="13.9" customHeight="1">
      <c r="E1596" s="68"/>
    </row>
    <row r="1597" spans="5:5" s="1" customFormat="1" ht="13.9" customHeight="1">
      <c r="E1597" s="68"/>
    </row>
    <row r="1598" spans="5:5" s="1" customFormat="1" ht="13.9" customHeight="1">
      <c r="E1598" s="68"/>
    </row>
    <row r="1599" spans="5:5" s="1" customFormat="1" ht="13.9" customHeight="1">
      <c r="E1599" s="68"/>
    </row>
    <row r="1600" spans="5:5" s="1" customFormat="1" ht="13.9" customHeight="1">
      <c r="E1600" s="68"/>
    </row>
    <row r="1601" spans="5:5" s="1" customFormat="1" ht="13.9" customHeight="1">
      <c r="E1601" s="68"/>
    </row>
    <row r="1602" spans="5:5" s="1" customFormat="1" ht="13.9" customHeight="1">
      <c r="E1602" s="68"/>
    </row>
    <row r="1603" spans="5:5" s="1" customFormat="1" ht="13.9" customHeight="1">
      <c r="E1603" s="68"/>
    </row>
    <row r="1604" spans="5:5" s="1" customFormat="1" ht="13.9" customHeight="1">
      <c r="E1604" s="68"/>
    </row>
    <row r="1605" spans="5:5" s="1" customFormat="1" ht="13.9" customHeight="1">
      <c r="E1605" s="68"/>
    </row>
    <row r="1606" spans="5:5" s="1" customFormat="1" ht="13.9" customHeight="1">
      <c r="E1606" s="68"/>
    </row>
    <row r="1607" spans="5:5" s="1" customFormat="1" ht="13.9" customHeight="1">
      <c r="E1607" s="68"/>
    </row>
    <row r="1608" spans="5:5" s="1" customFormat="1" ht="13.9" customHeight="1">
      <c r="E1608" s="68"/>
    </row>
    <row r="1609" spans="5:5" s="1" customFormat="1" ht="13.9" customHeight="1">
      <c r="E1609" s="68"/>
    </row>
    <row r="1610" spans="5:5" s="1" customFormat="1" ht="13.9" customHeight="1">
      <c r="E1610" s="68"/>
    </row>
    <row r="1611" spans="5:5" s="1" customFormat="1" ht="13.9" customHeight="1">
      <c r="E1611" s="68"/>
    </row>
    <row r="1612" spans="5:5" s="1" customFormat="1" ht="13.9" customHeight="1">
      <c r="E1612" s="68"/>
    </row>
    <row r="1613" spans="5:5" s="1" customFormat="1" ht="13.9" customHeight="1">
      <c r="E1613" s="68"/>
    </row>
    <row r="1614" spans="5:5" s="1" customFormat="1" ht="13.9" customHeight="1">
      <c r="E1614" s="68"/>
    </row>
    <row r="1615" spans="5:5" s="1" customFormat="1" ht="13.9" customHeight="1">
      <c r="E1615" s="68"/>
    </row>
    <row r="1616" spans="5:5" s="1" customFormat="1" ht="13.9" customHeight="1">
      <c r="E1616" s="68"/>
    </row>
    <row r="1617" spans="5:5" s="1" customFormat="1" ht="13.9" customHeight="1">
      <c r="E1617" s="68"/>
    </row>
    <row r="1618" spans="5:5" s="1" customFormat="1" ht="13.9" customHeight="1">
      <c r="E1618" s="68"/>
    </row>
    <row r="1619" spans="5:5" s="1" customFormat="1" ht="13.9" customHeight="1">
      <c r="E1619" s="68"/>
    </row>
    <row r="1620" spans="5:5" s="1" customFormat="1" ht="13.9" customHeight="1">
      <c r="E1620" s="68"/>
    </row>
    <row r="1621" spans="5:5" s="1" customFormat="1" ht="13.9" customHeight="1">
      <c r="E1621" s="68"/>
    </row>
    <row r="1622" spans="5:5" s="1" customFormat="1" ht="13.9" customHeight="1">
      <c r="E1622" s="68"/>
    </row>
    <row r="1623" spans="5:5" s="1" customFormat="1" ht="13.9" customHeight="1">
      <c r="E1623" s="68"/>
    </row>
    <row r="1624" spans="5:5" s="1" customFormat="1" ht="13.9" customHeight="1">
      <c r="E1624" s="68"/>
    </row>
    <row r="1625" spans="5:5" s="1" customFormat="1" ht="13.9" customHeight="1">
      <c r="E1625" s="68"/>
    </row>
    <row r="1626" spans="5:5" s="1" customFormat="1" ht="13.9" customHeight="1">
      <c r="E1626" s="68"/>
    </row>
    <row r="1627" spans="5:5" s="1" customFormat="1" ht="13.9" customHeight="1">
      <c r="E1627" s="68"/>
    </row>
    <row r="1628" spans="5:5" s="1" customFormat="1" ht="13.9" customHeight="1">
      <c r="E1628" s="68"/>
    </row>
    <row r="1629" spans="5:5" s="1" customFormat="1" ht="13.9" customHeight="1">
      <c r="E1629" s="68"/>
    </row>
    <row r="1630" spans="5:5" s="1" customFormat="1" ht="13.9" customHeight="1">
      <c r="E1630" s="68"/>
    </row>
    <row r="1631" spans="5:5" s="1" customFormat="1" ht="13.9" customHeight="1">
      <c r="E1631" s="68"/>
    </row>
    <row r="1632" spans="5:5" s="1" customFormat="1" ht="13.9" customHeight="1">
      <c r="E1632" s="68"/>
    </row>
    <row r="1633" spans="5:5" s="1" customFormat="1" ht="13.9" customHeight="1">
      <c r="E1633" s="68"/>
    </row>
    <row r="1634" spans="5:5" s="1" customFormat="1" ht="13.9" customHeight="1">
      <c r="E1634" s="68"/>
    </row>
    <row r="1635" spans="5:5" s="1" customFormat="1" ht="13.9" customHeight="1">
      <c r="E1635" s="68"/>
    </row>
    <row r="1636" spans="5:5" s="1" customFormat="1" ht="13.9" customHeight="1">
      <c r="E1636" s="68"/>
    </row>
    <row r="1637" spans="5:5" s="1" customFormat="1" ht="13.9" customHeight="1">
      <c r="E1637" s="68"/>
    </row>
    <row r="1638" spans="5:5" s="1" customFormat="1" ht="13.9" customHeight="1">
      <c r="E1638" s="68"/>
    </row>
    <row r="1639" spans="5:5" s="1" customFormat="1" ht="13.9" customHeight="1">
      <c r="E1639" s="68"/>
    </row>
    <row r="1640" spans="5:5" s="1" customFormat="1" ht="13.9" customHeight="1">
      <c r="E1640" s="68"/>
    </row>
    <row r="1641" spans="5:5" s="1" customFormat="1" ht="13.9" customHeight="1">
      <c r="E1641" s="68"/>
    </row>
    <row r="1642" spans="5:5" s="1" customFormat="1" ht="13.9" customHeight="1">
      <c r="E1642" s="68"/>
    </row>
    <row r="1643" spans="5:5" s="1" customFormat="1" ht="13.9" customHeight="1">
      <c r="E1643" s="68"/>
    </row>
    <row r="1644" spans="5:5" s="1" customFormat="1" ht="13.9" customHeight="1">
      <c r="E1644" s="68"/>
    </row>
    <row r="1645" spans="5:5" s="1" customFormat="1" ht="13.9" customHeight="1">
      <c r="E1645" s="68"/>
    </row>
    <row r="1646" spans="5:5" s="1" customFormat="1" ht="13.9" customHeight="1">
      <c r="E1646" s="68"/>
    </row>
    <row r="1647" spans="5:5" s="1" customFormat="1" ht="13.9" customHeight="1">
      <c r="E1647" s="68"/>
    </row>
    <row r="1648" spans="5:5" s="1" customFormat="1" ht="13.9" customHeight="1">
      <c r="E1648" s="68"/>
    </row>
    <row r="1649" spans="5:5" s="1" customFormat="1" ht="13.9" customHeight="1">
      <c r="E1649" s="68"/>
    </row>
    <row r="1650" spans="5:5" s="1" customFormat="1" ht="13.9" customHeight="1">
      <c r="E1650" s="68"/>
    </row>
    <row r="1651" spans="5:5" s="1" customFormat="1" ht="13.9" customHeight="1">
      <c r="E1651" s="68"/>
    </row>
    <row r="1652" spans="5:5" s="1" customFormat="1" ht="13.9" customHeight="1">
      <c r="E1652" s="68"/>
    </row>
    <row r="1653" spans="5:5" s="1" customFormat="1" ht="13.9" customHeight="1">
      <c r="E1653" s="68"/>
    </row>
    <row r="1654" spans="5:5" s="1" customFormat="1" ht="13.9" customHeight="1">
      <c r="E1654" s="68"/>
    </row>
    <row r="1655" spans="5:5" s="1" customFormat="1" ht="13.9" customHeight="1">
      <c r="E1655" s="68"/>
    </row>
    <row r="1656" spans="5:5" s="1" customFormat="1" ht="13.9" customHeight="1">
      <c r="E1656" s="68"/>
    </row>
    <row r="1657" spans="5:5" s="1" customFormat="1" ht="13.9" customHeight="1">
      <c r="E1657" s="68"/>
    </row>
    <row r="1658" spans="5:5" s="1" customFormat="1" ht="13.9" customHeight="1">
      <c r="E1658" s="68"/>
    </row>
    <row r="1659" spans="5:5" s="1" customFormat="1" ht="13.9" customHeight="1">
      <c r="E1659" s="68"/>
    </row>
    <row r="1660" spans="5:5" s="1" customFormat="1" ht="13.9" customHeight="1">
      <c r="E1660" s="68"/>
    </row>
    <row r="1661" spans="5:5" s="1" customFormat="1" ht="13.9" customHeight="1">
      <c r="E1661" s="68"/>
    </row>
    <row r="1662" spans="5:5" s="1" customFormat="1" ht="13.9" customHeight="1">
      <c r="E1662" s="68"/>
    </row>
    <row r="1663" spans="5:5" s="1" customFormat="1" ht="13.9" customHeight="1">
      <c r="E1663" s="68"/>
    </row>
    <row r="1664" spans="5:5" s="1" customFormat="1" ht="13.9" customHeight="1">
      <c r="E1664" s="68"/>
    </row>
    <row r="1665" spans="5:5" s="1" customFormat="1" ht="13.9" customHeight="1">
      <c r="E1665" s="68"/>
    </row>
    <row r="1666" spans="5:5" s="1" customFormat="1" ht="13.9" customHeight="1">
      <c r="E1666" s="68"/>
    </row>
    <row r="1667" spans="5:5" s="1" customFormat="1" ht="13.9" customHeight="1">
      <c r="E1667" s="68"/>
    </row>
    <row r="1668" spans="5:5" s="1" customFormat="1" ht="13.9" customHeight="1">
      <c r="E1668" s="68"/>
    </row>
    <row r="1669" spans="5:5" s="1" customFormat="1" ht="13.9" customHeight="1">
      <c r="E1669" s="68"/>
    </row>
    <row r="1670" spans="5:5" s="1" customFormat="1" ht="13.9" customHeight="1">
      <c r="E1670" s="68"/>
    </row>
    <row r="1671" spans="5:5" s="1" customFormat="1" ht="13.9" customHeight="1">
      <c r="E1671" s="68"/>
    </row>
    <row r="1672" spans="5:5" s="1" customFormat="1" ht="13.9" customHeight="1">
      <c r="E1672" s="68"/>
    </row>
    <row r="1673" spans="5:5" s="1" customFormat="1" ht="13.9" customHeight="1">
      <c r="E1673" s="68"/>
    </row>
    <row r="1674" spans="5:5" s="1" customFormat="1" ht="13.9" customHeight="1">
      <c r="E1674" s="68"/>
    </row>
    <row r="1675" spans="5:5" s="1" customFormat="1" ht="13.9" customHeight="1">
      <c r="E1675" s="68"/>
    </row>
    <row r="1676" spans="5:5" s="1" customFormat="1" ht="13.9" customHeight="1">
      <c r="E1676" s="68"/>
    </row>
    <row r="1677" spans="5:5" s="1" customFormat="1" ht="13.9" customHeight="1">
      <c r="E1677" s="68"/>
    </row>
    <row r="1678" spans="5:5" s="1" customFormat="1" ht="13.9" customHeight="1">
      <c r="E1678" s="68"/>
    </row>
    <row r="1679" spans="5:5" s="1" customFormat="1" ht="13.9" customHeight="1">
      <c r="E1679" s="68"/>
    </row>
    <row r="1680" spans="5:5" s="1" customFormat="1" ht="13.9" customHeight="1">
      <c r="E1680" s="68"/>
    </row>
    <row r="1681" spans="5:5" s="1" customFormat="1" ht="13.9" customHeight="1">
      <c r="E1681" s="68"/>
    </row>
    <row r="1682" spans="5:5" s="1" customFormat="1" ht="13.9" customHeight="1">
      <c r="E1682" s="68"/>
    </row>
    <row r="1683" spans="5:5" s="1" customFormat="1" ht="13.9" customHeight="1">
      <c r="E1683" s="68"/>
    </row>
    <row r="1684" spans="5:5" s="1" customFormat="1" ht="13.9" customHeight="1">
      <c r="E1684" s="68"/>
    </row>
    <row r="1685" spans="5:5" s="1" customFormat="1" ht="13.9" customHeight="1">
      <c r="E1685" s="68"/>
    </row>
    <row r="1686" spans="5:5" s="1" customFormat="1" ht="13.9" customHeight="1">
      <c r="E1686" s="68"/>
    </row>
    <row r="1687" spans="5:5" s="1" customFormat="1" ht="13.9" customHeight="1">
      <c r="E1687" s="68"/>
    </row>
    <row r="1688" spans="5:5" s="1" customFormat="1" ht="13.9" customHeight="1">
      <c r="E1688" s="68"/>
    </row>
    <row r="1689" spans="5:5" s="1" customFormat="1" ht="13.9" customHeight="1">
      <c r="E1689" s="68"/>
    </row>
    <row r="1690" spans="5:5" s="1" customFormat="1" ht="13.9" customHeight="1">
      <c r="E1690" s="68"/>
    </row>
    <row r="1691" spans="5:5" s="1" customFormat="1" ht="13.9" customHeight="1">
      <c r="E1691" s="68"/>
    </row>
    <row r="1692" spans="5:5" s="1" customFormat="1" ht="13.9" customHeight="1">
      <c r="E1692" s="68"/>
    </row>
    <row r="1693" spans="5:5" s="1" customFormat="1" ht="13.9" customHeight="1">
      <c r="E1693" s="68"/>
    </row>
    <row r="1694" spans="5:5" s="1" customFormat="1" ht="13.9" customHeight="1">
      <c r="E1694" s="68"/>
    </row>
    <row r="1695" spans="5:5" s="1" customFormat="1" ht="13.9" customHeight="1">
      <c r="E1695" s="68"/>
    </row>
    <row r="1696" spans="5:5" s="1" customFormat="1" ht="13.9" customHeight="1">
      <c r="E1696" s="68"/>
    </row>
    <row r="1697" spans="5:5" s="1" customFormat="1" ht="13.9" customHeight="1">
      <c r="E1697" s="68"/>
    </row>
    <row r="1698" spans="5:5" s="1" customFormat="1" ht="13.9" customHeight="1">
      <c r="E1698" s="68"/>
    </row>
    <row r="1699" spans="5:5" s="1" customFormat="1" ht="13.9" customHeight="1">
      <c r="E1699" s="68"/>
    </row>
    <row r="1700" spans="5:5" s="1" customFormat="1" ht="13.9" customHeight="1">
      <c r="E1700" s="68"/>
    </row>
    <row r="1701" spans="5:5" s="1" customFormat="1" ht="13.9" customHeight="1">
      <c r="E1701" s="68"/>
    </row>
    <row r="1702" spans="5:5" s="1" customFormat="1" ht="13.9" customHeight="1">
      <c r="E1702" s="68"/>
    </row>
    <row r="1703" spans="5:5" s="1" customFormat="1" ht="13.9" customHeight="1">
      <c r="E1703" s="68"/>
    </row>
    <row r="1704" spans="5:5" s="1" customFormat="1" ht="13.9" customHeight="1">
      <c r="E1704" s="68"/>
    </row>
    <row r="1705" spans="5:5" s="1" customFormat="1" ht="13.9" customHeight="1">
      <c r="E1705" s="68"/>
    </row>
    <row r="1706" spans="5:5" s="1" customFormat="1" ht="13.9" customHeight="1">
      <c r="E1706" s="68"/>
    </row>
    <row r="1707" spans="5:5" s="1" customFormat="1" ht="13.9" customHeight="1">
      <c r="E1707" s="68"/>
    </row>
    <row r="1708" spans="5:5" s="1" customFormat="1" ht="13.9" customHeight="1">
      <c r="E1708" s="68"/>
    </row>
    <row r="1709" spans="5:5" s="1" customFormat="1" ht="13.9" customHeight="1">
      <c r="E1709" s="68"/>
    </row>
    <row r="1710" spans="5:5" s="1" customFormat="1" ht="13.9" customHeight="1">
      <c r="E1710" s="68"/>
    </row>
    <row r="1711" spans="5:5" s="1" customFormat="1" ht="13.9" customHeight="1">
      <c r="E1711" s="68"/>
    </row>
    <row r="1712" spans="5:5" s="1" customFormat="1" ht="13.9" customHeight="1">
      <c r="E1712" s="68"/>
    </row>
    <row r="1713" spans="5:5" s="1" customFormat="1" ht="13.9" customHeight="1">
      <c r="E1713" s="68"/>
    </row>
    <row r="1714" spans="5:5" s="1" customFormat="1" ht="13.9" customHeight="1">
      <c r="E1714" s="68"/>
    </row>
    <row r="1715" spans="5:5" s="1" customFormat="1" ht="13.9" customHeight="1">
      <c r="E1715" s="68"/>
    </row>
    <row r="1716" spans="5:5" s="1" customFormat="1" ht="13.9" customHeight="1">
      <c r="E1716" s="68"/>
    </row>
    <row r="1717" spans="5:5" s="1" customFormat="1" ht="13.9" customHeight="1">
      <c r="E1717" s="68"/>
    </row>
    <row r="1718" spans="5:5" s="1" customFormat="1" ht="13.9" customHeight="1">
      <c r="E1718" s="68"/>
    </row>
    <row r="1719" spans="5:5" s="1" customFormat="1" ht="13.9" customHeight="1">
      <c r="E1719" s="68"/>
    </row>
    <row r="1720" spans="5:5" s="1" customFormat="1" ht="13.9" customHeight="1">
      <c r="E1720" s="68"/>
    </row>
    <row r="1721" spans="5:5" s="1" customFormat="1" ht="13.9" customHeight="1">
      <c r="E1721" s="68"/>
    </row>
    <row r="1722" spans="5:5" s="1" customFormat="1" ht="13.9" customHeight="1">
      <c r="E1722" s="68"/>
    </row>
    <row r="1723" spans="5:5" s="1" customFormat="1" ht="13.9" customHeight="1">
      <c r="E1723" s="68"/>
    </row>
    <row r="1724" spans="5:5" s="1" customFormat="1" ht="13.9" customHeight="1">
      <c r="E1724" s="68"/>
    </row>
    <row r="1725" spans="5:5" s="1" customFormat="1" ht="13.9" customHeight="1">
      <c r="E1725" s="68"/>
    </row>
    <row r="1726" spans="5:5" s="1" customFormat="1" ht="13.9" customHeight="1">
      <c r="E1726" s="68"/>
    </row>
    <row r="1727" spans="5:5" s="1" customFormat="1" ht="13.9" customHeight="1">
      <c r="E1727" s="68"/>
    </row>
    <row r="1728" spans="5:5" s="1" customFormat="1" ht="13.9" customHeight="1">
      <c r="E1728" s="68"/>
    </row>
    <row r="1729" spans="5:5" s="1" customFormat="1" ht="13.9" customHeight="1">
      <c r="E1729" s="68"/>
    </row>
    <row r="1730" spans="5:5" s="1" customFormat="1" ht="13.9" customHeight="1">
      <c r="E1730" s="68"/>
    </row>
    <row r="1731" spans="5:5" s="1" customFormat="1" ht="13.9" customHeight="1">
      <c r="E1731" s="68"/>
    </row>
    <row r="1732" spans="5:5" s="1" customFormat="1" ht="13.9" customHeight="1">
      <c r="E1732" s="68"/>
    </row>
    <row r="1733" spans="5:5" s="1" customFormat="1" ht="13.9" customHeight="1">
      <c r="E1733" s="68"/>
    </row>
    <row r="1734" spans="5:5" s="1" customFormat="1" ht="13.9" customHeight="1">
      <c r="E1734" s="68"/>
    </row>
    <row r="1735" spans="5:5" s="1" customFormat="1" ht="13.9" customHeight="1">
      <c r="E1735" s="68"/>
    </row>
    <row r="1736" spans="5:5" s="1" customFormat="1" ht="13.9" customHeight="1">
      <c r="E1736" s="68"/>
    </row>
    <row r="1737" spans="5:5" s="1" customFormat="1" ht="13.9" customHeight="1">
      <c r="E1737" s="68"/>
    </row>
    <row r="1738" spans="5:5" s="1" customFormat="1" ht="13.9" customHeight="1">
      <c r="E1738" s="68"/>
    </row>
    <row r="1739" spans="5:5" s="1" customFormat="1" ht="13.9" customHeight="1">
      <c r="E1739" s="68"/>
    </row>
    <row r="1740" spans="5:5" s="1" customFormat="1" ht="13.9" customHeight="1">
      <c r="E1740" s="68"/>
    </row>
    <row r="1741" spans="5:5" s="1" customFormat="1" ht="13.9" customHeight="1">
      <c r="E1741" s="68"/>
    </row>
    <row r="1742" spans="5:5" s="1" customFormat="1" ht="13.9" customHeight="1">
      <c r="E1742" s="68"/>
    </row>
    <row r="1743" spans="5:5" s="1" customFormat="1" ht="13.9" customHeight="1">
      <c r="E1743" s="68"/>
    </row>
    <row r="1744" spans="5:5" s="1" customFormat="1" ht="13.9" customHeight="1">
      <c r="E1744" s="68"/>
    </row>
    <row r="1745" spans="5:5" s="1" customFormat="1" ht="13.9" customHeight="1">
      <c r="E1745" s="68"/>
    </row>
    <row r="1746" spans="5:5" s="1" customFormat="1" ht="13.9" customHeight="1">
      <c r="E1746" s="68"/>
    </row>
    <row r="1747" spans="5:5" s="1" customFormat="1" ht="13.9" customHeight="1">
      <c r="E1747" s="68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W12 H415:W415 H402:W402 H389:W389 H376:W376 H363:W363 H350:W350 H337:W337 H324:W324 H311:W311 H298:W298 H285:W285 H272:W272 H259:W259 H246:W246 H233:W233 H220:W220 H207:W207 H194:W194 H181:W181 H168:W168 H155:W155 H142:W142 H129:W129 H116:W116 H103:W103 H90:W90 H77:W77 H64:W64 H51:W51 H38:W38 H25:W25" xr:uid="{00000000-0002-0000-06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Normal="100" workbookViewId="0">
      <pane xSplit="6" ySplit="11" topLeftCell="M174" activePane="bottomRight" state="frozen"/>
      <selection pane="topRight" activeCell="G1" sqref="G1"/>
      <selection pane="bottomLeft" activeCell="A12" sqref="A12"/>
      <selection pane="bottomRight" activeCell="E186" sqref="E186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4" t="s">
        <v>1789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149999999999999" customHeight="1">
      <c r="AZ2" s="4" t="s">
        <v>1727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1728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60" customFormat="1" ht="13.9" customHeight="1">
      <c r="B10" s="21"/>
      <c r="C10" s="21"/>
      <c r="D10" s="62"/>
      <c r="E10" s="62"/>
      <c r="F10" s="62"/>
      <c r="G10" s="70"/>
      <c r="H10" s="19" t="s">
        <v>1729</v>
      </c>
      <c r="I10" s="19" t="s">
        <v>1729</v>
      </c>
      <c r="J10" s="19" t="s">
        <v>1729</v>
      </c>
      <c r="K10" s="19" t="s">
        <v>1729</v>
      </c>
      <c r="L10" s="19" t="s">
        <v>1729</v>
      </c>
      <c r="M10" s="19" t="s">
        <v>1729</v>
      </c>
      <c r="N10" s="19" t="s">
        <v>1729</v>
      </c>
      <c r="O10" s="19" t="s">
        <v>1729</v>
      </c>
      <c r="P10" s="19" t="s">
        <v>1729</v>
      </c>
      <c r="Q10" s="19" t="s">
        <v>1729</v>
      </c>
      <c r="R10" s="19" t="s">
        <v>1729</v>
      </c>
      <c r="S10" s="19" t="s">
        <v>1729</v>
      </c>
      <c r="T10" s="19" t="s">
        <v>1729</v>
      </c>
      <c r="U10" s="19" t="s">
        <v>1729</v>
      </c>
      <c r="V10" s="19" t="s">
        <v>1729</v>
      </c>
      <c r="W10" s="19" t="s">
        <v>1729</v>
      </c>
      <c r="X10" s="19" t="s">
        <v>30</v>
      </c>
      <c r="Y10" s="19" t="s">
        <v>1730</v>
      </c>
      <c r="Z10" s="19" t="s">
        <v>1731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" customHeight="1">
      <c r="B11" s="19" t="s">
        <v>1732</v>
      </c>
      <c r="C11" s="19" t="s">
        <v>24</v>
      </c>
      <c r="D11" s="19" t="s">
        <v>25</v>
      </c>
      <c r="E11" s="19" t="s">
        <v>1733</v>
      </c>
      <c r="F11" s="19" t="s">
        <v>1790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1735</v>
      </c>
      <c r="Y11" s="19" t="s">
        <v>1733</v>
      </c>
      <c r="Z11" s="19" t="s">
        <v>1736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4" t="str">
        <f>Roster_Selection_Men!AF11&amp;" " &amp; "JV1 "</f>
        <v xml:space="preserve">Belmont Abbey College JV1 </v>
      </c>
      <c r="C12" s="64" t="str">
        <f>Roster_Selection_Men!AH11</f>
        <v>19-70463</v>
      </c>
      <c r="D12" s="64" t="str">
        <f>Roster_Selection_Men!AI11</f>
        <v>Andrew Combs</v>
      </c>
      <c r="E12" s="65" t="s">
        <v>2197</v>
      </c>
      <c r="F12" s="1" t="str">
        <f>IF(ISERROR(Individual_Scores_Men_JV!E12), " ", IF(Individual_Scores_Men_JV!E12 = "Yes", "Yes", "  "))</f>
        <v>Yes</v>
      </c>
      <c r="G12" s="24" t="s">
        <v>1730</v>
      </c>
      <c r="H12" s="44">
        <v>192</v>
      </c>
      <c r="I12" s="44">
        <v>169</v>
      </c>
      <c r="J12" s="44">
        <v>235</v>
      </c>
      <c r="K12" s="44">
        <v>238</v>
      </c>
      <c r="L12" s="44">
        <v>227</v>
      </c>
      <c r="M12" s="44">
        <v>202</v>
      </c>
      <c r="N12" s="44">
        <v>215</v>
      </c>
      <c r="O12" s="44">
        <v>248</v>
      </c>
      <c r="P12" s="44">
        <v>233</v>
      </c>
      <c r="Q12" s="44">
        <v>162</v>
      </c>
      <c r="R12" s="44">
        <v>182</v>
      </c>
      <c r="S12" s="44">
        <v>205</v>
      </c>
      <c r="T12" s="44">
        <v>215</v>
      </c>
      <c r="U12" s="44">
        <v>186</v>
      </c>
      <c r="V12" s="44">
        <v>201</v>
      </c>
      <c r="W12" s="44">
        <v>200</v>
      </c>
      <c r="X12" s="19">
        <f>SUM(H12:W12)</f>
        <v>3310</v>
      </c>
      <c r="Y12" s="19">
        <f>COUNTIF(H12:W12, "&gt;0" )</f>
        <v>16</v>
      </c>
      <c r="Z12" s="19">
        <f>X12/Y12</f>
        <v>206.875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64" t="str">
        <f>Roster_Selection_Men!AF12&amp;" " &amp; "JV1 "</f>
        <v xml:space="preserve">Belmont Abbey College JV1 </v>
      </c>
      <c r="C13" s="64" t="str">
        <f>Roster_Selection_Men!AH12</f>
        <v>11-297075</v>
      </c>
      <c r="D13" s="64" t="str">
        <f>Roster_Selection_Men!AI12</f>
        <v>Andrew Singleton</v>
      </c>
      <c r="E13" s="65" t="s">
        <v>2197</v>
      </c>
      <c r="F13" s="1" t="str">
        <f>IF(ISERROR(Individual_Scores_Men_JV!E13), " ", IF(Individual_Scores_Men_JV!E13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64" t="str">
        <f>Roster_Selection_Men!AF13&amp;" " &amp; "JV1 "</f>
        <v xml:space="preserve">Belmont Abbey College JV1 </v>
      </c>
      <c r="C14" s="64" t="str">
        <f>Roster_Selection_Men!AH13</f>
        <v>11-273761</v>
      </c>
      <c r="D14" s="64" t="str">
        <f>Roster_Selection_Men!AI13</f>
        <v>Charles Rawls</v>
      </c>
      <c r="E14" s="65" t="s">
        <v>2197</v>
      </c>
      <c r="F14" s="1" t="str">
        <f>IF(ISERROR(Individual_Scores_Men_JV!E14), " ", IF(Individual_Scores_Men_JV!E14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64" t="str">
        <f>Roster_Selection_Men!AF14&amp;" " &amp; "JV1 "</f>
        <v xml:space="preserve">Belmont Abbey College JV1 </v>
      </c>
      <c r="C15" s="64" t="str">
        <f>Roster_Selection_Men!AH14</f>
        <v>18-79485</v>
      </c>
      <c r="D15" s="64" t="str">
        <f>Roster_Selection_Men!AI14</f>
        <v>Cole Cook</v>
      </c>
      <c r="E15" s="65" t="s">
        <v>2197</v>
      </c>
      <c r="F15" s="1" t="str">
        <f>IF(ISERROR(Individual_Scores_Men_JV!E15), " ", IF(Individual_Scores_Men_JV!E15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64" t="str">
        <f>Roster_Selection_Men!AF15&amp;" " &amp; "JV1 "</f>
        <v xml:space="preserve">Belmont Abbey College JV1 </v>
      </c>
      <c r="C16" s="64" t="str">
        <f>Roster_Selection_Men!AH15</f>
        <v>20-48716</v>
      </c>
      <c r="D16" s="64" t="str">
        <f>Roster_Selection_Men!AI15</f>
        <v>Ethan Bell</v>
      </c>
      <c r="E16" s="65" t="s">
        <v>2197</v>
      </c>
      <c r="F16" s="1" t="str">
        <f>IF(ISERROR(Individual_Scores_Men_JV!E16), " ", IF(Individual_Scores_Men_JV!E16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64" t="str">
        <f>Roster_Selection_Men!AF16&amp;" " &amp; "JV1 "</f>
        <v xml:space="preserve">Belmont Abbey College JV1 </v>
      </c>
      <c r="C17" s="64" t="str">
        <f>Roster_Selection_Men!AH16</f>
        <v>11-234022</v>
      </c>
      <c r="D17" s="64" t="str">
        <f>Roster_Selection_Men!AI16</f>
        <v>Gavin Gucwa</v>
      </c>
      <c r="E17" s="65" t="s">
        <v>2197</v>
      </c>
      <c r="F17" s="1" t="str">
        <f>IF(ISERROR(Individual_Scores_Men_JV!E17), " ", IF(Individual_Scores_Men_JV!E17 = "Yes", "Yes", "  "))</f>
        <v>Yes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64" t="str">
        <f>Roster_Selection_Men!AF17&amp;" " &amp; "JV1 "</f>
        <v xml:space="preserve">Belmont Abbey College JV1 </v>
      </c>
      <c r="C18" s="64" t="str">
        <f>Roster_Selection_Men!AH17</f>
        <v>11-513240</v>
      </c>
      <c r="D18" s="64" t="str">
        <f>Roster_Selection_Men!AI17</f>
        <v>Michael McDonald</v>
      </c>
      <c r="E18" s="65" t="s">
        <v>2197</v>
      </c>
      <c r="F18" s="1" t="str">
        <f>IF(ISERROR(Individual_Scores_Men_JV!E18), " ", IF(Individual_Scores_Men_JV!E18 = "Yes", "Yes", "  "))</f>
        <v>Yes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64" t="str">
        <f>Roster_Selection_Men!AF18&amp;" " &amp; "JV1 "</f>
        <v xml:space="preserve">Belmont Abbey College JV1 </v>
      </c>
      <c r="C19" s="64" t="str">
        <f>Roster_Selection_Men!AH18</f>
        <v>18-25243</v>
      </c>
      <c r="D19" s="64" t="str">
        <f>Roster_Selection_Men!AI18</f>
        <v>Sean Neidhold</v>
      </c>
      <c r="E19" s="65" t="s">
        <v>2197</v>
      </c>
      <c r="F19" s="1" t="str">
        <f>IF(ISERROR(Individual_Scores_Men_JV!E19), " ", IF(Individual_Scores_Men_JV!E19 = "Yes", "Yes", "  "))</f>
        <v>Yes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64" t="s">
        <v>1791</v>
      </c>
      <c r="C20" s="66" t="str">
        <f>Individual_Scores_Men_JV!C20</f>
        <v/>
      </c>
      <c r="D20" s="67" t="str">
        <f>Individual_Scores_Men_JV!D20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64" t="s">
        <v>1791</v>
      </c>
      <c r="C21" s="66" t="str">
        <f>Individual_Scores_Men_JV!C21</f>
        <v/>
      </c>
      <c r="D21" s="67" t="str">
        <f>Individual_Scores_Men_JV!D21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64" t="s">
        <v>1791</v>
      </c>
      <c r="C22" s="66" t="str">
        <f>Individual_Scores_Men_JV!C22</f>
        <v/>
      </c>
      <c r="D22" s="67" t="str">
        <f>Individual_Scores_Men_JV!D22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64" t="str">
        <f>Roster_Selection_Men!AF37&amp;" " &amp; "JV1 "</f>
        <v xml:space="preserve">Calumet College Of St. Joseph JV1 </v>
      </c>
      <c r="C25" s="64" t="str">
        <f>Roster_Selection_Men!AH37</f>
        <v>11-205055</v>
      </c>
      <c r="D25" s="64" t="str">
        <f>Roster_Selection_Men!AI37</f>
        <v>Edward Olszewski</v>
      </c>
      <c r="E25" s="65" t="s">
        <v>2197</v>
      </c>
      <c r="F25" s="1" t="str">
        <f>IF(ISERROR(Individual_Scores_Men_JV!E25), " ", IF(Individual_Scores_Men_JV!E25 = "Yes", "Yes", "  "))</f>
        <v>Yes</v>
      </c>
      <c r="G25" s="24" t="s">
        <v>1730</v>
      </c>
      <c r="H25" s="44">
        <v>236</v>
      </c>
      <c r="I25" s="44">
        <v>167</v>
      </c>
      <c r="J25" s="44">
        <v>225</v>
      </c>
      <c r="K25" s="44">
        <v>200</v>
      </c>
      <c r="L25" s="44">
        <v>221</v>
      </c>
      <c r="M25" s="44">
        <v>219</v>
      </c>
      <c r="N25" s="44">
        <v>237</v>
      </c>
      <c r="O25" s="44">
        <v>179</v>
      </c>
      <c r="P25" s="44">
        <v>201</v>
      </c>
      <c r="Q25" s="44">
        <v>166</v>
      </c>
      <c r="R25" s="44">
        <v>155</v>
      </c>
      <c r="S25" s="44">
        <v>168</v>
      </c>
      <c r="T25" s="44">
        <v>200</v>
      </c>
      <c r="U25" s="44">
        <v>234</v>
      </c>
      <c r="V25" s="44">
        <v>184</v>
      </c>
      <c r="W25" s="44">
        <v>174</v>
      </c>
      <c r="X25" s="19">
        <f>SUM(H25:W25)</f>
        <v>3166</v>
      </c>
      <c r="Y25" s="19">
        <f>COUNTIF(H25:W25, "&gt;0" )</f>
        <v>16</v>
      </c>
      <c r="Z25" s="19">
        <f>X25/Y25</f>
        <v>197.875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64" t="str">
        <f>Roster_Selection_Men!AF38&amp;" " &amp; "JV1 "</f>
        <v xml:space="preserve">Calumet College Of St. Joseph JV1 </v>
      </c>
      <c r="C26" s="64" t="str">
        <f>Roster_Selection_Men!AH38</f>
        <v>18-92131</v>
      </c>
      <c r="D26" s="64" t="str">
        <f>Roster_Selection_Men!AI38</f>
        <v>Joey Featherstone</v>
      </c>
      <c r="E26" s="65" t="s">
        <v>2197</v>
      </c>
      <c r="F26" s="1" t="str">
        <f>IF(ISERROR(Individual_Scores_Men_JV!E26), " ", IF(Individual_Scores_Men_JV!E26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64" t="str">
        <f>Roster_Selection_Men!AF39&amp;" " &amp; "JV1 "</f>
        <v xml:space="preserve">Calumet College Of St. Joseph JV1 </v>
      </c>
      <c r="C27" s="64" t="str">
        <f>Roster_Selection_Men!AH39</f>
        <v>11-705942</v>
      </c>
      <c r="D27" s="64" t="str">
        <f>Roster_Selection_Men!AI39</f>
        <v>Lawrence Betterson</v>
      </c>
      <c r="E27" s="65" t="s">
        <v>2197</v>
      </c>
      <c r="F27" s="1" t="str">
        <f>IF(ISERROR(Individual_Scores_Men_JV!E27), " ", IF(Individual_Scores_Men_JV!E27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64" t="str">
        <f>Roster_Selection_Men!AF40&amp;" " &amp; "JV1 "</f>
        <v xml:space="preserve">Calumet College Of St. Joseph JV1 </v>
      </c>
      <c r="C28" s="64" t="str">
        <f>Roster_Selection_Men!AH40</f>
        <v>19-73476</v>
      </c>
      <c r="D28" s="64" t="str">
        <f>Roster_Selection_Men!AI40</f>
        <v>Michael Green</v>
      </c>
      <c r="E28" s="65" t="s">
        <v>2197</v>
      </c>
      <c r="F28" s="1" t="str">
        <f>IF(ISERROR(Individual_Scores_Men_JV!E28), " ", IF(Individual_Scores_Men_JV!E28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64" t="str">
        <f>Roster_Selection_Men!AF41&amp;" " &amp; "JV1 "</f>
        <v xml:space="preserve">Calumet College Of St. Joseph JV1 </v>
      </c>
      <c r="C29" s="64" t="str">
        <f>Roster_Selection_Men!AH41</f>
        <v>11-441501</v>
      </c>
      <c r="D29" s="64" t="str">
        <f>Roster_Selection_Men!AI41</f>
        <v>Nicholas Musilek</v>
      </c>
      <c r="E29" s="65" t="s">
        <v>2197</v>
      </c>
      <c r="F29" s="1" t="str">
        <f>IF(ISERROR(Individual_Scores_Men_JV!E29), " ", IF(Individual_Scores_Men_JV!E29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64" t="str">
        <f>Roster_Selection_Men!AF42&amp;" " &amp; "JV1 "</f>
        <v xml:space="preserve">Calumet College Of St. Joseph JV1 </v>
      </c>
      <c r="C30" s="64" t="str">
        <f>Roster_Selection_Men!AH42</f>
        <v>11-392499</v>
      </c>
      <c r="D30" s="64" t="str">
        <f>Roster_Selection_Men!AI42</f>
        <v>Ramiro Garcia</v>
      </c>
      <c r="E30" s="65" t="s">
        <v>2197</v>
      </c>
      <c r="F30" s="1" t="str">
        <f>IF(ISERROR(Individual_Scores_Men_JV!E30), " ", IF(Individual_Scores_Men_JV!E30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64" t="str">
        <f>Roster_Selection_Men!AF43&amp;" " &amp; "JV1 "</f>
        <v xml:space="preserve">Calumet College Of St. Joseph JV1 </v>
      </c>
      <c r="C31" s="64" t="str">
        <f>Roster_Selection_Men!AH43</f>
        <v>11-41427</v>
      </c>
      <c r="D31" s="64" t="str">
        <f>Roster_Selection_Men!AI43</f>
        <v>Taylor Haines</v>
      </c>
      <c r="E31" s="65" t="s">
        <v>2197</v>
      </c>
      <c r="F31" s="1" t="str">
        <f>IF(ISERROR(Individual_Scores_Men_JV!E31), " ", IF(Individual_Scores_Men_JV!E31 = "Yes", "Yes", "  "))</f>
        <v>Yes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64" t="str">
        <f>Roster_Selection_Men!AF44&amp;" " &amp; "JV1 "</f>
        <v xml:space="preserve">Calumet College Of St. Joseph JV1 </v>
      </c>
      <c r="C32" s="64" t="str">
        <f>Roster_Selection_Men!AH44</f>
        <v>11-164254</v>
      </c>
      <c r="D32" s="64" t="str">
        <f>Roster_Selection_Men!AI44</f>
        <v>Trevor Jacobs</v>
      </c>
      <c r="E32" s="65" t="s">
        <v>2197</v>
      </c>
      <c r="F32" s="1" t="str">
        <f>IF(ISERROR(Individual_Scores_Men_JV!E32), " ", IF(Individual_Scores_Men_JV!E32 = "Yes", "Yes", "  "))</f>
        <v>Yes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64" t="s">
        <v>1792</v>
      </c>
      <c r="C33" s="66" t="str">
        <f>Individual_Scores_Men_JV!C33</f>
        <v/>
      </c>
      <c r="D33" s="67" t="str">
        <f>Individual_Scores_Men_JV!D33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64" t="s">
        <v>1792</v>
      </c>
      <c r="C34" s="66" t="str">
        <f>Individual_Scores_Men_JV!C34</f>
        <v/>
      </c>
      <c r="D34" s="67" t="str">
        <f>Individual_Scores_Men_JV!D34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64" t="s">
        <v>1792</v>
      </c>
      <c r="C35" s="66" t="str">
        <f>Individual_Scores_Men_JV!C35</f>
        <v/>
      </c>
      <c r="D35" s="67" t="str">
        <f>Individual_Scores_Men_JV!D35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64" t="str">
        <f>Roster_Selection_Men!AF103&amp;" " &amp; "JV1 "</f>
        <v xml:space="preserve">Davenport University JV1 </v>
      </c>
      <c r="C38" s="64" t="str">
        <f>Roster_Selection_Men!AH103</f>
        <v>19-84869</v>
      </c>
      <c r="D38" s="64" t="str">
        <f>Roster_Selection_Men!AI103</f>
        <v>Antonio Martinez</v>
      </c>
      <c r="E38" s="65" t="s">
        <v>2197</v>
      </c>
      <c r="F38" s="1" t="str">
        <f>IF(ISERROR(Individual_Scores_Men_JV!E38), " ", IF(Individual_Scores_Men_JV!E38 = "Yes", "Yes", "  "))</f>
        <v>Yes</v>
      </c>
      <c r="G38" s="24" t="s">
        <v>1730</v>
      </c>
      <c r="H38" s="44">
        <v>227</v>
      </c>
      <c r="I38" s="44">
        <v>166</v>
      </c>
      <c r="J38" s="44">
        <v>172</v>
      </c>
      <c r="K38" s="44">
        <v>245</v>
      </c>
      <c r="L38" s="44">
        <v>197</v>
      </c>
      <c r="M38" s="44">
        <v>177</v>
      </c>
      <c r="N38" s="44">
        <v>224</v>
      </c>
      <c r="O38" s="44">
        <v>144</v>
      </c>
      <c r="P38" s="44">
        <v>183</v>
      </c>
      <c r="Q38" s="44">
        <v>185</v>
      </c>
      <c r="R38" s="44">
        <v>200</v>
      </c>
      <c r="S38" s="44">
        <v>213</v>
      </c>
      <c r="T38" s="44">
        <v>165</v>
      </c>
      <c r="U38" s="44">
        <v>143</v>
      </c>
      <c r="V38" s="44">
        <v>219</v>
      </c>
      <c r="W38" s="44">
        <v>172</v>
      </c>
      <c r="X38" s="19">
        <f>SUM(H38:W38)</f>
        <v>3032</v>
      </c>
      <c r="Y38" s="19">
        <f>COUNTIF(H38:W38, "&gt;0" )</f>
        <v>16</v>
      </c>
      <c r="Z38" s="19">
        <f>X38/Y38</f>
        <v>189.5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64" t="str">
        <f>Roster_Selection_Men!AF104&amp;" " &amp; "JV1 "</f>
        <v xml:space="preserve">Davenport University JV1 </v>
      </c>
      <c r="C39" s="64" t="str">
        <f>Roster_Selection_Men!AH104</f>
        <v>17-56803</v>
      </c>
      <c r="D39" s="64" t="str">
        <f>Roster_Selection_Men!AI104</f>
        <v>Aspen Pietrzykowski</v>
      </c>
      <c r="E39" s="65" t="s">
        <v>2197</v>
      </c>
      <c r="F39" s="1" t="str">
        <f>IF(ISERROR(Individual_Scores_Men_JV!E39), " ", IF(Individual_Scores_Men_JV!E39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64" t="str">
        <f>Roster_Selection_Men!AF105&amp;" " &amp; "JV1 "</f>
        <v xml:space="preserve">Davenport University JV1 </v>
      </c>
      <c r="C40" s="64" t="str">
        <f>Roster_Selection_Men!AH105</f>
        <v>21-28976</v>
      </c>
      <c r="D40" s="64" t="str">
        <f>Roster_Selection_Men!AI105</f>
        <v>Conner Lovely</v>
      </c>
      <c r="E40" s="65" t="s">
        <v>2197</v>
      </c>
      <c r="F40" s="1" t="str">
        <f>IF(ISERROR(Individual_Scores_Men_JV!E40), " ", IF(Individual_Scores_Men_JV!E40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64" t="str">
        <f>Roster_Selection_Men!AF106&amp;" " &amp; "JV1 "</f>
        <v xml:space="preserve">Davenport University JV1 </v>
      </c>
      <c r="C41" s="64" t="str">
        <f>Roster_Selection_Men!AH106</f>
        <v>11-416316</v>
      </c>
      <c r="D41" s="64" t="str">
        <f>Roster_Selection_Men!AI106</f>
        <v>Devin Dorris</v>
      </c>
      <c r="E41" s="65" t="s">
        <v>2197</v>
      </c>
      <c r="F41" s="1" t="str">
        <f>IF(ISERROR(Individual_Scores_Men_JV!E41), " ", IF(Individual_Scores_Men_JV!E41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64" t="str">
        <f>Roster_Selection_Men!AF107&amp;" " &amp; "JV1 "</f>
        <v xml:space="preserve">Davenport University JV1 </v>
      </c>
      <c r="C42" s="64" t="str">
        <f>Roster_Selection_Men!AH107</f>
        <v>8778-57606</v>
      </c>
      <c r="D42" s="64" t="str">
        <f>Roster_Selection_Men!AI107</f>
        <v>Devyn Pitts</v>
      </c>
      <c r="E42" s="65" t="s">
        <v>2197</v>
      </c>
      <c r="F42" s="1" t="str">
        <f>IF(ISERROR(Individual_Scores_Men_JV!E42), " ", IF(Individual_Scores_Men_JV!E42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64" t="str">
        <f>Roster_Selection_Men!AF108&amp;" " &amp; "JV1 "</f>
        <v xml:space="preserve">Davenport University JV1 </v>
      </c>
      <c r="C43" s="64" t="str">
        <f>Roster_Selection_Men!AH108</f>
        <v>15-109654</v>
      </c>
      <c r="D43" s="64" t="str">
        <f>Roster_Selection_Men!AI108</f>
        <v>Seth Boettger</v>
      </c>
      <c r="E43" s="65" t="s">
        <v>2197</v>
      </c>
      <c r="F43" s="1" t="str">
        <f>IF(ISERROR(Individual_Scores_Men_JV!E43), " ", IF(Individual_Scores_Men_JV!E43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64" t="str">
        <f>Roster_Selection_Men!AF109&amp;" " &amp; "JV1 "</f>
        <v xml:space="preserve">Davenport University JV1 </v>
      </c>
      <c r="C44" s="64" t="str">
        <f>Roster_Selection_Men!AH109</f>
        <v>17-81966</v>
      </c>
      <c r="D44" s="64" t="str">
        <f>Roster_Selection_Men!AI109</f>
        <v>Tate Temrowski</v>
      </c>
      <c r="E44" s="65" t="s">
        <v>2197</v>
      </c>
      <c r="F44" s="1" t="str">
        <f>IF(ISERROR(Individual_Scores_Men_JV!E44), " ", IF(Individual_Scores_Men_JV!E44 = "Yes", "Yes", "  "))</f>
        <v>Yes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64" t="str">
        <f>Roster_Selection_Men!AF110&amp;" " &amp; "JV1 "</f>
        <v xml:space="preserve">Davenport University JV1 </v>
      </c>
      <c r="C45" s="64" t="str">
        <f>Roster_Selection_Men!AH110</f>
        <v>19-51548</v>
      </c>
      <c r="D45" s="64" t="str">
        <f>Roster_Selection_Men!AI110</f>
        <v>Tyler Latunski</v>
      </c>
      <c r="E45" s="65" t="s">
        <v>2197</v>
      </c>
      <c r="F45" s="1" t="str">
        <f>IF(ISERROR(Individual_Scores_Men_JV!E45), " ", IF(Individual_Scores_Men_JV!E45 = "Yes", "Yes", "  "))</f>
        <v>Yes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64" t="s">
        <v>1793</v>
      </c>
      <c r="C46" s="66" t="str">
        <f>Individual_Scores_Men_JV!C46</f>
        <v/>
      </c>
      <c r="D46" s="67" t="str">
        <f>Individual_Scores_Men_JV!D46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64" t="s">
        <v>1793</v>
      </c>
      <c r="C47" s="66" t="str">
        <f>Individual_Scores_Men_JV!C47</f>
        <v/>
      </c>
      <c r="D47" s="67" t="str">
        <f>Individual_Scores_Men_JV!D47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64" t="s">
        <v>1793</v>
      </c>
      <c r="C48" s="66" t="str">
        <f>Individual_Scores_Men_JV!C48</f>
        <v/>
      </c>
      <c r="D48" s="67" t="str">
        <f>Individual_Scores_Men_JV!D48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64" t="str">
        <f>Roster_Selection_Men!AF215&amp;" " &amp; "JV1 "</f>
        <v xml:space="preserve">Marian University (IN) JV1 </v>
      </c>
      <c r="C51" s="64" t="str">
        <f>Roster_Selection_Men!AH215</f>
        <v>18-74624</v>
      </c>
      <c r="D51" s="64" t="str">
        <f>Roster_Selection_Men!AI215</f>
        <v>Caden Lester</v>
      </c>
      <c r="E51" s="65" t="s">
        <v>2197</v>
      </c>
      <c r="F51" s="1" t="str">
        <f>IF(ISERROR(Individual_Scores_Men_JV!E51), " ", IF(Individual_Scores_Men_JV!E51 = "Yes", "Yes", "  "))</f>
        <v>Yes</v>
      </c>
      <c r="G51" s="24" t="s">
        <v>1730</v>
      </c>
      <c r="H51" s="44">
        <v>170</v>
      </c>
      <c r="I51" s="44">
        <v>181</v>
      </c>
      <c r="J51" s="44">
        <v>145</v>
      </c>
      <c r="K51" s="44">
        <v>210</v>
      </c>
      <c r="L51" s="44">
        <v>191</v>
      </c>
      <c r="M51" s="44">
        <v>182</v>
      </c>
      <c r="N51" s="44">
        <v>238</v>
      </c>
      <c r="O51" s="44">
        <v>202</v>
      </c>
      <c r="P51" s="44">
        <v>186</v>
      </c>
      <c r="Q51" s="44">
        <v>167</v>
      </c>
      <c r="R51" s="44">
        <v>154</v>
      </c>
      <c r="S51" s="44">
        <v>162</v>
      </c>
      <c r="T51" s="44">
        <v>197</v>
      </c>
      <c r="U51" s="44">
        <v>188</v>
      </c>
      <c r="V51" s="44">
        <v>155</v>
      </c>
      <c r="W51" s="44">
        <v>205</v>
      </c>
      <c r="X51" s="19">
        <f>SUM(H51:W51)</f>
        <v>2933</v>
      </c>
      <c r="Y51" s="19">
        <f>COUNTIF(H51:W51, "&gt;0" )</f>
        <v>16</v>
      </c>
      <c r="Z51" s="19">
        <f>X51/Y51</f>
        <v>183.3125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64" t="str">
        <f>Roster_Selection_Men!AF216&amp;" " &amp; "JV1 "</f>
        <v xml:space="preserve">Marian University (IN) JV1 </v>
      </c>
      <c r="C52" s="64" t="str">
        <f>Roster_Selection_Men!AH216</f>
        <v>17-80210</v>
      </c>
      <c r="D52" s="64" t="str">
        <f>Roster_Selection_Men!AI216</f>
        <v>Connor Carr</v>
      </c>
      <c r="E52" s="65" t="s">
        <v>2197</v>
      </c>
      <c r="F52" s="1" t="str">
        <f>IF(ISERROR(Individual_Scores_Men_JV!E52), " ", IF(Individual_Scores_Men_JV!E52 = "Yes", "Yes", "  "))</f>
        <v>Yes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64" t="str">
        <f>Roster_Selection_Men!AF217&amp;" " &amp; "JV1 "</f>
        <v xml:space="preserve">Marian University (IN) JV1 </v>
      </c>
      <c r="C53" s="64" t="str">
        <f>Roster_Selection_Men!AH217</f>
        <v>11-383682</v>
      </c>
      <c r="D53" s="64" t="str">
        <f>Roster_Selection_Men!AI217</f>
        <v>Dylan Anderson</v>
      </c>
      <c r="E53" s="65" t="s">
        <v>2197</v>
      </c>
      <c r="F53" s="1" t="str">
        <f>IF(ISERROR(Individual_Scores_Men_JV!E53), " ", IF(Individual_Scores_Men_JV!E53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64" t="str">
        <f>Roster_Selection_Men!AF218&amp;" " &amp; "JV1 "</f>
        <v xml:space="preserve">Marian University (IN) JV1 </v>
      </c>
      <c r="C54" s="64" t="str">
        <f>Roster_Selection_Men!AH218</f>
        <v>19-34085</v>
      </c>
      <c r="D54" s="64" t="str">
        <f>Roster_Selection_Men!AI218</f>
        <v>Jacob Neubauer</v>
      </c>
      <c r="E54" s="65" t="s">
        <v>2197</v>
      </c>
      <c r="F54" s="1" t="str">
        <f>IF(ISERROR(Individual_Scores_Men_JV!E54), " ", IF(Individual_Scores_Men_JV!E54 = "Yes", "Yes", "  "))</f>
        <v>Yes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64" t="str">
        <f>Roster_Selection_Men!AF219&amp;" " &amp; "JV1 "</f>
        <v xml:space="preserve">Marian University (IN) JV1 </v>
      </c>
      <c r="C55" s="64" t="str">
        <f>Roster_Selection_Men!AH219</f>
        <v>11-738435</v>
      </c>
      <c r="D55" s="64" t="str">
        <f>Roster_Selection_Men!AI219</f>
        <v>Ryan Carpenter</v>
      </c>
      <c r="E55" s="65" t="s">
        <v>2197</v>
      </c>
      <c r="F55" s="1" t="str">
        <f>IF(ISERROR(Individual_Scores_Men_JV!E55), " ", IF(Individual_Scores_Men_JV!E55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64" t="str">
        <f>Roster_Selection_Men!AF220&amp;" " &amp; "JV1 "</f>
        <v xml:space="preserve">Marian University (IN) JV1 </v>
      </c>
      <c r="C56" s="64" t="str">
        <f>Roster_Selection_Men!AH220</f>
        <v>5788-222</v>
      </c>
      <c r="D56" s="64" t="str">
        <f>Roster_Selection_Men!AI220</f>
        <v>Trevor Lawson</v>
      </c>
      <c r="E56" s="65" t="s">
        <v>2197</v>
      </c>
      <c r="F56" s="1" t="str">
        <f>IF(ISERROR(Individual_Scores_Men_JV!E56), " ", IF(Individual_Scores_Men_JV!E56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64" t="str">
        <f>Roster_Selection_Men!AF221&amp;" " &amp; "JV1 "</f>
        <v xml:space="preserve"> JV1 </v>
      </c>
      <c r="C57" s="64" t="str">
        <f>Roster_Selection_Men!AH221</f>
        <v/>
      </c>
      <c r="D57" s="64" t="str">
        <f>Roster_Selection_Men!AI221</f>
        <v/>
      </c>
      <c r="E57" s="65"/>
      <c r="F57" s="1" t="str">
        <f>IF(ISERROR(Individual_Scores_Men_JV!E57), " ", IF(Individual_Scores_Men_JV!E57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64" t="str">
        <f>Roster_Selection_Men!AF222&amp;" " &amp; "JV1 "</f>
        <v xml:space="preserve"> JV1 </v>
      </c>
      <c r="C58" s="64" t="str">
        <f>Roster_Selection_Men!AH222</f>
        <v/>
      </c>
      <c r="D58" s="64" t="str">
        <f>Roster_Selection_Men!AI222</f>
        <v/>
      </c>
      <c r="E58" s="65"/>
      <c r="F58" s="1" t="str">
        <f>IF(ISERROR(Individual_Scores_Men_JV!E58), " ", IF(Individual_Scores_Men_JV!E58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64" t="s">
        <v>1794</v>
      </c>
      <c r="C59" s="66" t="str">
        <f>Individual_Scores_Men_JV!C59</f>
        <v/>
      </c>
      <c r="D59" s="67" t="str">
        <f>Individual_Scores_Men_JV!D59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64" t="s">
        <v>1794</v>
      </c>
      <c r="C60" s="66" t="str">
        <f>Individual_Scores_Men_JV!C60</f>
        <v/>
      </c>
      <c r="D60" s="67" t="str">
        <f>Individual_Scores_Men_JV!D60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64" t="s">
        <v>1794</v>
      </c>
      <c r="C61" s="66" t="str">
        <f>Individual_Scores_Men_JV!C61</f>
        <v/>
      </c>
      <c r="D61" s="67" t="str">
        <f>Individual_Scores_Men_JV!D61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64" t="str">
        <f>Roster_Selection_Men!AJ215&amp;" " &amp; "JV2 "</f>
        <v xml:space="preserve">Marian University (IN) JV2 </v>
      </c>
      <c r="C64" s="64" t="str">
        <f>Roster_Selection_Men!AL215</f>
        <v>11-383695</v>
      </c>
      <c r="D64" s="64" t="str">
        <f>Roster_Selection_Men!AM215</f>
        <v>Adam Harrison</v>
      </c>
      <c r="E64" s="65" t="s">
        <v>2197</v>
      </c>
      <c r="F64" s="1" t="str">
        <f>IF(ISERROR(Individual_Scores_Men_JV!E64), " ", IF(Individual_Scores_Men_JV!E64 = "Yes", "Yes", "  "))</f>
        <v>Yes</v>
      </c>
      <c r="G64" s="24" t="s">
        <v>1730</v>
      </c>
      <c r="H64" s="44">
        <v>177</v>
      </c>
      <c r="I64" s="44">
        <v>199</v>
      </c>
      <c r="J64" s="44">
        <v>192</v>
      </c>
      <c r="K64" s="44">
        <v>212</v>
      </c>
      <c r="L64" s="44">
        <v>149</v>
      </c>
      <c r="M64" s="44">
        <v>181</v>
      </c>
      <c r="N64" s="44">
        <v>200</v>
      </c>
      <c r="O64" s="44">
        <v>169</v>
      </c>
      <c r="P64" s="44">
        <v>154</v>
      </c>
      <c r="Q64" s="44">
        <v>191</v>
      </c>
      <c r="R64" s="44">
        <v>201</v>
      </c>
      <c r="S64" s="44">
        <v>180</v>
      </c>
      <c r="T64" s="44">
        <v>168</v>
      </c>
      <c r="U64" s="44">
        <v>157</v>
      </c>
      <c r="V64" s="44">
        <v>176</v>
      </c>
      <c r="W64" s="44">
        <v>167</v>
      </c>
      <c r="X64" s="19">
        <f>SUM(H64:W64)</f>
        <v>2873</v>
      </c>
      <c r="Y64" s="19">
        <f>COUNTIF(H64:W64, "&gt;0" )</f>
        <v>16</v>
      </c>
      <c r="Z64" s="19">
        <f>X64/Y64</f>
        <v>179.5625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64" t="str">
        <f>Roster_Selection_Men!AJ216&amp;" " &amp; "JV2 "</f>
        <v xml:space="preserve">Marian University (IN) JV2 </v>
      </c>
      <c r="C65" s="64" t="str">
        <f>Roster_Selection_Men!AL216</f>
        <v>19-36943</v>
      </c>
      <c r="D65" s="64" t="str">
        <f>Roster_Selection_Men!AM216</f>
        <v>Caden Roberts</v>
      </c>
      <c r="E65" s="65" t="s">
        <v>2197</v>
      </c>
      <c r="F65" s="1" t="str">
        <f>IF(ISERROR(Individual_Scores_Men_JV!E65), " ", IF(Individual_Scores_Men_JV!E65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64" t="str">
        <f>Roster_Selection_Men!AJ217&amp;" " &amp; "JV2 "</f>
        <v xml:space="preserve">Marian University (IN) JV2 </v>
      </c>
      <c r="C66" s="64" t="str">
        <f>Roster_Selection_Men!AL217</f>
        <v>17-37397</v>
      </c>
      <c r="D66" s="64" t="str">
        <f>Roster_Selection_Men!AM217</f>
        <v>Jacob Cramer</v>
      </c>
      <c r="E66" s="65" t="s">
        <v>2197</v>
      </c>
      <c r="F66" s="1" t="str">
        <f>IF(ISERROR(Individual_Scores_Men_JV!E66), " ", IF(Individual_Scores_Men_JV!E66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64" t="str">
        <f>Roster_Selection_Men!AJ218&amp;" " &amp; "JV2 "</f>
        <v xml:space="preserve">Marian University (IN) JV2 </v>
      </c>
      <c r="C67" s="64" t="str">
        <f>Roster_Selection_Men!AL218</f>
        <v>21-40339</v>
      </c>
      <c r="D67" s="64" t="str">
        <f>Roster_Selection_Men!AM218</f>
        <v>Jordan Anderson</v>
      </c>
      <c r="E67" s="65" t="s">
        <v>2197</v>
      </c>
      <c r="F67" s="1" t="str">
        <f>IF(ISERROR(Individual_Scores_Men_JV!E67), " ", IF(Individual_Scores_Men_JV!E67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64" t="str">
        <f>Roster_Selection_Men!AJ219&amp;" " &amp; "JV2 "</f>
        <v xml:space="preserve">Marian University (IN) JV2 </v>
      </c>
      <c r="C68" s="64" t="str">
        <f>Roster_Selection_Men!AL219</f>
        <v>11-436766</v>
      </c>
      <c r="D68" s="64" t="str">
        <f>Roster_Selection_Men!AM219</f>
        <v>Matthew Watson</v>
      </c>
      <c r="E68" s="65" t="s">
        <v>2197</v>
      </c>
      <c r="F68" s="1" t="str">
        <f>IF(ISERROR(Individual_Scores_Men_JV!E68), " ", IF(Individual_Scores_Men_JV!E68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64" t="str">
        <f>Roster_Selection_Men!AJ220&amp;" " &amp; "JV2 "</f>
        <v xml:space="preserve">Marian University (IN) JV2 </v>
      </c>
      <c r="C69" s="64" t="str">
        <f>Roster_Selection_Men!AL220</f>
        <v>11-100712</v>
      </c>
      <c r="D69" s="64" t="str">
        <f>Roster_Selection_Men!AM220</f>
        <v>Seth Becker</v>
      </c>
      <c r="E69" s="65" t="s">
        <v>2197</v>
      </c>
      <c r="F69" s="1" t="str">
        <f>IF(ISERROR(Individual_Scores_Men_JV!E69), " ", IF(Individual_Scores_Men_JV!E69 = "Yes", "Yes", "  "))</f>
        <v>Yes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64" t="str">
        <f>Roster_Selection_Men!AJ221&amp;" " &amp; "JV2 "</f>
        <v xml:space="preserve"> JV2 </v>
      </c>
      <c r="C70" s="64" t="str">
        <f>Roster_Selection_Men!AL221</f>
        <v/>
      </c>
      <c r="D70" s="64" t="str">
        <f>Roster_Selection_Men!AM221</f>
        <v/>
      </c>
      <c r="E70" s="65"/>
      <c r="F70" s="1" t="str">
        <f>IF(ISERROR(Individual_Scores_Men_JV!E70), " ", IF(Individual_Scores_Men_JV!E70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64" t="str">
        <f>Roster_Selection_Men!AJ222&amp;" " &amp; "JV2 "</f>
        <v xml:space="preserve"> JV2 </v>
      </c>
      <c r="C71" s="64" t="str">
        <f>Roster_Selection_Men!AL222</f>
        <v/>
      </c>
      <c r="D71" s="64" t="str">
        <f>Roster_Selection_Men!AM222</f>
        <v/>
      </c>
      <c r="E71" s="65"/>
      <c r="F71" s="1" t="str">
        <f>IF(ISERROR(Individual_Scores_Men_JV!E71), " ", IF(Individual_Scores_Men_JV!E71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64" t="s">
        <v>1794</v>
      </c>
      <c r="C72" s="66" t="str">
        <f>Individual_Scores_Men_JV!C72</f>
        <v/>
      </c>
      <c r="D72" s="67" t="str">
        <f>Individual_Scores_Men_JV!D72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64" t="s">
        <v>1794</v>
      </c>
      <c r="C73" s="66" t="str">
        <f>Individual_Scores_Men_JV!C73</f>
        <v/>
      </c>
      <c r="D73" s="67" t="str">
        <f>Individual_Scores_Men_JV!D73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64" t="s">
        <v>1794</v>
      </c>
      <c r="C74" s="66" t="str">
        <f>Individual_Scores_Men_JV!C74</f>
        <v/>
      </c>
      <c r="D74" s="67" t="str">
        <f>Individual_Scores_Men_JV!D74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64" t="str">
        <f>Roster_Selection_Men!AF236&amp;" " &amp; "JV1 "</f>
        <v xml:space="preserve">McKendree University JV1 </v>
      </c>
      <c r="C77" s="64" t="str">
        <f>Roster_Selection_Men!AH236</f>
        <v>8572-18570</v>
      </c>
      <c r="D77" s="64" t="str">
        <f>Roster_Selection_Men!AI236</f>
        <v>Andrew Connors</v>
      </c>
      <c r="E77" s="65" t="s">
        <v>2197</v>
      </c>
      <c r="F77" s="1" t="str">
        <f>IF(ISERROR(Individual_Scores_Men_JV!E77), " ", IF(Individual_Scores_Men_JV!E77 = "Yes", "Yes", "  "))</f>
        <v>Yes</v>
      </c>
      <c r="G77" s="24" t="s">
        <v>1730</v>
      </c>
      <c r="H77" s="44">
        <v>223</v>
      </c>
      <c r="I77" s="44">
        <v>239</v>
      </c>
      <c r="J77" s="44">
        <v>185</v>
      </c>
      <c r="K77" s="44">
        <v>203</v>
      </c>
      <c r="L77" s="44">
        <v>215</v>
      </c>
      <c r="M77" s="44">
        <v>191</v>
      </c>
      <c r="N77" s="44">
        <v>256</v>
      </c>
      <c r="O77" s="44">
        <v>175</v>
      </c>
      <c r="P77" s="44">
        <v>257</v>
      </c>
      <c r="Q77" s="44">
        <v>229</v>
      </c>
      <c r="R77" s="44">
        <v>183</v>
      </c>
      <c r="S77" s="44">
        <v>255</v>
      </c>
      <c r="T77" s="44">
        <v>165</v>
      </c>
      <c r="U77" s="44">
        <v>213</v>
      </c>
      <c r="V77" s="44">
        <v>197</v>
      </c>
      <c r="W77" s="44">
        <v>213</v>
      </c>
      <c r="X77" s="19">
        <f>SUM(H77:W77)</f>
        <v>3399</v>
      </c>
      <c r="Y77" s="19">
        <f>COUNTIF(H77:W77, "&gt;0" )</f>
        <v>16</v>
      </c>
      <c r="Z77" s="19">
        <f>X77/Y77</f>
        <v>212.4375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64" t="str">
        <f>Roster_Selection_Men!AF237&amp;" " &amp; "JV1 "</f>
        <v xml:space="preserve">McKendree University JV1 </v>
      </c>
      <c r="C78" s="64" t="str">
        <f>Roster_Selection_Men!AH237</f>
        <v>8736-2166</v>
      </c>
      <c r="D78" s="64" t="str">
        <f>Roster_Selection_Men!AI237</f>
        <v>David Johnson</v>
      </c>
      <c r="E78" s="65" t="s">
        <v>2197</v>
      </c>
      <c r="F78" s="1" t="str">
        <f>IF(ISERROR(Individual_Scores_Men_JV!E78), " ", IF(Individual_Scores_Men_JV!E78 = "Yes", "Yes", "  "))</f>
        <v>Yes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64" t="str">
        <f>Roster_Selection_Men!AF238&amp;" " &amp; "JV1 "</f>
        <v xml:space="preserve">McKendree University JV1 </v>
      </c>
      <c r="C79" s="64" t="str">
        <f>Roster_Selection_Men!AH238</f>
        <v>15-50813</v>
      </c>
      <c r="D79" s="64" t="str">
        <f>Roster_Selection_Men!AI238</f>
        <v>Gavin Davidson</v>
      </c>
      <c r="E79" s="65" t="s">
        <v>2197</v>
      </c>
      <c r="F79" s="1" t="str">
        <f>IF(ISERROR(Individual_Scores_Men_JV!E79), " ", IF(Individual_Scores_Men_JV!E79 = "Yes", "Yes", "  "))</f>
        <v>Yes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64" t="str">
        <f>Roster_Selection_Men!AF239&amp;" " &amp; "JV1 "</f>
        <v xml:space="preserve">McKendree University JV1 </v>
      </c>
      <c r="C80" s="64" t="str">
        <f>Roster_Selection_Men!AH239</f>
        <v>11-261743</v>
      </c>
      <c r="D80" s="64" t="str">
        <f>Roster_Selection_Men!AI239</f>
        <v>Kristopher Walter</v>
      </c>
      <c r="E80" s="65" t="s">
        <v>2197</v>
      </c>
      <c r="F80" s="1" t="str">
        <f>IF(ISERROR(Individual_Scores_Men_JV!E80), " ", IF(Individual_Scores_Men_JV!E80 = "Yes", "Yes", "  "))</f>
        <v>Yes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64" t="str">
        <f>Roster_Selection_Men!AF240&amp;" " &amp; "JV1 "</f>
        <v xml:space="preserve">McKendree University JV1 </v>
      </c>
      <c r="C81" s="64" t="str">
        <f>Roster_Selection_Men!AH240</f>
        <v>11-306724</v>
      </c>
      <c r="D81" s="64" t="str">
        <f>Roster_Selection_Men!AI240</f>
        <v>Kyle Hintz</v>
      </c>
      <c r="E81" s="65" t="s">
        <v>2197</v>
      </c>
      <c r="F81" s="1" t="str">
        <f>IF(ISERROR(Individual_Scores_Men_JV!E81), " ", IF(Individual_Scores_Men_JV!E81 = "Yes", "Yes", "  "))</f>
        <v>Yes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64" t="str">
        <f>Roster_Selection_Men!AF241&amp;" " &amp; "JV1 "</f>
        <v xml:space="preserve">McKendree University JV1 </v>
      </c>
      <c r="C82" s="64" t="str">
        <f>Roster_Selection_Men!AH241</f>
        <v>19-44166</v>
      </c>
      <c r="D82" s="64" t="str">
        <f>Roster_Selection_Men!AI241</f>
        <v>Nathaniel Myers</v>
      </c>
      <c r="E82" s="65" t="s">
        <v>2196</v>
      </c>
      <c r="F82" s="1" t="str">
        <f>IF(ISERROR(Individual_Scores_Men_JV!E82), " ", IF(Individual_Scores_Men_JV!E82 = "Yes", "Yes", "  "))</f>
        <v>Yes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64" t="str">
        <f>Roster_Selection_Men!AF242&amp;" " &amp; "JV1 "</f>
        <v xml:space="preserve">McKendree University JV1 </v>
      </c>
      <c r="C83" s="64" t="str">
        <f>Roster_Selection_Men!AH242</f>
        <v>17-10263</v>
      </c>
      <c r="D83" s="64" t="str">
        <f>Roster_Selection_Men!AI242</f>
        <v>Trevor Pense</v>
      </c>
      <c r="E83" s="65" t="s">
        <v>2197</v>
      </c>
      <c r="F83" s="1" t="str">
        <f>IF(ISERROR(Individual_Scores_Men_JV!E83), " ", IF(Individual_Scores_Men_JV!E83 = "Yes", "Yes", "  "))</f>
        <v>Yes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64" t="str">
        <f>Roster_Selection_Men!AF243&amp;" " &amp; "JV1 "</f>
        <v xml:space="preserve">McKendree University JV1 </v>
      </c>
      <c r="C84" s="64" t="str">
        <f>Roster_Selection_Men!AH243</f>
        <v>11-402180</v>
      </c>
      <c r="D84" s="64" t="str">
        <f>Roster_Selection_Men!AI243</f>
        <v>Zachary Vanderpool</v>
      </c>
      <c r="E84" s="65" t="s">
        <v>2197</v>
      </c>
      <c r="F84" s="1" t="str">
        <f>IF(ISERROR(Individual_Scores_Men_JV!E84), " ", IF(Individual_Scores_Men_JV!E84 = "Yes", "Yes", "  "))</f>
        <v>Yes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64" t="s">
        <v>1795</v>
      </c>
      <c r="C85" s="66" t="str">
        <f>Individual_Scores_Men_JV!C85</f>
        <v/>
      </c>
      <c r="D85" s="67" t="str">
        <f>Individual_Scores_Men_JV!D85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64" t="s">
        <v>1795</v>
      </c>
      <c r="C86" s="66" t="str">
        <f>Individual_Scores_Men_JV!C86</f>
        <v/>
      </c>
      <c r="D86" s="67" t="str">
        <f>Individual_Scores_Men_JV!D86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64" t="s">
        <v>1795</v>
      </c>
      <c r="C87" s="66" t="str">
        <f>Individual_Scores_Men_JV!C87</f>
        <v/>
      </c>
      <c r="D87" s="67" t="str">
        <f>Individual_Scores_Men_JV!D87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64" t="str">
        <f>Roster_Selection_Men!AF259&amp;" " &amp; "JV1 "</f>
        <v xml:space="preserve">Midway University JV1 </v>
      </c>
      <c r="C90" s="64" t="str">
        <f>Roster_Selection_Men!AH259</f>
        <v>18-30569</v>
      </c>
      <c r="D90" s="64" t="str">
        <f>Roster_Selection_Men!AI259</f>
        <v>Isiah Gordon</v>
      </c>
      <c r="E90" s="65" t="s">
        <v>2197</v>
      </c>
      <c r="F90" s="1" t="str">
        <f>IF(ISERROR(Individual_Scores_Men_JV!E90), " ", IF(Individual_Scores_Men_JV!E90 = "Yes", "Yes", "  "))</f>
        <v>Yes</v>
      </c>
      <c r="G90" s="24" t="s">
        <v>1730</v>
      </c>
      <c r="H90" s="44">
        <v>223</v>
      </c>
      <c r="I90" s="44">
        <v>217</v>
      </c>
      <c r="J90" s="44">
        <v>225</v>
      </c>
      <c r="K90" s="44">
        <v>227</v>
      </c>
      <c r="L90" s="44">
        <v>228</v>
      </c>
      <c r="M90" s="44">
        <v>195</v>
      </c>
      <c r="N90" s="44">
        <v>243</v>
      </c>
      <c r="O90" s="44">
        <v>257</v>
      </c>
      <c r="P90" s="44">
        <v>212</v>
      </c>
      <c r="Q90" s="44">
        <v>234</v>
      </c>
      <c r="R90" s="44">
        <v>188</v>
      </c>
      <c r="S90" s="44">
        <v>214</v>
      </c>
      <c r="T90" s="44">
        <v>163</v>
      </c>
      <c r="U90" s="44">
        <v>184</v>
      </c>
      <c r="V90" s="44">
        <v>247</v>
      </c>
      <c r="W90" s="44">
        <v>164</v>
      </c>
      <c r="X90" s="19">
        <f>SUM(H90:W90)</f>
        <v>3421</v>
      </c>
      <c r="Y90" s="19">
        <f>COUNTIF(H90:W90, "&gt;0" )</f>
        <v>16</v>
      </c>
      <c r="Z90" s="19">
        <f>X90/Y90</f>
        <v>213.8125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64" t="str">
        <f>Roster_Selection_Men!AF260&amp;" " &amp; "JV1 "</f>
        <v xml:space="preserve">Midway University JV1 </v>
      </c>
      <c r="C91" s="64" t="str">
        <f>Roster_Selection_Men!AH260</f>
        <v>11-528742</v>
      </c>
      <c r="D91" s="64" t="str">
        <f>Roster_Selection_Men!AI260</f>
        <v>Joshua Nelson</v>
      </c>
      <c r="E91" s="65" t="s">
        <v>2197</v>
      </c>
      <c r="F91" s="1" t="str">
        <f>IF(ISERROR(Individual_Scores_Men_JV!E91), " ", IF(Individual_Scores_Men_JV!E91 = "Yes", "Yes", "  "))</f>
        <v>Yes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64" t="str">
        <f>Roster_Selection_Men!AF261&amp;" " &amp; "JV1 "</f>
        <v xml:space="preserve">Midway University JV1 </v>
      </c>
      <c r="C92" s="64" t="str">
        <f>Roster_Selection_Men!AH261</f>
        <v>11-600526</v>
      </c>
      <c r="D92" s="64" t="str">
        <f>Roster_Selection_Men!AI261</f>
        <v>Kevin Allen</v>
      </c>
      <c r="E92" s="65" t="s">
        <v>2196</v>
      </c>
      <c r="F92" s="1" t="str">
        <f>IF(ISERROR(Individual_Scores_Men_JV!E92), " ", IF(Individual_Scores_Men_JV!E92 = "Yes", "Yes", "  "))</f>
        <v>Yes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64" t="str">
        <f>Roster_Selection_Men!AF262&amp;" " &amp; "JV1 "</f>
        <v xml:space="preserve">Midway University JV1 </v>
      </c>
      <c r="C93" s="64" t="str">
        <f>Roster_Selection_Men!AH262</f>
        <v>11-700332</v>
      </c>
      <c r="D93" s="64" t="str">
        <f>Roster_Selection_Men!AI262</f>
        <v>Logan Shaner</v>
      </c>
      <c r="E93" s="65" t="s">
        <v>2197</v>
      </c>
      <c r="F93" s="1" t="str">
        <f>IF(ISERROR(Individual_Scores_Men_JV!E93), " ", IF(Individual_Scores_Men_JV!E93 = "Yes", "Yes", "  "))</f>
        <v>Yes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64" t="str">
        <f>Roster_Selection_Men!AF263&amp;" " &amp; "JV1 "</f>
        <v xml:space="preserve">Midway University JV1 </v>
      </c>
      <c r="C94" s="64" t="str">
        <f>Roster_Selection_Men!AH263</f>
        <v>20-260</v>
      </c>
      <c r="D94" s="64" t="str">
        <f>Roster_Selection_Men!AI263</f>
        <v>Noah Seng</v>
      </c>
      <c r="E94" s="65" t="s">
        <v>2197</v>
      </c>
      <c r="F94" s="1" t="str">
        <f>IF(ISERROR(Individual_Scores_Men_JV!E94), " ", IF(Individual_Scores_Men_JV!E94 = "Yes", "Yes", "  "))</f>
        <v>Yes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64" t="str">
        <f>Roster_Selection_Men!AF264&amp;" " &amp; "JV1 "</f>
        <v xml:space="preserve">Midway University JV1 </v>
      </c>
      <c r="C95" s="64" t="str">
        <f>Roster_Selection_Men!AH264</f>
        <v>11-746293</v>
      </c>
      <c r="D95" s="64" t="str">
        <f>Roster_Selection_Men!AI264</f>
        <v>Patrick Harmon</v>
      </c>
      <c r="E95" s="65" t="s">
        <v>2196</v>
      </c>
      <c r="F95" s="1" t="str">
        <f>IF(ISERROR(Individual_Scores_Men_JV!E95), " ", IF(Individual_Scores_Men_JV!E95 = "Yes", "Yes", "  "))</f>
        <v>Yes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64" t="str">
        <f>Roster_Selection_Men!AF265&amp;" " &amp; "JV1 "</f>
        <v xml:space="preserve">Midway University JV1 </v>
      </c>
      <c r="C96" s="64" t="str">
        <f>Roster_Selection_Men!AH265</f>
        <v>15-166182</v>
      </c>
      <c r="D96" s="64" t="str">
        <f>Roster_Selection_Men!AI265</f>
        <v>Ryan Tuite</v>
      </c>
      <c r="E96" s="65" t="s">
        <v>2197</v>
      </c>
      <c r="F96" s="1" t="str">
        <f>IF(ISERROR(Individual_Scores_Men_JV!E96), " ", IF(Individual_Scores_Men_JV!E96 = "Yes", "Yes", "  "))</f>
        <v>Yes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64" t="str">
        <f>Roster_Selection_Men!AF266&amp;" " &amp; "JV1 "</f>
        <v xml:space="preserve">Midway University JV1 </v>
      </c>
      <c r="C97" s="64" t="str">
        <f>Roster_Selection_Men!AH266</f>
        <v>11-558655</v>
      </c>
      <c r="D97" s="64" t="str">
        <f>Roster_Selection_Men!AI266</f>
        <v>Vincent Biehn</v>
      </c>
      <c r="E97" s="65" t="s">
        <v>2197</v>
      </c>
      <c r="F97" s="1" t="str">
        <f>IF(ISERROR(Individual_Scores_Men_JV!E97), " ", IF(Individual_Scores_Men_JV!E97 = "Yes", "Yes", "  "))</f>
        <v>Yes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64" t="s">
        <v>1796</v>
      </c>
      <c r="C98" s="66" t="str">
        <f>Individual_Scores_Men_JV!C98</f>
        <v/>
      </c>
      <c r="D98" s="67" t="str">
        <f>Individual_Scores_Men_JV!D98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64" t="s">
        <v>1796</v>
      </c>
      <c r="C99" s="66" t="str">
        <f>Individual_Scores_Men_JV!C99</f>
        <v/>
      </c>
      <c r="D99" s="67" t="str">
        <f>Individual_Scores_Men_JV!D99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64" t="s">
        <v>1796</v>
      </c>
      <c r="C100" s="66" t="str">
        <f>Individual_Scores_Men_JV!C100</f>
        <v/>
      </c>
      <c r="D100" s="67" t="str">
        <f>Individual_Scores_Men_JV!D100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64" t="str">
        <f>Roster_Selection_Men!AF291&amp;" " &amp; "JV1 "</f>
        <v xml:space="preserve">Purdue University JV1 </v>
      </c>
      <c r="C103" s="64" t="str">
        <f>Roster_Selection_Men!AH291</f>
        <v>11-251853</v>
      </c>
      <c r="D103" s="64" t="str">
        <f>Roster_Selection_Men!AI291</f>
        <v>Charles Rott</v>
      </c>
      <c r="E103" s="65" t="s">
        <v>2197</v>
      </c>
      <c r="F103" s="1" t="str">
        <f>IF(ISERROR(Individual_Scores_Men_JV!E103), " ", IF(Individual_Scores_Men_JV!E103 = "Yes", "Yes", "  "))</f>
        <v>Yes</v>
      </c>
      <c r="G103" s="24" t="s">
        <v>1730</v>
      </c>
      <c r="H103" s="44">
        <v>172</v>
      </c>
      <c r="I103" s="44">
        <v>137</v>
      </c>
      <c r="J103" s="44">
        <v>192</v>
      </c>
      <c r="K103" s="44">
        <v>189</v>
      </c>
      <c r="L103" s="44">
        <v>226</v>
      </c>
      <c r="M103" s="44">
        <v>205</v>
      </c>
      <c r="N103" s="44">
        <v>219</v>
      </c>
      <c r="O103" s="44">
        <v>198</v>
      </c>
      <c r="P103" s="44">
        <v>183</v>
      </c>
      <c r="Q103" s="44">
        <v>204</v>
      </c>
      <c r="R103" s="44">
        <v>172</v>
      </c>
      <c r="S103" s="44">
        <v>186</v>
      </c>
      <c r="T103" s="44">
        <v>181</v>
      </c>
      <c r="U103" s="44">
        <v>197</v>
      </c>
      <c r="V103" s="44">
        <v>224</v>
      </c>
      <c r="W103" s="44">
        <v>170</v>
      </c>
      <c r="X103" s="19">
        <f>SUM(H103:W103)</f>
        <v>3055</v>
      </c>
      <c r="Y103" s="19">
        <f>COUNTIF(H103:W103, "&gt;0" )</f>
        <v>16</v>
      </c>
      <c r="Z103" s="19">
        <f>X103/Y103</f>
        <v>190.9375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64" t="str">
        <f>Roster_Selection_Men!AF292&amp;" " &amp; "JV1 "</f>
        <v xml:space="preserve">Purdue University JV1 </v>
      </c>
      <c r="C104" s="64" t="str">
        <f>Roster_Selection_Men!AH292</f>
        <v>22-11460</v>
      </c>
      <c r="D104" s="64" t="str">
        <f>Roster_Selection_Men!AI292</f>
        <v>Edwin Burtnett</v>
      </c>
      <c r="E104" s="65" t="s">
        <v>2197</v>
      </c>
      <c r="F104" s="1" t="str">
        <f>IF(ISERROR(Individual_Scores_Men_JV!E104), " ", IF(Individual_Scores_Men_JV!E104 = "Yes", "Yes", "  "))</f>
        <v>Yes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64" t="str">
        <f>Roster_Selection_Men!AF293&amp;" " &amp; "JV1 "</f>
        <v xml:space="preserve">Purdue University JV1 </v>
      </c>
      <c r="C105" s="64" t="str">
        <f>Roster_Selection_Men!AH293</f>
        <v>21-10183</v>
      </c>
      <c r="D105" s="64" t="str">
        <f>Roster_Selection_Men!AI293</f>
        <v>Gio Paganis</v>
      </c>
      <c r="E105" s="65" t="s">
        <v>2197</v>
      </c>
      <c r="F105" s="1" t="str">
        <f>IF(ISERROR(Individual_Scores_Men_JV!E105), " ", IF(Individual_Scores_Men_JV!E105 = "Yes", "Yes", "  "))</f>
        <v>Yes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64" t="str">
        <f>Roster_Selection_Men!AF294&amp;" " &amp; "JV1 "</f>
        <v xml:space="preserve">Purdue University JV1 </v>
      </c>
      <c r="C106" s="64" t="str">
        <f>Roster_Selection_Men!AH294</f>
        <v>7914-39474</v>
      </c>
      <c r="D106" s="64" t="str">
        <f>Roster_Selection_Men!AI294</f>
        <v>Jack Konrad</v>
      </c>
      <c r="E106" s="65" t="s">
        <v>2197</v>
      </c>
      <c r="F106" s="1" t="str">
        <f>IF(ISERROR(Individual_Scores_Men_JV!E106), " ", IF(Individual_Scores_Men_JV!E106 = "Yes", "Yes", "  "))</f>
        <v>Yes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64" t="str">
        <f>Roster_Selection_Men!AF295&amp;" " &amp; "JV1 "</f>
        <v xml:space="preserve">Purdue University JV1 </v>
      </c>
      <c r="C107" s="64" t="str">
        <f>Roster_Selection_Men!AH295</f>
        <v>19-34835</v>
      </c>
      <c r="D107" s="64" t="str">
        <f>Roster_Selection_Men!AI295</f>
        <v>Kyle Goeglein</v>
      </c>
      <c r="E107" s="65" t="s">
        <v>2197</v>
      </c>
      <c r="F107" s="1" t="str">
        <f>IF(ISERROR(Individual_Scores_Men_JV!E107), " ", IF(Individual_Scores_Men_JV!E107 = "Yes", "Yes", "  "))</f>
        <v>Yes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64" t="str">
        <f>Roster_Selection_Men!AF296&amp;" " &amp; "JV1 "</f>
        <v xml:space="preserve">Purdue University JV1 </v>
      </c>
      <c r="C108" s="64" t="str">
        <f>Roster_Selection_Men!AH296</f>
        <v>11-67365</v>
      </c>
      <c r="D108" s="64" t="str">
        <f>Roster_Selection_Men!AI296</f>
        <v>Tristan Boerner</v>
      </c>
      <c r="E108" s="65" t="s">
        <v>2197</v>
      </c>
      <c r="F108" s="1" t="str">
        <f>IF(ISERROR(Individual_Scores_Men_JV!E108), " ", IF(Individual_Scores_Men_JV!E108 = "Yes", "Yes", "  "))</f>
        <v>Yes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64" t="str">
        <f>Roster_Selection_Men!AF297&amp;" " &amp; "JV1 "</f>
        <v xml:space="preserve"> JV1 </v>
      </c>
      <c r="C109" s="64" t="str">
        <f>Roster_Selection_Men!AH297</f>
        <v/>
      </c>
      <c r="D109" s="64" t="str">
        <f>Roster_Selection_Men!AI297</f>
        <v/>
      </c>
      <c r="E109" s="65"/>
      <c r="F109" s="1" t="str">
        <f>IF(ISERROR(Individual_Scores_Men_JV!E109), " ", IF(Individual_Scores_Men_JV!E109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64" t="str">
        <f>Roster_Selection_Men!AF298&amp;" " &amp; "JV1 "</f>
        <v xml:space="preserve"> JV1 </v>
      </c>
      <c r="C110" s="64" t="str">
        <f>Roster_Selection_Men!AH298</f>
        <v/>
      </c>
      <c r="D110" s="64" t="str">
        <f>Roster_Selection_Men!AI298</f>
        <v/>
      </c>
      <c r="E110" s="65"/>
      <c r="F110" s="1" t="str">
        <f>IF(ISERROR(Individual_Scores_Men_JV!E110), " ", IF(Individual_Scores_Men_JV!E110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64" t="s">
        <v>1797</v>
      </c>
      <c r="C111" s="66" t="str">
        <f>Individual_Scores_Men_JV!C111</f>
        <v/>
      </c>
      <c r="D111" s="67" t="str">
        <f>Individual_Scores_Men_JV!D111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64" t="s">
        <v>1797</v>
      </c>
      <c r="C112" s="66" t="str">
        <f>Individual_Scores_Men_JV!C112</f>
        <v/>
      </c>
      <c r="D112" s="67" t="str">
        <f>Individual_Scores_Men_JV!D112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64" t="s">
        <v>1797</v>
      </c>
      <c r="C113" s="66" t="str">
        <f>Individual_Scores_Men_JV!C113</f>
        <v/>
      </c>
      <c r="D113" s="67" t="str">
        <f>Individual_Scores_Men_JV!D113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64" t="str">
        <f>Roster_Selection_Men!AJ291&amp;" " &amp; "JV2 "</f>
        <v xml:space="preserve">Purdue University JV2 </v>
      </c>
      <c r="C116" s="64" t="str">
        <f>Roster_Selection_Men!AL291</f>
        <v>22-71415</v>
      </c>
      <c r="D116" s="64" t="str">
        <f>Roster_Selection_Men!AM291</f>
        <v>Jack Reynolds</v>
      </c>
      <c r="E116" s="65" t="s">
        <v>2197</v>
      </c>
      <c r="F116" s="1" t="str">
        <f>IF(ISERROR(Individual_Scores_Men_JV!E116), " ", IF(Individual_Scores_Men_JV!E116 = "Yes", "Yes", "  "))</f>
        <v>Yes</v>
      </c>
      <c r="G116" s="24" t="s">
        <v>1730</v>
      </c>
      <c r="H116" s="44">
        <v>202</v>
      </c>
      <c r="I116" s="44">
        <v>188</v>
      </c>
      <c r="J116" s="44">
        <v>168</v>
      </c>
      <c r="K116" s="44">
        <v>127</v>
      </c>
      <c r="L116" s="44">
        <v>153</v>
      </c>
      <c r="M116" s="44">
        <v>146</v>
      </c>
      <c r="N116" s="44">
        <v>169</v>
      </c>
      <c r="O116" s="44">
        <v>180</v>
      </c>
      <c r="P116" s="44">
        <v>191</v>
      </c>
      <c r="Q116" s="44">
        <v>187</v>
      </c>
      <c r="R116" s="44">
        <v>208</v>
      </c>
      <c r="S116" s="44">
        <v>204</v>
      </c>
      <c r="T116" s="44">
        <v>207</v>
      </c>
      <c r="U116" s="44">
        <v>205</v>
      </c>
      <c r="V116" s="44">
        <v>205</v>
      </c>
      <c r="W116" s="44">
        <v>169</v>
      </c>
      <c r="X116" s="19">
        <f>SUM(H116:W116)</f>
        <v>2909</v>
      </c>
      <c r="Y116" s="19">
        <f>COUNTIF(H116:W116, "&gt;0" )</f>
        <v>16</v>
      </c>
      <c r="Z116" s="19">
        <f>X116/Y116</f>
        <v>181.8125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64" t="str">
        <f>Roster_Selection_Men!AJ292&amp;" " &amp; "JV2 "</f>
        <v xml:space="preserve">Purdue University JV2 </v>
      </c>
      <c r="C117" s="64" t="str">
        <f>Roster_Selection_Men!AL292</f>
        <v>19-64279</v>
      </c>
      <c r="D117" s="64" t="str">
        <f>Roster_Selection_Men!AM292</f>
        <v>Josh Saylor</v>
      </c>
      <c r="E117" s="65" t="s">
        <v>2197</v>
      </c>
      <c r="F117" s="1" t="str">
        <f>IF(ISERROR(Individual_Scores_Men_JV!E117), " ", IF(Individual_Scores_Men_JV!E117 = "Yes", "Yes", "  "))</f>
        <v>Yes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64" t="str">
        <f>Roster_Selection_Men!AJ293&amp;" " &amp; "JV2 "</f>
        <v xml:space="preserve">Purdue University JV2 </v>
      </c>
      <c r="C118" s="64" t="str">
        <f>Roster_Selection_Men!AL293</f>
        <v>23-22378</v>
      </c>
      <c r="D118" s="64" t="str">
        <f>Roster_Selection_Men!AM293</f>
        <v>Korion Johnson</v>
      </c>
      <c r="E118" s="65" t="s">
        <v>2197</v>
      </c>
      <c r="F118" s="1" t="str">
        <f>IF(ISERROR(Individual_Scores_Men_JV!E118), " ", IF(Individual_Scores_Men_JV!E118 = "Yes", "Yes", "  "))</f>
        <v>Yes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64" t="str">
        <f>Roster_Selection_Men!AJ294&amp;" " &amp; "JV2 "</f>
        <v xml:space="preserve">Purdue University JV2 </v>
      </c>
      <c r="C119" s="64" t="str">
        <f>Roster_Selection_Men!AL294</f>
        <v>18-45734</v>
      </c>
      <c r="D119" s="64" t="str">
        <f>Roster_Selection_Men!AM294</f>
        <v>Lucas Ng</v>
      </c>
      <c r="E119" s="65" t="s">
        <v>2197</v>
      </c>
      <c r="F119" s="1" t="str">
        <f>IF(ISERROR(Individual_Scores_Men_JV!E119), " ", IF(Individual_Scores_Men_JV!E119 = "Yes", "Yes", "  "))</f>
        <v>Yes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64" t="str">
        <f>Roster_Selection_Men!AJ295&amp;" " &amp; "JV2 "</f>
        <v xml:space="preserve">Purdue University JV2 </v>
      </c>
      <c r="C120" s="64" t="str">
        <f>Roster_Selection_Men!AL295</f>
        <v>18-76316</v>
      </c>
      <c r="D120" s="64" t="str">
        <f>Roster_Selection_Men!AM295</f>
        <v>Matthew Mistysyn</v>
      </c>
      <c r="E120" s="65" t="s">
        <v>2197</v>
      </c>
      <c r="F120" s="1" t="str">
        <f>IF(ISERROR(Individual_Scores_Men_JV!E120), " ", IF(Individual_Scores_Men_JV!E120 = "Yes", "Yes", "  "))</f>
        <v>Yes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64" t="str">
        <f>Roster_Selection_Men!AJ296&amp;" " &amp; "JV2 "</f>
        <v xml:space="preserve">Purdue University JV2 </v>
      </c>
      <c r="C121" s="64" t="str">
        <f>Roster_Selection_Men!AL296</f>
        <v>16-87929</v>
      </c>
      <c r="D121" s="64" t="str">
        <f>Roster_Selection_Men!AM296</f>
        <v>Thomas Ashcraft</v>
      </c>
      <c r="E121" s="65" t="s">
        <v>2197</v>
      </c>
      <c r="F121" s="1" t="str">
        <f>IF(ISERROR(Individual_Scores_Men_JV!E121), " ", IF(Individual_Scores_Men_JV!E121 = "Yes", "Yes", "  "))</f>
        <v>Yes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64" t="str">
        <f>Roster_Selection_Men!AJ297&amp;" " &amp; "JV2 "</f>
        <v xml:space="preserve">Purdue University JV2 </v>
      </c>
      <c r="C122" s="64" t="str">
        <f>Roster_Selection_Men!AL297</f>
        <v>23-11056</v>
      </c>
      <c r="D122" s="64" t="str">
        <f>Roster_Selection_Men!AM297</f>
        <v>Timothy Ryan</v>
      </c>
      <c r="E122" s="65" t="s">
        <v>2197</v>
      </c>
      <c r="F122" s="1" t="str">
        <f>IF(ISERROR(Individual_Scores_Men_JV!E122), " ", IF(Individual_Scores_Men_JV!E122 = "Yes", "Yes", "  "))</f>
        <v>Yes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64" t="str">
        <f>Roster_Selection_Men!AJ298&amp;" " &amp; "JV2 "</f>
        <v xml:space="preserve"> JV2 </v>
      </c>
      <c r="C123" s="64" t="str">
        <f>Roster_Selection_Men!AL298</f>
        <v/>
      </c>
      <c r="D123" s="64" t="str">
        <f>Roster_Selection_Men!AM298</f>
        <v/>
      </c>
      <c r="E123" s="65"/>
      <c r="F123" s="1" t="str">
        <f>IF(ISERROR(Individual_Scores_Men_JV!E123), " ", IF(Individual_Scores_Men_JV!E123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64" t="s">
        <v>1797</v>
      </c>
      <c r="C124" s="66" t="str">
        <f>Individual_Scores_Men_JV!C124</f>
        <v/>
      </c>
      <c r="D124" s="67" t="str">
        <f>Individual_Scores_Men_JV!D124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64" t="s">
        <v>1797</v>
      </c>
      <c r="C125" s="66" t="str">
        <f>Individual_Scores_Men_JV!C125</f>
        <v/>
      </c>
      <c r="D125" s="67" t="str">
        <f>Individual_Scores_Men_JV!D125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64" t="s">
        <v>1797</v>
      </c>
      <c r="C126" s="66" t="str">
        <f>Individual_Scores_Men_JV!C126</f>
        <v/>
      </c>
      <c r="D126" s="67" t="str">
        <f>Individual_Scores_Men_JV!D126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64" t="str">
        <f>Roster_Selection_Men!AF341&amp;" " &amp; "JV1 "</f>
        <v xml:space="preserve">Saint Xavier University JV1 </v>
      </c>
      <c r="C129" s="64" t="str">
        <f>Roster_Selection_Men!AH341</f>
        <v>11-747452</v>
      </c>
      <c r="D129" s="64" t="str">
        <f>Roster_Selection_Men!AI341</f>
        <v>Aiden Kincade</v>
      </c>
      <c r="E129" s="65" t="s">
        <v>2197</v>
      </c>
      <c r="F129" s="1" t="str">
        <f>IF(ISERROR(Individual_Scores_Men_JV!E129), " ", IF(Individual_Scores_Men_JV!E129 = "Yes", "Yes", "  "))</f>
        <v>Yes</v>
      </c>
      <c r="G129" s="24" t="s">
        <v>1730</v>
      </c>
      <c r="H129" s="44">
        <v>175</v>
      </c>
      <c r="I129" s="44">
        <v>162</v>
      </c>
      <c r="J129" s="44">
        <v>183</v>
      </c>
      <c r="K129" s="44">
        <v>221</v>
      </c>
      <c r="L129" s="44">
        <v>155</v>
      </c>
      <c r="M129" s="44">
        <v>267</v>
      </c>
      <c r="N129" s="44">
        <v>198</v>
      </c>
      <c r="O129" s="44">
        <v>201</v>
      </c>
      <c r="P129" s="44">
        <v>138</v>
      </c>
      <c r="Q129" s="44">
        <v>181</v>
      </c>
      <c r="R129" s="44">
        <v>183</v>
      </c>
      <c r="S129" s="44">
        <v>209</v>
      </c>
      <c r="T129" s="44">
        <v>150</v>
      </c>
      <c r="U129" s="44">
        <v>168</v>
      </c>
      <c r="V129" s="44">
        <v>203</v>
      </c>
      <c r="W129" s="44">
        <v>224</v>
      </c>
      <c r="X129" s="19">
        <f>SUM(H129:W129)</f>
        <v>3018</v>
      </c>
      <c r="Y129" s="19">
        <f>COUNTIF(H129:W129, "&gt;0" )</f>
        <v>16</v>
      </c>
      <c r="Z129" s="19">
        <f>X129/Y129</f>
        <v>188.625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64" t="str">
        <f>Roster_Selection_Men!AF342&amp;" " &amp; "JV1 "</f>
        <v xml:space="preserve">Saint Xavier University JV1 </v>
      </c>
      <c r="C130" s="64" t="str">
        <f>Roster_Selection_Men!AH342</f>
        <v>17-39547</v>
      </c>
      <c r="D130" s="64" t="str">
        <f>Roster_Selection_Men!AI342</f>
        <v>Andrew Rossini</v>
      </c>
      <c r="E130" s="65" t="s">
        <v>2197</v>
      </c>
      <c r="F130" s="1" t="str">
        <f>IF(ISERROR(Individual_Scores_Men_JV!E130), " ", IF(Individual_Scores_Men_JV!E130 = "Yes", "Yes", "  "))</f>
        <v>Yes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64" t="str">
        <f>Roster_Selection_Men!AF343&amp;" " &amp; "JV1 "</f>
        <v xml:space="preserve">Saint Xavier University JV1 </v>
      </c>
      <c r="C131" s="64" t="str">
        <f>Roster_Selection_Men!AH343</f>
        <v>21-2207</v>
      </c>
      <c r="D131" s="64" t="str">
        <f>Roster_Selection_Men!AI343</f>
        <v>Eduardo Almanza</v>
      </c>
      <c r="E131" s="65" t="s">
        <v>2197</v>
      </c>
      <c r="F131" s="1" t="str">
        <f>IF(ISERROR(Individual_Scores_Men_JV!E131), " ", IF(Individual_Scores_Men_JV!E131 = "Yes", "Yes", "  "))</f>
        <v>Yes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64" t="str">
        <f>Roster_Selection_Men!AF344&amp;" " &amp; "JV1 "</f>
        <v xml:space="preserve">Saint Xavier University JV1 </v>
      </c>
      <c r="C132" s="64" t="str">
        <f>Roster_Selection_Men!AH344</f>
        <v>21-80935</v>
      </c>
      <c r="D132" s="64" t="str">
        <f>Roster_Selection_Men!AI344</f>
        <v>Ethan Deluna</v>
      </c>
      <c r="E132" s="65" t="s">
        <v>2197</v>
      </c>
      <c r="F132" s="1" t="str">
        <f>IF(ISERROR(Individual_Scores_Men_JV!E132), " ", IF(Individual_Scores_Men_JV!E132 = "Yes", "Yes", "  "))</f>
        <v>Yes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64" t="str">
        <f>Roster_Selection_Men!AF345&amp;" " &amp; "JV1 "</f>
        <v xml:space="preserve">Saint Xavier University JV1 </v>
      </c>
      <c r="C133" s="64" t="str">
        <f>Roster_Selection_Men!AH345</f>
        <v>11-747451</v>
      </c>
      <c r="D133" s="64" t="str">
        <f>Roster_Selection_Men!AI345</f>
        <v>Jacob Kincade</v>
      </c>
      <c r="E133" s="65" t="s">
        <v>2197</v>
      </c>
      <c r="F133" s="1" t="str">
        <f>IF(ISERROR(Individual_Scores_Men_JV!E133), " ", IF(Individual_Scores_Men_JV!E133 = "Yes", "Yes", "  "))</f>
        <v>Yes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64" t="str">
        <f>Roster_Selection_Men!AF346&amp;" " &amp; "JV1 "</f>
        <v xml:space="preserve">Saint Xavier University JV1 </v>
      </c>
      <c r="C134" s="64" t="str">
        <f>Roster_Selection_Men!AH346</f>
        <v>15-185553</v>
      </c>
      <c r="D134" s="64" t="str">
        <f>Roster_Selection_Men!AI346</f>
        <v>Jason Laba</v>
      </c>
      <c r="E134" s="65" t="s">
        <v>2197</v>
      </c>
      <c r="F134" s="1" t="str">
        <f>IF(ISERROR(Individual_Scores_Men_JV!E134), " ", IF(Individual_Scores_Men_JV!E134 = "Yes", "Yes", "  "))</f>
        <v>Yes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64" t="str">
        <f>Roster_Selection_Men!AF347&amp;" " &amp; "JV1 "</f>
        <v xml:space="preserve">Saint Xavier University JV1 </v>
      </c>
      <c r="C135" s="64" t="str">
        <f>Roster_Selection_Men!AH347</f>
        <v>21-2209</v>
      </c>
      <c r="D135" s="64" t="str">
        <f>Roster_Selection_Men!AI347</f>
        <v>Michael Rodriguez</v>
      </c>
      <c r="E135" s="65" t="s">
        <v>2197</v>
      </c>
      <c r="F135" s="1" t="str">
        <f>IF(ISERROR(Individual_Scores_Men_JV!E135), " ", IF(Individual_Scores_Men_JV!E135 = "Yes", "Yes", "  "))</f>
        <v>Yes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64" t="str">
        <f>Roster_Selection_Men!AF348&amp;" " &amp; "JV1 "</f>
        <v xml:space="preserve">Saint Xavier University JV1 </v>
      </c>
      <c r="C136" s="64" t="str">
        <f>Roster_Selection_Men!AH348</f>
        <v>21-79350</v>
      </c>
      <c r="D136" s="64" t="str">
        <f>Roster_Selection_Men!AI348</f>
        <v>Naseem Haleem</v>
      </c>
      <c r="E136" s="65" t="s">
        <v>2197</v>
      </c>
      <c r="F136" s="1" t="str">
        <f>IF(ISERROR(Individual_Scores_Men_JV!E136), " ", IF(Individual_Scores_Men_JV!E136 = "Yes", "Yes", "  "))</f>
        <v>Yes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64" t="s">
        <v>1798</v>
      </c>
      <c r="C137" s="66" t="str">
        <f>Individual_Scores_Men_JV!C137</f>
        <v/>
      </c>
      <c r="D137" s="67" t="str">
        <f>Individual_Scores_Men_JV!D137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64" t="s">
        <v>1798</v>
      </c>
      <c r="C138" s="66" t="str">
        <f>Individual_Scores_Men_JV!C138</f>
        <v/>
      </c>
      <c r="D138" s="67" t="str">
        <f>Individual_Scores_Men_JV!D138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64" t="s">
        <v>1798</v>
      </c>
      <c r="C139" s="66" t="str">
        <f>Individual_Scores_Men_JV!C139</f>
        <v/>
      </c>
      <c r="D139" s="67" t="str">
        <f>Individual_Scores_Men_JV!D139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64" t="str">
        <f>Roster_Selection_Men!AF372&amp;" " &amp; "JV1 "</f>
        <v xml:space="preserve">St. Francis (IL) ,University Of JV1 </v>
      </c>
      <c r="C142" s="64" t="str">
        <f>Roster_Selection_Men!AH372</f>
        <v>19-47781</v>
      </c>
      <c r="D142" s="64" t="str">
        <f>Roster_Selection_Men!AI372</f>
        <v>Avram Savage</v>
      </c>
      <c r="E142" s="65" t="s">
        <v>2197</v>
      </c>
      <c r="F142" s="1" t="str">
        <f>IF(ISERROR(Individual_Scores_Men_JV!E142), " ", IF(Individual_Scores_Men_JV!E142 = "Yes", "Yes", "  "))</f>
        <v>Yes</v>
      </c>
      <c r="G142" s="24" t="s">
        <v>1730</v>
      </c>
      <c r="H142" s="44">
        <v>220</v>
      </c>
      <c r="I142" s="44">
        <v>238</v>
      </c>
      <c r="J142" s="44">
        <v>266</v>
      </c>
      <c r="K142" s="44">
        <v>215</v>
      </c>
      <c r="L142" s="44">
        <v>141</v>
      </c>
      <c r="M142" s="44">
        <v>160</v>
      </c>
      <c r="N142" s="44">
        <v>225</v>
      </c>
      <c r="O142" s="44">
        <v>184</v>
      </c>
      <c r="P142" s="44">
        <v>211</v>
      </c>
      <c r="Q142" s="44">
        <v>182</v>
      </c>
      <c r="R142" s="44">
        <v>192</v>
      </c>
      <c r="S142" s="44">
        <v>199</v>
      </c>
      <c r="T142" s="44">
        <v>234</v>
      </c>
      <c r="U142" s="44">
        <v>182</v>
      </c>
      <c r="V142" s="44">
        <v>194</v>
      </c>
      <c r="W142" s="44">
        <v>169</v>
      </c>
      <c r="X142" s="19">
        <f>SUM(H142:W142)</f>
        <v>3212</v>
      </c>
      <c r="Y142" s="19">
        <f>COUNTIF(H142:W142, "&gt;0" )</f>
        <v>16</v>
      </c>
      <c r="Z142" s="19">
        <f>X142/Y142</f>
        <v>200.75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64" t="str">
        <f>Roster_Selection_Men!AF373&amp;" " &amp; "JV1 "</f>
        <v xml:space="preserve">St. Francis (IL) ,University Of JV1 </v>
      </c>
      <c r="C143" s="64" t="str">
        <f>Roster_Selection_Men!AH373</f>
        <v>11-152253</v>
      </c>
      <c r="D143" s="64" t="str">
        <f>Roster_Selection_Men!AI373</f>
        <v>Cameron Jablonski</v>
      </c>
      <c r="E143" s="65" t="s">
        <v>2197</v>
      </c>
      <c r="F143" s="1" t="str">
        <f>IF(ISERROR(Individual_Scores_Men_JV!E143), " ", IF(Individual_Scores_Men_JV!E143 = "Yes", "Yes", "  "))</f>
        <v>Yes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64" t="str">
        <f>Roster_Selection_Men!AF374&amp;" " &amp; "JV1 "</f>
        <v xml:space="preserve">St. Francis (IL) ,University Of JV1 </v>
      </c>
      <c r="C144" s="64" t="str">
        <f>Roster_Selection_Men!AH374</f>
        <v>21-81560</v>
      </c>
      <c r="D144" s="64" t="str">
        <f>Roster_Selection_Men!AI374</f>
        <v>Dylan Holtz</v>
      </c>
      <c r="E144" s="65" t="s">
        <v>2197</v>
      </c>
      <c r="F144" s="1" t="str">
        <f>IF(ISERROR(Individual_Scores_Men_JV!E144), " ", IF(Individual_Scores_Men_JV!E144 = "Yes", "Yes", "  "))</f>
        <v>Yes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64" t="str">
        <f>Roster_Selection_Men!AF375&amp;" " &amp; "JV1 "</f>
        <v xml:space="preserve">St. Francis (IL) ,University Of JV1 </v>
      </c>
      <c r="C145" s="64" t="str">
        <f>Roster_Selection_Men!AH375</f>
        <v>20-57149</v>
      </c>
      <c r="D145" s="64" t="str">
        <f>Roster_Selection_Men!AI375</f>
        <v>Dylan Thompson</v>
      </c>
      <c r="E145" s="65" t="s">
        <v>2197</v>
      </c>
      <c r="F145" s="1" t="str">
        <f>IF(ISERROR(Individual_Scores_Men_JV!E145), " ", IF(Individual_Scores_Men_JV!E145 = "Yes", "Yes", "  "))</f>
        <v>Yes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64" t="str">
        <f>Roster_Selection_Men!AF376&amp;" " &amp; "JV1 "</f>
        <v xml:space="preserve">St. Francis (IL) ,University Of JV1 </v>
      </c>
      <c r="C146" s="64" t="str">
        <f>Roster_Selection_Men!AH376</f>
        <v>7914-46532</v>
      </c>
      <c r="D146" s="64" t="str">
        <f>Roster_Selection_Men!AI376</f>
        <v>Jared Krison</v>
      </c>
      <c r="E146" s="65" t="s">
        <v>2197</v>
      </c>
      <c r="F146" s="1" t="str">
        <f>IF(ISERROR(Individual_Scores_Men_JV!E146), " ", IF(Individual_Scores_Men_JV!E146 = "Yes", "Yes", "  "))</f>
        <v>Yes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64" t="str">
        <f>Roster_Selection_Men!AF377&amp;" " &amp; "JV1 "</f>
        <v xml:space="preserve">St. Francis (IL) ,University Of JV1 </v>
      </c>
      <c r="C147" s="64" t="str">
        <f>Roster_Selection_Men!AH377</f>
        <v>11-544963</v>
      </c>
      <c r="D147" s="64" t="str">
        <f>Roster_Selection_Men!AI377</f>
        <v>Joseph Lizzio</v>
      </c>
      <c r="E147" s="65" t="s">
        <v>2197</v>
      </c>
      <c r="F147" s="1" t="str">
        <f>IF(ISERROR(Individual_Scores_Men_JV!E147), " ", IF(Individual_Scores_Men_JV!E147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64" t="str">
        <f>Roster_Selection_Men!AF378&amp;" " &amp; "JV1 "</f>
        <v xml:space="preserve">St. Francis (IL) ,University Of JV1 </v>
      </c>
      <c r="C148" s="64" t="str">
        <f>Roster_Selection_Men!AH378</f>
        <v>18-90390</v>
      </c>
      <c r="D148" s="64" t="str">
        <f>Roster_Selection_Men!AI378</f>
        <v>Joseph Madeja</v>
      </c>
      <c r="E148" s="65" t="s">
        <v>2197</v>
      </c>
      <c r="F148" s="1" t="str">
        <f>IF(ISERROR(Individual_Scores_Men_JV!E148), " ", IF(Individual_Scores_Men_JV!E148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64" t="str">
        <f>Roster_Selection_Men!AF379&amp;" " &amp; "JV1 "</f>
        <v xml:space="preserve">St. Francis (IL) ,University Of JV1 </v>
      </c>
      <c r="C149" s="64" t="str">
        <f>Roster_Selection_Men!AH379</f>
        <v>19-66248</v>
      </c>
      <c r="D149" s="64" t="str">
        <f>Roster_Selection_Men!AI379</f>
        <v>Payton Wernet</v>
      </c>
      <c r="E149" s="65" t="s">
        <v>2197</v>
      </c>
      <c r="F149" s="1" t="str">
        <f>IF(ISERROR(Individual_Scores_Men_JV!E149), " ", IF(Individual_Scores_Men_JV!E149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64" t="s">
        <v>1799</v>
      </c>
      <c r="C150" s="66" t="str">
        <f>Individual_Scores_Men_JV!C150</f>
        <v/>
      </c>
      <c r="D150" s="67" t="str">
        <f>Individual_Scores_Men_JV!D150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64" t="s">
        <v>1799</v>
      </c>
      <c r="C151" s="66" t="str">
        <f>Individual_Scores_Men_JV!C151</f>
        <v/>
      </c>
      <c r="D151" s="67" t="str">
        <f>Individual_Scores_Men_JV!D151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64" t="s">
        <v>1799</v>
      </c>
      <c r="C152" s="66" t="str">
        <f>Individual_Scores_Men_JV!C152</f>
        <v/>
      </c>
      <c r="D152" s="67" t="str">
        <f>Individual_Scores_Men_JV!D152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64" t="str">
        <f>Roster_Selection_Men!AF397&amp;" " &amp; "JV1 "</f>
        <v xml:space="preserve">Tennessee Wesleyan University JV1 </v>
      </c>
      <c r="C155" s="64" t="str">
        <f>Roster_Selection_Men!AH397</f>
        <v>22-14064</v>
      </c>
      <c r="D155" s="64" t="str">
        <f>Roster_Selection_Men!AI397</f>
        <v>Andrew Stewart</v>
      </c>
      <c r="E155" s="65" t="s">
        <v>2197</v>
      </c>
      <c r="F155" s="1" t="str">
        <f>IF(ISERROR(Individual_Scores_Men_JV!E155), " ", IF(Individual_Scores_Men_JV!E155 = "Yes", "Yes", "  "))</f>
        <v>Yes</v>
      </c>
      <c r="G155" s="24" t="s">
        <v>1730</v>
      </c>
      <c r="H155" s="44">
        <v>172</v>
      </c>
      <c r="I155" s="44">
        <v>199</v>
      </c>
      <c r="J155" s="44">
        <v>152</v>
      </c>
      <c r="K155" s="44">
        <v>201</v>
      </c>
      <c r="L155" s="44">
        <v>211</v>
      </c>
      <c r="M155" s="44">
        <v>209</v>
      </c>
      <c r="N155" s="44">
        <v>173</v>
      </c>
      <c r="O155" s="44">
        <v>193</v>
      </c>
      <c r="P155" s="44">
        <v>171</v>
      </c>
      <c r="Q155" s="44">
        <v>161</v>
      </c>
      <c r="R155" s="44">
        <v>179</v>
      </c>
      <c r="S155" s="44">
        <v>155</v>
      </c>
      <c r="T155" s="44">
        <v>189</v>
      </c>
      <c r="U155" s="44">
        <v>165</v>
      </c>
      <c r="V155" s="44">
        <v>193</v>
      </c>
      <c r="W155" s="44">
        <v>167</v>
      </c>
      <c r="X155" s="19">
        <f>SUM(H155:W155)</f>
        <v>2890</v>
      </c>
      <c r="Y155" s="19">
        <f>COUNTIF(H155:W155, "&gt;0" )</f>
        <v>16</v>
      </c>
      <c r="Z155" s="19">
        <f>X155/Y155</f>
        <v>180.625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64" t="str">
        <f>Roster_Selection_Men!AF398&amp;" " &amp; "JV1 "</f>
        <v xml:space="preserve">Tennessee Wesleyan University JV1 </v>
      </c>
      <c r="C156" s="64" t="str">
        <f>Roster_Selection_Men!AH398</f>
        <v>7914-18840</v>
      </c>
      <c r="D156" s="64" t="str">
        <f>Roster_Selection_Men!AI398</f>
        <v>Blake Compton</v>
      </c>
      <c r="E156" s="65" t="s">
        <v>2197</v>
      </c>
      <c r="F156" s="1" t="str">
        <f>IF(ISERROR(Individual_Scores_Men_JV!E156), " ", IF(Individual_Scores_Men_JV!E156 = "Yes", "Yes", "  "))</f>
        <v>Yes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64" t="str">
        <f>Roster_Selection_Men!AF399&amp;" " &amp; "JV1 "</f>
        <v xml:space="preserve">Tennessee Wesleyan University JV1 </v>
      </c>
      <c r="C157" s="64" t="str">
        <f>Roster_Selection_Men!AH399</f>
        <v>16-32593</v>
      </c>
      <c r="D157" s="64" t="str">
        <f>Roster_Selection_Men!AI399</f>
        <v>Cameron Compton</v>
      </c>
      <c r="E157" s="65" t="s">
        <v>2197</v>
      </c>
      <c r="F157" s="1" t="str">
        <f>IF(ISERROR(Individual_Scores_Men_JV!E157), " ", IF(Individual_Scores_Men_JV!E157 = "Yes", "Yes", "  "))</f>
        <v>Yes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64" t="str">
        <f>Roster_Selection_Men!AF400&amp;" " &amp; "JV1 "</f>
        <v xml:space="preserve">Tennessee Wesleyan University JV1 </v>
      </c>
      <c r="C158" s="64" t="str">
        <f>Roster_Selection_Men!AH400</f>
        <v>11-33724</v>
      </c>
      <c r="D158" s="64" t="str">
        <f>Roster_Selection_Men!AI400</f>
        <v>Hunter Hardaway</v>
      </c>
      <c r="E158" s="65" t="s">
        <v>2197</v>
      </c>
      <c r="F158" s="1" t="str">
        <f>IF(ISERROR(Individual_Scores_Men_JV!E158), " ", IF(Individual_Scores_Men_JV!E158 = "Yes", "Yes", "  "))</f>
        <v>Yes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64" t="str">
        <f>Roster_Selection_Men!AF401&amp;" " &amp; "JV1 "</f>
        <v xml:space="preserve">Tennessee Wesleyan University JV1 </v>
      </c>
      <c r="C159" s="64" t="str">
        <f>Roster_Selection_Men!AH401</f>
        <v>20-30841</v>
      </c>
      <c r="D159" s="64" t="str">
        <f>Roster_Selection_Men!AI401</f>
        <v>Kyle Blake</v>
      </c>
      <c r="E159" s="65" t="s">
        <v>2197</v>
      </c>
      <c r="F159" s="1" t="str">
        <f>IF(ISERROR(Individual_Scores_Men_JV!E159), " ", IF(Individual_Scores_Men_JV!E159 = "Yes", "Yes", "  "))</f>
        <v>Yes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64" t="str">
        <f>Roster_Selection_Men!AF402&amp;" " &amp; "JV1 "</f>
        <v xml:space="preserve">Tennessee Wesleyan University JV1 </v>
      </c>
      <c r="C160" s="64" t="str">
        <f>Roster_Selection_Men!AH402</f>
        <v>17-52336</v>
      </c>
      <c r="D160" s="64" t="str">
        <f>Roster_Selection_Men!AI402</f>
        <v>Spencer Foutz</v>
      </c>
      <c r="E160" s="65" t="s">
        <v>2197</v>
      </c>
      <c r="F160" s="1" t="str">
        <f>IF(ISERROR(Individual_Scores_Men_JV!E160), " ", IF(Individual_Scores_Men_JV!E160 = "Yes", "Yes", "  "))</f>
        <v>Yes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64" t="str">
        <f>Roster_Selection_Men!AF403&amp;" " &amp; "JV1 "</f>
        <v xml:space="preserve"> JV1 </v>
      </c>
      <c r="C161" s="64" t="str">
        <f>Roster_Selection_Men!AH403</f>
        <v/>
      </c>
      <c r="D161" s="64" t="str">
        <f>Roster_Selection_Men!AI403</f>
        <v/>
      </c>
      <c r="E161" s="65"/>
      <c r="F161" s="1" t="str">
        <f>IF(ISERROR(Individual_Scores_Men_JV!E161), " ", IF(Individual_Scores_Men_JV!E161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64" t="str">
        <f>Roster_Selection_Men!AF404&amp;" " &amp; "JV1 "</f>
        <v xml:space="preserve"> JV1 </v>
      </c>
      <c r="C162" s="64" t="str">
        <f>Roster_Selection_Men!AH404</f>
        <v/>
      </c>
      <c r="D162" s="64" t="str">
        <f>Roster_Selection_Men!AI404</f>
        <v/>
      </c>
      <c r="E162" s="65"/>
      <c r="F162" s="1" t="str">
        <f>IF(ISERROR(Individual_Scores_Men_JV!E162), " ", IF(Individual_Scores_Men_JV!E162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64" t="s">
        <v>1800</v>
      </c>
      <c r="C163" s="66" t="str">
        <f>Individual_Scores_Men_JV!C163</f>
        <v/>
      </c>
      <c r="D163" s="67" t="str">
        <f>Individual_Scores_Men_JV!D163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64" t="s">
        <v>1800</v>
      </c>
      <c r="C164" s="66" t="str">
        <f>Individual_Scores_Men_JV!C164</f>
        <v/>
      </c>
      <c r="D164" s="67" t="str">
        <f>Individual_Scores_Men_JV!D164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64" t="s">
        <v>1800</v>
      </c>
      <c r="C165" s="66" t="str">
        <f>Individual_Scores_Men_JV!C165</f>
        <v/>
      </c>
      <c r="D165" s="67" t="str">
        <f>Individual_Scores_Men_JV!D165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64" t="str">
        <f>Roster_Selection_Men!AF411&amp;" " &amp; "JV1 "</f>
        <v xml:space="preserve">Thomas More University JV1 </v>
      </c>
      <c r="C168" s="64" t="str">
        <f>Roster_Selection_Men!AH411</f>
        <v>23-10511</v>
      </c>
      <c r="D168" s="64" t="str">
        <f>Roster_Selection_Men!AI411</f>
        <v>Caleb Herbers</v>
      </c>
      <c r="E168" s="65" t="s">
        <v>2197</v>
      </c>
      <c r="F168" s="1" t="str">
        <f>IF(ISERROR(Individual_Scores_Men_JV!E168), " ", IF(Individual_Scores_Men_JV!E168 = "Yes", "Yes", "  "))</f>
        <v>Yes</v>
      </c>
      <c r="G168" s="24" t="s">
        <v>1730</v>
      </c>
      <c r="H168" s="44">
        <v>167</v>
      </c>
      <c r="I168" s="44">
        <v>191</v>
      </c>
      <c r="J168" s="44">
        <v>136</v>
      </c>
      <c r="K168" s="44">
        <v>143</v>
      </c>
      <c r="L168" s="44">
        <v>155</v>
      </c>
      <c r="M168" s="44">
        <v>184</v>
      </c>
      <c r="N168" s="44">
        <v>202</v>
      </c>
      <c r="O168" s="44">
        <v>205</v>
      </c>
      <c r="P168" s="44">
        <v>202</v>
      </c>
      <c r="Q168" s="44">
        <v>236</v>
      </c>
      <c r="R168" s="44">
        <v>186</v>
      </c>
      <c r="S168" s="44">
        <v>149</v>
      </c>
      <c r="T168" s="44">
        <v>183</v>
      </c>
      <c r="U168" s="44">
        <v>194</v>
      </c>
      <c r="V168" s="44">
        <v>155</v>
      </c>
      <c r="W168" s="44">
        <v>204</v>
      </c>
      <c r="X168" s="19">
        <f>SUM(H168:W168)</f>
        <v>2892</v>
      </c>
      <c r="Y168" s="19">
        <f>COUNTIF(H168:W168, "&gt;0" )</f>
        <v>16</v>
      </c>
      <c r="Z168" s="19">
        <f>X168/Y168</f>
        <v>180.75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64" t="str">
        <f>Roster_Selection_Men!AF412&amp;" " &amp; "JV1 "</f>
        <v xml:space="preserve">Thomas More University JV1 </v>
      </c>
      <c r="C169" s="64" t="str">
        <f>Roster_Selection_Men!AH412</f>
        <v>22-95154</v>
      </c>
      <c r="D169" s="64" t="str">
        <f>Roster_Selection_Men!AI412</f>
        <v>Conrad Nunan</v>
      </c>
      <c r="E169" s="65" t="s">
        <v>2197</v>
      </c>
      <c r="F169" s="1" t="str">
        <f>IF(ISERROR(Individual_Scores_Men_JV!E169), " ", IF(Individual_Scores_Men_JV!E169 = "Yes", "Yes", "  "))</f>
        <v>Yes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64" t="str">
        <f>Roster_Selection_Men!AF413&amp;" " &amp; "JV1 "</f>
        <v xml:space="preserve">Thomas More University JV1 </v>
      </c>
      <c r="C170" s="64" t="str">
        <f>Roster_Selection_Men!AH413</f>
        <v>17-90817</v>
      </c>
      <c r="D170" s="64" t="str">
        <f>Roster_Selection_Men!AI413</f>
        <v>Jace Combs</v>
      </c>
      <c r="E170" s="65" t="s">
        <v>2197</v>
      </c>
      <c r="F170" s="1" t="str">
        <f>IF(ISERROR(Individual_Scores_Men_JV!E170), " ", IF(Individual_Scores_Men_JV!E170 = "Yes", "Yes", "  "))</f>
        <v>Yes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64" t="str">
        <f>Roster_Selection_Men!AF414&amp;" " &amp; "JV1 "</f>
        <v xml:space="preserve">Thomas More University JV1 </v>
      </c>
      <c r="C171" s="64" t="str">
        <f>Roster_Selection_Men!AH414</f>
        <v>18-91593</v>
      </c>
      <c r="D171" s="64" t="str">
        <f>Roster_Selection_Men!AI414</f>
        <v>Jared Littelmann</v>
      </c>
      <c r="E171" s="65" t="s">
        <v>2197</v>
      </c>
      <c r="F171" s="1" t="str">
        <f>IF(ISERROR(Individual_Scores_Men_JV!E171), " ", IF(Individual_Scores_Men_JV!E171 = "Yes", "Yes", "  "))</f>
        <v>Yes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64" t="str">
        <f>Roster_Selection_Men!AF415&amp;" " &amp; "JV1 "</f>
        <v xml:space="preserve">Thomas More University JV1 </v>
      </c>
      <c r="C172" s="64" t="str">
        <f>Roster_Selection_Men!AH415</f>
        <v>17-99714</v>
      </c>
      <c r="D172" s="64" t="str">
        <f>Roster_Selection_Men!AI415</f>
        <v>Joseph Curtis</v>
      </c>
      <c r="E172" s="65" t="s">
        <v>2197</v>
      </c>
      <c r="F172" s="1" t="str">
        <f>IF(ISERROR(Individual_Scores_Men_JV!E172), " ", IF(Individual_Scores_Men_JV!E172 = "Yes", "Yes", "  "))</f>
        <v>Yes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64" t="str">
        <f>Roster_Selection_Men!AF416&amp;" " &amp; "JV1 "</f>
        <v xml:space="preserve">Thomas More University JV1 </v>
      </c>
      <c r="C173" s="64" t="str">
        <f>Roster_Selection_Men!AH416</f>
        <v>23-10503</v>
      </c>
      <c r="D173" s="64" t="str">
        <f>Roster_Selection_Men!AI416</f>
        <v>Noah Brubank</v>
      </c>
      <c r="E173" s="65" t="s">
        <v>2197</v>
      </c>
      <c r="F173" s="1" t="str">
        <f>IF(ISERROR(Individual_Scores_Men_JV!E173), " ", IF(Individual_Scores_Men_JV!E173 = "Yes", "Yes", "  "))</f>
        <v>Yes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64" t="str">
        <f>Roster_Selection_Men!AF417&amp;" " &amp; "JV1 "</f>
        <v xml:space="preserve">Thomas More University JV1 </v>
      </c>
      <c r="C174" s="64" t="str">
        <f>Roster_Selection_Men!AH417</f>
        <v>22-12473</v>
      </c>
      <c r="D174" s="64" t="str">
        <f>Roster_Selection_Men!AI417</f>
        <v>Ryne Webster</v>
      </c>
      <c r="E174" s="65" t="s">
        <v>2197</v>
      </c>
      <c r="F174" s="1" t="str">
        <f>IF(ISERROR(Individual_Scores_Men_JV!E174), " ", IF(Individual_Scores_Men_JV!E174 = "Yes", "Yes", "  "))</f>
        <v>Yes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64" t="str">
        <f>Roster_Selection_Men!AF418&amp;" " &amp; "JV1 "</f>
        <v xml:space="preserve"> JV1 </v>
      </c>
      <c r="C175" s="64" t="str">
        <f>Roster_Selection_Men!AH418</f>
        <v/>
      </c>
      <c r="D175" s="64" t="str">
        <f>Roster_Selection_Men!AI418</f>
        <v/>
      </c>
      <c r="E175" s="65"/>
      <c r="F175" s="1" t="str">
        <f>IF(ISERROR(Individual_Scores_Men_JV!E175), " ", IF(Individual_Scores_Men_JV!E175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64" t="s">
        <v>1801</v>
      </c>
      <c r="C176" s="66" t="str">
        <f>Individual_Scores_Men_JV!C176</f>
        <v/>
      </c>
      <c r="D176" s="67" t="str">
        <f>Individual_Scores_Men_JV!D176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64" t="s">
        <v>1801</v>
      </c>
      <c r="C177" s="66" t="str">
        <f>Individual_Scores_Men_JV!C177</f>
        <v/>
      </c>
      <c r="D177" s="67" t="str">
        <f>Individual_Scores_Men_JV!D177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64" t="s">
        <v>1801</v>
      </c>
      <c r="C178" s="66" t="str">
        <f>Individual_Scores_Men_JV!C178</f>
        <v/>
      </c>
      <c r="D178" s="67" t="str">
        <f>Individual_Scores_Men_JV!D178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64" t="str">
        <f>Roster_Selection_Men!AF429&amp;" " &amp; "JV1 "</f>
        <v xml:space="preserve">Toledo ,University Of JV1 </v>
      </c>
      <c r="C181" s="64" t="str">
        <f>Roster_Selection_Men!AH429</f>
        <v>20-23481</v>
      </c>
      <c r="D181" s="64" t="str">
        <f>Roster_Selection_Men!AI429</f>
        <v>David Antoniuk</v>
      </c>
      <c r="E181" s="65" t="s">
        <v>2197</v>
      </c>
      <c r="F181" s="1" t="str">
        <f>IF(ISERROR(Individual_Scores_Men_JV!E181), " ", IF(Individual_Scores_Men_JV!E181 = "Yes", "Yes", "  "))</f>
        <v>Yes</v>
      </c>
      <c r="G181" s="24" t="s">
        <v>1730</v>
      </c>
      <c r="H181" s="44">
        <v>100</v>
      </c>
      <c r="I181" s="44">
        <v>161</v>
      </c>
      <c r="J181" s="44">
        <v>141</v>
      </c>
      <c r="K181" s="44">
        <v>131</v>
      </c>
      <c r="L181" s="44">
        <v>104</v>
      </c>
      <c r="M181" s="44">
        <v>132</v>
      </c>
      <c r="N181" s="44">
        <v>106</v>
      </c>
      <c r="O181" s="44">
        <v>119</v>
      </c>
      <c r="P181" s="44">
        <v>106</v>
      </c>
      <c r="Q181" s="44">
        <v>162</v>
      </c>
      <c r="R181" s="44">
        <v>131</v>
      </c>
      <c r="S181" s="44">
        <v>101</v>
      </c>
      <c r="T181" s="44">
        <v>94</v>
      </c>
      <c r="U181" s="44">
        <v>145</v>
      </c>
      <c r="V181" s="44">
        <v>118</v>
      </c>
      <c r="W181" s="44">
        <v>127</v>
      </c>
      <c r="X181" s="19">
        <f>SUM(H181:W181)</f>
        <v>1978</v>
      </c>
      <c r="Y181" s="19">
        <f>COUNTIF(H181:W181, "&gt;0" )</f>
        <v>16</v>
      </c>
      <c r="Z181" s="19">
        <f>X181/Y181</f>
        <v>123.625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64" t="str">
        <f>Roster_Selection_Men!AF430&amp;" " &amp; "JV1 "</f>
        <v xml:space="preserve">Toledo ,University Of JV1 </v>
      </c>
      <c r="C182" s="64" t="str">
        <f>Roster_Selection_Men!AH430</f>
        <v>23-14213</v>
      </c>
      <c r="D182" s="64" t="str">
        <f>Roster_Selection_Men!AI430</f>
        <v>Parker Black</v>
      </c>
      <c r="E182" s="65" t="s">
        <v>2197</v>
      </c>
      <c r="F182" s="1" t="str">
        <f>IF(ISERROR(Individual_Scores_Men_JV!E182), " ", IF(Individual_Scores_Men_JV!E182 = "Yes", "Yes", "  "))</f>
        <v>Yes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64" t="str">
        <f>Roster_Selection_Men!AF431&amp;" " &amp; "JV1 "</f>
        <v xml:space="preserve">Toledo ,University Of JV1 </v>
      </c>
      <c r="C183" s="64" t="str">
        <f>Roster_Selection_Men!AH431</f>
        <v>23-14226</v>
      </c>
      <c r="D183" s="64" t="str">
        <f>Roster_Selection_Men!AI431</f>
        <v>Rachel Folger</v>
      </c>
      <c r="E183" s="65" t="s">
        <v>2197</v>
      </c>
      <c r="F183" s="1" t="str">
        <f>IF(ISERROR(Individual_Scores_Men_JV!E183), " ", IF(Individual_Scores_Men_JV!E183 = "Yes", "Yes", "  "))</f>
        <v>Yes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64" t="str">
        <f>Roster_Selection_Men!AF432&amp;" " &amp; "JV1 "</f>
        <v xml:space="preserve">Toledo ,University Of JV1 </v>
      </c>
      <c r="C184" s="64" t="str">
        <f>Roster_Selection_Men!AH432</f>
        <v>22-7146</v>
      </c>
      <c r="D184" s="64" t="str">
        <f>Roster_Selection_Men!AI432</f>
        <v>Stephen Lease</v>
      </c>
      <c r="E184" s="65" t="s">
        <v>2197</v>
      </c>
      <c r="F184" s="1" t="str">
        <f>IF(ISERROR(Individual_Scores_Men_JV!E184), " ", IF(Individual_Scores_Men_JV!E184 = "Yes", "Yes", "  "))</f>
        <v>Yes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64" t="str">
        <f>Roster_Selection_Men!AF433&amp;" " &amp; "JV1 "</f>
        <v xml:space="preserve">Toledo ,University Of JV1 </v>
      </c>
      <c r="C185" s="64" t="str">
        <f>Roster_Selection_Men!AH433</f>
        <v>23-14232</v>
      </c>
      <c r="D185" s="64" t="str">
        <f>Roster_Selection_Men!AI433</f>
        <v>Tylor Poore</v>
      </c>
      <c r="E185" s="65" t="s">
        <v>2196</v>
      </c>
      <c r="F185" s="1" t="str">
        <f>IF(ISERROR(Individual_Scores_Men_JV!E185), " ", IF(Individual_Scores_Men_JV!E185 = "Yes", "Yes", "  "))</f>
        <v xml:space="preserve">  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64" t="str">
        <f>Roster_Selection_Men!AF434&amp;" " &amp; "JV1 "</f>
        <v xml:space="preserve"> JV1 </v>
      </c>
      <c r="C186" s="64" t="str">
        <f>Roster_Selection_Men!AH434</f>
        <v/>
      </c>
      <c r="D186" s="64" t="str">
        <f>Roster_Selection_Men!AI434</f>
        <v/>
      </c>
      <c r="E186" s="65"/>
      <c r="F186" s="1" t="str">
        <f>IF(ISERROR(Individual_Scores_Men_JV!E186), " ", IF(Individual_Scores_Men_JV!E186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64" t="str">
        <f>Roster_Selection_Men!AF435&amp;" " &amp; "JV1 "</f>
        <v xml:space="preserve"> JV1 </v>
      </c>
      <c r="C187" s="64" t="str">
        <f>Roster_Selection_Men!AH435</f>
        <v/>
      </c>
      <c r="D187" s="64" t="str">
        <f>Roster_Selection_Men!AI435</f>
        <v/>
      </c>
      <c r="E187" s="65"/>
      <c r="F187" s="1" t="str">
        <f>IF(ISERROR(Individual_Scores_Men_JV!E187), " ", IF(Individual_Scores_Men_JV!E187 = "Yes", "Yes", "  "))</f>
        <v xml:space="preserve">  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64" t="str">
        <f>Roster_Selection_Men!AF436&amp;" " &amp; "JV1 "</f>
        <v xml:space="preserve"> JV1 </v>
      </c>
      <c r="C188" s="64" t="str">
        <f>Roster_Selection_Men!AH436</f>
        <v/>
      </c>
      <c r="D188" s="64" t="str">
        <f>Roster_Selection_Men!AI436</f>
        <v/>
      </c>
      <c r="E188" s="65"/>
      <c r="F188" s="1" t="str">
        <f>IF(ISERROR(Individual_Scores_Men_JV!E188), " ", IF(Individual_Scores_Men_JV!E188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64" t="s">
        <v>1802</v>
      </c>
      <c r="C189" s="66" t="str">
        <f>Individual_Scores_Men_JV!C189</f>
        <v/>
      </c>
      <c r="D189" s="67" t="str">
        <f>Individual_Scores_Men_JV!D189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64" t="s">
        <v>1802</v>
      </c>
      <c r="C190" s="66" t="str">
        <f>Individual_Scores_Men_JV!C190</f>
        <v/>
      </c>
      <c r="D190" s="67" t="str">
        <f>Individual_Scores_Men_JV!D190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64" t="s">
        <v>1802</v>
      </c>
      <c r="C191" s="66" t="str">
        <f>Individual_Scores_Men_JV!C191</f>
        <v/>
      </c>
      <c r="D191" s="67" t="str">
        <f>Individual_Scores_Men_JV!D191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1770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" customHeight="1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" customHeight="1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" customHeight="1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" customHeight="1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" customHeight="1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" customHeight="1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" customHeight="1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" customHeight="1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" customHeight="1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" customHeight="1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" customHeight="1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" customHeight="1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" customHeight="1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" customHeight="1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" customHeight="1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" customHeight="1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" customHeight="1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" customHeight="1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" customHeight="1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" customHeight="1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" customHeight="1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" customHeight="1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" customHeight="1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" customHeight="1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" customHeight="1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" customHeight="1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" customHeight="1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" customHeight="1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" customHeight="1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" customHeight="1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" customHeight="1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" customHeight="1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" customHeight="1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" customHeight="1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" customHeight="1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" customHeight="1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" customHeight="1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" customHeight="1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" customHeight="1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" customHeight="1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" customHeight="1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" customHeight="1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" customHeight="1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" customHeight="1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" customHeight="1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" customHeight="1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" customHeight="1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" customHeight="1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" customHeight="1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" customHeight="1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" customHeight="1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" customHeight="1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" customHeight="1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" customHeight="1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" customHeight="1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" customHeight="1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" customHeight="1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" customHeight="1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" customHeight="1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" customHeight="1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" customHeight="1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" customHeight="1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" customHeight="1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" customHeight="1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" customHeight="1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" customHeight="1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" customHeight="1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" customHeight="1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" customHeight="1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" customHeight="1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" customHeight="1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" customHeight="1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" customHeight="1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" customHeight="1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" customHeight="1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" customHeight="1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" customHeight="1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" customHeight="1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" customHeight="1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" customHeight="1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" customHeight="1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" customHeight="1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" customHeight="1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" customHeight="1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" customHeight="1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" customHeight="1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" customHeight="1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" customHeight="1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" customHeight="1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" customHeight="1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" customHeight="1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" customHeight="1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" customHeight="1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" customHeight="1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" customHeight="1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" customHeight="1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" customHeight="1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" customHeight="1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" customHeight="1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" customHeight="1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" customHeight="1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" customHeight="1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" customHeight="1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" customHeight="1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" customHeight="1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" customHeight="1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" customHeight="1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" customHeight="1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" customHeight="1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" customHeight="1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" customHeight="1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" customHeight="1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" customHeight="1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" customHeight="1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" customHeight="1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" customHeight="1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" customHeight="1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" customHeight="1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" customHeight="1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" customHeight="1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" customHeight="1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" customHeight="1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" customHeight="1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" customHeight="1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" customHeight="1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" customHeight="1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" customHeight="1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" customHeight="1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" customHeight="1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" customHeight="1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" customHeight="1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" customHeight="1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" customHeight="1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" customHeight="1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" customHeight="1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" customHeight="1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" customHeight="1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" customHeight="1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" customHeight="1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" customHeight="1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" customHeight="1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" customHeight="1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" customHeight="1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" customHeight="1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" customHeight="1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" customHeight="1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" customHeight="1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" customHeight="1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" customHeight="1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" customHeight="1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" customHeight="1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" customHeight="1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" customHeight="1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" customHeight="1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" customHeight="1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" customHeight="1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" customHeight="1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" customHeight="1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" customHeight="1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" customHeight="1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" customHeight="1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" customHeight="1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" customHeight="1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" customHeight="1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" customHeight="1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" customHeight="1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" customHeight="1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" customHeight="1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" customHeight="1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" customHeight="1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" customHeight="1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" customHeight="1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" customHeight="1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" customHeight="1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" customHeight="1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" customHeight="1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" customHeight="1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" customHeight="1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" customHeight="1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" customHeight="1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" customHeight="1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" customHeight="1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" customHeight="1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" customHeight="1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" customHeight="1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" customHeight="1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" customHeight="1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" customHeight="1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" customHeight="1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" customHeight="1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" customHeight="1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" customHeight="1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" customHeight="1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" customHeight="1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" customHeight="1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" customHeight="1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" customHeight="1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" customHeight="1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" customHeight="1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" customHeight="1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" customHeight="1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" customHeight="1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" customHeight="1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" customHeight="1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" customHeight="1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" customHeight="1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" customHeight="1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" customHeight="1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" customHeight="1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" customHeight="1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" customHeight="1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" customHeight="1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" customHeight="1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" customHeight="1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" customHeight="1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" customHeight="1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" customHeight="1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" customHeight="1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" customHeight="1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" customHeight="1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" customHeight="1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" customHeight="1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" customHeight="1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" customHeight="1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" customHeight="1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" customHeight="1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" customHeight="1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" customHeight="1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" customHeight="1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" customHeight="1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" customHeight="1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" customHeight="1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" customHeight="1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" customHeight="1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" customHeight="1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" customHeight="1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" customHeight="1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" customHeight="1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" customHeight="1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" customHeight="1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" customHeight="1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" customHeight="1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" customHeight="1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" customHeight="1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" customHeight="1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" customHeight="1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" customHeight="1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" customHeight="1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" customHeight="1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" customHeight="1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" customHeight="1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" customHeight="1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" customHeight="1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" customHeight="1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" customHeight="1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" customHeight="1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" customHeight="1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" customHeight="1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" customHeight="1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" customHeight="1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" customHeight="1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" customHeight="1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" customHeight="1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" customHeight="1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" customHeight="1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" customHeight="1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" customHeight="1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" customHeight="1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" customHeight="1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" customHeight="1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" customHeight="1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" customHeight="1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" customHeight="1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" customHeight="1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" customHeight="1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" customHeight="1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" customHeight="1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" customHeight="1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" customHeight="1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" customHeight="1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" customHeight="1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" customHeight="1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" customHeight="1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" customHeight="1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" customHeight="1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" customHeight="1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" customHeight="1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" customHeight="1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" customHeight="1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" customHeight="1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" customHeight="1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" customHeight="1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" customHeight="1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" customHeight="1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" customHeight="1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" customHeight="1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" customHeight="1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" customHeight="1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" customHeight="1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" customHeight="1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" customHeight="1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" customHeight="1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" customHeight="1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" customHeight="1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" customHeight="1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" customHeight="1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" customHeight="1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" customHeight="1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" customHeight="1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" customHeight="1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" customHeight="1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" customHeight="1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" customHeight="1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" customHeight="1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" customHeight="1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" customHeight="1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" customHeight="1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" customHeight="1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" customHeight="1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" customHeight="1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" customHeight="1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" customHeight="1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" customHeight="1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" customHeight="1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" customHeight="1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" customHeight="1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" customHeight="1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" customHeight="1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" customHeight="1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" customHeight="1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" customHeight="1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" customHeight="1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" customHeight="1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" customHeight="1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" customHeight="1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" customHeight="1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" customHeight="1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" customHeight="1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" customHeight="1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" customHeight="1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" customHeight="1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" customHeight="1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" customHeight="1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" customHeight="1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" customHeight="1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" customHeight="1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" customHeight="1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" customHeight="1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" customHeight="1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" customHeight="1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" customHeight="1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" customHeight="1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" customHeight="1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" customHeight="1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" customHeight="1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" customHeight="1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" customHeight="1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" customHeight="1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" customHeight="1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" customHeight="1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" customHeight="1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" customHeight="1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" customHeight="1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" customHeight="1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" customHeight="1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" customHeight="1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" customHeight="1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" customHeight="1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" customHeight="1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" customHeight="1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" customHeight="1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" customHeight="1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" customHeight="1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" customHeight="1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" customHeight="1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" customHeight="1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" customHeight="1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" customHeight="1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" customHeight="1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" customHeight="1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" customHeight="1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" customHeight="1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" customHeight="1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" customHeight="1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" customHeight="1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" customHeight="1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" customHeight="1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" customHeight="1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" customHeight="1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" customHeight="1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" customHeight="1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" customHeight="1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" customHeight="1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" customHeight="1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" customHeight="1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" customHeight="1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" customHeight="1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" customHeight="1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" customHeight="1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" customHeight="1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" customHeight="1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" customHeight="1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" customHeight="1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" customHeight="1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" customHeight="1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" customHeight="1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" customHeight="1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" customHeight="1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" customHeight="1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" customHeight="1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" customHeight="1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" customHeight="1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" customHeight="1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" customHeight="1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" customHeight="1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" customHeight="1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" customHeight="1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" customHeight="1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" customHeight="1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" customHeight="1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" customHeight="1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" customHeight="1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" customHeight="1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" customHeight="1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" customHeight="1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" customHeight="1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" customHeight="1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" customHeight="1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" customHeight="1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" customHeight="1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" customHeight="1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" customHeight="1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" customHeight="1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" customHeight="1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" customHeight="1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" customHeight="1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" customHeight="1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" customHeight="1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" customHeight="1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" customHeight="1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" customHeight="1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" customHeight="1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" customHeight="1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" customHeight="1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" customHeight="1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" customHeight="1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" customHeight="1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" customHeight="1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" customHeight="1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" customHeight="1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" customHeight="1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" customHeight="1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" customHeight="1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" customHeight="1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" customHeight="1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" customHeight="1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" customHeight="1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" customHeight="1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" customHeight="1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" customHeight="1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" customHeight="1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" customHeight="1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" customHeight="1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" customHeight="1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" customHeight="1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" customHeight="1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" customHeight="1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" customHeight="1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" customHeight="1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" customHeight="1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" customHeight="1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" customHeight="1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" customHeight="1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" customHeight="1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" customHeight="1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" customHeight="1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" customHeight="1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" customHeight="1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" customHeight="1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" customHeight="1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" customHeight="1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" customHeight="1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" customHeight="1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" customHeight="1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" customHeight="1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" customHeight="1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" customHeight="1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" customHeight="1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" customHeight="1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" customHeight="1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" customHeight="1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" customHeight="1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" customHeight="1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" customHeight="1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" customHeight="1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" customHeight="1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" customHeight="1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" customHeight="1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" customHeight="1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" customHeight="1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" customHeight="1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" customHeight="1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" customHeight="1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" customHeight="1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" customHeight="1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" customHeight="1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" customHeight="1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" customHeight="1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" customHeight="1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" customHeight="1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" customHeight="1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" customHeight="1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" customHeight="1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" customHeight="1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" customHeight="1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" customHeight="1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" customHeight="1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" customHeight="1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" customHeight="1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" customHeight="1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" customHeight="1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" customHeight="1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" customHeight="1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" customHeight="1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" customHeight="1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" customHeight="1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" customHeight="1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" customHeight="1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" customHeight="1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" customHeight="1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" customHeight="1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" customHeight="1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" customHeight="1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" customHeight="1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" customHeight="1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" customHeight="1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" customHeight="1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" customHeight="1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" customHeight="1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" customHeight="1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" customHeight="1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" customHeight="1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" customHeight="1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" customHeight="1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" customHeight="1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" customHeight="1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" customHeight="1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" customHeight="1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" customHeight="1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" customHeight="1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" customHeight="1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" customHeight="1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" customHeight="1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" customHeight="1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" customHeight="1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" customHeight="1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" customHeight="1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" customHeight="1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" customHeight="1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" customHeight="1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" customHeight="1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" customHeight="1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" customHeight="1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" customHeight="1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" customHeight="1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" customHeight="1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" customHeight="1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" customHeight="1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" customHeight="1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" customHeight="1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" customHeight="1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" customHeight="1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" customHeight="1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" customHeight="1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" customHeight="1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" customHeight="1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" customHeight="1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" customHeight="1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" customHeight="1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" customHeight="1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" customHeight="1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" customHeight="1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" customHeight="1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" customHeight="1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" customHeight="1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" customHeight="1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" customHeight="1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" customHeight="1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" customHeight="1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" customHeight="1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" customHeight="1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" customHeight="1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" customHeight="1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" customHeight="1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" customHeight="1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" customHeight="1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" customHeight="1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" customHeight="1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" customHeight="1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" customHeight="1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" customHeight="1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" customHeight="1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" customHeight="1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" customHeight="1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" customHeight="1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" customHeight="1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" customHeight="1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" customHeight="1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" customHeight="1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" customHeight="1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" customHeight="1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" customHeight="1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" customHeight="1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" customHeight="1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" customHeight="1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" customHeight="1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" customHeight="1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" customHeight="1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" customHeight="1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" customHeight="1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" customHeight="1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" customHeight="1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" customHeight="1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" customHeight="1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" customHeight="1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" customHeight="1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" customHeight="1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" customHeight="1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" customHeight="1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" customHeight="1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" customHeight="1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" customHeight="1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" customHeight="1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" customHeight="1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" customHeight="1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" customHeight="1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" customHeight="1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" customHeight="1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" customHeight="1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" customHeight="1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" customHeight="1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" customHeight="1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" customHeight="1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" customHeight="1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" customHeight="1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" customHeight="1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" customHeight="1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" customHeight="1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" customHeight="1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" customHeight="1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" customHeight="1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" customHeight="1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" customHeight="1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" customHeight="1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" customHeight="1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" customHeight="1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" customHeight="1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" customHeight="1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" customHeight="1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" customHeight="1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" customHeight="1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" customHeight="1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" customHeight="1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" customHeight="1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" customHeight="1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" customHeight="1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" customHeight="1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" customHeight="1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" customHeight="1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" customHeight="1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" customHeight="1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" customHeight="1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" customHeight="1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" customHeight="1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" customHeight="1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" customHeight="1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" customHeight="1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" customHeight="1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" customHeight="1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" customHeight="1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" customHeight="1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" customHeight="1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" customHeight="1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" customHeight="1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" customHeight="1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" customHeight="1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" customHeight="1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" customHeight="1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" customHeight="1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" customHeight="1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" customHeight="1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" customHeight="1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" customHeight="1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" customHeight="1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" customHeight="1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" customHeight="1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" customHeight="1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" customHeight="1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" customHeight="1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" customHeight="1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" customHeight="1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" customHeight="1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" customHeight="1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" customHeight="1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" customHeight="1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" customHeight="1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" customHeight="1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" customHeight="1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" customHeight="1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" customHeight="1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" customHeight="1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" customHeight="1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" customHeight="1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" customHeight="1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" customHeight="1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" customHeight="1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" customHeight="1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" customHeight="1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" customHeight="1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" customHeight="1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" customHeight="1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" customHeight="1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" customHeight="1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" customHeight="1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" customHeight="1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" customHeight="1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" customHeight="1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" customHeight="1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" customHeight="1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" customHeight="1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" customHeight="1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" customHeight="1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" customHeight="1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" customHeight="1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" customHeight="1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" customHeight="1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" customHeight="1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" customHeight="1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" customHeight="1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" customHeight="1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" customHeight="1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" customHeight="1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" customHeight="1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" customHeight="1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" customHeight="1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" customHeight="1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" customHeight="1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" customHeight="1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" customHeight="1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" customHeight="1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" customHeight="1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" customHeight="1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" customHeight="1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" customHeight="1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" customHeight="1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" customHeight="1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" customHeight="1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" customHeight="1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" customHeight="1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" customHeight="1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" customHeight="1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" customHeight="1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" customHeight="1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" customHeight="1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" customHeight="1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" customHeight="1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" customHeight="1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" customHeight="1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" customHeight="1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" customHeight="1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" customHeight="1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" customHeight="1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" customHeight="1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" customHeight="1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" customHeight="1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" customHeight="1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" customHeight="1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" customHeight="1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" customHeight="1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" customHeight="1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" customHeight="1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" customHeight="1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" customHeight="1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" customHeight="1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" customHeight="1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" customHeight="1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" customHeight="1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" customHeight="1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" customHeight="1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" customHeight="1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" customHeight="1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" customHeight="1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" customHeight="1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" customHeight="1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" customHeight="1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" customHeight="1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" customHeight="1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" customHeight="1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" customHeight="1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" customHeight="1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" customHeight="1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" customHeight="1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" customHeight="1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" customHeight="1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" customHeight="1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" customHeight="1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" customHeight="1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" customHeight="1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" customHeight="1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" customHeight="1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" customHeight="1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" customHeight="1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" customHeight="1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" customHeight="1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" customHeight="1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" customHeight="1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" customHeight="1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" customHeight="1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" customHeight="1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" customHeight="1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" customHeight="1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" customHeight="1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" customHeight="1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" customHeight="1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" customHeight="1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" customHeight="1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" customHeight="1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" customHeight="1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" customHeight="1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" customHeight="1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" customHeight="1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" customHeight="1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" customHeight="1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" customHeight="1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" customHeight="1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" customHeight="1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" customHeight="1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" customHeight="1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" customHeight="1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" customHeight="1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" customHeight="1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" customHeight="1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" customHeight="1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" customHeight="1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" customHeight="1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" customHeight="1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" customHeight="1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" customHeight="1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" customHeight="1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" customHeight="1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" customHeight="1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" customHeight="1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" customHeight="1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" customHeight="1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" customHeight="1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" customHeight="1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" customHeight="1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" customHeight="1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" customHeight="1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" customHeight="1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" customHeight="1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" customHeight="1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" customHeight="1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" customHeight="1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" customHeight="1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" customHeight="1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" customHeight="1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" customHeight="1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" customHeight="1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" customHeight="1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" customHeight="1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" customHeight="1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" customHeight="1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" customHeight="1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" customHeight="1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" customHeight="1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" customHeight="1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" customHeight="1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" customHeight="1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" customHeight="1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" customHeight="1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" customHeight="1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" customHeight="1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" customHeight="1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" customHeight="1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" customHeight="1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" customHeight="1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" customHeight="1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" customHeight="1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" customHeight="1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" customHeight="1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" customHeight="1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" customHeight="1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" customHeight="1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" customHeight="1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" customHeight="1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" customHeight="1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" customHeight="1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" customHeight="1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" customHeight="1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" customHeight="1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" customHeight="1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" customHeight="1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" customHeight="1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" customHeight="1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" customHeight="1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" customHeight="1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" customHeight="1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" customHeight="1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" customHeight="1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" customHeight="1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" customHeight="1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" customHeight="1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" customHeight="1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" customHeight="1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" customHeight="1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" customHeight="1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" customHeight="1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" customHeight="1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" customHeight="1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" customHeight="1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" customHeight="1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" customHeight="1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" customHeight="1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" customHeight="1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" customHeight="1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" customHeight="1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" customHeight="1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" customHeight="1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" customHeight="1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" customHeight="1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" customHeight="1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" customHeight="1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" customHeight="1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" customHeight="1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" customHeight="1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" customHeight="1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" customHeight="1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" customHeight="1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" customHeight="1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" customHeight="1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" customHeight="1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" customHeight="1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" customHeight="1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" customHeight="1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" customHeight="1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" customHeight="1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" customHeight="1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" customHeight="1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" customHeight="1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" customHeight="1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" customHeight="1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" customHeight="1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" customHeight="1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" customHeight="1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" customHeight="1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" customHeight="1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" customHeight="1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" customHeight="1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" customHeight="1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" customHeight="1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" customHeight="1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" customHeight="1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" customHeight="1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" customHeight="1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" customHeight="1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" customHeight="1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" customHeight="1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" customHeight="1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" customHeight="1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" customHeight="1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" customHeight="1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" customHeight="1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" customHeight="1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" customHeight="1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" customHeight="1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" customHeight="1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" customHeight="1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" customHeight="1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" customHeight="1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" customHeight="1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" customHeight="1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" customHeight="1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" customHeight="1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" customHeight="1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" customHeight="1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" customHeight="1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" customHeight="1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" customHeight="1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" customHeight="1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" customHeight="1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" customHeight="1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" customHeight="1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" customHeight="1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" customHeight="1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" customHeight="1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" customHeight="1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" customHeight="1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" customHeight="1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" customHeight="1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" customHeight="1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" customHeight="1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" customHeight="1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" customHeight="1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" customHeight="1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" customHeight="1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" customHeight="1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" customHeight="1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" customHeight="1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" customHeight="1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" customHeight="1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" customHeight="1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" customHeight="1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" customHeight="1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" customHeight="1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" customHeight="1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" customHeight="1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" customHeight="1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" customHeight="1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" customHeight="1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" customHeight="1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" customHeight="1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" customHeight="1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" customHeight="1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" customHeight="1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" customHeight="1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" customHeight="1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" customHeight="1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" customHeight="1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" customHeight="1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" customHeight="1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" customHeight="1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" customHeight="1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" customHeight="1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" customHeight="1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" customHeight="1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" customHeight="1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" customHeight="1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" customHeight="1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" customHeight="1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" customHeight="1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" customHeight="1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" customHeight="1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" customHeight="1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" customHeight="1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" customHeight="1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" customHeight="1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" customHeight="1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" customHeight="1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" customHeight="1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" customHeight="1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" customHeight="1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" customHeight="1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" customHeight="1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" customHeight="1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" customHeight="1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" customHeight="1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" customHeight="1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" customHeight="1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" customHeight="1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" customHeight="1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" customHeight="1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" customHeight="1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" customHeight="1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" customHeight="1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" customHeight="1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" customHeight="1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" customHeight="1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" customHeight="1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" customHeight="1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" customHeight="1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" customHeight="1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" customHeight="1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" customHeight="1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" customHeight="1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" customHeight="1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" customHeight="1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" customHeight="1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" customHeight="1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" customHeight="1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" customHeight="1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" customHeight="1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" customHeight="1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" customHeight="1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" customHeight="1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" customHeight="1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" customHeight="1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" customHeight="1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" customHeight="1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" customHeight="1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" customHeight="1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" customHeight="1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" customHeight="1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" customHeight="1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" customHeight="1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" customHeight="1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" customHeight="1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" customHeight="1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" customHeight="1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" customHeight="1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" customHeight="1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" customHeight="1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" customHeight="1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" customHeight="1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" customHeight="1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" customHeight="1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" customHeight="1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" customHeight="1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" customHeight="1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" customHeight="1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" customHeight="1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" customHeight="1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" customHeight="1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" customHeight="1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" customHeight="1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" customHeight="1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" customHeight="1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" customHeight="1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" customHeight="1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" customHeight="1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" customHeight="1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" customHeight="1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" customHeight="1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" customHeight="1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" customHeight="1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" customHeight="1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" customHeight="1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" customHeight="1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" customHeight="1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" customHeight="1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" customHeight="1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" customHeight="1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" customHeight="1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" customHeight="1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" customHeight="1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" customHeight="1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" customHeight="1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" customHeight="1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" customHeight="1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" customHeight="1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" customHeight="1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" customHeight="1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" customHeight="1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" customHeight="1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" customHeight="1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" customHeight="1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" customHeight="1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" customHeight="1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" customHeight="1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" customHeight="1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" customHeight="1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" customHeight="1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" customHeight="1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" customHeight="1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" customHeight="1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" customHeight="1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" customHeight="1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" customHeight="1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" customHeight="1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" customHeight="1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" customHeight="1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" customHeight="1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" customHeight="1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" customHeight="1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" customHeight="1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" customHeight="1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" customHeight="1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" customHeight="1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" customHeight="1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" customHeight="1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" customHeight="1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" customHeight="1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" customHeight="1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" customHeight="1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" customHeight="1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" customHeight="1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" customHeight="1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" customHeight="1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" customHeight="1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" customHeight="1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" customHeight="1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" customHeight="1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" customHeight="1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" customHeight="1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" customHeight="1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" customHeight="1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" customHeight="1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" customHeight="1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" customHeight="1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" customHeight="1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" customHeight="1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" customHeight="1">
      <c r="E1493" s="68"/>
    </row>
    <row r="1494" spans="2:5" s="1" customFormat="1" ht="13.9" customHeight="1">
      <c r="E1494" s="68"/>
    </row>
    <row r="1495" spans="2:5" s="1" customFormat="1" ht="13.9" customHeight="1">
      <c r="E1495" s="68"/>
    </row>
    <row r="1496" spans="2:5" s="1" customFormat="1" ht="13.9" customHeight="1">
      <c r="E1496" s="68"/>
    </row>
    <row r="1497" spans="2:5" s="1" customFormat="1" ht="13.9" customHeight="1">
      <c r="E1497" s="68"/>
    </row>
    <row r="1498" spans="2:5" s="1" customFormat="1" ht="13.9" customHeight="1">
      <c r="E1498" s="68"/>
    </row>
    <row r="1499" spans="2:5" s="1" customFormat="1" ht="13.9" customHeight="1">
      <c r="E1499" s="68"/>
    </row>
    <row r="1500" spans="2:5" s="1" customFormat="1" ht="13.9" customHeight="1">
      <c r="E1500" s="68"/>
    </row>
    <row r="1501" spans="2:5" s="1" customFormat="1" ht="13.9" customHeight="1">
      <c r="E1501" s="68"/>
    </row>
    <row r="1502" spans="2:5" s="1" customFormat="1" ht="13.9" customHeight="1">
      <c r="E1502" s="68"/>
    </row>
    <row r="1503" spans="2:5" s="1" customFormat="1" ht="13.9" customHeight="1">
      <c r="E1503" s="68"/>
    </row>
    <row r="1504" spans="2:5" s="1" customFormat="1" ht="13.9" customHeight="1">
      <c r="E1504" s="68"/>
    </row>
    <row r="1505" spans="5:5" s="1" customFormat="1" ht="13.9" customHeight="1">
      <c r="E1505" s="68"/>
    </row>
    <row r="1506" spans="5:5" s="1" customFormat="1" ht="13.9" customHeight="1">
      <c r="E1506" s="68"/>
    </row>
    <row r="1507" spans="5:5" s="1" customFormat="1" ht="13.9" customHeight="1">
      <c r="E1507" s="68"/>
    </row>
    <row r="1508" spans="5:5" s="1" customFormat="1" ht="13.9" customHeight="1">
      <c r="E1508" s="68"/>
    </row>
    <row r="1509" spans="5:5" s="1" customFormat="1" ht="13.9" customHeight="1">
      <c r="E1509" s="68"/>
    </row>
    <row r="1510" spans="5:5" s="1" customFormat="1" ht="13.9" customHeight="1">
      <c r="E1510" s="68"/>
    </row>
    <row r="1511" spans="5:5" s="1" customFormat="1" ht="13.9" customHeight="1">
      <c r="E1511" s="68"/>
    </row>
    <row r="1512" spans="5:5" s="1" customFormat="1" ht="13.9" customHeight="1">
      <c r="E1512" s="68"/>
    </row>
    <row r="1513" spans="5:5" s="1" customFormat="1" ht="13.9" customHeight="1">
      <c r="E1513" s="68"/>
    </row>
    <row r="1514" spans="5:5" s="1" customFormat="1" ht="13.9" customHeight="1">
      <c r="E1514" s="68"/>
    </row>
    <row r="1515" spans="5:5" s="1" customFormat="1" ht="13.9" customHeight="1">
      <c r="E1515" s="68"/>
    </row>
    <row r="1516" spans="5:5" s="1" customFormat="1" ht="13.9" customHeight="1">
      <c r="E1516" s="68"/>
    </row>
    <row r="1517" spans="5:5" s="1" customFormat="1" ht="13.9" customHeight="1">
      <c r="E1517" s="68"/>
    </row>
    <row r="1518" spans="5:5" s="1" customFormat="1" ht="13.9" customHeight="1">
      <c r="E1518" s="68"/>
    </row>
    <row r="1519" spans="5:5" s="1" customFormat="1" ht="13.9" customHeight="1">
      <c r="E1519" s="68"/>
    </row>
    <row r="1520" spans="5:5" s="1" customFormat="1" ht="13.9" customHeight="1">
      <c r="E1520" s="68"/>
    </row>
    <row r="1521" spans="5:5" s="1" customFormat="1" ht="13.9" customHeight="1">
      <c r="E1521" s="68"/>
    </row>
    <row r="1522" spans="5:5" s="1" customFormat="1" ht="13.9" customHeight="1">
      <c r="E1522" s="68"/>
    </row>
    <row r="1523" spans="5:5" s="1" customFormat="1" ht="13.9" customHeight="1">
      <c r="E1523" s="68"/>
    </row>
    <row r="1524" spans="5:5" s="1" customFormat="1" ht="13.9" customHeight="1">
      <c r="E1524" s="68"/>
    </row>
    <row r="1525" spans="5:5" s="1" customFormat="1" ht="13.9" customHeight="1">
      <c r="E1525" s="68"/>
    </row>
    <row r="1526" spans="5:5" s="1" customFormat="1" ht="13.9" customHeight="1">
      <c r="E1526" s="68"/>
    </row>
    <row r="1527" spans="5:5" s="1" customFormat="1" ht="13.9" customHeight="1">
      <c r="E1527" s="68"/>
    </row>
    <row r="1528" spans="5:5" s="1" customFormat="1" ht="13.9" customHeight="1">
      <c r="E1528" s="68"/>
    </row>
    <row r="1529" spans="5:5" s="1" customFormat="1" ht="13.9" customHeight="1">
      <c r="E1529" s="68"/>
    </row>
    <row r="1530" spans="5:5" s="1" customFormat="1" ht="13.9" customHeight="1">
      <c r="E1530" s="68"/>
    </row>
    <row r="1531" spans="5:5" s="1" customFormat="1" ht="13.9" customHeight="1">
      <c r="E1531" s="68"/>
    </row>
    <row r="1532" spans="5:5" s="1" customFormat="1" ht="13.9" customHeight="1">
      <c r="E1532" s="68"/>
    </row>
    <row r="1533" spans="5:5" s="1" customFormat="1" ht="13.9" customHeight="1">
      <c r="E1533" s="68"/>
    </row>
    <row r="1534" spans="5:5" s="1" customFormat="1" ht="13.9" customHeight="1">
      <c r="E1534" s="68"/>
    </row>
    <row r="1535" spans="5:5" s="1" customFormat="1" ht="13.9" customHeight="1">
      <c r="E1535" s="68"/>
    </row>
    <row r="1536" spans="5:5" s="1" customFormat="1" ht="13.9" customHeight="1">
      <c r="E1536" s="68"/>
    </row>
    <row r="1537" spans="5:5" s="1" customFormat="1" ht="13.9" customHeight="1">
      <c r="E1537" s="68"/>
    </row>
    <row r="1538" spans="5:5" s="1" customFormat="1" ht="13.9" customHeight="1">
      <c r="E1538" s="68"/>
    </row>
    <row r="1539" spans="5:5" s="1" customFormat="1" ht="13.9" customHeight="1">
      <c r="E1539" s="68"/>
    </row>
    <row r="1540" spans="5:5" s="1" customFormat="1" ht="13.9" customHeight="1">
      <c r="E1540" s="68"/>
    </row>
    <row r="1541" spans="5:5" s="1" customFormat="1" ht="13.9" customHeight="1">
      <c r="E1541" s="68"/>
    </row>
    <row r="1542" spans="5:5" s="1" customFormat="1" ht="13.9" customHeight="1">
      <c r="E1542" s="68"/>
    </row>
    <row r="1543" spans="5:5" s="1" customFormat="1" ht="13.9" customHeight="1">
      <c r="E1543" s="68"/>
    </row>
    <row r="1544" spans="5:5" s="1" customFormat="1" ht="13.9" customHeight="1">
      <c r="E1544" s="68"/>
    </row>
    <row r="1545" spans="5:5" s="1" customFormat="1" ht="13.9" customHeight="1">
      <c r="E1545" s="68"/>
    </row>
    <row r="1546" spans="5:5" s="1" customFormat="1" ht="13.9" customHeight="1">
      <c r="E1546" s="68"/>
    </row>
    <row r="1547" spans="5:5" s="1" customFormat="1" ht="13.9" customHeight="1">
      <c r="E1547" s="68"/>
    </row>
    <row r="1548" spans="5:5" s="1" customFormat="1" ht="13.9" customHeight="1">
      <c r="E1548" s="68"/>
    </row>
    <row r="1549" spans="5:5" s="1" customFormat="1" ht="13.9" customHeight="1">
      <c r="E1549" s="68"/>
    </row>
    <row r="1550" spans="5:5" s="1" customFormat="1" ht="13.9" customHeight="1">
      <c r="E1550" s="68"/>
    </row>
    <row r="1551" spans="5:5" s="1" customFormat="1" ht="13.9" customHeight="1">
      <c r="E1551" s="68"/>
    </row>
    <row r="1552" spans="5:5" s="1" customFormat="1" ht="13.9" customHeight="1">
      <c r="E1552" s="68"/>
    </row>
    <row r="1553" spans="5:5" s="1" customFormat="1" ht="13.9" customHeight="1">
      <c r="E1553" s="68"/>
    </row>
    <row r="1554" spans="5:5" s="1" customFormat="1" ht="13.9" customHeight="1">
      <c r="E1554" s="68"/>
    </row>
    <row r="1555" spans="5:5" s="1" customFormat="1" ht="13.9" customHeight="1">
      <c r="E1555" s="68"/>
    </row>
    <row r="1556" spans="5:5" s="1" customFormat="1" ht="13.9" customHeight="1">
      <c r="E1556" s="68"/>
    </row>
    <row r="1557" spans="5:5" s="1" customFormat="1" ht="13.9" customHeight="1">
      <c r="E1557" s="68"/>
    </row>
    <row r="1558" spans="5:5" s="1" customFormat="1" ht="13.9" customHeight="1">
      <c r="E1558" s="68"/>
    </row>
    <row r="1559" spans="5:5" s="1" customFormat="1" ht="13.9" customHeight="1">
      <c r="E1559" s="68"/>
    </row>
    <row r="1560" spans="5:5" s="1" customFormat="1" ht="13.9" customHeight="1">
      <c r="E1560" s="68"/>
    </row>
    <row r="1561" spans="5:5" s="1" customFormat="1" ht="13.9" customHeight="1">
      <c r="E1561" s="68"/>
    </row>
    <row r="1562" spans="5:5" s="1" customFormat="1" ht="13.9" customHeight="1">
      <c r="E1562" s="68"/>
    </row>
    <row r="1563" spans="5:5" s="1" customFormat="1" ht="13.9" customHeight="1">
      <c r="E1563" s="68"/>
    </row>
    <row r="1564" spans="5:5" s="1" customFormat="1" ht="13.9" customHeight="1">
      <c r="E1564" s="68"/>
    </row>
    <row r="1565" spans="5:5" s="1" customFormat="1" ht="13.9" customHeight="1">
      <c r="E1565" s="68"/>
    </row>
    <row r="1566" spans="5:5" s="1" customFormat="1" ht="13.9" customHeight="1">
      <c r="E1566" s="68"/>
    </row>
    <row r="1567" spans="5:5" s="1" customFormat="1" ht="13.9" customHeight="1">
      <c r="E1567" s="68"/>
    </row>
    <row r="1568" spans="5:5" s="1" customFormat="1" ht="13.9" customHeight="1">
      <c r="E1568" s="68"/>
    </row>
    <row r="1569" spans="5:5" s="1" customFormat="1" ht="13.9" customHeight="1">
      <c r="E1569" s="68"/>
    </row>
    <row r="1570" spans="5:5" s="1" customFormat="1" ht="13.9" customHeight="1">
      <c r="E1570" s="68"/>
    </row>
    <row r="1571" spans="5:5" s="1" customFormat="1" ht="13.9" customHeight="1">
      <c r="E1571" s="68"/>
    </row>
    <row r="1572" spans="5:5" s="1" customFormat="1" ht="13.9" customHeight="1">
      <c r="E1572" s="68"/>
    </row>
    <row r="1573" spans="5:5" s="1" customFormat="1" ht="13.9" customHeight="1">
      <c r="E1573" s="68"/>
    </row>
    <row r="1574" spans="5:5" s="1" customFormat="1" ht="13.9" customHeight="1">
      <c r="E1574" s="68"/>
    </row>
    <row r="1575" spans="5:5" s="1" customFormat="1" ht="13.9" customHeight="1">
      <c r="E1575" s="68"/>
    </row>
    <row r="1576" spans="5:5" s="1" customFormat="1" ht="13.9" customHeight="1">
      <c r="E1576" s="68"/>
    </row>
    <row r="1577" spans="5:5" s="1" customFormat="1" ht="13.9" customHeight="1">
      <c r="E1577" s="68"/>
    </row>
    <row r="1578" spans="5:5" s="1" customFormat="1" ht="13.9" customHeight="1">
      <c r="E1578" s="68"/>
    </row>
    <row r="1579" spans="5:5" s="1" customFormat="1" ht="13.9" customHeight="1">
      <c r="E1579" s="68"/>
    </row>
    <row r="1580" spans="5:5" s="1" customFormat="1" ht="13.9" customHeight="1">
      <c r="E1580" s="68"/>
    </row>
    <row r="1581" spans="5:5" s="1" customFormat="1" ht="13.9" customHeight="1">
      <c r="E1581" s="68"/>
    </row>
    <row r="1582" spans="5:5" s="1" customFormat="1" ht="13.9" customHeight="1">
      <c r="E1582" s="68"/>
    </row>
    <row r="1583" spans="5:5" s="1" customFormat="1" ht="13.9" customHeight="1">
      <c r="E1583" s="68"/>
    </row>
    <row r="1584" spans="5:5" s="1" customFormat="1" ht="13.9" customHeight="1">
      <c r="E1584" s="68"/>
    </row>
    <row r="1585" spans="5:5" s="1" customFormat="1" ht="13.9" customHeight="1">
      <c r="E1585" s="68"/>
    </row>
    <row r="1586" spans="5:5" s="1" customFormat="1" ht="13.9" customHeight="1">
      <c r="E1586" s="68"/>
    </row>
    <row r="1587" spans="5:5" s="1" customFormat="1" ht="13.9" customHeight="1">
      <c r="E1587" s="68"/>
    </row>
    <row r="1588" spans="5:5" s="1" customFormat="1" ht="13.9" customHeight="1">
      <c r="E1588" s="68"/>
    </row>
    <row r="1589" spans="5:5" s="1" customFormat="1" ht="13.9" customHeight="1">
      <c r="E1589" s="68"/>
    </row>
    <row r="1590" spans="5:5" s="1" customFormat="1" ht="13.9" customHeight="1">
      <c r="E1590" s="68"/>
    </row>
    <row r="1591" spans="5:5" s="1" customFormat="1" ht="13.9" customHeight="1">
      <c r="E1591" s="68"/>
    </row>
    <row r="1592" spans="5:5" s="1" customFormat="1" ht="13.9" customHeight="1">
      <c r="E1592" s="68"/>
    </row>
    <row r="1593" spans="5:5" s="1" customFormat="1" ht="13.9" customHeight="1">
      <c r="E1593" s="68"/>
    </row>
    <row r="1594" spans="5:5" s="1" customFormat="1" ht="13.9" customHeight="1">
      <c r="E1594" s="68"/>
    </row>
    <row r="1595" spans="5:5" s="1" customFormat="1" ht="13.9" customHeight="1">
      <c r="E1595" s="68"/>
    </row>
    <row r="1596" spans="5:5" s="1" customFormat="1" ht="13.9" customHeight="1">
      <c r="E1596" s="68"/>
    </row>
    <row r="1597" spans="5:5" s="1" customFormat="1" ht="13.9" customHeight="1">
      <c r="E1597" s="68"/>
    </row>
    <row r="1598" spans="5:5" s="1" customFormat="1" ht="13.9" customHeight="1">
      <c r="E1598" s="68"/>
    </row>
    <row r="1599" spans="5:5" s="1" customFormat="1" ht="13.9" customHeight="1">
      <c r="E1599" s="68"/>
    </row>
    <row r="1600" spans="5:5" s="1" customFormat="1" ht="13.9" customHeight="1">
      <c r="E1600" s="68"/>
    </row>
    <row r="1601" spans="5:5" s="1" customFormat="1" ht="13.9" customHeight="1">
      <c r="E1601" s="68"/>
    </row>
    <row r="1602" spans="5:5" s="1" customFormat="1" ht="13.9" customHeight="1">
      <c r="E1602" s="68"/>
    </row>
    <row r="1603" spans="5:5" s="1" customFormat="1" ht="13.9" customHeight="1">
      <c r="E1603" s="68"/>
    </row>
    <row r="1604" spans="5:5" s="1" customFormat="1" ht="13.9" customHeight="1">
      <c r="E1604" s="68"/>
    </row>
    <row r="1605" spans="5:5" s="1" customFormat="1" ht="13.9" customHeight="1">
      <c r="E1605" s="68"/>
    </row>
    <row r="1606" spans="5:5" s="1" customFormat="1" ht="13.9" customHeight="1">
      <c r="E1606" s="68"/>
    </row>
    <row r="1607" spans="5:5" s="1" customFormat="1" ht="13.9" customHeight="1">
      <c r="E1607" s="68"/>
    </row>
    <row r="1608" spans="5:5" s="1" customFormat="1" ht="13.9" customHeight="1">
      <c r="E1608" s="68"/>
    </row>
    <row r="1609" spans="5:5" s="1" customFormat="1" ht="13.9" customHeight="1">
      <c r="E1609" s="68"/>
    </row>
    <row r="1610" spans="5:5" s="1" customFormat="1" ht="13.9" customHeight="1">
      <c r="E1610" s="68"/>
    </row>
    <row r="1611" spans="5:5" s="1" customFormat="1" ht="13.9" customHeight="1">
      <c r="E1611" s="68"/>
    </row>
    <row r="1612" spans="5:5" s="1" customFormat="1" ht="13.9" customHeight="1">
      <c r="E1612" s="68"/>
    </row>
    <row r="1613" spans="5:5" s="1" customFormat="1" ht="13.9" customHeight="1">
      <c r="E1613" s="68"/>
    </row>
    <row r="1614" spans="5:5" s="1" customFormat="1" ht="13.9" customHeight="1">
      <c r="E1614" s="68"/>
    </row>
    <row r="1615" spans="5:5" s="1" customFormat="1" ht="13.9" customHeight="1">
      <c r="E1615" s="68"/>
    </row>
    <row r="1616" spans="5:5" s="1" customFormat="1" ht="13.9" customHeight="1">
      <c r="E1616" s="68"/>
    </row>
    <row r="1617" spans="5:5" s="1" customFormat="1" ht="13.9" customHeight="1">
      <c r="E1617" s="68"/>
    </row>
    <row r="1618" spans="5:5" s="1" customFormat="1" ht="13.9" customHeight="1">
      <c r="E1618" s="68"/>
    </row>
    <row r="1619" spans="5:5" s="1" customFormat="1" ht="13.9" customHeight="1">
      <c r="E1619" s="68"/>
    </row>
    <row r="1620" spans="5:5" s="1" customFormat="1" ht="13.9" customHeight="1">
      <c r="E1620" s="68"/>
    </row>
    <row r="1621" spans="5:5" s="1" customFormat="1" ht="13.9" customHeight="1">
      <c r="E1621" s="68"/>
    </row>
    <row r="1622" spans="5:5" s="1" customFormat="1" ht="13.9" customHeight="1">
      <c r="E1622" s="68"/>
    </row>
    <row r="1623" spans="5:5" s="1" customFormat="1" ht="13.9" customHeight="1">
      <c r="E1623" s="68"/>
    </row>
    <row r="1624" spans="5:5" s="1" customFormat="1" ht="13.9" customHeight="1">
      <c r="E1624" s="68"/>
    </row>
    <row r="1625" spans="5:5" s="1" customFormat="1" ht="13.9" customHeight="1">
      <c r="E1625" s="68"/>
    </row>
    <row r="1626" spans="5:5" s="1" customFormat="1" ht="13.9" customHeight="1">
      <c r="E1626" s="68"/>
    </row>
    <row r="1627" spans="5:5" s="1" customFormat="1" ht="13.9" customHeight="1">
      <c r="E1627" s="68"/>
    </row>
    <row r="1628" spans="5:5" s="1" customFormat="1" ht="13.9" customHeight="1">
      <c r="E1628" s="68"/>
    </row>
    <row r="1629" spans="5:5" s="1" customFormat="1" ht="13.9" customHeight="1">
      <c r="E1629" s="68"/>
    </row>
    <row r="1630" spans="5:5" s="1" customFormat="1" ht="13.9" customHeight="1">
      <c r="E1630" s="68"/>
    </row>
    <row r="1631" spans="5:5" s="1" customFormat="1" ht="13.9" customHeight="1">
      <c r="E1631" s="68"/>
    </row>
    <row r="1632" spans="5:5" s="1" customFormat="1" ht="13.9" customHeight="1">
      <c r="E1632" s="68"/>
    </row>
    <row r="1633" spans="5:5" s="1" customFormat="1" ht="13.9" customHeight="1">
      <c r="E1633" s="68"/>
    </row>
    <row r="1634" spans="5:5" s="1" customFormat="1" ht="13.9" customHeight="1">
      <c r="E1634" s="68"/>
    </row>
    <row r="1635" spans="5:5" s="1" customFormat="1" ht="13.9" customHeight="1">
      <c r="E1635" s="68"/>
    </row>
    <row r="1636" spans="5:5" s="1" customFormat="1" ht="13.9" customHeight="1">
      <c r="E1636" s="68"/>
    </row>
    <row r="1637" spans="5:5" s="1" customFormat="1" ht="13.9" customHeight="1">
      <c r="E1637" s="68"/>
    </row>
    <row r="1638" spans="5:5" s="1" customFormat="1" ht="13.9" customHeight="1">
      <c r="E1638" s="68"/>
    </row>
    <row r="1639" spans="5:5" s="1" customFormat="1" ht="13.9" customHeight="1">
      <c r="E1639" s="68"/>
    </row>
    <row r="1640" spans="5:5" s="1" customFormat="1" ht="13.9" customHeight="1">
      <c r="E1640" s="68"/>
    </row>
    <row r="1641" spans="5:5" s="1" customFormat="1" ht="13.9" customHeight="1">
      <c r="E1641" s="68"/>
    </row>
    <row r="1642" spans="5:5" s="1" customFormat="1" ht="13.9" customHeight="1">
      <c r="E1642" s="68"/>
    </row>
    <row r="1643" spans="5:5" s="1" customFormat="1" ht="13.9" customHeight="1">
      <c r="E1643" s="68"/>
    </row>
    <row r="1644" spans="5:5" s="1" customFormat="1" ht="13.9" customHeight="1">
      <c r="E1644" s="68"/>
    </row>
    <row r="1645" spans="5:5" s="1" customFormat="1" ht="13.9" customHeight="1">
      <c r="E1645" s="68"/>
    </row>
    <row r="1646" spans="5:5" s="1" customFormat="1" ht="13.9" customHeight="1">
      <c r="E1646" s="68"/>
    </row>
    <row r="1647" spans="5:5" s="1" customFormat="1" ht="13.9" customHeight="1">
      <c r="E1647" s="68"/>
    </row>
    <row r="1648" spans="5:5" s="1" customFormat="1" ht="13.9" customHeight="1">
      <c r="E1648" s="68"/>
    </row>
    <row r="1649" spans="5:5" s="1" customFormat="1" ht="13.9" customHeight="1">
      <c r="E1649" s="68"/>
    </row>
    <row r="1650" spans="5:5" s="1" customFormat="1" ht="13.9" customHeight="1">
      <c r="E1650" s="68"/>
    </row>
    <row r="1651" spans="5:5" s="1" customFormat="1" ht="13.9" customHeight="1">
      <c r="E1651" s="68"/>
    </row>
    <row r="1652" spans="5:5" s="1" customFormat="1" ht="13.9" customHeight="1">
      <c r="E1652" s="68"/>
    </row>
    <row r="1653" spans="5:5" s="1" customFormat="1" ht="13.9" customHeight="1">
      <c r="E1653" s="68"/>
    </row>
    <row r="1654" spans="5:5" s="1" customFormat="1" ht="13.9" customHeight="1">
      <c r="E1654" s="68"/>
    </row>
    <row r="1655" spans="5:5" s="1" customFormat="1" ht="13.9" customHeight="1">
      <c r="E1655" s="68"/>
    </row>
    <row r="1656" spans="5:5" s="1" customFormat="1" ht="13.9" customHeight="1">
      <c r="E1656" s="68"/>
    </row>
    <row r="1657" spans="5:5" s="1" customFormat="1" ht="13.9" customHeight="1">
      <c r="E1657" s="68"/>
    </row>
    <row r="1658" spans="5:5" s="1" customFormat="1" ht="13.9" customHeight="1">
      <c r="E1658" s="68"/>
    </row>
    <row r="1659" spans="5:5" s="1" customFormat="1" ht="13.9" customHeight="1">
      <c r="E1659" s="68"/>
    </row>
    <row r="1660" spans="5:5" s="1" customFormat="1" ht="13.9" customHeight="1">
      <c r="E1660" s="68"/>
    </row>
    <row r="1661" spans="5:5" s="1" customFormat="1" ht="13.9" customHeight="1">
      <c r="E1661" s="68"/>
    </row>
    <row r="1662" spans="5:5" s="1" customFormat="1" ht="13.9" customHeight="1">
      <c r="E1662" s="68"/>
    </row>
    <row r="1663" spans="5:5" s="1" customFormat="1" ht="13.9" customHeight="1">
      <c r="E1663" s="68"/>
    </row>
    <row r="1664" spans="5:5" s="1" customFormat="1" ht="13.9" customHeight="1">
      <c r="E1664" s="68"/>
    </row>
    <row r="1665" spans="5:5" s="1" customFormat="1" ht="13.9" customHeight="1">
      <c r="E1665" s="68"/>
    </row>
    <row r="1666" spans="5:5" s="1" customFormat="1" ht="13.9" customHeight="1">
      <c r="E1666" s="68"/>
    </row>
    <row r="1667" spans="5:5" s="1" customFormat="1" ht="13.9" customHeight="1">
      <c r="E1667" s="68"/>
    </row>
    <row r="1668" spans="5:5" s="1" customFormat="1" ht="13.9" customHeight="1">
      <c r="E1668" s="68"/>
    </row>
    <row r="1669" spans="5:5" s="1" customFormat="1" ht="13.9" customHeight="1">
      <c r="E1669" s="68"/>
    </row>
    <row r="1670" spans="5:5" s="1" customFormat="1" ht="13.9" customHeight="1">
      <c r="E1670" s="68"/>
    </row>
    <row r="1671" spans="5:5" s="1" customFormat="1" ht="13.9" customHeight="1">
      <c r="E1671" s="68"/>
    </row>
    <row r="1672" spans="5:5" s="1" customFormat="1" ht="13.9" customHeight="1">
      <c r="E1672" s="68"/>
    </row>
    <row r="1673" spans="5:5" s="1" customFormat="1" ht="13.9" customHeight="1">
      <c r="E1673" s="68"/>
    </row>
    <row r="1674" spans="5:5" s="1" customFormat="1" ht="13.9" customHeight="1">
      <c r="E1674" s="68"/>
    </row>
    <row r="1675" spans="5:5" s="1" customFormat="1" ht="13.9" customHeight="1">
      <c r="E1675" s="68"/>
    </row>
    <row r="1676" spans="5:5" s="1" customFormat="1" ht="13.9" customHeight="1">
      <c r="E1676" s="68"/>
    </row>
    <row r="1677" spans="5:5" s="1" customFormat="1" ht="13.9" customHeight="1">
      <c r="E1677" s="68"/>
    </row>
    <row r="1678" spans="5:5" s="1" customFormat="1" ht="13.9" customHeight="1">
      <c r="E1678" s="68"/>
    </row>
    <row r="1679" spans="5:5" s="1" customFormat="1" ht="13.9" customHeight="1">
      <c r="E1679" s="68"/>
    </row>
    <row r="1680" spans="5:5" s="1" customFormat="1" ht="13.9" customHeight="1">
      <c r="E1680" s="68"/>
    </row>
    <row r="1681" spans="5:5" s="1" customFormat="1" ht="13.9" customHeight="1">
      <c r="E1681" s="68"/>
    </row>
    <row r="1682" spans="5:5" s="1" customFormat="1" ht="13.9" customHeight="1">
      <c r="E1682" s="68"/>
    </row>
    <row r="1683" spans="5:5" s="1" customFormat="1" ht="13.9" customHeight="1">
      <c r="E1683" s="68"/>
    </row>
    <row r="1684" spans="5:5" s="1" customFormat="1" ht="13.9" customHeight="1">
      <c r="E1684" s="68"/>
    </row>
    <row r="1685" spans="5:5" s="1" customFormat="1" ht="13.9" customHeight="1">
      <c r="E1685" s="68"/>
    </row>
    <row r="1686" spans="5:5" s="1" customFormat="1" ht="13.9" customHeight="1">
      <c r="E1686" s="68"/>
    </row>
    <row r="1687" spans="5:5" s="1" customFormat="1" ht="13.9" customHeight="1">
      <c r="E1687" s="68"/>
    </row>
    <row r="1688" spans="5:5" s="1" customFormat="1" ht="13.9" customHeight="1">
      <c r="E1688" s="68"/>
    </row>
    <row r="1689" spans="5:5" s="1" customFormat="1" ht="13.9" customHeight="1">
      <c r="E1689" s="68"/>
    </row>
    <row r="1690" spans="5:5" s="1" customFormat="1" ht="13.9" customHeight="1">
      <c r="E1690" s="68"/>
    </row>
    <row r="1691" spans="5:5" s="1" customFormat="1" ht="13.9" customHeight="1">
      <c r="E1691" s="68"/>
    </row>
    <row r="1692" spans="5:5" s="1" customFormat="1" ht="13.9" customHeight="1">
      <c r="E1692" s="68"/>
    </row>
    <row r="1693" spans="5:5" s="1" customFormat="1" ht="13.9" customHeight="1">
      <c r="E1693" s="68"/>
    </row>
    <row r="1694" spans="5:5" s="1" customFormat="1" ht="13.9" customHeight="1">
      <c r="E1694" s="68"/>
    </row>
    <row r="1695" spans="5:5" s="1" customFormat="1" ht="13.9" customHeight="1">
      <c r="E1695" s="68"/>
    </row>
    <row r="1696" spans="5:5" s="1" customFormat="1" ht="13.9" customHeight="1">
      <c r="E1696" s="68"/>
    </row>
    <row r="1697" spans="5:5" s="1" customFormat="1" ht="13.9" customHeight="1">
      <c r="E1697" s="68"/>
    </row>
    <row r="1698" spans="5:5" s="1" customFormat="1" ht="13.9" customHeight="1">
      <c r="E1698" s="68"/>
    </row>
    <row r="1699" spans="5:5" s="1" customFormat="1" ht="13.9" customHeight="1">
      <c r="E1699" s="68"/>
    </row>
    <row r="1700" spans="5:5" s="1" customFormat="1" ht="13.9" customHeight="1">
      <c r="E1700" s="68"/>
    </row>
    <row r="1701" spans="5:5" s="1" customFormat="1" ht="13.9" customHeight="1">
      <c r="E1701" s="68"/>
    </row>
    <row r="1702" spans="5:5" s="1" customFormat="1" ht="13.9" customHeight="1">
      <c r="E1702" s="68"/>
    </row>
    <row r="1703" spans="5:5" s="1" customFormat="1" ht="13.9" customHeight="1">
      <c r="E1703" s="68"/>
    </row>
    <row r="1704" spans="5:5" s="1" customFormat="1" ht="13.9" customHeight="1">
      <c r="E1704" s="68"/>
    </row>
    <row r="1705" spans="5:5" s="1" customFormat="1" ht="13.9" customHeight="1">
      <c r="E1705" s="68"/>
    </row>
    <row r="1706" spans="5:5" s="1" customFormat="1" ht="13.9" customHeight="1">
      <c r="E1706" s="68"/>
    </row>
    <row r="1707" spans="5:5" s="1" customFormat="1" ht="13.9" customHeight="1">
      <c r="E1707" s="68"/>
    </row>
    <row r="1708" spans="5:5" s="1" customFormat="1" ht="13.9" customHeight="1">
      <c r="E1708" s="68"/>
    </row>
    <row r="1709" spans="5:5" s="1" customFormat="1" ht="13.9" customHeight="1">
      <c r="E1709" s="68"/>
    </row>
    <row r="1710" spans="5:5" s="1" customFormat="1" ht="13.9" customHeight="1">
      <c r="E1710" s="68"/>
    </row>
    <row r="1711" spans="5:5" s="1" customFormat="1" ht="13.9" customHeight="1">
      <c r="E1711" s="68"/>
    </row>
    <row r="1712" spans="5:5" s="1" customFormat="1" ht="13.9" customHeight="1">
      <c r="E1712" s="68"/>
    </row>
    <row r="1713" spans="5:5" s="1" customFormat="1" ht="13.9" customHeight="1">
      <c r="E1713" s="68"/>
    </row>
    <row r="1714" spans="5:5" s="1" customFormat="1" ht="13.9" customHeight="1">
      <c r="E1714" s="68"/>
    </row>
    <row r="1715" spans="5:5" s="1" customFormat="1" ht="13.9" customHeight="1">
      <c r="E1715" s="68"/>
    </row>
    <row r="1716" spans="5:5" s="1" customFormat="1" ht="13.9" customHeight="1">
      <c r="E1716" s="68"/>
    </row>
    <row r="1717" spans="5:5" s="1" customFormat="1" ht="13.9" customHeight="1">
      <c r="E1717" s="68"/>
    </row>
    <row r="1718" spans="5:5" s="1" customFormat="1" ht="13.9" customHeight="1">
      <c r="E1718" s="68"/>
    </row>
    <row r="1719" spans="5:5" s="1" customFormat="1" ht="13.9" customHeight="1">
      <c r="E1719" s="68"/>
    </row>
    <row r="1720" spans="5:5" s="1" customFormat="1" ht="13.9" customHeight="1">
      <c r="E1720" s="68"/>
    </row>
    <row r="1721" spans="5:5" s="1" customFormat="1" ht="13.9" customHeight="1">
      <c r="E1721" s="68"/>
    </row>
    <row r="1722" spans="5:5" s="1" customFormat="1" ht="13.9" customHeight="1">
      <c r="E1722" s="68"/>
    </row>
    <row r="1723" spans="5:5" s="1" customFormat="1" ht="13.9" customHeight="1">
      <c r="E1723" s="68"/>
    </row>
    <row r="1724" spans="5:5" s="1" customFormat="1" ht="13.9" customHeight="1">
      <c r="E1724" s="68"/>
    </row>
    <row r="1725" spans="5:5" s="1" customFormat="1" ht="13.9" customHeight="1">
      <c r="E1725" s="68"/>
    </row>
    <row r="1726" spans="5:5" s="1" customFormat="1" ht="13.9" customHeight="1">
      <c r="E1726" s="68"/>
    </row>
    <row r="1727" spans="5:5" s="1" customFormat="1" ht="13.9" customHeight="1">
      <c r="E1727" s="68"/>
    </row>
    <row r="1728" spans="5:5" s="1" customFormat="1" ht="13.9" customHeight="1">
      <c r="E1728" s="68"/>
    </row>
    <row r="1729" spans="5:5" s="1" customFormat="1" ht="13.9" customHeight="1">
      <c r="E1729" s="68"/>
    </row>
    <row r="1730" spans="5:5" s="1" customFormat="1" ht="13.9" customHeight="1">
      <c r="E1730" s="68"/>
    </row>
    <row r="1731" spans="5:5" s="1" customFormat="1" ht="13.9" customHeight="1">
      <c r="E1731" s="68"/>
    </row>
    <row r="1732" spans="5:5" s="1" customFormat="1" ht="13.9" customHeight="1">
      <c r="E1732" s="68"/>
    </row>
    <row r="1733" spans="5:5" s="1" customFormat="1" ht="13.9" customHeight="1">
      <c r="E1733" s="68"/>
    </row>
    <row r="1734" spans="5:5" s="1" customFormat="1" ht="13.9" customHeight="1">
      <c r="E1734" s="68"/>
    </row>
    <row r="1735" spans="5:5" s="1" customFormat="1" ht="13.9" customHeight="1">
      <c r="E1735" s="68"/>
    </row>
    <row r="1736" spans="5:5" s="1" customFormat="1" ht="13.9" customHeight="1">
      <c r="E1736" s="68"/>
    </row>
    <row r="1737" spans="5:5" s="1" customFormat="1" ht="13.9" customHeight="1">
      <c r="E1737" s="68"/>
    </row>
    <row r="1738" spans="5:5" s="1" customFormat="1" ht="13.9" customHeight="1">
      <c r="E1738" s="68"/>
    </row>
    <row r="1739" spans="5:5" s="1" customFormat="1" ht="13.9" customHeight="1">
      <c r="E1739" s="68"/>
    </row>
    <row r="1740" spans="5:5" s="1" customFormat="1" ht="13.9" customHeight="1">
      <c r="E1740" s="68"/>
    </row>
    <row r="1741" spans="5:5" s="1" customFormat="1" ht="13.9" customHeight="1">
      <c r="E1741" s="68"/>
    </row>
    <row r="1742" spans="5:5" s="1" customFormat="1" ht="13.9" customHeight="1">
      <c r="E1742" s="68"/>
    </row>
    <row r="1743" spans="5:5" s="1" customFormat="1" ht="13.9" customHeight="1">
      <c r="E1743" s="68"/>
    </row>
    <row r="1744" spans="5:5" s="1" customFormat="1" ht="13.9" customHeight="1">
      <c r="E1744" s="68"/>
    </row>
    <row r="1745" spans="5:5" s="1" customFormat="1" ht="13.9" customHeight="1">
      <c r="E1745" s="68"/>
    </row>
    <row r="1746" spans="5:5" s="1" customFormat="1" ht="13.9" customHeight="1">
      <c r="E1746" s="68"/>
    </row>
    <row r="1747" spans="5:5" s="1" customFormat="1" ht="13.9" customHeight="1">
      <c r="E1747" s="68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W12 H181:W181 H168:W168 H155:W155 H142:W142 H129:W129 H116:W116 H103:W103 H90:W90 H77:W77 H64:W64 H51:W51 H38:W38 H25:W25" xr:uid="{00000000-0002-0000-07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Normal="100" workbookViewId="0">
      <pane xSplit="5" ySplit="11" topLeftCell="M336" activePane="bottomRight" state="frozen"/>
      <selection activeCell="B1" sqref="B1"/>
      <selection pane="topRight" activeCell="G1" sqref="G1"/>
      <selection pane="bottomLeft" activeCell="B12" sqref="B12"/>
      <selection pane="bottomRight" activeCell="E264" sqref="E264"/>
    </sheetView>
  </sheetViews>
  <sheetFormatPr defaultColWidth="9" defaultRowHeight="15"/>
  <cols>
    <col min="1" max="1" width="6.7109375" style="13" hidden="1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4" t="s">
        <v>1789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149999999999999" customHeight="1">
      <c r="AZ2" s="4" t="s">
        <v>1727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1728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1100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>
      <c r="B9" s="8" t="s">
        <v>26</v>
      </c>
      <c r="C9" s="16"/>
      <c r="T9" s="9"/>
      <c r="U9" s="9"/>
      <c r="V9" s="9"/>
    </row>
    <row r="10" spans="1:107" s="1" customFormat="1" ht="13.9" customHeight="1">
      <c r="B10" s="21"/>
      <c r="C10" s="21"/>
      <c r="D10" s="62"/>
      <c r="E10" s="62"/>
      <c r="F10" s="62"/>
      <c r="G10" s="70"/>
      <c r="H10" s="19" t="s">
        <v>1729</v>
      </c>
      <c r="I10" s="19" t="s">
        <v>1729</v>
      </c>
      <c r="J10" s="19" t="s">
        <v>1729</v>
      </c>
      <c r="K10" s="19" t="s">
        <v>1729</v>
      </c>
      <c r="L10" s="19" t="s">
        <v>1729</v>
      </c>
      <c r="M10" s="19" t="s">
        <v>1729</v>
      </c>
      <c r="N10" s="19" t="s">
        <v>1729</v>
      </c>
      <c r="O10" s="19" t="s">
        <v>1729</v>
      </c>
      <c r="P10" s="19" t="s">
        <v>1729</v>
      </c>
      <c r="Q10" s="19" t="s">
        <v>1729</v>
      </c>
      <c r="R10" s="19" t="s">
        <v>1729</v>
      </c>
      <c r="S10" s="19" t="s">
        <v>1729</v>
      </c>
      <c r="T10" s="19" t="s">
        <v>1729</v>
      </c>
      <c r="U10" s="19" t="s">
        <v>1729</v>
      </c>
      <c r="V10" s="19" t="s">
        <v>1729</v>
      </c>
      <c r="W10" s="19" t="s">
        <v>1729</v>
      </c>
      <c r="X10" s="19" t="s">
        <v>30</v>
      </c>
      <c r="Y10" s="19" t="s">
        <v>1730</v>
      </c>
      <c r="Z10" s="19" t="s">
        <v>1731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19" t="s">
        <v>30</v>
      </c>
      <c r="BK10" s="19" t="s">
        <v>30</v>
      </c>
      <c r="BL10" s="19" t="s">
        <v>30</v>
      </c>
      <c r="BM10" s="19" t="s">
        <v>30</v>
      </c>
      <c r="BN10" s="19" t="s">
        <v>30</v>
      </c>
      <c r="BO10" s="19" t="s">
        <v>30</v>
      </c>
      <c r="BP10" s="19" t="s">
        <v>30</v>
      </c>
      <c r="BQ10" s="19" t="s">
        <v>30</v>
      </c>
      <c r="BR10" s="19" t="s">
        <v>30</v>
      </c>
      <c r="BS10" s="19" t="s">
        <v>30</v>
      </c>
      <c r="BT10" s="19" t="s">
        <v>30</v>
      </c>
      <c r="BU10" s="19" t="s">
        <v>30</v>
      </c>
      <c r="BV10" s="19" t="s">
        <v>30</v>
      </c>
      <c r="BW10" s="19" t="s">
        <v>30</v>
      </c>
      <c r="BX10" s="19" t="s">
        <v>30</v>
      </c>
      <c r="BY10" s="19" t="s">
        <v>30</v>
      </c>
      <c r="BZ10" s="19" t="s">
        <v>30</v>
      </c>
      <c r="CA10" s="19" t="s">
        <v>30</v>
      </c>
      <c r="CB10" s="19" t="s">
        <v>30</v>
      </c>
      <c r="CC10" s="19" t="s">
        <v>30</v>
      </c>
      <c r="CD10" s="19" t="s">
        <v>30</v>
      </c>
      <c r="CE10" s="19" t="s">
        <v>30</v>
      </c>
      <c r="CF10" s="19" t="s">
        <v>30</v>
      </c>
      <c r="CG10" s="19" t="s">
        <v>30</v>
      </c>
      <c r="CH10" s="19" t="s">
        <v>30</v>
      </c>
      <c r="CI10" s="19" t="s">
        <v>30</v>
      </c>
      <c r="CJ10" s="19" t="s">
        <v>30</v>
      </c>
      <c r="CK10" s="19" t="s">
        <v>30</v>
      </c>
      <c r="CL10" s="19" t="s">
        <v>30</v>
      </c>
      <c r="CM10" s="19" t="s">
        <v>30</v>
      </c>
      <c r="CN10" s="19" t="s">
        <v>30</v>
      </c>
      <c r="CO10" s="19" t="s">
        <v>30</v>
      </c>
      <c r="CP10" s="19" t="s">
        <v>30</v>
      </c>
      <c r="CQ10" s="19" t="s">
        <v>30</v>
      </c>
      <c r="CR10" s="19" t="s">
        <v>30</v>
      </c>
      <c r="CS10" s="19" t="s">
        <v>30</v>
      </c>
      <c r="CT10" s="19" t="s">
        <v>30</v>
      </c>
      <c r="CU10" s="19" t="s">
        <v>30</v>
      </c>
      <c r="CV10" s="19" t="s">
        <v>30</v>
      </c>
      <c r="CW10" s="19" t="s">
        <v>30</v>
      </c>
      <c r="CX10" s="19" t="s">
        <v>30</v>
      </c>
      <c r="CY10" s="19" t="s">
        <v>30</v>
      </c>
      <c r="CZ10" s="19" t="s">
        <v>30</v>
      </c>
      <c r="DA10" s="19" t="s">
        <v>30</v>
      </c>
      <c r="DB10" s="19" t="s">
        <v>30</v>
      </c>
      <c r="DC10" s="19" t="s">
        <v>30</v>
      </c>
    </row>
    <row r="11" spans="1:107" s="1" customFormat="1" ht="13.9" customHeight="1">
      <c r="B11" s="19" t="s">
        <v>1732</v>
      </c>
      <c r="C11" s="19" t="s">
        <v>24</v>
      </c>
      <c r="D11" s="19" t="s">
        <v>25</v>
      </c>
      <c r="E11" s="19" t="s">
        <v>1733</v>
      </c>
      <c r="F11" s="19" t="s">
        <v>1790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1735</v>
      </c>
      <c r="Y11" s="19" t="s">
        <v>1733</v>
      </c>
      <c r="Z11" s="19" t="s">
        <v>1736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4" t="str">
        <f>Roster_Selection_Women!AB11&amp;" " &amp; "V "</f>
        <v xml:space="preserve">Calumet College Of St. Joseph V </v>
      </c>
      <c r="C12" s="64" t="str">
        <f>Roster_Selection_Women!AD11</f>
        <v>11-403413</v>
      </c>
      <c r="D12" s="64" t="str">
        <f>Roster_Selection_Women!AE11</f>
        <v>Brooklinn Chavez</v>
      </c>
      <c r="E12" s="65" t="s">
        <v>2197</v>
      </c>
      <c r="F12" s="1" t="str">
        <f>IF(ISERROR(Individual_Scores_Women_Var!E12), " ", IF(Individual_Scores_Women_Var!E12 = "Yes", "Yes", "  "))</f>
        <v>Yes</v>
      </c>
      <c r="G12" s="24" t="s">
        <v>1730</v>
      </c>
      <c r="H12" s="44">
        <v>144</v>
      </c>
      <c r="I12" s="44">
        <v>197</v>
      </c>
      <c r="J12" s="44">
        <v>194</v>
      </c>
      <c r="K12" s="44">
        <v>179</v>
      </c>
      <c r="L12" s="44">
        <v>177</v>
      </c>
      <c r="M12" s="44">
        <v>210</v>
      </c>
      <c r="N12" s="44">
        <v>174</v>
      </c>
      <c r="O12" s="44">
        <v>199</v>
      </c>
      <c r="P12" s="44">
        <v>152</v>
      </c>
      <c r="Q12" s="44">
        <v>147</v>
      </c>
      <c r="R12" s="44">
        <v>167</v>
      </c>
      <c r="S12" s="44">
        <v>224</v>
      </c>
      <c r="T12" s="44">
        <v>240</v>
      </c>
      <c r="U12" s="44">
        <v>258</v>
      </c>
      <c r="V12" s="44">
        <v>168</v>
      </c>
      <c r="W12" s="44">
        <v>229</v>
      </c>
      <c r="X12" s="19">
        <f>SUM(H12:W12)</f>
        <v>3059</v>
      </c>
      <c r="Y12" s="19">
        <f>COUNTIF(H12:W12, "&gt;0" )</f>
        <v>16</v>
      </c>
      <c r="Z12" s="19">
        <f>X12/Y12</f>
        <v>191.1875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" customHeight="1">
      <c r="B13" s="64" t="str">
        <f>Roster_Selection_Women!AB12&amp;" " &amp; "V "</f>
        <v xml:space="preserve">Calumet College Of St. Joseph V </v>
      </c>
      <c r="C13" s="64" t="str">
        <f>Roster_Selection_Women!AD12</f>
        <v>7914-19772</v>
      </c>
      <c r="D13" s="64" t="str">
        <f>Roster_Selection_Women!AE12</f>
        <v>Lauren Brown</v>
      </c>
      <c r="E13" s="65" t="s">
        <v>2197</v>
      </c>
      <c r="F13" s="1" t="str">
        <f>IF(ISERROR(Individual_Scores_Women_Var!E13), " ", IF(Individual_Scores_Women_Var!E13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" customHeight="1">
      <c r="B14" s="64" t="str">
        <f>Roster_Selection_Women!AB13&amp;" " &amp; "V "</f>
        <v xml:space="preserve">Calumet College Of St. Joseph V </v>
      </c>
      <c r="C14" s="64" t="str">
        <f>Roster_Selection_Women!AD13</f>
        <v>11-530351</v>
      </c>
      <c r="D14" s="64" t="str">
        <f>Roster_Selection_Women!AE13</f>
        <v>Morgan Schoon</v>
      </c>
      <c r="E14" s="65" t="s">
        <v>2197</v>
      </c>
      <c r="F14" s="1" t="str">
        <f>IF(ISERROR(Individual_Scores_Women_Var!E14), " ", IF(Individual_Scores_Women_Var!E14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>
      <c r="B15" s="64" t="str">
        <f>Roster_Selection_Women!AB14&amp;" " &amp; "V "</f>
        <v xml:space="preserve">Calumet College Of St. Joseph V </v>
      </c>
      <c r="C15" s="64" t="str">
        <f>Roster_Selection_Women!AD14</f>
        <v>11-397639</v>
      </c>
      <c r="D15" s="64" t="str">
        <f>Roster_Selection_Women!AE14</f>
        <v>Paige Plautz</v>
      </c>
      <c r="E15" s="65" t="s">
        <v>2197</v>
      </c>
      <c r="F15" s="1" t="str">
        <f>IF(ISERROR(Individual_Scores_Women_Var!E15), " ", IF(Individual_Scores_Women_Var!E15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" customHeight="1">
      <c r="B16" s="64" t="str">
        <f>Roster_Selection_Women!AB15&amp;" " &amp; "V "</f>
        <v xml:space="preserve">Calumet College Of St. Joseph V </v>
      </c>
      <c r="C16" s="64" t="str">
        <f>Roster_Selection_Women!AD15</f>
        <v>11-397634</v>
      </c>
      <c r="D16" s="64" t="str">
        <f>Roster_Selection_Women!AE15</f>
        <v>Piper Plautz</v>
      </c>
      <c r="E16" s="65" t="s">
        <v>2197</v>
      </c>
      <c r="F16" s="1" t="str">
        <f>IF(ISERROR(Individual_Scores_Women_Var!E16), " ", IF(Individual_Scores_Women_Var!E16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" customHeight="1">
      <c r="B17" s="64" t="str">
        <f>Roster_Selection_Women!AB16&amp;" " &amp; "V "</f>
        <v xml:space="preserve">Calumet College Of St. Joseph V </v>
      </c>
      <c r="C17" s="64" t="str">
        <f>Roster_Selection_Women!AD16</f>
        <v>11-128258</v>
      </c>
      <c r="D17" s="64" t="str">
        <f>Roster_Selection_Women!AE16</f>
        <v>Savanah Rodriguez</v>
      </c>
      <c r="E17" s="65" t="s">
        <v>2197</v>
      </c>
      <c r="F17" s="1" t="str">
        <f>IF(ISERROR(Individual_Scores_Women_Var!E17), " ", IF(Individual_Scores_Women_Var!E17 = "Yes", "Yes", "  "))</f>
        <v>Yes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" customHeight="1">
      <c r="B18" s="64" t="str">
        <f>Roster_Selection_Women!AB17&amp;" " &amp; "V "</f>
        <v xml:space="preserve"> V </v>
      </c>
      <c r="C18" s="64" t="str">
        <f>Roster_Selection_Women!AD17</f>
        <v/>
      </c>
      <c r="D18" s="64" t="str">
        <f>Roster_Selection_Women!AE17</f>
        <v/>
      </c>
      <c r="E18" s="65"/>
      <c r="F18" s="1" t="str">
        <f>IF(ISERROR(Individual_Scores_Women_Var!E18), " ", IF(Individual_Scores_Women_Var!E18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" customHeight="1">
      <c r="B19" s="64" t="str">
        <f>Roster_Selection_Women!AB18&amp;" " &amp; "V "</f>
        <v xml:space="preserve"> V </v>
      </c>
      <c r="C19" s="64" t="str">
        <f>Roster_Selection_Women!AD18</f>
        <v/>
      </c>
      <c r="D19" s="64" t="str">
        <f>Roster_Selection_Women!AE18</f>
        <v/>
      </c>
      <c r="E19" s="65"/>
      <c r="F19" s="1" t="str">
        <f>IF(ISERROR(Individual_Scores_Women_Var!E19), " ", IF(Individual_Scores_Women_Var!E19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" customHeight="1">
      <c r="B20" s="64" t="s">
        <v>1738</v>
      </c>
      <c r="C20" s="66" t="str">
        <f>Individual_Scores_Women_Var!C20</f>
        <v/>
      </c>
      <c r="D20" s="67" t="str">
        <f>Individual_Scores_Women_Var!D20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" customHeight="1">
      <c r="B21" s="64" t="s">
        <v>1738</v>
      </c>
      <c r="C21" s="66" t="str">
        <f>Individual_Scores_Women_Var!C21</f>
        <v/>
      </c>
      <c r="D21" s="67" t="str">
        <f>Individual_Scores_Women_Var!D21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" customHeight="1">
      <c r="B22" s="64" t="s">
        <v>1738</v>
      </c>
      <c r="C22" s="66" t="str">
        <f>Individual_Scores_Women_Var!C22</f>
        <v/>
      </c>
      <c r="D22" s="67" t="str">
        <f>Individual_Scores_Women_Var!D22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" customHeight="1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" customHeight="1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>
      <c r="B25" s="64" t="str">
        <f>Roster_Selection_Women!AB23&amp;" " &amp; "V "</f>
        <v xml:space="preserve">Campbellsville University V </v>
      </c>
      <c r="C25" s="64" t="str">
        <f>Roster_Selection_Women!AD23</f>
        <v>11-193335</v>
      </c>
      <c r="D25" s="64" t="str">
        <f>Roster_Selection_Women!AE23</f>
        <v>Alexis Ellis</v>
      </c>
      <c r="E25" s="65" t="s">
        <v>2197</v>
      </c>
      <c r="F25" s="1" t="str">
        <f>IF(ISERROR(Individual_Scores_Women_Var!E25), " ", IF(Individual_Scores_Women_Var!E25 = "Yes", "Yes", "  "))</f>
        <v>Yes</v>
      </c>
      <c r="G25" s="24" t="s">
        <v>1730</v>
      </c>
      <c r="H25" s="44">
        <v>183</v>
      </c>
      <c r="I25" s="44">
        <v>157</v>
      </c>
      <c r="J25" s="44">
        <v>129</v>
      </c>
      <c r="K25" s="44">
        <v>151</v>
      </c>
      <c r="L25" s="44">
        <v>214</v>
      </c>
      <c r="M25" s="44">
        <v>183</v>
      </c>
      <c r="N25" s="44">
        <v>233</v>
      </c>
      <c r="O25" s="44">
        <v>151</v>
      </c>
      <c r="P25" s="44">
        <v>151</v>
      </c>
      <c r="Q25" s="44">
        <v>154</v>
      </c>
      <c r="R25" s="44">
        <v>192</v>
      </c>
      <c r="S25" s="44">
        <v>148</v>
      </c>
      <c r="T25" s="44">
        <v>157</v>
      </c>
      <c r="U25" s="44">
        <v>188</v>
      </c>
      <c r="V25" s="44">
        <v>162</v>
      </c>
      <c r="W25" s="44">
        <v>169</v>
      </c>
      <c r="X25" s="19">
        <f>SUM(H25:W25)</f>
        <v>2722</v>
      </c>
      <c r="Y25" s="19">
        <f>COUNTIF(H25:W25, "&gt;0" )</f>
        <v>16</v>
      </c>
      <c r="Z25" s="19">
        <f>X25/Y25</f>
        <v>170.125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" customHeight="1">
      <c r="B26" s="64" t="str">
        <f>Roster_Selection_Women!AB24&amp;" " &amp; "V "</f>
        <v xml:space="preserve">Campbellsville University V </v>
      </c>
      <c r="C26" s="64" t="str">
        <f>Roster_Selection_Women!AD24</f>
        <v>20-35376</v>
      </c>
      <c r="D26" s="64" t="str">
        <f>Roster_Selection_Women!AE24</f>
        <v>Aubrey Crank</v>
      </c>
      <c r="E26" s="65" t="s">
        <v>2197</v>
      </c>
      <c r="F26" s="1" t="str">
        <f>IF(ISERROR(Individual_Scores_Women_Var!E26), " ", IF(Individual_Scores_Women_Var!E26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" customHeight="1">
      <c r="B27" s="64" t="str">
        <f>Roster_Selection_Women!AB25&amp;" " &amp; "V "</f>
        <v xml:space="preserve">Campbellsville University V </v>
      </c>
      <c r="C27" s="64" t="str">
        <f>Roster_Selection_Women!AD25</f>
        <v>7914-54922</v>
      </c>
      <c r="D27" s="64" t="str">
        <f>Roster_Selection_Women!AE25</f>
        <v>Autumn Anderson</v>
      </c>
      <c r="E27" s="65" t="s">
        <v>2197</v>
      </c>
      <c r="F27" s="1" t="str">
        <f>IF(ISERROR(Individual_Scores_Women_Var!E27), " ", IF(Individual_Scores_Women_Var!E27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" customHeight="1">
      <c r="B28" s="64" t="str">
        <f>Roster_Selection_Women!AB26&amp;" " &amp; "V "</f>
        <v xml:space="preserve">Campbellsville University V </v>
      </c>
      <c r="C28" s="64" t="str">
        <f>Roster_Selection_Women!AD26</f>
        <v>7823-268589</v>
      </c>
      <c r="D28" s="64" t="str">
        <f>Roster_Selection_Women!AE26</f>
        <v>Britney Miller</v>
      </c>
      <c r="E28" s="65" t="s">
        <v>2196</v>
      </c>
      <c r="F28" s="1" t="str">
        <f>IF(ISERROR(Individual_Scores_Women_Var!E28), " ", IF(Individual_Scores_Women_Var!E28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" customHeight="1">
      <c r="B29" s="64" t="str">
        <f>Roster_Selection_Women!AB27&amp;" " &amp; "V "</f>
        <v xml:space="preserve">Campbellsville University V </v>
      </c>
      <c r="C29" s="64" t="str">
        <f>Roster_Selection_Women!AD27</f>
        <v>17-98017</v>
      </c>
      <c r="D29" s="64" t="str">
        <f>Roster_Selection_Women!AE27</f>
        <v>Emily Readnour</v>
      </c>
      <c r="E29" s="65" t="s">
        <v>2197</v>
      </c>
      <c r="F29" s="1" t="str">
        <f>IF(ISERROR(Individual_Scores_Women_Var!E29), " ", IF(Individual_Scores_Women_Var!E29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" customHeight="1">
      <c r="B30" s="64" t="str">
        <f>Roster_Selection_Women!AB28&amp;" " &amp; "V "</f>
        <v xml:space="preserve">Campbellsville University V </v>
      </c>
      <c r="C30" s="64" t="str">
        <f>Roster_Selection_Women!AD28</f>
        <v>11-403024</v>
      </c>
      <c r="D30" s="64" t="str">
        <f>Roster_Selection_Women!AE28</f>
        <v>Mashayla Atherton</v>
      </c>
      <c r="E30" s="65" t="s">
        <v>2197</v>
      </c>
      <c r="F30" s="1" t="str">
        <f>IF(ISERROR(Individual_Scores_Women_Var!E30), " ", IF(Individual_Scores_Women_Var!E30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" customHeight="1">
      <c r="B31" s="64" t="str">
        <f>Roster_Selection_Women!AB29&amp;" " &amp; "V "</f>
        <v xml:space="preserve">Campbellsville University V </v>
      </c>
      <c r="C31" s="64" t="str">
        <f>Roster_Selection_Women!AD29</f>
        <v>17-98015</v>
      </c>
      <c r="D31" s="64" t="str">
        <f>Roster_Selection_Women!AE29</f>
        <v>Payton Pollard</v>
      </c>
      <c r="E31" s="65" t="s">
        <v>2197</v>
      </c>
      <c r="F31" s="1" t="str">
        <f>IF(ISERROR(Individual_Scores_Women_Var!E31), " ", IF(Individual_Scores_Women_Var!E31 = "Yes", "Yes", "  "))</f>
        <v>Yes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" customHeight="1">
      <c r="B32" s="64" t="str">
        <f>Roster_Selection_Women!AB30&amp;" " &amp; "V "</f>
        <v xml:space="preserve"> V </v>
      </c>
      <c r="C32" s="64" t="str">
        <f>Roster_Selection_Women!AD30</f>
        <v/>
      </c>
      <c r="D32" s="64" t="str">
        <f>Roster_Selection_Women!AE30</f>
        <v/>
      </c>
      <c r="E32" s="65"/>
      <c r="F32" s="1" t="str">
        <f>IF(ISERROR(Individual_Scores_Women_Var!E32), " ", IF(Individual_Scores_Women_Var!E32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" customHeight="1">
      <c r="B33" s="64" t="s">
        <v>1739</v>
      </c>
      <c r="C33" s="66" t="str">
        <f>Individual_Scores_Women_Var!C33</f>
        <v/>
      </c>
      <c r="D33" s="67" t="str">
        <f>Individual_Scores_Women_Var!D33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>
      <c r="B34" s="64" t="s">
        <v>1739</v>
      </c>
      <c r="C34" s="66" t="str">
        <f>Individual_Scores_Women_Var!C34</f>
        <v/>
      </c>
      <c r="D34" s="67" t="str">
        <f>Individual_Scores_Women_Var!D34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" customHeight="1">
      <c r="B35" s="64" t="s">
        <v>1739</v>
      </c>
      <c r="C35" s="66" t="str">
        <f>Individual_Scores_Women_Var!C35</f>
        <v/>
      </c>
      <c r="D35" s="67" t="str">
        <f>Individual_Scores_Women_Var!D35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" customHeight="1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" customHeight="1">
      <c r="B38" s="64" t="str">
        <f>Roster_Selection_Women!AB33&amp;" " &amp; "V "</f>
        <v xml:space="preserve">Cleary University V </v>
      </c>
      <c r="C38" s="64" t="str">
        <f>Roster_Selection_Women!AD33</f>
        <v>11-402749</v>
      </c>
      <c r="D38" s="64" t="str">
        <f>Roster_Selection_Women!AE33</f>
        <v>Amy Jackson</v>
      </c>
      <c r="E38" s="65" t="s">
        <v>2197</v>
      </c>
      <c r="F38" s="1" t="str">
        <f>IF(ISERROR(Individual_Scores_Women_Var!E38), " ", IF(Individual_Scores_Women_Var!E38 = "Yes", "Yes", "  "))</f>
        <v>Yes</v>
      </c>
      <c r="G38" s="24" t="s">
        <v>1730</v>
      </c>
      <c r="H38" s="44">
        <v>117</v>
      </c>
      <c r="I38" s="44">
        <v>177</v>
      </c>
      <c r="J38" s="44">
        <v>185</v>
      </c>
      <c r="K38" s="44">
        <v>157</v>
      </c>
      <c r="L38" s="44">
        <v>216</v>
      </c>
      <c r="M38" s="44">
        <v>161</v>
      </c>
      <c r="N38" s="44">
        <v>182</v>
      </c>
      <c r="O38" s="44">
        <v>160</v>
      </c>
      <c r="P38" s="44">
        <v>203</v>
      </c>
      <c r="Q38" s="44">
        <v>184</v>
      </c>
      <c r="R38" s="44">
        <v>163</v>
      </c>
      <c r="S38" s="44">
        <v>182</v>
      </c>
      <c r="T38" s="44">
        <v>191</v>
      </c>
      <c r="U38" s="44">
        <v>158</v>
      </c>
      <c r="V38" s="44">
        <v>217</v>
      </c>
      <c r="W38" s="44">
        <v>197</v>
      </c>
      <c r="X38" s="19">
        <f>SUM(H38:W38)</f>
        <v>2850</v>
      </c>
      <c r="Y38" s="19">
        <f>COUNTIF(H38:W38, "&gt;0" )</f>
        <v>16</v>
      </c>
      <c r="Z38" s="19">
        <f>X38/Y38</f>
        <v>178.125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" customHeight="1">
      <c r="B39" s="64" t="str">
        <f>Roster_Selection_Women!AB34&amp;" " &amp; "V "</f>
        <v xml:space="preserve">Cleary University V </v>
      </c>
      <c r="C39" s="64" t="str">
        <f>Roster_Selection_Women!AD34</f>
        <v>21-43259</v>
      </c>
      <c r="D39" s="64" t="str">
        <f>Roster_Selection_Women!AE34</f>
        <v>Cali Hunter</v>
      </c>
      <c r="E39" s="65" t="s">
        <v>2197</v>
      </c>
      <c r="F39" s="1" t="str">
        <f>IF(ISERROR(Individual_Scores_Women_Var!E39), " ", IF(Individual_Scores_Women_Var!E39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" customHeight="1">
      <c r="B40" s="64" t="str">
        <f>Roster_Selection_Women!AB35&amp;" " &amp; "V "</f>
        <v xml:space="preserve">Cleary University V </v>
      </c>
      <c r="C40" s="64" t="str">
        <f>Roster_Selection_Women!AD35</f>
        <v>7914-44554</v>
      </c>
      <c r="D40" s="64" t="str">
        <f>Roster_Selection_Women!AE35</f>
        <v>Courtney Witten</v>
      </c>
      <c r="E40" s="65" t="s">
        <v>2197</v>
      </c>
      <c r="F40" s="1" t="str">
        <f>IF(ISERROR(Individual_Scores_Women_Var!E40), " ", IF(Individual_Scores_Women_Var!E40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" customHeight="1">
      <c r="B41" s="64" t="str">
        <f>Roster_Selection_Women!AB36&amp;" " &amp; "V "</f>
        <v xml:space="preserve">Cleary University V </v>
      </c>
      <c r="C41" s="64" t="str">
        <f>Roster_Selection_Women!AD36</f>
        <v>11-396381</v>
      </c>
      <c r="D41" s="64" t="str">
        <f>Roster_Selection_Women!AE36</f>
        <v>Erica Pyden</v>
      </c>
      <c r="E41" s="65" t="s">
        <v>2197</v>
      </c>
      <c r="F41" s="1" t="str">
        <f>IF(ISERROR(Individual_Scores_Women_Var!E41), " ", IF(Individual_Scores_Women_Var!E41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" customHeight="1">
      <c r="B42" s="64" t="str">
        <f>Roster_Selection_Women!AB37&amp;" " &amp; "V "</f>
        <v xml:space="preserve">Cleary University V </v>
      </c>
      <c r="C42" s="64" t="str">
        <f>Roster_Selection_Women!AD37</f>
        <v>16-164469</v>
      </c>
      <c r="D42" s="64" t="str">
        <f>Roster_Selection_Women!AE37</f>
        <v>Hailee Hale</v>
      </c>
      <c r="E42" s="65" t="s">
        <v>2197</v>
      </c>
      <c r="F42" s="1" t="str">
        <f>IF(ISERROR(Individual_Scores_Women_Var!E42), " ", IF(Individual_Scores_Women_Var!E42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" customHeight="1">
      <c r="B43" s="64" t="str">
        <f>Roster_Selection_Women!AB38&amp;" " &amp; "V "</f>
        <v xml:space="preserve">Cleary University V </v>
      </c>
      <c r="C43" s="64" t="str">
        <f>Roster_Selection_Women!AD38</f>
        <v>11-447967</v>
      </c>
      <c r="D43" s="64" t="str">
        <f>Roster_Selection_Women!AE38</f>
        <v>Jamie Crandell</v>
      </c>
      <c r="E43" s="65" t="s">
        <v>2197</v>
      </c>
      <c r="F43" s="1" t="str">
        <f>IF(ISERROR(Individual_Scores_Women_Var!E43), " ", IF(Individual_Scores_Women_Var!E43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" customHeight="1">
      <c r="B44" s="64" t="str">
        <f>Roster_Selection_Women!AB39&amp;" " &amp; "V "</f>
        <v xml:space="preserve">Cleary University V </v>
      </c>
      <c r="C44" s="64" t="str">
        <f>Roster_Selection_Women!AD39</f>
        <v>15-103776</v>
      </c>
      <c r="D44" s="64" t="str">
        <f>Roster_Selection_Women!AE39</f>
        <v>Leigha Rue</v>
      </c>
      <c r="E44" s="65" t="s">
        <v>2197</v>
      </c>
      <c r="F44" s="1" t="str">
        <f>IF(ISERROR(Individual_Scores_Women_Var!E44), " ", IF(Individual_Scores_Women_Var!E44 = "Yes", "Yes", "  "))</f>
        <v>Yes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" customHeight="1">
      <c r="B45" s="64" t="str">
        <f>Roster_Selection_Women!AB40&amp;" " &amp; "V "</f>
        <v xml:space="preserve">Cleary University V </v>
      </c>
      <c r="C45" s="64" t="str">
        <f>Roster_Selection_Women!AD40</f>
        <v>17-73985</v>
      </c>
      <c r="D45" s="64" t="str">
        <f>Roster_Selection_Women!AE40</f>
        <v>Samantha Dulz</v>
      </c>
      <c r="E45" s="65" t="s">
        <v>2197</v>
      </c>
      <c r="F45" s="1" t="str">
        <f>IF(ISERROR(Individual_Scores_Women_Var!E45), " ", IF(Individual_Scores_Women_Var!E45 = "Yes", "Yes", "  "))</f>
        <v>Yes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>
      <c r="B46" s="64" t="s">
        <v>1740</v>
      </c>
      <c r="C46" s="66" t="str">
        <f>Individual_Scores_Women_Var!C46</f>
        <v/>
      </c>
      <c r="D46" s="67" t="str">
        <f>Individual_Scores_Women_Var!D46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" customHeight="1">
      <c r="B47" s="64" t="s">
        <v>1740</v>
      </c>
      <c r="C47" s="66" t="str">
        <f>Individual_Scores_Women_Var!C47</f>
        <v/>
      </c>
      <c r="D47" s="67" t="str">
        <f>Individual_Scores_Women_Var!D47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" customHeight="1">
      <c r="B48" s="64" t="s">
        <v>1740</v>
      </c>
      <c r="C48" s="66" t="str">
        <f>Individual_Scores_Women_Var!C48</f>
        <v/>
      </c>
      <c r="D48" s="67" t="str">
        <f>Individual_Scores_Women_Var!D48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" customHeight="1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" customHeight="1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" customHeight="1">
      <c r="B51" s="64" t="str">
        <f>Roster_Selection_Women!AB42&amp;" " &amp; "V "</f>
        <v xml:space="preserve">Concordia University V </v>
      </c>
      <c r="C51" s="64" t="str">
        <f>Roster_Selection_Women!AD42</f>
        <v>19-32062</v>
      </c>
      <c r="D51" s="64" t="str">
        <f>Roster_Selection_Women!AE42</f>
        <v>Amanda Fisher</v>
      </c>
      <c r="E51" s="65" t="s">
        <v>2196</v>
      </c>
      <c r="F51" s="1" t="str">
        <f>IF(ISERROR(Individual_Scores_Women_Var!E51), " ", IF(Individual_Scores_Women_Var!E51 = "Yes", "Yes", "  "))</f>
        <v>Yes</v>
      </c>
      <c r="G51" s="24" t="s">
        <v>1730</v>
      </c>
      <c r="H51" s="44">
        <v>196</v>
      </c>
      <c r="I51" s="44">
        <v>185</v>
      </c>
      <c r="J51" s="44">
        <v>180</v>
      </c>
      <c r="K51" s="44">
        <v>165</v>
      </c>
      <c r="L51" s="44">
        <v>202</v>
      </c>
      <c r="M51" s="44">
        <v>205</v>
      </c>
      <c r="N51" s="44">
        <v>205</v>
      </c>
      <c r="O51" s="44">
        <v>161</v>
      </c>
      <c r="P51" s="44">
        <v>220</v>
      </c>
      <c r="Q51" s="44">
        <v>195</v>
      </c>
      <c r="R51" s="44">
        <v>197</v>
      </c>
      <c r="S51" s="44">
        <v>194</v>
      </c>
      <c r="T51" s="44">
        <v>231</v>
      </c>
      <c r="U51" s="44">
        <v>236</v>
      </c>
      <c r="V51" s="44">
        <v>202</v>
      </c>
      <c r="W51" s="44">
        <v>226</v>
      </c>
      <c r="X51" s="19">
        <f>SUM(H51:W51)</f>
        <v>3200</v>
      </c>
      <c r="Y51" s="19">
        <f>COUNTIF(H51:W51, "&gt;0" )</f>
        <v>16</v>
      </c>
      <c r="Z51" s="19">
        <f>X51/Y51</f>
        <v>200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" customHeight="1">
      <c r="B52" s="64" t="str">
        <f>Roster_Selection_Women!AB43&amp;" " &amp; "V "</f>
        <v xml:space="preserve">Concordia University V </v>
      </c>
      <c r="C52" s="64" t="str">
        <f>Roster_Selection_Women!AD43</f>
        <v>11-388021</v>
      </c>
      <c r="D52" s="64" t="str">
        <f>Roster_Selection_Women!AE43</f>
        <v>Brooke Binder</v>
      </c>
      <c r="E52" s="65" t="s">
        <v>2196</v>
      </c>
      <c r="F52" s="1" t="str">
        <f>IF(ISERROR(Individual_Scores_Women_Var!E52), " ", IF(Individual_Scores_Women_Var!E52 = "Yes", "Yes", "  "))</f>
        <v>Yes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" customHeight="1">
      <c r="B53" s="64" t="str">
        <f>Roster_Selection_Women!AB44&amp;" " &amp; "V "</f>
        <v xml:space="preserve">Concordia University V </v>
      </c>
      <c r="C53" s="64" t="str">
        <f>Roster_Selection_Women!AD44</f>
        <v>18-84897</v>
      </c>
      <c r="D53" s="64" t="str">
        <f>Roster_Selection_Women!AE44</f>
        <v>Emilee Hughes</v>
      </c>
      <c r="E53" s="65" t="s">
        <v>2197</v>
      </c>
      <c r="F53" s="1" t="str">
        <f>IF(ISERROR(Individual_Scores_Women_Var!E53), " ", IF(Individual_Scores_Women_Var!E53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" customHeight="1">
      <c r="B54" s="64" t="str">
        <f>Roster_Selection_Women!AB45&amp;" " &amp; "V "</f>
        <v xml:space="preserve">Concordia University V </v>
      </c>
      <c r="C54" s="64" t="str">
        <f>Roster_Selection_Women!AD45</f>
        <v>11-378899</v>
      </c>
      <c r="D54" s="64" t="str">
        <f>Roster_Selection_Women!AE45</f>
        <v>Emily Morris</v>
      </c>
      <c r="E54" s="65" t="s">
        <v>2196</v>
      </c>
      <c r="F54" s="1" t="str">
        <f>IF(ISERROR(Individual_Scores_Women_Var!E54), " ", IF(Individual_Scores_Women_Var!E54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" customHeight="1">
      <c r="B55" s="64" t="str">
        <f>Roster_Selection_Women!AB46&amp;" " &amp; "V "</f>
        <v xml:space="preserve">Concordia University V </v>
      </c>
      <c r="C55" s="64" t="str">
        <f>Roster_Selection_Women!AD46</f>
        <v>5999-7548</v>
      </c>
      <c r="D55" s="64" t="str">
        <f>Roster_Selection_Women!AE46</f>
        <v>Gabriella VanHorn</v>
      </c>
      <c r="E55" s="65" t="s">
        <v>2197</v>
      </c>
      <c r="F55" s="1" t="str">
        <f>IF(ISERROR(Individual_Scores_Women_Var!E55), " ", IF(Individual_Scores_Women_Var!E55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" customHeight="1">
      <c r="B56" s="64" t="str">
        <f>Roster_Selection_Women!AB47&amp;" " &amp; "V "</f>
        <v xml:space="preserve">Concordia University V </v>
      </c>
      <c r="C56" s="64" t="str">
        <f>Roster_Selection_Women!AD47</f>
        <v>17-17225</v>
      </c>
      <c r="D56" s="64" t="str">
        <f>Roster_Selection_Women!AE47</f>
        <v>Kyla Peterson</v>
      </c>
      <c r="E56" s="65" t="s">
        <v>2197</v>
      </c>
      <c r="F56" s="1" t="str">
        <f>IF(ISERROR(Individual_Scores_Women_Var!E56), " ", IF(Individual_Scores_Women_Var!E56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>
      <c r="B57" s="64" t="str">
        <f>Roster_Selection_Women!AB48&amp;" " &amp; "V "</f>
        <v xml:space="preserve">Concordia University V </v>
      </c>
      <c r="C57" s="64" t="str">
        <f>Roster_Selection_Women!AD48</f>
        <v>22-23695</v>
      </c>
      <c r="D57" s="64" t="str">
        <f>Roster_Selection_Women!AE48</f>
        <v>Megan Redmond</v>
      </c>
      <c r="E57" s="65" t="s">
        <v>2197</v>
      </c>
      <c r="F57" s="1" t="str">
        <f>IF(ISERROR(Individual_Scores_Women_Var!E57), " ", IF(Individual_Scores_Women_Var!E57 = "Yes", "Yes", "  "))</f>
        <v>Yes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" customHeight="1">
      <c r="B58" s="64" t="str">
        <f>Roster_Selection_Women!AB49&amp;" " &amp; "V "</f>
        <v xml:space="preserve">Concordia University V </v>
      </c>
      <c r="C58" s="64" t="str">
        <f>Roster_Selection_Women!AD49</f>
        <v>11-666975</v>
      </c>
      <c r="D58" s="64" t="str">
        <f>Roster_Selection_Women!AE49</f>
        <v>Ryan Giese</v>
      </c>
      <c r="E58" s="65" t="s">
        <v>2197</v>
      </c>
      <c r="F58" s="1" t="str">
        <f>IF(ISERROR(Individual_Scores_Women_Var!E58), " ", IF(Individual_Scores_Women_Var!E58 = "Yes", "Yes", "  "))</f>
        <v>Yes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" customHeight="1">
      <c r="B59" s="64" t="s">
        <v>1741</v>
      </c>
      <c r="C59" s="66" t="str">
        <f>Individual_Scores_Women_Var!C59</f>
        <v/>
      </c>
      <c r="D59" s="67" t="str">
        <f>Individual_Scores_Women_Var!D59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" customHeight="1">
      <c r="B60" s="64" t="s">
        <v>1741</v>
      </c>
      <c r="C60" s="66" t="str">
        <f>Individual_Scores_Women_Var!C60</f>
        <v/>
      </c>
      <c r="D60" s="67" t="str">
        <f>Individual_Scores_Women_Var!D60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" customHeight="1">
      <c r="B61" s="64" t="s">
        <v>1741</v>
      </c>
      <c r="C61" s="66" t="str">
        <f>Individual_Scores_Women_Var!C61</f>
        <v/>
      </c>
      <c r="D61" s="67" t="str">
        <f>Individual_Scores_Women_Var!D61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" customHeight="1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" customHeight="1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" customHeight="1">
      <c r="B64" s="64" t="str">
        <f>Roster_Selection_Women!AB60&amp;" " &amp; "V "</f>
        <v xml:space="preserve">Governors State University V </v>
      </c>
      <c r="C64" s="64" t="str">
        <f>Roster_Selection_Women!AD60</f>
        <v>22-16929</v>
      </c>
      <c r="D64" s="64" t="str">
        <f>Roster_Selection_Women!AE60</f>
        <v>Jillian Brinkmann</v>
      </c>
      <c r="E64" s="65" t="s">
        <v>2197</v>
      </c>
      <c r="F64" s="1" t="str">
        <f>IF(ISERROR(Individual_Scores_Women_Var!E64), " ", IF(Individual_Scores_Women_Var!E64 = "Yes", "Yes", "  "))</f>
        <v>Yes</v>
      </c>
      <c r="G64" s="24" t="s">
        <v>1730</v>
      </c>
      <c r="H64" s="44">
        <v>195</v>
      </c>
      <c r="I64" s="44">
        <v>182</v>
      </c>
      <c r="J64" s="44">
        <v>200</v>
      </c>
      <c r="K64" s="44">
        <v>151</v>
      </c>
      <c r="L64" s="44">
        <v>214</v>
      </c>
      <c r="M64" s="44">
        <v>217</v>
      </c>
      <c r="N64" s="44">
        <v>145</v>
      </c>
      <c r="O64" s="44">
        <v>143</v>
      </c>
      <c r="P64" s="44">
        <v>205</v>
      </c>
      <c r="Q64" s="44">
        <v>161</v>
      </c>
      <c r="R64" s="44">
        <v>182</v>
      </c>
      <c r="S64" s="44">
        <v>187</v>
      </c>
      <c r="T64" s="44">
        <v>170</v>
      </c>
      <c r="U64" s="44">
        <v>223</v>
      </c>
      <c r="V64" s="44">
        <v>160</v>
      </c>
      <c r="W64" s="44">
        <v>180</v>
      </c>
      <c r="X64" s="19">
        <f>SUM(H64:W64)</f>
        <v>2915</v>
      </c>
      <c r="Y64" s="19">
        <f>COUNTIF(H64:W64, "&gt;0" )</f>
        <v>16</v>
      </c>
      <c r="Z64" s="19">
        <f>X64/Y64</f>
        <v>182.1875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" customHeight="1">
      <c r="B65" s="64" t="str">
        <f>Roster_Selection_Women!AB61&amp;" " &amp; "V "</f>
        <v xml:space="preserve">Governors State University V </v>
      </c>
      <c r="C65" s="64" t="str">
        <f>Roster_Selection_Women!AD61</f>
        <v>23-19569</v>
      </c>
      <c r="D65" s="64" t="str">
        <f>Roster_Selection_Women!AE61</f>
        <v>Kate Eison</v>
      </c>
      <c r="E65" s="65" t="s">
        <v>2196</v>
      </c>
      <c r="F65" s="1" t="str">
        <f>IF(ISERROR(Individual_Scores_Women_Var!E65), " ", IF(Individual_Scores_Women_Var!E65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" customHeight="1">
      <c r="B66" s="64" t="str">
        <f>Roster_Selection_Women!AB62&amp;" " &amp; "V "</f>
        <v xml:space="preserve">Governors State University V </v>
      </c>
      <c r="C66" s="64" t="str">
        <f>Roster_Selection_Women!AD62</f>
        <v>5730-31620</v>
      </c>
      <c r="D66" s="64" t="str">
        <f>Roster_Selection_Women!AE62</f>
        <v>Katie Strache</v>
      </c>
      <c r="E66" s="65" t="s">
        <v>2197</v>
      </c>
      <c r="F66" s="1" t="str">
        <f>IF(ISERROR(Individual_Scores_Women_Var!E66), " ", IF(Individual_Scores_Women_Var!E66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" customHeight="1">
      <c r="B67" s="64" t="str">
        <f>Roster_Selection_Women!AB63&amp;" " &amp; "V "</f>
        <v xml:space="preserve">Governors State University V </v>
      </c>
      <c r="C67" s="64" t="str">
        <f>Roster_Selection_Women!AD63</f>
        <v>17-98873</v>
      </c>
      <c r="D67" s="64" t="str">
        <f>Roster_Selection_Women!AE63</f>
        <v>Samantha Mann</v>
      </c>
      <c r="E67" s="65" t="s">
        <v>2197</v>
      </c>
      <c r="F67" s="1" t="str">
        <f>IF(ISERROR(Individual_Scores_Women_Var!E67), " ", IF(Individual_Scores_Women_Var!E67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" customHeight="1">
      <c r="B68" s="64" t="str">
        <f>Roster_Selection_Women!AB64&amp;" " &amp; "V "</f>
        <v xml:space="preserve">Governors State University V </v>
      </c>
      <c r="C68" s="64" t="str">
        <f>Roster_Selection_Women!AD64</f>
        <v>17-84111</v>
      </c>
      <c r="D68" s="64" t="str">
        <f>Roster_Selection_Women!AE64</f>
        <v>Shayna Long</v>
      </c>
      <c r="E68" s="65" t="s">
        <v>2197</v>
      </c>
      <c r="F68" s="1" t="str">
        <f>IF(ISERROR(Individual_Scores_Women_Var!E68), " ", IF(Individual_Scores_Women_Var!E68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" customHeight="1">
      <c r="B69" s="64" t="str">
        <f>Roster_Selection_Women!AB65&amp;" " &amp; "V "</f>
        <v xml:space="preserve">Governors State University V </v>
      </c>
      <c r="C69" s="64" t="str">
        <f>Roster_Selection_Women!AD65</f>
        <v>8754-9660</v>
      </c>
      <c r="D69" s="64" t="str">
        <f>Roster_Selection_Women!AE65</f>
        <v>Taylor Ellison</v>
      </c>
      <c r="E69" s="65" t="s">
        <v>2197</v>
      </c>
      <c r="F69" s="1" t="str">
        <f>IF(ISERROR(Individual_Scores_Women_Var!E69), " ", IF(Individual_Scores_Women_Var!E69 = "Yes", "Yes", "  "))</f>
        <v>Yes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" customHeight="1">
      <c r="B70" s="64" t="str">
        <f>Roster_Selection_Women!AB66&amp;" " &amp; "V "</f>
        <v xml:space="preserve"> V </v>
      </c>
      <c r="C70" s="64" t="str">
        <f>Roster_Selection_Women!AD66</f>
        <v/>
      </c>
      <c r="D70" s="64" t="str">
        <f>Roster_Selection_Women!AE66</f>
        <v/>
      </c>
      <c r="E70" s="65"/>
      <c r="F70" s="1" t="str">
        <f>IF(ISERROR(Individual_Scores_Women_Var!E70), " ", IF(Individual_Scores_Women_Var!E70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" customHeight="1">
      <c r="B71" s="64" t="str">
        <f>Roster_Selection_Women!AB67&amp;" " &amp; "V "</f>
        <v xml:space="preserve"> V </v>
      </c>
      <c r="C71" s="64" t="str">
        <f>Roster_Selection_Women!AD67</f>
        <v/>
      </c>
      <c r="D71" s="64" t="str">
        <f>Roster_Selection_Women!AE67</f>
        <v/>
      </c>
      <c r="E71" s="65"/>
      <c r="F71" s="1" t="str">
        <f>IF(ISERROR(Individual_Scores_Women_Var!E71), " ", IF(Individual_Scores_Women_Var!E71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" customHeight="1">
      <c r="B72" s="64" t="s">
        <v>1786</v>
      </c>
      <c r="C72" s="66" t="str">
        <f>Individual_Scores_Women_Var!C72</f>
        <v/>
      </c>
      <c r="D72" s="67" t="str">
        <f>Individual_Scores_Women_Var!D72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" customHeight="1">
      <c r="B73" s="64" t="s">
        <v>1786</v>
      </c>
      <c r="C73" s="66" t="str">
        <f>Individual_Scores_Women_Var!C73</f>
        <v/>
      </c>
      <c r="D73" s="67" t="str">
        <f>Individual_Scores_Women_Var!D73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" customHeight="1">
      <c r="B74" s="64" t="s">
        <v>1786</v>
      </c>
      <c r="C74" s="66" t="str">
        <f>Individual_Scores_Women_Var!C74</f>
        <v/>
      </c>
      <c r="D74" s="67" t="str">
        <f>Individual_Scores_Women_Var!D74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" customHeight="1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" customHeight="1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" customHeight="1">
      <c r="B77" s="64" t="str">
        <f>Roster_Selection_Women!AB68&amp;" " &amp; "V "</f>
        <v xml:space="preserve">Grace College V </v>
      </c>
      <c r="C77" s="64" t="str">
        <f>Roster_Selection_Women!AD68</f>
        <v>17-83383</v>
      </c>
      <c r="D77" s="64" t="str">
        <f>Roster_Selection_Women!AE68</f>
        <v>Bre'anna Redden</v>
      </c>
      <c r="E77" s="65" t="s">
        <v>2197</v>
      </c>
      <c r="F77" s="1" t="str">
        <f>IF(ISERROR(Individual_Scores_Women_Var!E77), " ", IF(Individual_Scores_Women_Var!E77 = "Yes", "Yes", "  "))</f>
        <v>Yes</v>
      </c>
      <c r="G77" s="24" t="s">
        <v>1730</v>
      </c>
      <c r="H77" s="44">
        <v>171</v>
      </c>
      <c r="I77" s="44">
        <v>150</v>
      </c>
      <c r="J77" s="44">
        <v>168</v>
      </c>
      <c r="K77" s="44">
        <v>161</v>
      </c>
      <c r="L77" s="44">
        <v>159</v>
      </c>
      <c r="M77" s="44">
        <v>199</v>
      </c>
      <c r="N77" s="44">
        <v>156</v>
      </c>
      <c r="O77" s="44">
        <v>141</v>
      </c>
      <c r="P77" s="44">
        <v>180</v>
      </c>
      <c r="Q77" s="44">
        <v>200</v>
      </c>
      <c r="R77" s="44">
        <v>198</v>
      </c>
      <c r="S77" s="44">
        <v>171</v>
      </c>
      <c r="T77" s="44">
        <v>130</v>
      </c>
      <c r="U77" s="44">
        <v>169</v>
      </c>
      <c r="V77" s="44">
        <v>157</v>
      </c>
      <c r="W77" s="44">
        <v>141</v>
      </c>
      <c r="X77" s="19">
        <f>SUM(H77:W77)</f>
        <v>2651</v>
      </c>
      <c r="Y77" s="19">
        <f>COUNTIF(H77:W77, "&gt;0" )</f>
        <v>16</v>
      </c>
      <c r="Z77" s="19">
        <f>X77/Y77</f>
        <v>165.6875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" customHeight="1">
      <c r="B78" s="64" t="str">
        <f>Roster_Selection_Women!AB69&amp;" " &amp; "V "</f>
        <v xml:space="preserve">Grace College V </v>
      </c>
      <c r="C78" s="64" t="str">
        <f>Roster_Selection_Women!AD69</f>
        <v>19-39242</v>
      </c>
      <c r="D78" s="64" t="str">
        <f>Roster_Selection_Women!AE69</f>
        <v>Cheyenne Clouse</v>
      </c>
      <c r="E78" s="65" t="s">
        <v>2197</v>
      </c>
      <c r="F78" s="1" t="str">
        <f>IF(ISERROR(Individual_Scores_Women_Var!E78), " ", IF(Individual_Scores_Women_Var!E78 = "Yes", "Yes", "  "))</f>
        <v>Yes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" customHeight="1">
      <c r="B79" s="64" t="str">
        <f>Roster_Selection_Women!AB70&amp;" " &amp; "V "</f>
        <v xml:space="preserve">Grace College V </v>
      </c>
      <c r="C79" s="64" t="str">
        <f>Roster_Selection_Women!AD70</f>
        <v>18-54639</v>
      </c>
      <c r="D79" s="64" t="str">
        <f>Roster_Selection_Women!AE70</f>
        <v>Kit Sprunger</v>
      </c>
      <c r="E79" s="65" t="s">
        <v>2197</v>
      </c>
      <c r="F79" s="1" t="str">
        <f>IF(ISERROR(Individual_Scores_Women_Var!E79), " ", IF(Individual_Scores_Women_Var!E79 = "Yes", "Yes", "  "))</f>
        <v>Yes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" customHeight="1">
      <c r="B80" s="64" t="str">
        <f>Roster_Selection_Women!AB71&amp;" " &amp; "V "</f>
        <v xml:space="preserve">Grace College V </v>
      </c>
      <c r="C80" s="64" t="str">
        <f>Roster_Selection_Women!AD71</f>
        <v>7914-631</v>
      </c>
      <c r="D80" s="64" t="str">
        <f>Roster_Selection_Women!AE71</f>
        <v>Lillian Kelly</v>
      </c>
      <c r="E80" s="65" t="s">
        <v>2197</v>
      </c>
      <c r="F80" s="1" t="str">
        <f>IF(ISERROR(Individual_Scores_Women_Var!E80), " ", IF(Individual_Scores_Women_Var!E80 = "Yes", "Yes", "  "))</f>
        <v>Yes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" customHeight="1">
      <c r="B81" s="64" t="str">
        <f>Roster_Selection_Women!AB72&amp;" " &amp; "V "</f>
        <v xml:space="preserve">Grace College V </v>
      </c>
      <c r="C81" s="64" t="str">
        <f>Roster_Selection_Women!AD72</f>
        <v>20-50986</v>
      </c>
      <c r="D81" s="64" t="str">
        <f>Roster_Selection_Women!AE72</f>
        <v>Madison Anderson</v>
      </c>
      <c r="E81" s="65" t="s">
        <v>2197</v>
      </c>
      <c r="F81" s="1" t="str">
        <f>IF(ISERROR(Individual_Scores_Women_Var!E81), " ", IF(Individual_Scores_Women_Var!E81 = "Yes", "Yes", "  "))</f>
        <v>Yes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" customHeight="1">
      <c r="B82" s="64" t="str">
        <f>Roster_Selection_Women!AB73&amp;" " &amp; "V "</f>
        <v xml:space="preserve">Grace College V </v>
      </c>
      <c r="C82" s="64" t="str">
        <f>Roster_Selection_Women!AD73</f>
        <v>11-127873</v>
      </c>
      <c r="D82" s="64" t="str">
        <f>Roster_Selection_Women!AE73</f>
        <v>Madysen Turley</v>
      </c>
      <c r="E82" s="65" t="s">
        <v>2197</v>
      </c>
      <c r="F82" s="1" t="str">
        <f>IF(ISERROR(Individual_Scores_Women_Var!E82), " ", IF(Individual_Scores_Women_Var!E82 = "Yes", "Yes", "  "))</f>
        <v>Yes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" customHeight="1">
      <c r="B83" s="64" t="str">
        <f>Roster_Selection_Women!AB74&amp;" " &amp; "V "</f>
        <v xml:space="preserve">Grace College V </v>
      </c>
      <c r="C83" s="64" t="str">
        <f>Roster_Selection_Women!AD74</f>
        <v>11-465012</v>
      </c>
      <c r="D83" s="64" t="str">
        <f>Roster_Selection_Women!AE74</f>
        <v>McKenzie Tracy</v>
      </c>
      <c r="E83" s="65" t="s">
        <v>2197</v>
      </c>
      <c r="F83" s="1" t="str">
        <f>IF(ISERROR(Individual_Scores_Women_Var!E83), " ", IF(Individual_Scores_Women_Var!E83 = "Yes", "Yes", "  "))</f>
        <v>Yes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" customHeight="1">
      <c r="B84" s="64" t="str">
        <f>Roster_Selection_Women!AB75&amp;" " &amp; "V "</f>
        <v xml:space="preserve">Grace College V </v>
      </c>
      <c r="C84" s="64" t="str">
        <f>Roster_Selection_Women!AD75</f>
        <v>17-83401</v>
      </c>
      <c r="D84" s="64" t="str">
        <f>Roster_Selection_Women!AE75</f>
        <v>Sarah Redden</v>
      </c>
      <c r="E84" s="65" t="s">
        <v>2197</v>
      </c>
      <c r="F84" s="1" t="str">
        <f>IF(ISERROR(Individual_Scores_Women_Var!E84), " ", IF(Individual_Scores_Women_Var!E84 = "Yes", "Yes", "  "))</f>
        <v>Yes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" customHeight="1">
      <c r="B85" s="64" t="s">
        <v>1743</v>
      </c>
      <c r="C85" s="66" t="str">
        <f>Individual_Scores_Women_Var!C85</f>
        <v/>
      </c>
      <c r="D85" s="67" t="str">
        <f>Individual_Scores_Women_Var!D85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" customHeight="1">
      <c r="B86" s="64" t="s">
        <v>1743</v>
      </c>
      <c r="C86" s="66" t="str">
        <f>Individual_Scores_Women_Var!C86</f>
        <v/>
      </c>
      <c r="D86" s="67" t="str">
        <f>Individual_Scores_Women_Var!D86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" customHeight="1">
      <c r="B87" s="64" t="s">
        <v>1743</v>
      </c>
      <c r="C87" s="66" t="str">
        <f>Individual_Scores_Women_Var!C87</f>
        <v/>
      </c>
      <c r="D87" s="67" t="str">
        <f>Individual_Scores_Women_Var!D87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" customHeight="1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" customHeight="1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" customHeight="1">
      <c r="B90" s="64" t="str">
        <f>Roster_Selection_Women!AB76&amp;" " &amp; "V "</f>
        <v xml:space="preserve">Illinois State University V </v>
      </c>
      <c r="C90" s="64" t="str">
        <f>Roster_Selection_Women!AD76</f>
        <v>18-65551</v>
      </c>
      <c r="D90" s="64" t="str">
        <f>Roster_Selection_Women!AE76</f>
        <v>Emma Harris</v>
      </c>
      <c r="E90" s="65" t="s">
        <v>2197</v>
      </c>
      <c r="F90" s="1" t="str">
        <f>IF(ISERROR(Individual_Scores_Women_Var!E90), " ", IF(Individual_Scores_Women_Var!E90 = "Yes", "Yes", "  "))</f>
        <v>Yes</v>
      </c>
      <c r="G90" s="24" t="s">
        <v>1730</v>
      </c>
      <c r="H90" s="44">
        <v>140</v>
      </c>
      <c r="I90" s="44">
        <v>148</v>
      </c>
      <c r="J90" s="44">
        <v>133</v>
      </c>
      <c r="K90" s="44">
        <v>175</v>
      </c>
      <c r="L90" s="44">
        <v>155</v>
      </c>
      <c r="M90" s="44">
        <v>157</v>
      </c>
      <c r="N90" s="44">
        <v>117</v>
      </c>
      <c r="O90" s="44">
        <v>166</v>
      </c>
      <c r="P90" s="44">
        <v>175</v>
      </c>
      <c r="Q90" s="44">
        <v>157</v>
      </c>
      <c r="R90" s="44">
        <v>147</v>
      </c>
      <c r="S90" s="44">
        <v>177</v>
      </c>
      <c r="T90" s="44">
        <v>170</v>
      </c>
      <c r="U90" s="44">
        <v>113</v>
      </c>
      <c r="V90" s="44">
        <v>158</v>
      </c>
      <c r="W90" s="44">
        <v>154</v>
      </c>
      <c r="X90" s="19">
        <f>SUM(H90:W90)</f>
        <v>2442</v>
      </c>
      <c r="Y90" s="19">
        <f>COUNTIF(H90:W90, "&gt;0" )</f>
        <v>16</v>
      </c>
      <c r="Z90" s="19">
        <f>X90/Y90</f>
        <v>152.625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" customHeight="1">
      <c r="B91" s="64" t="str">
        <f>Roster_Selection_Women!AB77&amp;" " &amp; "V "</f>
        <v xml:space="preserve">Illinois State University V </v>
      </c>
      <c r="C91" s="64" t="str">
        <f>Roster_Selection_Women!AD77</f>
        <v>11-239464</v>
      </c>
      <c r="D91" s="64" t="str">
        <f>Roster_Selection_Women!AE77</f>
        <v>Erin Klasing</v>
      </c>
      <c r="E91" s="65" t="s">
        <v>2197</v>
      </c>
      <c r="F91" s="1" t="str">
        <f>IF(ISERROR(Individual_Scores_Women_Var!E91), " ", IF(Individual_Scores_Women_Var!E91 = "Yes", "Yes", "  "))</f>
        <v>Yes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" customHeight="1">
      <c r="B92" s="64" t="str">
        <f>Roster_Selection_Women!AB78&amp;" " &amp; "V "</f>
        <v xml:space="preserve">Illinois State University V </v>
      </c>
      <c r="C92" s="64" t="str">
        <f>Roster_Selection_Women!AD78</f>
        <v>23-6356</v>
      </c>
      <c r="D92" s="64" t="str">
        <f>Roster_Selection_Women!AE78</f>
        <v>Jessica Roberts</v>
      </c>
      <c r="E92" s="65" t="s">
        <v>2197</v>
      </c>
      <c r="F92" s="1" t="str">
        <f>IF(ISERROR(Individual_Scores_Women_Var!E92), " ", IF(Individual_Scores_Women_Var!E92 = "Yes", "Yes", "  "))</f>
        <v>Yes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" customHeight="1">
      <c r="B93" s="64" t="str">
        <f>Roster_Selection_Women!AB79&amp;" " &amp; "V "</f>
        <v xml:space="preserve">Illinois State University V </v>
      </c>
      <c r="C93" s="64" t="str">
        <f>Roster_Selection_Women!AD79</f>
        <v>9874-2763</v>
      </c>
      <c r="D93" s="64" t="str">
        <f>Roster_Selection_Women!AE79</f>
        <v>Makenzy Sympson</v>
      </c>
      <c r="E93" s="65" t="s">
        <v>2197</v>
      </c>
      <c r="F93" s="1" t="str">
        <f>IF(ISERROR(Individual_Scores_Women_Var!E93), " ", IF(Individual_Scores_Women_Var!E93 = "Yes", "Yes", "  "))</f>
        <v>Yes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" customHeight="1">
      <c r="B94" s="64" t="str">
        <f>Roster_Selection_Women!AB80&amp;" " &amp; "V "</f>
        <v xml:space="preserve">Illinois State University V </v>
      </c>
      <c r="C94" s="64" t="str">
        <f>Roster_Selection_Women!AD80</f>
        <v>15-196109</v>
      </c>
      <c r="D94" s="64" t="str">
        <f>Roster_Selection_Women!AE80</f>
        <v>Sydney Lewis</v>
      </c>
      <c r="E94" s="65" t="s">
        <v>2197</v>
      </c>
      <c r="F94" s="1" t="str">
        <f>IF(ISERROR(Individual_Scores_Women_Var!E94), " ", IF(Individual_Scores_Women_Var!E94 = "Yes", "Yes", "  "))</f>
        <v>Yes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" customHeight="1">
      <c r="B95" s="64" t="str">
        <f>Roster_Selection_Women!AB81&amp;" " &amp; "V "</f>
        <v xml:space="preserve"> V </v>
      </c>
      <c r="C95" s="64" t="str">
        <f>Roster_Selection_Women!AD81</f>
        <v/>
      </c>
      <c r="D95" s="64" t="str">
        <f>Roster_Selection_Women!AE81</f>
        <v/>
      </c>
      <c r="E95" s="65"/>
      <c r="F95" s="1" t="str">
        <f>IF(ISERROR(Individual_Scores_Women_Var!E95), " ", IF(Individual_Scores_Women_Var!E95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" customHeight="1">
      <c r="B96" s="64" t="str">
        <f>Roster_Selection_Women!AB82&amp;" " &amp; "V "</f>
        <v xml:space="preserve"> V </v>
      </c>
      <c r="C96" s="64" t="str">
        <f>Roster_Selection_Women!AD82</f>
        <v/>
      </c>
      <c r="D96" s="64" t="str">
        <f>Roster_Selection_Women!AE82</f>
        <v/>
      </c>
      <c r="E96" s="65"/>
      <c r="F96" s="1" t="str">
        <f>IF(ISERROR(Individual_Scores_Women_Var!E96), " ", IF(Individual_Scores_Women_Var!E96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" customHeight="1">
      <c r="B97" s="64" t="str">
        <f>Roster_Selection_Women!AB83&amp;" " &amp; "V "</f>
        <v xml:space="preserve"> V </v>
      </c>
      <c r="C97" s="64" t="str">
        <f>Roster_Selection_Women!AD83</f>
        <v/>
      </c>
      <c r="D97" s="64" t="str">
        <f>Roster_Selection_Women!AE83</f>
        <v/>
      </c>
      <c r="E97" s="65"/>
      <c r="F97" s="1" t="str">
        <f>IF(ISERROR(Individual_Scores_Women_Var!E97), " ", IF(Individual_Scores_Women_Var!E97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" customHeight="1">
      <c r="B98" s="64" t="s">
        <v>1744</v>
      </c>
      <c r="C98" s="66" t="str">
        <f>Individual_Scores_Women_Var!C98</f>
        <v/>
      </c>
      <c r="D98" s="67" t="str">
        <f>Individual_Scores_Women_Var!D98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" customHeight="1">
      <c r="B99" s="64" t="s">
        <v>1744</v>
      </c>
      <c r="C99" s="66" t="str">
        <f>Individual_Scores_Women_Var!C99</f>
        <v/>
      </c>
      <c r="D99" s="67" t="str">
        <f>Individual_Scores_Women_Var!D99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" customHeight="1">
      <c r="B100" s="64" t="s">
        <v>1744</v>
      </c>
      <c r="C100" s="66" t="str">
        <f>Individual_Scores_Women_Var!C100</f>
        <v/>
      </c>
      <c r="D100" s="67" t="str">
        <f>Individual_Scores_Women_Var!D100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" customHeight="1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" customHeight="1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" customHeight="1">
      <c r="B103" s="64" t="str">
        <f>Roster_Selection_Women!AB85&amp;" " &amp; "V "</f>
        <v xml:space="preserve">Illinois Wesleyan University V </v>
      </c>
      <c r="C103" s="64" t="str">
        <f>Roster_Selection_Women!AD85</f>
        <v>21-25132</v>
      </c>
      <c r="D103" s="64" t="str">
        <f>Roster_Selection_Women!AE85</f>
        <v>Alivia Catey</v>
      </c>
      <c r="E103" s="65" t="s">
        <v>2197</v>
      </c>
      <c r="F103" s="1" t="str">
        <f>IF(ISERROR(Individual_Scores_Women_Var!E103), " ", IF(Individual_Scores_Women_Var!E103 = "Yes", "Yes", "  "))</f>
        <v>Yes</v>
      </c>
      <c r="G103" s="24" t="s">
        <v>1730</v>
      </c>
      <c r="H103" s="44">
        <v>151</v>
      </c>
      <c r="I103" s="44">
        <v>126</v>
      </c>
      <c r="J103" s="44">
        <v>165</v>
      </c>
      <c r="K103" s="44">
        <v>116</v>
      </c>
      <c r="L103" s="44">
        <v>111</v>
      </c>
      <c r="M103" s="44">
        <v>137</v>
      </c>
      <c r="N103" s="44">
        <v>176</v>
      </c>
      <c r="O103" s="44">
        <v>126</v>
      </c>
      <c r="P103" s="44">
        <v>137</v>
      </c>
      <c r="Q103" s="44">
        <v>144</v>
      </c>
      <c r="R103" s="44">
        <v>109</v>
      </c>
      <c r="S103" s="44">
        <v>89</v>
      </c>
      <c r="T103" s="44">
        <v>179</v>
      </c>
      <c r="U103" s="44">
        <v>125</v>
      </c>
      <c r="V103" s="44">
        <v>161</v>
      </c>
      <c r="W103" s="44">
        <v>122</v>
      </c>
      <c r="X103" s="19">
        <f>SUM(H103:W103)</f>
        <v>2174</v>
      </c>
      <c r="Y103" s="19">
        <f>COUNTIF(H103:W103, "&gt;0" )</f>
        <v>16</v>
      </c>
      <c r="Z103" s="19">
        <f>X103/Y103</f>
        <v>135.875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" customHeight="1">
      <c r="B104" s="64" t="str">
        <f>Roster_Selection_Women!AB86&amp;" " &amp; "V "</f>
        <v xml:space="preserve">Illinois Wesleyan University V </v>
      </c>
      <c r="C104" s="64" t="str">
        <f>Roster_Selection_Women!AD86</f>
        <v>17-36867</v>
      </c>
      <c r="D104" s="64" t="str">
        <f>Roster_Selection_Women!AE86</f>
        <v>Ava Loeffelholz</v>
      </c>
      <c r="E104" s="65" t="s">
        <v>2196</v>
      </c>
      <c r="F104" s="1" t="str">
        <f>IF(ISERROR(Individual_Scores_Women_Var!E104), " ", IF(Individual_Scores_Women_Var!E104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" customHeight="1">
      <c r="B105" s="64" t="str">
        <f>Roster_Selection_Women!AB87&amp;" " &amp; "V "</f>
        <v xml:space="preserve">Illinois Wesleyan University V </v>
      </c>
      <c r="C105" s="64" t="str">
        <f>Roster_Selection_Women!AD87</f>
        <v>22-1501</v>
      </c>
      <c r="D105" s="64" t="str">
        <f>Roster_Selection_Women!AE87</f>
        <v>Hailey Rootberg</v>
      </c>
      <c r="E105" s="65" t="s">
        <v>2196</v>
      </c>
      <c r="F105" s="1" t="str">
        <f>IF(ISERROR(Individual_Scores_Women_Var!E105), " ", IF(Individual_Scores_Women_Var!E105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" customHeight="1">
      <c r="B106" s="64" t="str">
        <f>Roster_Selection_Women!AB88&amp;" " &amp; "V "</f>
        <v xml:space="preserve">Illinois Wesleyan University V </v>
      </c>
      <c r="C106" s="64" t="str">
        <f>Roster_Selection_Women!AD88</f>
        <v>20-22668</v>
      </c>
      <c r="D106" s="64" t="str">
        <f>Roster_Selection_Women!AE88</f>
        <v>Kiera Henderson</v>
      </c>
      <c r="E106" s="65" t="s">
        <v>2197</v>
      </c>
      <c r="F106" s="1" t="str">
        <f>IF(ISERROR(Individual_Scores_Women_Var!E106), " ", IF(Individual_Scores_Women_Var!E106 = "Yes", "Yes", "  "))</f>
        <v>Yes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" customHeight="1">
      <c r="B107" s="64" t="str">
        <f>Roster_Selection_Women!AB89&amp;" " &amp; "V "</f>
        <v xml:space="preserve">Illinois Wesleyan University V </v>
      </c>
      <c r="C107" s="64" t="str">
        <f>Roster_Selection_Women!AD89</f>
        <v>20-13441</v>
      </c>
      <c r="D107" s="64" t="str">
        <f>Roster_Selection_Women!AE89</f>
        <v>Macy Michorczyk</v>
      </c>
      <c r="E107" s="65" t="s">
        <v>2197</v>
      </c>
      <c r="F107" s="1" t="str">
        <f>IF(ISERROR(Individual_Scores_Women_Var!E107), " ", IF(Individual_Scores_Women_Var!E107 = "Yes", "Yes", "  "))</f>
        <v>Yes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" customHeight="1">
      <c r="B108" s="64" t="str">
        <f>Roster_Selection_Women!AB90&amp;" " &amp; "V "</f>
        <v xml:space="preserve">Illinois Wesleyan University V </v>
      </c>
      <c r="C108" s="64" t="str">
        <f>Roster_Selection_Women!AD90</f>
        <v>23-9417</v>
      </c>
      <c r="D108" s="64" t="str">
        <f>Roster_Selection_Women!AE90</f>
        <v>Talia Henderson</v>
      </c>
      <c r="E108" s="65" t="s">
        <v>2197</v>
      </c>
      <c r="F108" s="1" t="str">
        <f>IF(ISERROR(Individual_Scores_Women_Var!E108), " ", IF(Individual_Scores_Women_Var!E108 = "Yes", "Yes", "  "))</f>
        <v>Yes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" customHeight="1">
      <c r="B109" s="64" t="str">
        <f>Roster_Selection_Women!AB91&amp;" " &amp; "V "</f>
        <v xml:space="preserve">Illinois Wesleyan University V </v>
      </c>
      <c r="C109" s="64" t="str">
        <f>Roster_Selection_Women!AD91</f>
        <v>11-465336</v>
      </c>
      <c r="D109" s="64" t="str">
        <f>Roster_Selection_Women!AE91</f>
        <v>Tarrah Phillips</v>
      </c>
      <c r="E109" s="65" t="s">
        <v>2197</v>
      </c>
      <c r="F109" s="1" t="str">
        <f>IF(ISERROR(Individual_Scores_Women_Var!E109), " ", IF(Individual_Scores_Women_Var!E109 = "Yes", "Yes", "  "))</f>
        <v>Yes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" customHeight="1">
      <c r="B110" s="64" t="str">
        <f>Roster_Selection_Women!AB92&amp;" " &amp; "V "</f>
        <v xml:space="preserve"> V </v>
      </c>
      <c r="C110" s="64" t="str">
        <f>Roster_Selection_Women!AD92</f>
        <v/>
      </c>
      <c r="D110" s="64" t="str">
        <f>Roster_Selection_Women!AE92</f>
        <v/>
      </c>
      <c r="E110" s="65"/>
      <c r="F110" s="1" t="str">
        <f>IF(ISERROR(Individual_Scores_Women_Var!E110), " ", IF(Individual_Scores_Women_Var!E110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" customHeight="1">
      <c r="B111" s="64" t="s">
        <v>1787</v>
      </c>
      <c r="C111" s="66" t="str">
        <f>Individual_Scores_Women_Var!C111</f>
        <v/>
      </c>
      <c r="D111" s="67" t="str">
        <f>Individual_Scores_Women_Var!D111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" customHeight="1">
      <c r="B112" s="64" t="s">
        <v>1787</v>
      </c>
      <c r="C112" s="66" t="str">
        <f>Individual_Scores_Women_Var!C112</f>
        <v/>
      </c>
      <c r="D112" s="67" t="str">
        <f>Individual_Scores_Women_Var!D112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" customHeight="1">
      <c r="B113" s="64" t="s">
        <v>1787</v>
      </c>
      <c r="C113" s="66" t="str">
        <f>Individual_Scores_Women_Var!C113</f>
        <v/>
      </c>
      <c r="D113" s="67" t="str">
        <f>Individual_Scores_Women_Var!D113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" customHeight="1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" customHeight="1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" customHeight="1">
      <c r="B116" s="64" t="str">
        <f>Roster_Selection_Women!AB93&amp;" " &amp; "V "</f>
        <v xml:space="preserve">Indiana Institute Of Technology V </v>
      </c>
      <c r="C116" s="64" t="str">
        <f>Roster_Selection_Women!AD93</f>
        <v>11-404183</v>
      </c>
      <c r="D116" s="64" t="str">
        <f>Roster_Selection_Women!AE93</f>
        <v>Jillian Treska</v>
      </c>
      <c r="E116" s="65" t="s">
        <v>2197</v>
      </c>
      <c r="F116" s="1" t="str">
        <f>IF(ISERROR(Individual_Scores_Women_Var!E116), " ", IF(Individual_Scores_Women_Var!E116 = "Yes", "Yes", "  "))</f>
        <v>Yes</v>
      </c>
      <c r="G116" s="24" t="s">
        <v>1730</v>
      </c>
      <c r="H116" s="44">
        <v>160</v>
      </c>
      <c r="I116" s="44">
        <v>176</v>
      </c>
      <c r="J116" s="44">
        <v>221</v>
      </c>
      <c r="K116" s="44">
        <v>192</v>
      </c>
      <c r="L116" s="44">
        <v>223</v>
      </c>
      <c r="M116" s="44">
        <v>180</v>
      </c>
      <c r="N116" s="44">
        <v>186</v>
      </c>
      <c r="O116" s="44">
        <v>203</v>
      </c>
      <c r="P116" s="44">
        <v>177</v>
      </c>
      <c r="Q116" s="44">
        <v>179</v>
      </c>
      <c r="R116" s="44">
        <v>194</v>
      </c>
      <c r="S116" s="44">
        <v>146</v>
      </c>
      <c r="T116" s="44">
        <v>194</v>
      </c>
      <c r="U116" s="44">
        <v>201</v>
      </c>
      <c r="V116" s="44">
        <v>153</v>
      </c>
      <c r="W116" s="44">
        <v>213</v>
      </c>
      <c r="X116" s="19">
        <f>SUM(H116:W116)</f>
        <v>2998</v>
      </c>
      <c r="Y116" s="19">
        <f>COUNTIF(H116:W116, "&gt;0" )</f>
        <v>16</v>
      </c>
      <c r="Z116" s="19">
        <f>X116/Y116</f>
        <v>187.375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" customHeight="1">
      <c r="B117" s="64" t="str">
        <f>Roster_Selection_Women!AB94&amp;" " &amp; "V "</f>
        <v xml:space="preserve">Indiana Institute Of Technology V </v>
      </c>
      <c r="C117" s="64" t="str">
        <f>Roster_Selection_Women!AD94</f>
        <v>16-157794</v>
      </c>
      <c r="D117" s="64" t="str">
        <f>Roster_Selection_Women!AE94</f>
        <v>Jordan Downham</v>
      </c>
      <c r="E117" s="65" t="s">
        <v>2197</v>
      </c>
      <c r="F117" s="1" t="str">
        <f>IF(ISERROR(Individual_Scores_Women_Var!E117), " ", IF(Individual_Scores_Women_Var!E117 = "Yes", "Yes", "  "))</f>
        <v>Yes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" customHeight="1">
      <c r="B118" s="64" t="str">
        <f>Roster_Selection_Women!AB95&amp;" " &amp; "V "</f>
        <v xml:space="preserve">Indiana Institute Of Technology V </v>
      </c>
      <c r="C118" s="64" t="str">
        <f>Roster_Selection_Women!AD95</f>
        <v>7920-188</v>
      </c>
      <c r="D118" s="64" t="str">
        <f>Roster_Selection_Women!AE95</f>
        <v>Josephine Cehelnik</v>
      </c>
      <c r="E118" s="65" t="s">
        <v>2196</v>
      </c>
      <c r="F118" s="1" t="str">
        <f>IF(ISERROR(Individual_Scores_Women_Var!E118), " ", IF(Individual_Scores_Women_Var!E118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" customHeight="1">
      <c r="B119" s="64" t="str">
        <f>Roster_Selection_Women!AB96&amp;" " &amp; "V "</f>
        <v xml:space="preserve">Indiana Institute Of Technology V </v>
      </c>
      <c r="C119" s="64" t="str">
        <f>Roster_Selection_Women!AD96</f>
        <v>15-44994</v>
      </c>
      <c r="D119" s="64" t="str">
        <f>Roster_Selection_Women!AE96</f>
        <v>Leah Brazier</v>
      </c>
      <c r="E119" s="65" t="s">
        <v>2197</v>
      </c>
      <c r="F119" s="1" t="str">
        <f>IF(ISERROR(Individual_Scores_Women_Var!E119), " ", IF(Individual_Scores_Women_Var!E119 = "Yes", "Yes", "  "))</f>
        <v>Yes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" customHeight="1">
      <c r="B120" s="64" t="str">
        <f>Roster_Selection_Women!AB97&amp;" " &amp; "V "</f>
        <v xml:space="preserve">Indiana Institute Of Technology V </v>
      </c>
      <c r="C120" s="64" t="str">
        <f>Roster_Selection_Women!AD97</f>
        <v>11-352594</v>
      </c>
      <c r="D120" s="64" t="str">
        <f>Roster_Selection_Women!AE97</f>
        <v>Meagan Kennedy</v>
      </c>
      <c r="E120" s="65" t="s">
        <v>2197</v>
      </c>
      <c r="F120" s="1" t="str">
        <f>IF(ISERROR(Individual_Scores_Women_Var!E120), " ", IF(Individual_Scores_Women_Var!E120 = "Yes", "Yes", "  "))</f>
        <v>Yes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" customHeight="1">
      <c r="B121" s="64" t="str">
        <f>Roster_Selection_Women!AB98&amp;" " &amp; "V "</f>
        <v xml:space="preserve">Indiana Institute Of Technology V </v>
      </c>
      <c r="C121" s="64" t="str">
        <f>Roster_Selection_Women!AD98</f>
        <v>11-337626</v>
      </c>
      <c r="D121" s="64" t="str">
        <f>Roster_Selection_Women!AE98</f>
        <v>Morgan Nunn</v>
      </c>
      <c r="E121" s="65" t="s">
        <v>2197</v>
      </c>
      <c r="F121" s="1" t="str">
        <f>IF(ISERROR(Individual_Scores_Women_Var!E121), " ", IF(Individual_Scores_Women_Var!E121 = "Yes", "Yes", "  "))</f>
        <v>Yes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" customHeight="1">
      <c r="B122" s="64" t="str">
        <f>Roster_Selection_Women!AB99&amp;" " &amp; "V "</f>
        <v xml:space="preserve">Indiana Institute Of Technology V </v>
      </c>
      <c r="C122" s="64" t="str">
        <f>Roster_Selection_Women!AD99</f>
        <v>18-57048</v>
      </c>
      <c r="D122" s="64" t="str">
        <f>Roster_Selection_Women!AE99</f>
        <v>Natalie Schildhouse</v>
      </c>
      <c r="E122" s="65" t="s">
        <v>2197</v>
      </c>
      <c r="F122" s="1" t="str">
        <f>IF(ISERROR(Individual_Scores_Women_Var!E122), " ", IF(Individual_Scores_Women_Var!E122 = "Yes", "Yes", "  "))</f>
        <v>Yes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" customHeight="1">
      <c r="B123" s="64" t="str">
        <f>Roster_Selection_Women!AB100&amp;" " &amp; "V "</f>
        <v xml:space="preserve">Indiana Institute Of Technology V </v>
      </c>
      <c r="C123" s="64" t="str">
        <f>Roster_Selection_Women!AD100</f>
        <v>11-689811</v>
      </c>
      <c r="D123" s="64" t="str">
        <f>Roster_Selection_Women!AE100</f>
        <v>Ryleigh Hanicq</v>
      </c>
      <c r="E123" s="65" t="s">
        <v>2197</v>
      </c>
      <c r="F123" s="1" t="str">
        <f>IF(ISERROR(Individual_Scores_Women_Var!E123), " ", IF(Individual_Scores_Women_Var!E123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" customHeight="1">
      <c r="B124" s="64" t="s">
        <v>1745</v>
      </c>
      <c r="C124" s="66" t="str">
        <f>Individual_Scores_Women_Var!C124</f>
        <v/>
      </c>
      <c r="D124" s="67" t="str">
        <f>Individual_Scores_Women_Var!D124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" customHeight="1">
      <c r="B125" s="64" t="s">
        <v>1745</v>
      </c>
      <c r="C125" s="66" t="str">
        <f>Individual_Scores_Women_Var!C125</f>
        <v/>
      </c>
      <c r="D125" s="67" t="str">
        <f>Individual_Scores_Women_Var!D125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" customHeight="1">
      <c r="B126" s="64" t="s">
        <v>1745</v>
      </c>
      <c r="C126" s="66" t="str">
        <f>Individual_Scores_Women_Var!C126</f>
        <v/>
      </c>
      <c r="D126" s="67" t="str">
        <f>Individual_Scores_Women_Var!D126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" customHeight="1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" customHeight="1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" customHeight="1">
      <c r="B129" s="64" t="str">
        <f>Roster_Selection_Women!AB101&amp;" " &amp; "V "</f>
        <v xml:space="preserve">Indianapolis ,University Of V </v>
      </c>
      <c r="C129" s="64" t="str">
        <f>Roster_Selection_Women!AD101</f>
        <v>11-337112</v>
      </c>
      <c r="D129" s="64" t="str">
        <f>Roster_Selection_Women!AE101</f>
        <v>Elizabeth Estes</v>
      </c>
      <c r="E129" s="65" t="s">
        <v>2197</v>
      </c>
      <c r="F129" s="1" t="str">
        <f>IF(ISERROR(Individual_Scores_Women_Var!E129), " ", IF(Individual_Scores_Women_Var!E129 = "Yes", "Yes", "  "))</f>
        <v>Yes</v>
      </c>
      <c r="G129" s="24" t="s">
        <v>1730</v>
      </c>
      <c r="H129" s="44">
        <v>166</v>
      </c>
      <c r="I129" s="44">
        <v>146</v>
      </c>
      <c r="J129" s="44">
        <v>145</v>
      </c>
      <c r="K129" s="44">
        <v>117</v>
      </c>
      <c r="L129" s="44">
        <v>152</v>
      </c>
      <c r="M129" s="44">
        <v>206</v>
      </c>
      <c r="N129" s="44">
        <v>217</v>
      </c>
      <c r="O129" s="44">
        <v>169</v>
      </c>
      <c r="P129" s="44">
        <v>145</v>
      </c>
      <c r="Q129" s="44">
        <v>159</v>
      </c>
      <c r="R129" s="44">
        <v>119</v>
      </c>
      <c r="S129" s="44">
        <v>150</v>
      </c>
      <c r="T129" s="44">
        <v>192</v>
      </c>
      <c r="U129" s="44">
        <v>165</v>
      </c>
      <c r="V129" s="44">
        <v>183</v>
      </c>
      <c r="W129" s="44">
        <v>182</v>
      </c>
      <c r="X129" s="19">
        <f>SUM(H129:W129)</f>
        <v>2613</v>
      </c>
      <c r="Y129" s="19">
        <f>COUNTIF(H129:W129, "&gt;0" )</f>
        <v>16</v>
      </c>
      <c r="Z129" s="19">
        <f>X129/Y129</f>
        <v>163.3125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" customHeight="1">
      <c r="B130" s="64" t="str">
        <f>Roster_Selection_Women!AB102&amp;" " &amp; "V "</f>
        <v xml:space="preserve">Indianapolis ,University Of V </v>
      </c>
      <c r="C130" s="64" t="str">
        <f>Roster_Selection_Women!AD102</f>
        <v>11-53655</v>
      </c>
      <c r="D130" s="64" t="str">
        <f>Roster_Selection_Women!AE102</f>
        <v>Emily Remesnik</v>
      </c>
      <c r="E130" s="65" t="s">
        <v>2197</v>
      </c>
      <c r="F130" s="1" t="str">
        <f>IF(ISERROR(Individual_Scores_Women_Var!E130), " ", IF(Individual_Scores_Women_Var!E130 = "Yes", "Yes", "  "))</f>
        <v>Yes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" customHeight="1">
      <c r="B131" s="64" t="str">
        <f>Roster_Selection_Women!AB103&amp;" " &amp; "V "</f>
        <v xml:space="preserve">Indianapolis ,University Of V </v>
      </c>
      <c r="C131" s="64" t="str">
        <f>Roster_Selection_Women!AD103</f>
        <v>19-44628</v>
      </c>
      <c r="D131" s="64" t="str">
        <f>Roster_Selection_Women!AE103</f>
        <v>Gracie Tharp</v>
      </c>
      <c r="E131" s="65" t="s">
        <v>2197</v>
      </c>
      <c r="F131" s="1" t="str">
        <f>IF(ISERROR(Individual_Scores_Women_Var!E131), " ", IF(Individual_Scores_Women_Var!E131 = "Yes", "Yes", "  "))</f>
        <v>Yes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" customHeight="1">
      <c r="B132" s="64" t="str">
        <f>Roster_Selection_Women!AB104&amp;" " &amp; "V "</f>
        <v xml:space="preserve">Indianapolis ,University Of V </v>
      </c>
      <c r="C132" s="64" t="str">
        <f>Roster_Selection_Women!AD104</f>
        <v>15-30836</v>
      </c>
      <c r="D132" s="64" t="str">
        <f>Roster_Selection_Women!AE104</f>
        <v>Kelsey Torpy</v>
      </c>
      <c r="E132" s="65" t="s">
        <v>2197</v>
      </c>
      <c r="F132" s="1" t="str">
        <f>IF(ISERROR(Individual_Scores_Women_Var!E132), " ", IF(Individual_Scores_Women_Var!E132 = "Yes", "Yes", "  "))</f>
        <v>Yes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" customHeight="1">
      <c r="B133" s="64" t="str">
        <f>Roster_Selection_Women!AB105&amp;" " &amp; "V "</f>
        <v xml:space="preserve">Indianapolis ,University Of V </v>
      </c>
      <c r="C133" s="64" t="str">
        <f>Roster_Selection_Women!AD105</f>
        <v>11-411566</v>
      </c>
      <c r="D133" s="64" t="str">
        <f>Roster_Selection_Women!AE105</f>
        <v>Lily Corey</v>
      </c>
      <c r="E133" s="65" t="s">
        <v>2197</v>
      </c>
      <c r="F133" s="1" t="str">
        <f>IF(ISERROR(Individual_Scores_Women_Var!E133), " ", IF(Individual_Scores_Women_Var!E133 = "Yes", "Yes", "  "))</f>
        <v>Yes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" customHeight="1">
      <c r="B134" s="64" t="str">
        <f>Roster_Selection_Women!AB106&amp;" " &amp; "V "</f>
        <v xml:space="preserve">Indianapolis ,University Of V </v>
      </c>
      <c r="C134" s="64" t="str">
        <f>Roster_Selection_Women!AD106</f>
        <v>11-382279</v>
      </c>
      <c r="D134" s="64" t="str">
        <f>Roster_Selection_Women!AE106</f>
        <v>Teresa Kocher</v>
      </c>
      <c r="E134" s="65" t="s">
        <v>2197</v>
      </c>
      <c r="F134" s="1" t="str">
        <f>IF(ISERROR(Individual_Scores_Women_Var!E134), " ", IF(Individual_Scores_Women_Var!E134 = "Yes", "Yes", "  "))</f>
        <v>Yes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" customHeight="1">
      <c r="B135" s="64" t="str">
        <f>Roster_Selection_Women!AB107&amp;" " &amp; "V "</f>
        <v xml:space="preserve"> V </v>
      </c>
      <c r="C135" s="64" t="str">
        <f>Roster_Selection_Women!AD107</f>
        <v/>
      </c>
      <c r="D135" s="64" t="str">
        <f>Roster_Selection_Women!AE107</f>
        <v/>
      </c>
      <c r="E135" s="65"/>
      <c r="F135" s="1" t="str">
        <f>IF(ISERROR(Individual_Scores_Women_Var!E135), " ", IF(Individual_Scores_Women_Var!E135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" customHeight="1">
      <c r="B136" s="64" t="str">
        <f>Roster_Selection_Women!AB108&amp;" " &amp; "V "</f>
        <v xml:space="preserve"> V </v>
      </c>
      <c r="C136" s="64" t="str">
        <f>Roster_Selection_Women!AD108</f>
        <v/>
      </c>
      <c r="D136" s="64" t="str">
        <f>Roster_Selection_Women!AE108</f>
        <v/>
      </c>
      <c r="E136" s="65"/>
      <c r="F136" s="1" t="str">
        <f>IF(ISERROR(Individual_Scores_Women_Var!E136), " ", IF(Individual_Scores_Women_Var!E136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" customHeight="1">
      <c r="B137" s="64" t="s">
        <v>1746</v>
      </c>
      <c r="C137" s="66" t="str">
        <f>Individual_Scores_Women_Var!C137</f>
        <v/>
      </c>
      <c r="D137" s="67" t="str">
        <f>Individual_Scores_Women_Var!D137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" customHeight="1">
      <c r="B138" s="64" t="s">
        <v>1746</v>
      </c>
      <c r="C138" s="66" t="str">
        <f>Individual_Scores_Women_Var!C138</f>
        <v/>
      </c>
      <c r="D138" s="67" t="str">
        <f>Individual_Scores_Women_Var!D138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" customHeight="1">
      <c r="B139" s="64" t="s">
        <v>1746</v>
      </c>
      <c r="C139" s="66" t="str">
        <f>Individual_Scores_Women_Var!C139</f>
        <v/>
      </c>
      <c r="D139" s="67" t="str">
        <f>Individual_Scores_Women_Var!D139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" customHeight="1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" customHeight="1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" customHeight="1">
      <c r="B142" s="64" t="str">
        <f>Roster_Selection_Women!AB109&amp;" " &amp; "V "</f>
        <v xml:space="preserve">Joliet Junior College V </v>
      </c>
      <c r="C142" s="64" t="str">
        <f>Roster_Selection_Women!AD109</f>
        <v>17-98313</v>
      </c>
      <c r="D142" s="64" t="str">
        <f>Roster_Selection_Women!AE109</f>
        <v>Ashley Munn</v>
      </c>
      <c r="E142" s="65" t="s">
        <v>2197</v>
      </c>
      <c r="F142" s="1" t="str">
        <f>IF(ISERROR(Individual_Scores_Women_Var!E142), " ", IF(Individual_Scores_Women_Var!E142 = "Yes", "Yes", "  "))</f>
        <v>Yes</v>
      </c>
      <c r="G142" s="24" t="s">
        <v>1730</v>
      </c>
      <c r="H142" s="44">
        <v>148</v>
      </c>
      <c r="I142" s="44">
        <v>130</v>
      </c>
      <c r="J142" s="44">
        <v>169</v>
      </c>
      <c r="K142" s="44">
        <v>169</v>
      </c>
      <c r="L142" s="44">
        <v>140</v>
      </c>
      <c r="M142" s="44">
        <v>164</v>
      </c>
      <c r="N142" s="44">
        <v>138</v>
      </c>
      <c r="O142" s="44">
        <v>198</v>
      </c>
      <c r="P142" s="44">
        <v>159</v>
      </c>
      <c r="Q142" s="44">
        <v>138</v>
      </c>
      <c r="R142" s="44">
        <v>148</v>
      </c>
      <c r="S142" s="44">
        <v>131</v>
      </c>
      <c r="T142" s="44">
        <v>136</v>
      </c>
      <c r="U142" s="44">
        <v>173</v>
      </c>
      <c r="V142" s="44">
        <v>190</v>
      </c>
      <c r="W142" s="44">
        <v>170</v>
      </c>
      <c r="X142" s="19">
        <f>SUM(H142:W142)</f>
        <v>2501</v>
      </c>
      <c r="Y142" s="19">
        <f>COUNTIF(H142:W142, "&gt;0" )</f>
        <v>16</v>
      </c>
      <c r="Z142" s="19">
        <f>X142/Y142</f>
        <v>156.3125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" customHeight="1">
      <c r="B143" s="64" t="str">
        <f>Roster_Selection_Women!AB110&amp;" " &amp; "V "</f>
        <v xml:space="preserve">Joliet Junior College V </v>
      </c>
      <c r="C143" s="64" t="str">
        <f>Roster_Selection_Women!AD110</f>
        <v>23-3459</v>
      </c>
      <c r="D143" s="64" t="str">
        <f>Roster_Selection_Women!AE110</f>
        <v>Lexi Cerrillo</v>
      </c>
      <c r="E143" s="65" t="s">
        <v>2197</v>
      </c>
      <c r="F143" s="1" t="str">
        <f>IF(ISERROR(Individual_Scores_Women_Var!E143), " ", IF(Individual_Scores_Women_Var!E143 = "Yes", "Yes", "  "))</f>
        <v>Yes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" customHeight="1">
      <c r="B144" s="64" t="str">
        <f>Roster_Selection_Women!AB111&amp;" " &amp; "V "</f>
        <v xml:space="preserve">Joliet Junior College V </v>
      </c>
      <c r="C144" s="64" t="str">
        <f>Roster_Selection_Women!AD111</f>
        <v>7823-272755</v>
      </c>
      <c r="D144" s="64" t="str">
        <f>Roster_Selection_Women!AE111</f>
        <v>Lydia Springer</v>
      </c>
      <c r="E144" s="65" t="s">
        <v>2197</v>
      </c>
      <c r="F144" s="1" t="str">
        <f>IF(ISERROR(Individual_Scores_Women_Var!E144), " ", IF(Individual_Scores_Women_Var!E144 = "Yes", "Yes", "  "))</f>
        <v>Yes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" customHeight="1">
      <c r="B145" s="64" t="str">
        <f>Roster_Selection_Women!AB112&amp;" " &amp; "V "</f>
        <v xml:space="preserve">Joliet Junior College V </v>
      </c>
      <c r="C145" s="64" t="str">
        <f>Roster_Selection_Women!AD112</f>
        <v>7914-13646</v>
      </c>
      <c r="D145" s="64" t="str">
        <f>Roster_Selection_Women!AE112</f>
        <v>Madelyn Lave</v>
      </c>
      <c r="E145" s="65" t="s">
        <v>2197</v>
      </c>
      <c r="F145" s="1" t="str">
        <f>IF(ISERROR(Individual_Scores_Women_Var!E145), " ", IF(Individual_Scores_Women_Var!E145 = "Yes", "Yes", "  "))</f>
        <v>Yes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" customHeight="1">
      <c r="B146" s="64" t="str">
        <f>Roster_Selection_Women!AB113&amp;" " &amp; "V "</f>
        <v xml:space="preserve">Joliet Junior College V </v>
      </c>
      <c r="C146" s="64" t="str">
        <f>Roster_Selection_Women!AD113</f>
        <v>9674-34991</v>
      </c>
      <c r="D146" s="64" t="str">
        <f>Roster_Selection_Women!AE113</f>
        <v>Mia Cerrillo</v>
      </c>
      <c r="E146" s="65" t="s">
        <v>2197</v>
      </c>
      <c r="F146" s="1" t="str">
        <f>IF(ISERROR(Individual_Scores_Women_Var!E146), " ", IF(Individual_Scores_Women_Var!E146 = "Yes", "Yes", "  "))</f>
        <v>Yes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" customHeight="1">
      <c r="B147" s="64" t="str">
        <f>Roster_Selection_Women!AB114&amp;" " &amp; "V "</f>
        <v xml:space="preserve"> V </v>
      </c>
      <c r="C147" s="64" t="str">
        <f>Roster_Selection_Women!AD114</f>
        <v/>
      </c>
      <c r="D147" s="64" t="str">
        <f>Roster_Selection_Women!AE114</f>
        <v/>
      </c>
      <c r="E147" s="65"/>
      <c r="F147" s="1" t="str">
        <f>IF(ISERROR(Individual_Scores_Women_Var!E147), " ", IF(Individual_Scores_Women_Var!E147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" customHeight="1">
      <c r="B148" s="64" t="str">
        <f>Roster_Selection_Women!AB115&amp;" " &amp; "V "</f>
        <v xml:space="preserve"> V </v>
      </c>
      <c r="C148" s="64" t="str">
        <f>Roster_Selection_Women!AD115</f>
        <v/>
      </c>
      <c r="D148" s="64" t="str">
        <f>Roster_Selection_Women!AE115</f>
        <v/>
      </c>
      <c r="E148" s="65"/>
      <c r="F148" s="1" t="str">
        <f>IF(ISERROR(Individual_Scores_Women_Var!E148), " ", IF(Individual_Scores_Women_Var!E148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" customHeight="1">
      <c r="B149" s="64" t="str">
        <f>Roster_Selection_Women!AB116&amp;" " &amp; "V "</f>
        <v xml:space="preserve"> V </v>
      </c>
      <c r="C149" s="64" t="str">
        <f>Roster_Selection_Women!AD116</f>
        <v/>
      </c>
      <c r="D149" s="64" t="str">
        <f>Roster_Selection_Women!AE116</f>
        <v/>
      </c>
      <c r="E149" s="65"/>
      <c r="F149" s="1" t="str">
        <f>IF(ISERROR(Individual_Scores_Women_Var!E149), " ", IF(Individual_Scores_Women_Var!E149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" customHeight="1">
      <c r="B150" s="64" t="s">
        <v>1747</v>
      </c>
      <c r="C150" s="66" t="str">
        <f>Individual_Scores_Women_Var!C150</f>
        <v/>
      </c>
      <c r="D150" s="67" t="str">
        <f>Individual_Scores_Women_Var!D150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" customHeight="1">
      <c r="B151" s="64" t="s">
        <v>1747</v>
      </c>
      <c r="C151" s="66" t="str">
        <f>Individual_Scores_Women_Var!C151</f>
        <v/>
      </c>
      <c r="D151" s="67" t="str">
        <f>Individual_Scores_Women_Var!D151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" customHeight="1">
      <c r="B152" s="64" t="s">
        <v>1747</v>
      </c>
      <c r="C152" s="66" t="str">
        <f>Individual_Scores_Women_Var!C152</f>
        <v/>
      </c>
      <c r="D152" s="67" t="str">
        <f>Individual_Scores_Women_Var!D152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" customHeight="1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" customHeight="1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" customHeight="1">
      <c r="B155" s="64" t="str">
        <f>Roster_Selection_Women!AB117&amp;" " &amp; "V "</f>
        <v xml:space="preserve">Judson University V </v>
      </c>
      <c r="C155" s="64" t="str">
        <f>Roster_Selection_Women!AD117</f>
        <v>5686-2431</v>
      </c>
      <c r="D155" s="64" t="str">
        <f>Roster_Selection_Women!AE117</f>
        <v>Chloe Siezega</v>
      </c>
      <c r="E155" s="65" t="s">
        <v>2197</v>
      </c>
      <c r="F155" s="1" t="str">
        <f>IF(ISERROR(Individual_Scores_Women_Var!E155), " ", IF(Individual_Scores_Women_Var!E155 = "Yes", "Yes", "  "))</f>
        <v>Yes</v>
      </c>
      <c r="G155" s="24" t="s">
        <v>1730</v>
      </c>
      <c r="H155" s="44">
        <v>231</v>
      </c>
      <c r="I155" s="44">
        <v>192</v>
      </c>
      <c r="J155" s="44">
        <v>159</v>
      </c>
      <c r="K155" s="44">
        <v>164</v>
      </c>
      <c r="L155" s="44">
        <v>189</v>
      </c>
      <c r="M155" s="44">
        <v>193</v>
      </c>
      <c r="N155" s="44">
        <v>159</v>
      </c>
      <c r="O155" s="44">
        <v>195</v>
      </c>
      <c r="P155" s="44">
        <v>234</v>
      </c>
      <c r="Q155" s="44">
        <v>227</v>
      </c>
      <c r="R155" s="44">
        <v>236</v>
      </c>
      <c r="S155" s="44">
        <v>211</v>
      </c>
      <c r="T155" s="44">
        <v>167</v>
      </c>
      <c r="U155" s="44">
        <v>191</v>
      </c>
      <c r="V155" s="44">
        <v>171</v>
      </c>
      <c r="W155" s="44">
        <v>182</v>
      </c>
      <c r="X155" s="19">
        <f>SUM(H155:W155)</f>
        <v>3101</v>
      </c>
      <c r="Y155" s="19">
        <f>COUNTIF(H155:W155, "&gt;0" )</f>
        <v>16</v>
      </c>
      <c r="Z155" s="19">
        <f>X155/Y155</f>
        <v>193.8125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" customHeight="1">
      <c r="B156" s="64" t="str">
        <f>Roster_Selection_Women!AB118&amp;" " &amp; "V "</f>
        <v xml:space="preserve">Judson University V </v>
      </c>
      <c r="C156" s="64" t="str">
        <f>Roster_Selection_Women!AD118</f>
        <v>11-174643</v>
      </c>
      <c r="D156" s="64" t="str">
        <f>Roster_Selection_Women!AE118</f>
        <v>Darian Mobley</v>
      </c>
      <c r="E156" s="65" t="s">
        <v>2197</v>
      </c>
      <c r="F156" s="1" t="str">
        <f>IF(ISERROR(Individual_Scores_Women_Var!E156), " ", IF(Individual_Scores_Women_Var!E156 = "Yes", "Yes", "  "))</f>
        <v>Yes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" customHeight="1">
      <c r="B157" s="64" t="str">
        <f>Roster_Selection_Women!AB119&amp;" " &amp; "V "</f>
        <v xml:space="preserve">Judson University V </v>
      </c>
      <c r="C157" s="64" t="str">
        <f>Roster_Selection_Women!AD119</f>
        <v>16-65460</v>
      </c>
      <c r="D157" s="64" t="str">
        <f>Roster_Selection_Women!AE119</f>
        <v>Demi Kontos</v>
      </c>
      <c r="E157" s="65" t="s">
        <v>2197</v>
      </c>
      <c r="F157" s="1" t="str">
        <f>IF(ISERROR(Individual_Scores_Women_Var!E157), " ", IF(Individual_Scores_Women_Var!E157 = "Yes", "Yes", "  "))</f>
        <v>Yes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" customHeight="1">
      <c r="B158" s="64" t="str">
        <f>Roster_Selection_Women!AB120&amp;" " &amp; "V "</f>
        <v xml:space="preserve">Judson University V </v>
      </c>
      <c r="C158" s="64" t="str">
        <f>Roster_Selection_Women!AD120</f>
        <v>16-154883</v>
      </c>
      <c r="D158" s="64" t="str">
        <f>Roster_Selection_Women!AE120</f>
        <v>Isabell Cooley</v>
      </c>
      <c r="E158" s="65" t="s">
        <v>2197</v>
      </c>
      <c r="F158" s="1" t="str">
        <f>IF(ISERROR(Individual_Scores_Women_Var!E158), " ", IF(Individual_Scores_Women_Var!E158 = "Yes", "Yes", "  "))</f>
        <v>Yes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" customHeight="1">
      <c r="B159" s="64" t="str">
        <f>Roster_Selection_Women!AB121&amp;" " &amp; "V "</f>
        <v xml:space="preserve">Judson University V </v>
      </c>
      <c r="C159" s="64" t="str">
        <f>Roster_Selection_Women!AD121</f>
        <v>15-128973</v>
      </c>
      <c r="D159" s="64" t="str">
        <f>Roster_Selection_Women!AE121</f>
        <v>Michele Chancey</v>
      </c>
      <c r="E159" s="65" t="s">
        <v>2197</v>
      </c>
      <c r="F159" s="1" t="str">
        <f>IF(ISERROR(Individual_Scores_Women_Var!E159), " ", IF(Individual_Scores_Women_Var!E159 = "Yes", "Yes", "  "))</f>
        <v>Yes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" customHeight="1">
      <c r="B160" s="64" t="str">
        <f>Roster_Selection_Women!AB122&amp;" " &amp; "V "</f>
        <v xml:space="preserve">Judson University V </v>
      </c>
      <c r="C160" s="64" t="str">
        <f>Roster_Selection_Women!AD122</f>
        <v>11-702539</v>
      </c>
      <c r="D160" s="64" t="str">
        <f>Roster_Selection_Women!AE122</f>
        <v>Neena Dingillo</v>
      </c>
      <c r="E160" s="65" t="s">
        <v>2197</v>
      </c>
      <c r="F160" s="1" t="str">
        <f>IF(ISERROR(Individual_Scores_Women_Var!E160), " ", IF(Individual_Scores_Women_Var!E160 = "Yes", "Yes", "  "))</f>
        <v>Yes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" customHeight="1">
      <c r="B161" s="64" t="str">
        <f>Roster_Selection_Women!AB123&amp;" " &amp; "V "</f>
        <v xml:space="preserve">Judson University V </v>
      </c>
      <c r="C161" s="64" t="str">
        <f>Roster_Selection_Women!AD123</f>
        <v>11-396899</v>
      </c>
      <c r="D161" s="64" t="str">
        <f>Roster_Selection_Women!AE123</f>
        <v>Paige Carpenter</v>
      </c>
      <c r="E161" s="65" t="s">
        <v>2197</v>
      </c>
      <c r="F161" s="1" t="str">
        <f>IF(ISERROR(Individual_Scores_Women_Var!E161), " ", IF(Individual_Scores_Women_Var!E161 = "Yes", "Yes", "  "))</f>
        <v>Yes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" customHeight="1">
      <c r="B162" s="64" t="str">
        <f>Roster_Selection_Women!AB124&amp;" " &amp; "V "</f>
        <v xml:space="preserve">Judson University V </v>
      </c>
      <c r="C162" s="64" t="str">
        <f>Roster_Selection_Women!AD124</f>
        <v>16-156097</v>
      </c>
      <c r="D162" s="64" t="str">
        <f>Roster_Selection_Women!AE124</f>
        <v>Tina Tindall</v>
      </c>
      <c r="E162" s="65" t="s">
        <v>2197</v>
      </c>
      <c r="F162" s="1" t="str">
        <f>IF(ISERROR(Individual_Scores_Women_Var!E162), " ", IF(Individual_Scores_Women_Var!E162 = "Yes", "Yes", "  "))</f>
        <v>Yes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" customHeight="1">
      <c r="B163" s="64" t="s">
        <v>1748</v>
      </c>
      <c r="C163" s="66" t="str">
        <f>Individual_Scores_Women_Var!C163</f>
        <v/>
      </c>
      <c r="D163" s="67" t="str">
        <f>Individual_Scores_Women_Var!D163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" customHeight="1">
      <c r="B164" s="64" t="s">
        <v>1748</v>
      </c>
      <c r="C164" s="66" t="str">
        <f>Individual_Scores_Women_Var!C164</f>
        <v/>
      </c>
      <c r="D164" s="67" t="str">
        <f>Individual_Scores_Women_Var!D164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" customHeight="1">
      <c r="B165" s="64" t="s">
        <v>1748</v>
      </c>
      <c r="C165" s="66" t="str">
        <f>Individual_Scores_Women_Var!C165</f>
        <v/>
      </c>
      <c r="D165" s="67" t="str">
        <f>Individual_Scores_Women_Var!D165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" customHeight="1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" customHeight="1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" customHeight="1">
      <c r="B168" s="64" t="str">
        <f>Roster_Selection_Women!AB131&amp;" " &amp; "V "</f>
        <v xml:space="preserve">Lewis University V </v>
      </c>
      <c r="C168" s="64" t="str">
        <f>Roster_Selection_Women!AD131</f>
        <v>21-5442</v>
      </c>
      <c r="D168" s="64" t="str">
        <f>Roster_Selection_Women!AE131</f>
        <v>Ailyn Aguilar</v>
      </c>
      <c r="E168" s="65" t="s">
        <v>2197</v>
      </c>
      <c r="F168" s="1" t="str">
        <f>IF(ISERROR(Individual_Scores_Women_Var!E168), " ", IF(Individual_Scores_Women_Var!E168 = "Yes", "Yes", "  "))</f>
        <v>Yes</v>
      </c>
      <c r="G168" s="24" t="s">
        <v>1730</v>
      </c>
      <c r="H168" s="44">
        <v>192</v>
      </c>
      <c r="I168" s="44">
        <v>188</v>
      </c>
      <c r="J168" s="44">
        <v>201</v>
      </c>
      <c r="K168" s="44">
        <v>182</v>
      </c>
      <c r="L168" s="44">
        <v>201</v>
      </c>
      <c r="M168" s="44">
        <v>171</v>
      </c>
      <c r="N168" s="44">
        <v>200</v>
      </c>
      <c r="O168" s="44">
        <v>225</v>
      </c>
      <c r="P168" s="44">
        <v>178</v>
      </c>
      <c r="Q168" s="44">
        <v>157</v>
      </c>
      <c r="R168" s="44">
        <v>214</v>
      </c>
      <c r="S168" s="44">
        <v>160</v>
      </c>
      <c r="T168" s="44">
        <v>188</v>
      </c>
      <c r="U168" s="44">
        <v>191</v>
      </c>
      <c r="V168" s="44">
        <v>202</v>
      </c>
      <c r="W168" s="44">
        <v>171</v>
      </c>
      <c r="X168" s="19">
        <f>SUM(H168:W168)</f>
        <v>3021</v>
      </c>
      <c r="Y168" s="19">
        <f>COUNTIF(H168:W168, "&gt;0" )</f>
        <v>16</v>
      </c>
      <c r="Z168" s="19">
        <f>X168/Y168</f>
        <v>188.8125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" customHeight="1">
      <c r="B169" s="64" t="str">
        <f>Roster_Selection_Women!AB132&amp;" " &amp; "V "</f>
        <v xml:space="preserve">Lewis University V </v>
      </c>
      <c r="C169" s="64" t="str">
        <f>Roster_Selection_Women!AD132</f>
        <v>11-423978</v>
      </c>
      <c r="D169" s="64" t="str">
        <f>Roster_Selection_Women!AE132</f>
        <v>Allie Dague</v>
      </c>
      <c r="E169" s="65" t="s">
        <v>2197</v>
      </c>
      <c r="F169" s="1" t="str">
        <f>IF(ISERROR(Individual_Scores_Women_Var!E169), " ", IF(Individual_Scores_Women_Var!E169 = "Yes", "Yes", "  "))</f>
        <v>Yes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" customHeight="1">
      <c r="B170" s="64" t="str">
        <f>Roster_Selection_Women!AB133&amp;" " &amp; "V "</f>
        <v xml:space="preserve">Lewis University V </v>
      </c>
      <c r="C170" s="64" t="str">
        <f>Roster_Selection_Women!AD133</f>
        <v>20-14281</v>
      </c>
      <c r="D170" s="64" t="str">
        <f>Roster_Selection_Women!AE133</f>
        <v>Carolina Alvarado Delgado</v>
      </c>
      <c r="E170" s="65" t="s">
        <v>2197</v>
      </c>
      <c r="F170" s="1" t="str">
        <f>IF(ISERROR(Individual_Scores_Women_Var!E170), " ", IF(Individual_Scores_Women_Var!E170 = "Yes", "Yes", "  "))</f>
        <v>Yes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" customHeight="1">
      <c r="B171" s="64" t="str">
        <f>Roster_Selection_Women!AB134&amp;" " &amp; "V "</f>
        <v xml:space="preserve">Lewis University V </v>
      </c>
      <c r="C171" s="64" t="str">
        <f>Roster_Selection_Women!AD134</f>
        <v>22-4500</v>
      </c>
      <c r="D171" s="64" t="str">
        <f>Roster_Selection_Women!AE134</f>
        <v>Michelle Baeza</v>
      </c>
      <c r="E171" s="65" t="s">
        <v>2197</v>
      </c>
      <c r="F171" s="1" t="str">
        <f>IF(ISERROR(Individual_Scores_Women_Var!E171), " ", IF(Individual_Scores_Women_Var!E171 = "Yes", "Yes", "  "))</f>
        <v>Yes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" customHeight="1">
      <c r="B172" s="64" t="str">
        <f>Roster_Selection_Women!AB135&amp;" " &amp; "V "</f>
        <v xml:space="preserve">Lewis University V </v>
      </c>
      <c r="C172" s="64" t="str">
        <f>Roster_Selection_Women!AD135</f>
        <v>5730-34875</v>
      </c>
      <c r="D172" s="64" t="str">
        <f>Roster_Selection_Women!AE135</f>
        <v>Savanna Jourdan</v>
      </c>
      <c r="E172" s="65" t="s">
        <v>2197</v>
      </c>
      <c r="F172" s="1" t="str">
        <f>IF(ISERROR(Individual_Scores_Women_Var!E172), " ", IF(Individual_Scores_Women_Var!E172 = "Yes", "Yes", "  "))</f>
        <v>Yes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" customHeight="1">
      <c r="B173" s="64" t="str">
        <f>Roster_Selection_Women!AB136&amp;" " &amp; "V "</f>
        <v xml:space="preserve">Lewis University V </v>
      </c>
      <c r="C173" s="64" t="str">
        <f>Roster_Selection_Women!AD136</f>
        <v>18-12075</v>
      </c>
      <c r="D173" s="64" t="str">
        <f>Roster_Selection_Women!AE136</f>
        <v>Zoe Vaughan</v>
      </c>
      <c r="E173" s="65" t="s">
        <v>2197</v>
      </c>
      <c r="F173" s="1" t="str">
        <f>IF(ISERROR(Individual_Scores_Women_Var!E173), " ", IF(Individual_Scores_Women_Var!E173 = "Yes", "Yes", "  "))</f>
        <v>Yes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" customHeight="1">
      <c r="B174" s="64" t="str">
        <f>Roster_Selection_Women!AB137&amp;" " &amp; "V "</f>
        <v xml:space="preserve"> V </v>
      </c>
      <c r="C174" s="64" t="str">
        <f>Roster_Selection_Women!AD137</f>
        <v/>
      </c>
      <c r="D174" s="64" t="str">
        <f>Roster_Selection_Women!AE137</f>
        <v/>
      </c>
      <c r="E174" s="65"/>
      <c r="F174" s="1" t="str">
        <f>IF(ISERROR(Individual_Scores_Women_Var!E174), " ", IF(Individual_Scores_Women_Var!E174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" customHeight="1">
      <c r="B175" s="64" t="str">
        <f>Roster_Selection_Women!AB138&amp;" " &amp; "V "</f>
        <v xml:space="preserve"> V </v>
      </c>
      <c r="C175" s="64" t="str">
        <f>Roster_Selection_Women!AD138</f>
        <v/>
      </c>
      <c r="D175" s="64" t="str">
        <f>Roster_Selection_Women!AE138</f>
        <v/>
      </c>
      <c r="E175" s="65"/>
      <c r="F175" s="1" t="str">
        <f>IF(ISERROR(Individual_Scores_Women_Var!E175), " ", IF(Individual_Scores_Women_Var!E175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" customHeight="1">
      <c r="B176" s="64" t="s">
        <v>1749</v>
      </c>
      <c r="C176" s="66" t="str">
        <f>Individual_Scores_Women_Var!C176</f>
        <v/>
      </c>
      <c r="D176" s="67" t="str">
        <f>Individual_Scores_Women_Var!D176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" customHeight="1">
      <c r="B177" s="64" t="s">
        <v>1749</v>
      </c>
      <c r="C177" s="66" t="str">
        <f>Individual_Scores_Women_Var!C177</f>
        <v/>
      </c>
      <c r="D177" s="67" t="str">
        <f>Individual_Scores_Women_Var!D177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" customHeight="1">
      <c r="B178" s="64" t="s">
        <v>1749</v>
      </c>
      <c r="C178" s="66" t="str">
        <f>Individual_Scores_Women_Var!C178</f>
        <v/>
      </c>
      <c r="D178" s="67" t="str">
        <f>Individual_Scores_Women_Var!D178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" customHeight="1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" customHeight="1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" customHeight="1">
      <c r="B181" s="64" t="str">
        <f>Roster_Selection_Women!AB144&amp;" " &amp; "V "</f>
        <v xml:space="preserve">Marian University (IN) V </v>
      </c>
      <c r="C181" s="64" t="str">
        <f>Roster_Selection_Women!AD144</f>
        <v>11-73388</v>
      </c>
      <c r="D181" s="64" t="str">
        <f>Roster_Selection_Women!AE144</f>
        <v>Abigail Dwyer</v>
      </c>
      <c r="E181" s="65" t="s">
        <v>2197</v>
      </c>
      <c r="F181" s="1" t="str">
        <f>IF(ISERROR(Individual_Scores_Women_Var!E181), " ", IF(Individual_Scores_Women_Var!E181 = "Yes", "Yes", "  "))</f>
        <v>Yes</v>
      </c>
      <c r="G181" s="24" t="s">
        <v>1730</v>
      </c>
      <c r="H181" s="44">
        <v>203</v>
      </c>
      <c r="I181" s="44">
        <v>168</v>
      </c>
      <c r="J181" s="44">
        <v>190</v>
      </c>
      <c r="K181" s="44">
        <v>211</v>
      </c>
      <c r="L181" s="44">
        <v>246</v>
      </c>
      <c r="M181" s="44">
        <v>258</v>
      </c>
      <c r="N181" s="44">
        <v>204</v>
      </c>
      <c r="O181" s="44">
        <v>216</v>
      </c>
      <c r="P181" s="44">
        <v>196</v>
      </c>
      <c r="Q181" s="44">
        <v>194</v>
      </c>
      <c r="R181" s="44">
        <v>170</v>
      </c>
      <c r="S181" s="44">
        <v>236</v>
      </c>
      <c r="T181" s="44">
        <v>204</v>
      </c>
      <c r="U181" s="44">
        <v>220</v>
      </c>
      <c r="V181" s="44">
        <v>169</v>
      </c>
      <c r="W181" s="44">
        <v>248</v>
      </c>
      <c r="X181" s="19">
        <f>SUM(H181:W181)</f>
        <v>3333</v>
      </c>
      <c r="Y181" s="19">
        <f>COUNTIF(H181:W181, "&gt;0" )</f>
        <v>16</v>
      </c>
      <c r="Z181" s="19">
        <f>X181/Y181</f>
        <v>208.3125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" customHeight="1">
      <c r="B182" s="64" t="str">
        <f>Roster_Selection_Women!AB145&amp;" " &amp; "V "</f>
        <v xml:space="preserve">Marian University (IN) V </v>
      </c>
      <c r="C182" s="64" t="str">
        <f>Roster_Selection_Women!AD145</f>
        <v>11-563105</v>
      </c>
      <c r="D182" s="64" t="str">
        <f>Roster_Selection_Women!AE145</f>
        <v>Kristin Hosea</v>
      </c>
      <c r="E182" s="65" t="s">
        <v>2197</v>
      </c>
      <c r="F182" s="1" t="str">
        <f>IF(ISERROR(Individual_Scores_Women_Var!E182), " ", IF(Individual_Scores_Women_Var!E182 = "Yes", "Yes", "  "))</f>
        <v>Yes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" customHeight="1">
      <c r="B183" s="64" t="str">
        <f>Roster_Selection_Women!AB146&amp;" " &amp; "V "</f>
        <v xml:space="preserve">Marian University (IN) V </v>
      </c>
      <c r="C183" s="64" t="str">
        <f>Roster_Selection_Women!AD146</f>
        <v>11-232937</v>
      </c>
      <c r="D183" s="64" t="str">
        <f>Roster_Selection_Women!AE146</f>
        <v>Lori Bauerle</v>
      </c>
      <c r="E183" s="65" t="s">
        <v>2197</v>
      </c>
      <c r="F183" s="1" t="str">
        <f>IF(ISERROR(Individual_Scores_Women_Var!E183), " ", IF(Individual_Scores_Women_Var!E183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" customHeight="1">
      <c r="B184" s="64" t="str">
        <f>Roster_Selection_Women!AB147&amp;" " &amp; "V "</f>
        <v xml:space="preserve">Marian University (IN) V </v>
      </c>
      <c r="C184" s="64" t="str">
        <f>Roster_Selection_Women!AD147</f>
        <v>11-599028</v>
      </c>
      <c r="D184" s="64" t="str">
        <f>Roster_Selection_Women!AE147</f>
        <v>Macie Hadley</v>
      </c>
      <c r="E184" s="65" t="s">
        <v>2197</v>
      </c>
      <c r="F184" s="1" t="str">
        <f>IF(ISERROR(Individual_Scores_Women_Var!E184), " ", IF(Individual_Scores_Women_Var!E184 = "Yes", "Yes", "  "))</f>
        <v>Yes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" customHeight="1">
      <c r="B185" s="64" t="str">
        <f>Roster_Selection_Women!AB148&amp;" " &amp; "V "</f>
        <v xml:space="preserve">Marian University (IN) V </v>
      </c>
      <c r="C185" s="64" t="str">
        <f>Roster_Selection_Women!AD148</f>
        <v>11-273244</v>
      </c>
      <c r="D185" s="64" t="str">
        <f>Roster_Selection_Women!AE148</f>
        <v>Mary Brooks</v>
      </c>
      <c r="E185" s="65" t="s">
        <v>2197</v>
      </c>
      <c r="F185" s="1" t="str">
        <f>IF(ISERROR(Individual_Scores_Women_Var!E185), " ", IF(Individual_Scores_Women_Var!E185 = "Yes", "Yes", "  "))</f>
        <v>Yes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" customHeight="1">
      <c r="B186" s="64" t="str">
        <f>Roster_Selection_Women!AB149&amp;" " &amp; "V "</f>
        <v xml:space="preserve">Marian University (IN) V </v>
      </c>
      <c r="C186" s="64" t="str">
        <f>Roster_Selection_Women!AD149</f>
        <v>9387-14301</v>
      </c>
      <c r="D186" s="64" t="str">
        <f>Roster_Selection_Women!AE149</f>
        <v>Skylar Thomas</v>
      </c>
      <c r="E186" s="65" t="s">
        <v>2196</v>
      </c>
      <c r="F186" s="1" t="str">
        <f>IF(ISERROR(Individual_Scores_Women_Var!E186), " ", IF(Individual_Scores_Women_Var!E186 = "Yes", "Yes", "  "))</f>
        <v>Yes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" customHeight="1">
      <c r="B187" s="64" t="str">
        <f>Roster_Selection_Women!AB150&amp;" " &amp; "V "</f>
        <v xml:space="preserve">Marian University (IN) V </v>
      </c>
      <c r="C187" s="64" t="str">
        <f>Roster_Selection_Women!AD150</f>
        <v>11-746884</v>
      </c>
      <c r="D187" s="64" t="str">
        <f>Roster_Selection_Women!AE150</f>
        <v>Tandess O'neal</v>
      </c>
      <c r="E187" s="65" t="s">
        <v>2197</v>
      </c>
      <c r="F187" s="1" t="str">
        <f>IF(ISERROR(Individual_Scores_Women_Var!E187), " ", IF(Individual_Scores_Women_Var!E187 = "Yes", "Yes", "  "))</f>
        <v>Yes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" customHeight="1">
      <c r="B188" s="64" t="str">
        <f>Roster_Selection_Women!AB151&amp;" " &amp; "V "</f>
        <v xml:space="preserve"> V </v>
      </c>
      <c r="C188" s="64" t="str">
        <f>Roster_Selection_Women!AD151</f>
        <v/>
      </c>
      <c r="D188" s="64" t="str">
        <f>Roster_Selection_Women!AE151</f>
        <v/>
      </c>
      <c r="E188" s="65"/>
      <c r="F188" s="1" t="str">
        <f>IF(ISERROR(Individual_Scores_Women_Var!E188), " ", IF(Individual_Scores_Women_Var!E188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" customHeight="1">
      <c r="B189" s="64" t="s">
        <v>1750</v>
      </c>
      <c r="C189" s="66" t="str">
        <f>Individual_Scores_Women_Var!C189</f>
        <v/>
      </c>
      <c r="D189" s="67" t="str">
        <f>Individual_Scores_Women_Var!D189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" customHeight="1">
      <c r="B190" s="64" t="s">
        <v>1750</v>
      </c>
      <c r="C190" s="66" t="str">
        <f>Individual_Scores_Women_Var!C190</f>
        <v/>
      </c>
      <c r="D190" s="67" t="str">
        <f>Individual_Scores_Women_Var!D190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" customHeight="1">
      <c r="B191" s="64" t="s">
        <v>1750</v>
      </c>
      <c r="C191" s="66" t="str">
        <f>Individual_Scores_Women_Var!C191</f>
        <v/>
      </c>
      <c r="D191" s="67" t="str">
        <f>Individual_Scores_Women_Var!D191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" customHeight="1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" customHeight="1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" customHeight="1">
      <c r="B194" s="64" t="str">
        <f>Roster_Selection_Women!AB157&amp;" " &amp; "V "</f>
        <v xml:space="preserve">Midway University V </v>
      </c>
      <c r="C194" s="64" t="str">
        <f>Roster_Selection_Women!AD157</f>
        <v>8596-26825</v>
      </c>
      <c r="D194" s="64" t="str">
        <f>Roster_Selection_Women!AE157</f>
        <v>Afton Lords</v>
      </c>
      <c r="E194" s="65" t="s">
        <v>2197</v>
      </c>
      <c r="F194" s="1" t="str">
        <f>IF(ISERROR(Individual_Scores_Women_Var!E194), " ", IF(Individual_Scores_Women_Var!E194 = "Yes", "Yes", "  "))</f>
        <v>Yes</v>
      </c>
      <c r="G194" s="24" t="s">
        <v>1730</v>
      </c>
      <c r="H194" s="44">
        <v>210</v>
      </c>
      <c r="I194" s="44">
        <v>243</v>
      </c>
      <c r="J194" s="44">
        <v>242</v>
      </c>
      <c r="K194" s="44">
        <v>214</v>
      </c>
      <c r="L194" s="44">
        <v>213</v>
      </c>
      <c r="M194" s="44">
        <v>257</v>
      </c>
      <c r="N194" s="44">
        <v>171</v>
      </c>
      <c r="O194" s="44">
        <v>226</v>
      </c>
      <c r="P194" s="44">
        <v>206</v>
      </c>
      <c r="Q194" s="44">
        <v>216</v>
      </c>
      <c r="R194" s="44">
        <v>196</v>
      </c>
      <c r="S194" s="44">
        <v>199</v>
      </c>
      <c r="T194" s="44">
        <v>185</v>
      </c>
      <c r="U194" s="44">
        <v>234</v>
      </c>
      <c r="V194" s="44">
        <v>231</v>
      </c>
      <c r="W194" s="44">
        <v>203</v>
      </c>
      <c r="X194" s="19">
        <f>SUM(H194:W194)</f>
        <v>3446</v>
      </c>
      <c r="Y194" s="19">
        <f>COUNTIF(H194:W194, "&gt;0" )</f>
        <v>16</v>
      </c>
      <c r="Z194" s="19">
        <f>X194/Y194</f>
        <v>215.375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" customHeight="1">
      <c r="B195" s="64" t="str">
        <f>Roster_Selection_Women!AB158&amp;" " &amp; "V "</f>
        <v xml:space="preserve">Midway University V </v>
      </c>
      <c r="C195" s="64" t="str">
        <f>Roster_Selection_Women!AD158</f>
        <v>8019-40653</v>
      </c>
      <c r="D195" s="64" t="str">
        <f>Roster_Selection_Women!AE158</f>
        <v>Arianna Peter</v>
      </c>
      <c r="E195" s="65" t="s">
        <v>2196</v>
      </c>
      <c r="F195" s="1" t="str">
        <f>IF(ISERROR(Individual_Scores_Women_Var!E195), " ", IF(Individual_Scores_Women_Var!E195 = "Yes", "Yes", "  "))</f>
        <v xml:space="preserve">  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" customHeight="1">
      <c r="B196" s="64" t="str">
        <f>Roster_Selection_Women!AB159&amp;" " &amp; "V "</f>
        <v xml:space="preserve">Midway University V </v>
      </c>
      <c r="C196" s="64" t="str">
        <f>Roster_Selection_Women!AD159</f>
        <v>11-251792</v>
      </c>
      <c r="D196" s="64" t="str">
        <f>Roster_Selection_Women!AE159</f>
        <v>Avery Reeves</v>
      </c>
      <c r="E196" s="65" t="s">
        <v>2197</v>
      </c>
      <c r="F196" s="1" t="str">
        <f>IF(ISERROR(Individual_Scores_Women_Var!E196), " ", IF(Individual_Scores_Women_Var!E196 = "Yes", "Yes", "  "))</f>
        <v>Yes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" customHeight="1">
      <c r="B197" s="64" t="str">
        <f>Roster_Selection_Women!AB160&amp;" " &amp; "V "</f>
        <v xml:space="preserve">Midway University V </v>
      </c>
      <c r="C197" s="64" t="str">
        <f>Roster_Selection_Women!AD160</f>
        <v>11-692354</v>
      </c>
      <c r="D197" s="64" t="str">
        <f>Roster_Selection_Women!AE160</f>
        <v>Gracie Wyatt</v>
      </c>
      <c r="E197" s="65" t="s">
        <v>2196</v>
      </c>
      <c r="F197" s="1" t="str">
        <f>IF(ISERROR(Individual_Scores_Women_Var!E197), " ", IF(Individual_Scores_Women_Var!E197 = "Yes", "Yes", "  "))</f>
        <v>Yes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" customHeight="1">
      <c r="B198" s="64" t="str">
        <f>Roster_Selection_Women!AB161&amp;" " &amp; "V "</f>
        <v xml:space="preserve">Midway University V </v>
      </c>
      <c r="C198" s="64" t="str">
        <f>Roster_Selection_Women!AD161</f>
        <v>7914-50818</v>
      </c>
      <c r="D198" s="64" t="str">
        <f>Roster_Selection_Women!AE161</f>
        <v>Maegan Coleman</v>
      </c>
      <c r="E198" s="65" t="s">
        <v>2197</v>
      </c>
      <c r="F198" s="1" t="str">
        <f>IF(ISERROR(Individual_Scores_Women_Var!E198), " ", IF(Individual_Scores_Women_Var!E198 = "Yes", "Yes", "  "))</f>
        <v>Yes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" customHeight="1">
      <c r="B199" s="64" t="str">
        <f>Roster_Selection_Women!AB162&amp;" " &amp; "V "</f>
        <v xml:space="preserve">Midway University V </v>
      </c>
      <c r="C199" s="64" t="str">
        <f>Roster_Selection_Women!AD162</f>
        <v>11-262748</v>
      </c>
      <c r="D199" s="64" t="str">
        <f>Roster_Selection_Women!AE162</f>
        <v>Makayla Pounds</v>
      </c>
      <c r="E199" s="65" t="s">
        <v>2196</v>
      </c>
      <c r="F199" s="1" t="str">
        <f>IF(ISERROR(Individual_Scores_Women_Var!E199), " ", IF(Individual_Scores_Women_Var!E199 = "Yes", "Yes", "  "))</f>
        <v xml:space="preserve">  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" customHeight="1">
      <c r="B200" s="64" t="str">
        <f>Roster_Selection_Women!AB163&amp;" " &amp; "V "</f>
        <v xml:space="preserve">Midway University V </v>
      </c>
      <c r="C200" s="64" t="str">
        <f>Roster_Selection_Women!AD163</f>
        <v>5913-3128</v>
      </c>
      <c r="D200" s="64" t="str">
        <f>Roster_Selection_Women!AE163</f>
        <v>Sasha Uchwal</v>
      </c>
      <c r="E200" s="65" t="s">
        <v>2197</v>
      </c>
      <c r="F200" s="1" t="str">
        <f>IF(ISERROR(Individual_Scores_Women_Var!E200), " ", IF(Individual_Scores_Women_Var!E200 = "Yes", "Yes", "  "))</f>
        <v>Yes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" customHeight="1">
      <c r="B201" s="64" t="str">
        <f>Roster_Selection_Women!AB164&amp;" " &amp; "V "</f>
        <v xml:space="preserve">Midway University V </v>
      </c>
      <c r="C201" s="64" t="str">
        <f>Roster_Selection_Women!AD164</f>
        <v>7914-48034</v>
      </c>
      <c r="D201" s="64" t="str">
        <f>Roster_Selection_Women!AE164</f>
        <v>Taylor Petrey</v>
      </c>
      <c r="E201" s="65" t="s">
        <v>2197</v>
      </c>
      <c r="F201" s="1" t="str">
        <f>IF(ISERROR(Individual_Scores_Women_Var!E201), " ", IF(Individual_Scores_Women_Var!E201 = "Yes", "Yes", "  "))</f>
        <v>Yes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" customHeight="1">
      <c r="B202" s="64" t="s">
        <v>1752</v>
      </c>
      <c r="C202" s="66" t="str">
        <f>Individual_Scores_Women_Var!C202</f>
        <v/>
      </c>
      <c r="D202" s="67" t="str">
        <f>Individual_Scores_Women_Var!D202</f>
        <v/>
      </c>
      <c r="E202" s="65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" customHeight="1">
      <c r="B203" s="64" t="s">
        <v>1752</v>
      </c>
      <c r="C203" s="66" t="str">
        <f>Individual_Scores_Women_Var!C203</f>
        <v/>
      </c>
      <c r="D203" s="67" t="str">
        <f>Individual_Scores_Women_Var!D203</f>
        <v/>
      </c>
      <c r="E203" s="65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" customHeight="1">
      <c r="B204" s="64" t="s">
        <v>1752</v>
      </c>
      <c r="C204" s="66" t="str">
        <f>Individual_Scores_Women_Var!C204</f>
        <v/>
      </c>
      <c r="D204" s="67" t="str">
        <f>Individual_Scores_Women_Var!D204</f>
        <v/>
      </c>
      <c r="E204" s="65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" customHeight="1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" customHeight="1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" customHeight="1">
      <c r="B207" s="64" t="str">
        <f>Roster_Selection_Women!AB170&amp;" " &amp; "V "</f>
        <v xml:space="preserve">Notre Dame College V </v>
      </c>
      <c r="C207" s="64" t="str">
        <f>Roster_Selection_Women!AD170</f>
        <v>7921-288</v>
      </c>
      <c r="D207" s="64" t="str">
        <f>Roster_Selection_Women!AE170</f>
        <v>Carly Jones</v>
      </c>
      <c r="E207" s="65" t="s">
        <v>2197</v>
      </c>
      <c r="F207" s="1" t="str">
        <f>IF(ISERROR(Individual_Scores_Women_Var!E207), " ", IF(Individual_Scores_Women_Var!E207 = "Yes", "Yes", "  "))</f>
        <v>Yes</v>
      </c>
      <c r="G207" s="24" t="s">
        <v>1730</v>
      </c>
      <c r="H207" s="44">
        <v>224</v>
      </c>
      <c r="I207" s="44">
        <v>226</v>
      </c>
      <c r="J207" s="44">
        <v>225</v>
      </c>
      <c r="K207" s="44">
        <v>180</v>
      </c>
      <c r="L207" s="44">
        <v>279</v>
      </c>
      <c r="M207" s="44">
        <v>233</v>
      </c>
      <c r="N207" s="44">
        <v>179</v>
      </c>
      <c r="O207" s="44">
        <v>186</v>
      </c>
      <c r="P207" s="44">
        <v>183</v>
      </c>
      <c r="Q207" s="44">
        <v>139</v>
      </c>
      <c r="R207" s="44">
        <v>217</v>
      </c>
      <c r="S207" s="44">
        <v>181</v>
      </c>
      <c r="T207" s="44">
        <v>232</v>
      </c>
      <c r="U207" s="44">
        <v>227</v>
      </c>
      <c r="V207" s="44">
        <v>235</v>
      </c>
      <c r="W207" s="44">
        <v>169</v>
      </c>
      <c r="X207" s="19">
        <f>SUM(H207:W207)</f>
        <v>3315</v>
      </c>
      <c r="Y207" s="19">
        <f>COUNTIF(H207:W207, "&gt;0" )</f>
        <v>16</v>
      </c>
      <c r="Z207" s="19">
        <f>X207/Y207</f>
        <v>207.1875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" customHeight="1">
      <c r="B208" s="64" t="str">
        <f>Roster_Selection_Women!AB171&amp;" " &amp; "V "</f>
        <v xml:space="preserve">Notre Dame College V </v>
      </c>
      <c r="C208" s="64" t="str">
        <f>Roster_Selection_Women!AD171</f>
        <v>17-25699</v>
      </c>
      <c r="D208" s="64" t="str">
        <f>Roster_Selection_Women!AE171</f>
        <v>Hannah Klein</v>
      </c>
      <c r="E208" s="65" t="s">
        <v>2197</v>
      </c>
      <c r="F208" s="1" t="str">
        <f>IF(ISERROR(Individual_Scores_Women_Var!E208), " ", IF(Individual_Scores_Women_Var!E208 = "Yes", "Yes", "  "))</f>
        <v>Yes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" customHeight="1">
      <c r="B209" s="64" t="str">
        <f>Roster_Selection_Women!AB172&amp;" " &amp; "V "</f>
        <v xml:space="preserve">Notre Dame College V </v>
      </c>
      <c r="C209" s="64" t="str">
        <f>Roster_Selection_Women!AD172</f>
        <v>11-234075</v>
      </c>
      <c r="D209" s="64" t="str">
        <f>Roster_Selection_Women!AE172</f>
        <v>Olivia Brace</v>
      </c>
      <c r="E209" s="65" t="s">
        <v>2196</v>
      </c>
      <c r="F209" s="1" t="str">
        <f>IF(ISERROR(Individual_Scores_Women_Var!E209), " ", IF(Individual_Scores_Women_Var!E209 = "Yes", "Yes", "  "))</f>
        <v xml:space="preserve">  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" customHeight="1">
      <c r="B210" s="64" t="str">
        <f>Roster_Selection_Women!AB173&amp;" " &amp; "V "</f>
        <v xml:space="preserve">Notre Dame College V </v>
      </c>
      <c r="C210" s="64" t="str">
        <f>Roster_Selection_Women!AD173</f>
        <v>16-165812</v>
      </c>
      <c r="D210" s="64" t="str">
        <f>Roster_Selection_Women!AE173</f>
        <v>Olivia Johnson</v>
      </c>
      <c r="E210" s="65" t="s">
        <v>2197</v>
      </c>
      <c r="F210" s="1" t="str">
        <f>IF(ISERROR(Individual_Scores_Women_Var!E210), " ", IF(Individual_Scores_Women_Var!E210 = "Yes", "Yes", "  "))</f>
        <v>Yes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" customHeight="1">
      <c r="B211" s="64" t="str">
        <f>Roster_Selection_Women!AB174&amp;" " &amp; "V "</f>
        <v xml:space="preserve">Notre Dame College V </v>
      </c>
      <c r="C211" s="64" t="str">
        <f>Roster_Selection_Women!AD174</f>
        <v>11-85659</v>
      </c>
      <c r="D211" s="64" t="str">
        <f>Roster_Selection_Women!AE174</f>
        <v>Rachel Foreback</v>
      </c>
      <c r="E211" s="65" t="s">
        <v>2197</v>
      </c>
      <c r="F211" s="1" t="str">
        <f>IF(ISERROR(Individual_Scores_Women_Var!E211), " ", IF(Individual_Scores_Women_Var!E211 = "Yes", "Yes", "  "))</f>
        <v>Yes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" customHeight="1">
      <c r="B212" s="64" t="str">
        <f>Roster_Selection_Women!AB175&amp;" " &amp; "V "</f>
        <v xml:space="preserve">Notre Dame College V </v>
      </c>
      <c r="C212" s="64" t="str">
        <f>Roster_Selection_Women!AD175</f>
        <v>11-373667</v>
      </c>
      <c r="D212" s="64" t="str">
        <f>Roster_Selection_Women!AE175</f>
        <v>Sarah Benedict</v>
      </c>
      <c r="E212" s="65" t="s">
        <v>2197</v>
      </c>
      <c r="F212" s="1" t="str">
        <f>IF(ISERROR(Individual_Scores_Women_Var!E212), " ", IF(Individual_Scores_Women_Var!E212 = "Yes", "Yes", "  "))</f>
        <v>Yes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" customHeight="1">
      <c r="B213" s="64" t="str">
        <f>Roster_Selection_Women!AB176&amp;" " &amp; "V "</f>
        <v xml:space="preserve"> V </v>
      </c>
      <c r="C213" s="64" t="str">
        <f>Roster_Selection_Women!AD176</f>
        <v/>
      </c>
      <c r="D213" s="64" t="str">
        <f>Roster_Selection_Women!AE176</f>
        <v/>
      </c>
      <c r="E213" s="65"/>
      <c r="F213" s="1" t="str">
        <f>IF(ISERROR(Individual_Scores_Women_Var!E213), " ", IF(Individual_Scores_Women_Var!E213 = "Yes", "Yes", "  "))</f>
        <v xml:space="preserve">  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" customHeight="1">
      <c r="B214" s="64" t="str">
        <f>Roster_Selection_Women!AB177&amp;" " &amp; "V "</f>
        <v xml:space="preserve"> V </v>
      </c>
      <c r="C214" s="64" t="str">
        <f>Roster_Selection_Women!AD177</f>
        <v/>
      </c>
      <c r="D214" s="64" t="str">
        <f>Roster_Selection_Women!AE177</f>
        <v/>
      </c>
      <c r="E214" s="65"/>
      <c r="F214" s="1" t="str">
        <f>IF(ISERROR(Individual_Scores_Women_Var!E214), " ", IF(Individual_Scores_Women_Var!E214 = "Yes", "Yes", "  "))</f>
        <v xml:space="preserve">  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" customHeight="1">
      <c r="B215" s="64" t="s">
        <v>1753</v>
      </c>
      <c r="C215" s="66" t="str">
        <f>Individual_Scores_Women_Var!C215</f>
        <v/>
      </c>
      <c r="D215" s="67" t="str">
        <f>Individual_Scores_Women_Var!D215</f>
        <v/>
      </c>
      <c r="E215" s="65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" customHeight="1">
      <c r="B216" s="64" t="s">
        <v>1753</v>
      </c>
      <c r="C216" s="66" t="str">
        <f>Individual_Scores_Women_Var!C216</f>
        <v/>
      </c>
      <c r="D216" s="67" t="str">
        <f>Individual_Scores_Women_Var!D216</f>
        <v/>
      </c>
      <c r="E216" s="65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" customHeight="1">
      <c r="B217" s="64" t="s">
        <v>1753</v>
      </c>
      <c r="C217" s="66" t="str">
        <f>Individual_Scores_Women_Var!C217</f>
        <v/>
      </c>
      <c r="D217" s="67" t="str">
        <f>Individual_Scores_Women_Var!D217</f>
        <v/>
      </c>
      <c r="E217" s="65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" customHeight="1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" customHeight="1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" customHeight="1">
      <c r="B220" s="64" t="str">
        <f>Roster_Selection_Women!AB184&amp;" " &amp; "V "</f>
        <v xml:space="preserve">Purdue University V </v>
      </c>
      <c r="C220" s="64" t="str">
        <f>Roster_Selection_Women!AD184</f>
        <v>22-11465</v>
      </c>
      <c r="D220" s="64" t="str">
        <f>Roster_Selection_Women!AE184</f>
        <v>Caitlin Bosko</v>
      </c>
      <c r="E220" s="65" t="s">
        <v>2197</v>
      </c>
      <c r="F220" s="1" t="str">
        <f>IF(ISERROR(Individual_Scores_Women_Var!E220), " ", IF(Individual_Scores_Women_Var!E220 = "Yes", "Yes", "  "))</f>
        <v>Yes</v>
      </c>
      <c r="G220" s="24" t="s">
        <v>1730</v>
      </c>
      <c r="H220" s="44">
        <v>171</v>
      </c>
      <c r="I220" s="44">
        <v>180</v>
      </c>
      <c r="J220" s="44">
        <v>210</v>
      </c>
      <c r="K220" s="44">
        <v>168</v>
      </c>
      <c r="L220" s="44">
        <v>199</v>
      </c>
      <c r="M220" s="44">
        <v>212</v>
      </c>
      <c r="N220" s="44">
        <v>197</v>
      </c>
      <c r="O220" s="44">
        <v>222</v>
      </c>
      <c r="P220" s="44">
        <v>143</v>
      </c>
      <c r="Q220" s="44">
        <v>160</v>
      </c>
      <c r="R220" s="44">
        <v>204</v>
      </c>
      <c r="S220" s="44">
        <v>162</v>
      </c>
      <c r="T220" s="44">
        <v>124</v>
      </c>
      <c r="U220" s="44">
        <v>151</v>
      </c>
      <c r="V220" s="44">
        <v>161</v>
      </c>
      <c r="W220" s="44">
        <v>169</v>
      </c>
      <c r="X220" s="19">
        <f>SUM(H220:W220)</f>
        <v>2833</v>
      </c>
      <c r="Y220" s="19">
        <f>COUNTIF(H220:W220, "&gt;0" )</f>
        <v>16</v>
      </c>
      <c r="Z220" s="19">
        <f>X220/Y220</f>
        <v>177.0625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" customHeight="1">
      <c r="B221" s="64" t="str">
        <f>Roster_Selection_Women!AB185&amp;" " &amp; "V "</f>
        <v xml:space="preserve">Purdue University V </v>
      </c>
      <c r="C221" s="64" t="str">
        <f>Roster_Selection_Women!AD185</f>
        <v>21-31061</v>
      </c>
      <c r="D221" s="64" t="str">
        <f>Roster_Selection_Women!AE185</f>
        <v>Chloe Hickland</v>
      </c>
      <c r="E221" s="65" t="s">
        <v>2197</v>
      </c>
      <c r="F221" s="1" t="str">
        <f>IF(ISERROR(Individual_Scores_Women_Var!E221), " ", IF(Individual_Scores_Women_Var!E221 = "Yes", "Yes", "  "))</f>
        <v>Yes</v>
      </c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" customHeight="1">
      <c r="B222" s="64" t="str">
        <f>Roster_Selection_Women!AB186&amp;" " &amp; "V "</f>
        <v xml:space="preserve">Purdue University V </v>
      </c>
      <c r="C222" s="64" t="str">
        <f>Roster_Selection_Women!AD186</f>
        <v>20-61259</v>
      </c>
      <c r="D222" s="64" t="str">
        <f>Roster_Selection_Women!AE186</f>
        <v>Danielle Maynard</v>
      </c>
      <c r="E222" s="65" t="s">
        <v>2197</v>
      </c>
      <c r="F222" s="1" t="str">
        <f>IF(ISERROR(Individual_Scores_Women_Var!E222), " ", IF(Individual_Scores_Women_Var!E222 = "Yes", "Yes", "  "))</f>
        <v>Yes</v>
      </c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" customHeight="1">
      <c r="B223" s="64" t="str">
        <f>Roster_Selection_Women!AB187&amp;" " &amp; "V "</f>
        <v xml:space="preserve">Purdue University V </v>
      </c>
      <c r="C223" s="64" t="str">
        <f>Roster_Selection_Women!AD187</f>
        <v>11-289377</v>
      </c>
      <c r="D223" s="64" t="str">
        <f>Roster_Selection_Women!AE187</f>
        <v>Emily Spicuzza</v>
      </c>
      <c r="E223" s="65" t="s">
        <v>2197</v>
      </c>
      <c r="F223" s="1" t="str">
        <f>IF(ISERROR(Individual_Scores_Women_Var!E223), " ", IF(Individual_Scores_Women_Var!E223 = "Yes", "Yes", "  "))</f>
        <v>Yes</v>
      </c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" customHeight="1">
      <c r="B224" s="64" t="str">
        <f>Roster_Selection_Women!AB188&amp;" " &amp; "V "</f>
        <v xml:space="preserve">Purdue University V </v>
      </c>
      <c r="C224" s="64" t="str">
        <f>Roster_Selection_Women!AD188</f>
        <v>16-158431</v>
      </c>
      <c r="D224" s="64" t="str">
        <f>Roster_Selection_Women!AE188</f>
        <v>Eve Klawiter</v>
      </c>
      <c r="E224" s="65" t="s">
        <v>2197</v>
      </c>
      <c r="F224" s="1" t="str">
        <f>IF(ISERROR(Individual_Scores_Women_Var!E224), " ", IF(Individual_Scores_Women_Var!E224 = "Yes", "Yes", "  "))</f>
        <v>Yes</v>
      </c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" customHeight="1">
      <c r="B225" s="64" t="str">
        <f>Roster_Selection_Women!AB189&amp;" " &amp; "V "</f>
        <v xml:space="preserve">Purdue University V </v>
      </c>
      <c r="C225" s="64" t="str">
        <f>Roster_Selection_Women!AD189</f>
        <v>11-597406</v>
      </c>
      <c r="D225" s="64" t="str">
        <f>Roster_Selection_Women!AE189</f>
        <v>Riley Fritchley</v>
      </c>
      <c r="E225" s="65" t="s">
        <v>2197</v>
      </c>
      <c r="F225" s="1" t="str">
        <f>IF(ISERROR(Individual_Scores_Women_Var!E225), " ", IF(Individual_Scores_Women_Var!E225 = "Yes", "Yes", "  "))</f>
        <v>Yes</v>
      </c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" customHeight="1">
      <c r="B226" s="64" t="str">
        <f>Roster_Selection_Women!AB190&amp;" " &amp; "V "</f>
        <v xml:space="preserve"> V </v>
      </c>
      <c r="C226" s="64" t="str">
        <f>Roster_Selection_Women!AD190</f>
        <v/>
      </c>
      <c r="D226" s="64" t="str">
        <f>Roster_Selection_Women!AE190</f>
        <v/>
      </c>
      <c r="E226" s="65"/>
      <c r="F226" s="1" t="str">
        <f>IF(ISERROR(Individual_Scores_Women_Var!E226), " ", IF(Individual_Scores_Women_Var!E226 = "Yes", "Yes", "  "))</f>
        <v xml:space="preserve">  </v>
      </c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" customHeight="1">
      <c r="B227" s="64" t="str">
        <f>Roster_Selection_Women!AB191&amp;" " &amp; "V "</f>
        <v xml:space="preserve"> V </v>
      </c>
      <c r="C227" s="64" t="str">
        <f>Roster_Selection_Women!AD191</f>
        <v/>
      </c>
      <c r="D227" s="64" t="str">
        <f>Roster_Selection_Women!AE191</f>
        <v/>
      </c>
      <c r="E227" s="65"/>
      <c r="F227" s="1" t="str">
        <f>IF(ISERROR(Individual_Scores_Women_Var!E227), " ", IF(Individual_Scores_Women_Var!E227 = "Yes", "Yes", "  "))</f>
        <v xml:space="preserve">  </v>
      </c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" customHeight="1">
      <c r="B228" s="64" t="s">
        <v>1754</v>
      </c>
      <c r="C228" s="66" t="str">
        <f>Individual_Scores_Women_Var!C228</f>
        <v/>
      </c>
      <c r="D228" s="67" t="str">
        <f>Individual_Scores_Women_Var!D228</f>
        <v/>
      </c>
      <c r="E228" s="65"/>
      <c r="F228" s="13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" customHeight="1">
      <c r="B229" s="64" t="s">
        <v>1754</v>
      </c>
      <c r="C229" s="66" t="str">
        <f>Individual_Scores_Women_Var!C229</f>
        <v/>
      </c>
      <c r="D229" s="67" t="str">
        <f>Individual_Scores_Women_Var!D229</f>
        <v/>
      </c>
      <c r="E229" s="65"/>
      <c r="F229" s="13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" customHeight="1">
      <c r="B230" s="64" t="s">
        <v>1754</v>
      </c>
      <c r="C230" s="66" t="str">
        <f>Individual_Scores_Women_Var!C230</f>
        <v/>
      </c>
      <c r="D230" s="67" t="str">
        <f>Individual_Scores_Women_Var!D230</f>
        <v/>
      </c>
      <c r="E230" s="65"/>
      <c r="F230" s="13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" customHeight="1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" customHeight="1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" customHeight="1">
      <c r="B233" s="64" t="str">
        <f>Roster_Selection_Women!AB192&amp;" " &amp; "V "</f>
        <v xml:space="preserve">Rochester University V </v>
      </c>
      <c r="C233" s="64" t="str">
        <f>Roster_Selection_Women!AD192</f>
        <v>22-637</v>
      </c>
      <c r="D233" s="64" t="str">
        <f>Roster_Selection_Women!AE192</f>
        <v>Jazmin Brant</v>
      </c>
      <c r="E233" s="65" t="s">
        <v>2197</v>
      </c>
      <c r="F233" s="1" t="str">
        <f>IF(ISERROR(Individual_Scores_Women_Var!E233), " ", IF(Individual_Scores_Women_Var!E233 = "Yes", "Yes", "  "))</f>
        <v>Yes</v>
      </c>
      <c r="G233" s="24" t="s">
        <v>1730</v>
      </c>
      <c r="H233" s="44">
        <v>178</v>
      </c>
      <c r="I233" s="44">
        <v>184</v>
      </c>
      <c r="J233" s="44">
        <v>184</v>
      </c>
      <c r="K233" s="44">
        <v>165</v>
      </c>
      <c r="L233" s="44">
        <v>165</v>
      </c>
      <c r="M233" s="44">
        <v>170</v>
      </c>
      <c r="N233" s="44">
        <v>161</v>
      </c>
      <c r="O233" s="44">
        <v>145</v>
      </c>
      <c r="P233" s="44">
        <v>232</v>
      </c>
      <c r="Q233" s="44">
        <v>225</v>
      </c>
      <c r="R233" s="44">
        <v>214</v>
      </c>
      <c r="S233" s="44">
        <v>167</v>
      </c>
      <c r="T233" s="44">
        <v>182</v>
      </c>
      <c r="U233" s="44">
        <v>191</v>
      </c>
      <c r="V233" s="44">
        <v>162</v>
      </c>
      <c r="W233" s="44">
        <v>164</v>
      </c>
      <c r="X233" s="19">
        <f>SUM(H233:W233)</f>
        <v>2889</v>
      </c>
      <c r="Y233" s="19">
        <f>COUNTIF(H233:W233, "&gt;0" )</f>
        <v>16</v>
      </c>
      <c r="Z233" s="19">
        <f>X233/Y233</f>
        <v>180.5625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" customHeight="1">
      <c r="B234" s="64" t="str">
        <f>Roster_Selection_Women!AB193&amp;" " &amp; "V "</f>
        <v xml:space="preserve">Rochester University V </v>
      </c>
      <c r="C234" s="64" t="str">
        <f>Roster_Selection_Women!AD193</f>
        <v>20-31030</v>
      </c>
      <c r="D234" s="64" t="str">
        <f>Roster_Selection_Women!AE193</f>
        <v>Lynzie Kirkendall</v>
      </c>
      <c r="E234" s="65" t="s">
        <v>2197</v>
      </c>
      <c r="F234" s="1" t="str">
        <f>IF(ISERROR(Individual_Scores_Women_Var!E234), " ", IF(Individual_Scores_Women_Var!E234 = "Yes", "Yes", "  "))</f>
        <v>Yes</v>
      </c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" customHeight="1">
      <c r="B235" s="64" t="str">
        <f>Roster_Selection_Women!AB194&amp;" " &amp; "V "</f>
        <v xml:space="preserve">Rochester University V </v>
      </c>
      <c r="C235" s="64" t="str">
        <f>Roster_Selection_Women!AD194</f>
        <v>11-699836</v>
      </c>
      <c r="D235" s="64" t="str">
        <f>Roster_Selection_Women!AE194</f>
        <v>Nataleigh Eagle</v>
      </c>
      <c r="E235" s="65" t="s">
        <v>2197</v>
      </c>
      <c r="F235" s="1" t="str">
        <f>IF(ISERROR(Individual_Scores_Women_Var!E235), " ", IF(Individual_Scores_Women_Var!E235 = "Yes", "Yes", "  "))</f>
        <v>Yes</v>
      </c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" customHeight="1">
      <c r="B236" s="64" t="str">
        <f>Roster_Selection_Women!AB195&amp;" " &amp; "V "</f>
        <v xml:space="preserve">Rochester University V </v>
      </c>
      <c r="C236" s="64" t="str">
        <f>Roster_Selection_Women!AD195</f>
        <v>7914-37251</v>
      </c>
      <c r="D236" s="64" t="str">
        <f>Roster_Selection_Women!AE195</f>
        <v>Riley Brownrigg</v>
      </c>
      <c r="E236" s="65" t="s">
        <v>2197</v>
      </c>
      <c r="F236" s="1" t="str">
        <f>IF(ISERROR(Individual_Scores_Women_Var!E236), " ", IF(Individual_Scores_Women_Var!E236 = "Yes", "Yes", "  "))</f>
        <v>Yes</v>
      </c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" customHeight="1">
      <c r="B237" s="64" t="str">
        <f>Roster_Selection_Women!AB196&amp;" " &amp; "V "</f>
        <v xml:space="preserve">Rochester University V </v>
      </c>
      <c r="C237" s="64" t="str">
        <f>Roster_Selection_Women!AD196</f>
        <v>7918-321</v>
      </c>
      <c r="D237" s="64" t="str">
        <f>Roster_Selection_Women!AE196</f>
        <v>Sara Ritchie</v>
      </c>
      <c r="E237" s="65" t="s">
        <v>2197</v>
      </c>
      <c r="F237" s="1" t="str">
        <f>IF(ISERROR(Individual_Scores_Women_Var!E237), " ", IF(Individual_Scores_Women_Var!E237 = "Yes", "Yes", "  "))</f>
        <v>Yes</v>
      </c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" customHeight="1">
      <c r="B238" s="64" t="str">
        <f>Roster_Selection_Women!AB197&amp;" " &amp; "V "</f>
        <v xml:space="preserve">Rochester University V </v>
      </c>
      <c r="C238" s="64" t="str">
        <f>Roster_Selection_Women!AD197</f>
        <v>19-78947</v>
      </c>
      <c r="D238" s="64" t="str">
        <f>Roster_Selection_Women!AE197</f>
        <v>Sarah Temple</v>
      </c>
      <c r="E238" s="65" t="s">
        <v>2197</v>
      </c>
      <c r="F238" s="1" t="str">
        <f>IF(ISERROR(Individual_Scores_Women_Var!E238), " ", IF(Individual_Scores_Women_Var!E238 = "Yes", "Yes", "  "))</f>
        <v>Yes</v>
      </c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" customHeight="1">
      <c r="B239" s="64" t="str">
        <f>Roster_Selection_Women!AB198&amp;" " &amp; "V "</f>
        <v xml:space="preserve">Rochester University V </v>
      </c>
      <c r="C239" s="64" t="str">
        <f>Roster_Selection_Women!AD198</f>
        <v>22-1505</v>
      </c>
      <c r="D239" s="64" t="str">
        <f>Roster_Selection_Women!AE198</f>
        <v>Shelby Opalka</v>
      </c>
      <c r="E239" s="65" t="s">
        <v>2196</v>
      </c>
      <c r="F239" s="1" t="str">
        <f>IF(ISERROR(Individual_Scores_Women_Var!E239), " ", IF(Individual_Scores_Women_Var!E239 = "Yes", "Yes", "  "))</f>
        <v>Yes</v>
      </c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" customHeight="1">
      <c r="B240" s="64" t="str">
        <f>Roster_Selection_Women!AB199&amp;" " &amp; "V "</f>
        <v xml:space="preserve">Rochester University V </v>
      </c>
      <c r="C240" s="64" t="str">
        <f>Roster_Selection_Women!AD199</f>
        <v>11-520099</v>
      </c>
      <c r="D240" s="64" t="str">
        <f>Roster_Selection_Women!AE199</f>
        <v>Vanessa Zissler</v>
      </c>
      <c r="E240" s="65" t="s">
        <v>2197</v>
      </c>
      <c r="F240" s="1" t="str">
        <f>IF(ISERROR(Individual_Scores_Women_Var!E240), " ", IF(Individual_Scores_Women_Var!E240 = "Yes", "Yes", "  "))</f>
        <v>Yes</v>
      </c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" customHeight="1">
      <c r="B241" s="64" t="s">
        <v>1755</v>
      </c>
      <c r="C241" s="66" t="str">
        <f>Individual_Scores_Women_Var!C241</f>
        <v/>
      </c>
      <c r="D241" s="67" t="str">
        <f>Individual_Scores_Women_Var!D241</f>
        <v/>
      </c>
      <c r="E241" s="65"/>
      <c r="F241" s="13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" customHeight="1">
      <c r="B242" s="64" t="s">
        <v>1755</v>
      </c>
      <c r="C242" s="66" t="str">
        <f>Individual_Scores_Women_Var!C242</f>
        <v/>
      </c>
      <c r="D242" s="67" t="str">
        <f>Individual_Scores_Women_Var!D242</f>
        <v/>
      </c>
      <c r="E242" s="65"/>
      <c r="F242" s="13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" customHeight="1">
      <c r="B243" s="64" t="s">
        <v>1755</v>
      </c>
      <c r="C243" s="66" t="str">
        <f>Individual_Scores_Women_Var!C243</f>
        <v/>
      </c>
      <c r="D243" s="67" t="str">
        <f>Individual_Scores_Women_Var!D243</f>
        <v/>
      </c>
      <c r="E243" s="65"/>
      <c r="F243" s="13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" customHeight="1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" customHeight="1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" customHeight="1">
      <c r="B246" s="64" t="str">
        <f>Roster_Selection_Women!AB208&amp;" " &amp; "V "</f>
        <v xml:space="preserve">Saint Xavier University V </v>
      </c>
      <c r="C246" s="64" t="str">
        <f>Roster_Selection_Women!AD208</f>
        <v>11-151330</v>
      </c>
      <c r="D246" s="64" t="str">
        <f>Roster_Selection_Women!AE208</f>
        <v>Barbara Lunsford</v>
      </c>
      <c r="E246" s="65" t="s">
        <v>2197</v>
      </c>
      <c r="F246" s="1" t="str">
        <f>IF(ISERROR(Individual_Scores_Women_Var!E246), " ", IF(Individual_Scores_Women_Var!E246 = "Yes", "Yes", "  "))</f>
        <v xml:space="preserve">  </v>
      </c>
      <c r="G246" s="24" t="s">
        <v>1730</v>
      </c>
      <c r="H246" s="44">
        <v>211</v>
      </c>
      <c r="I246" s="44">
        <v>203</v>
      </c>
      <c r="J246" s="44">
        <v>174</v>
      </c>
      <c r="K246" s="44">
        <v>199</v>
      </c>
      <c r="L246" s="44">
        <v>216</v>
      </c>
      <c r="M246" s="44">
        <v>202</v>
      </c>
      <c r="N246" s="44">
        <v>224</v>
      </c>
      <c r="O246" s="44">
        <v>220</v>
      </c>
      <c r="P246" s="44">
        <v>165</v>
      </c>
      <c r="Q246" s="44">
        <v>155</v>
      </c>
      <c r="R246" s="44">
        <v>149</v>
      </c>
      <c r="S246" s="44">
        <v>168</v>
      </c>
      <c r="T246" s="44">
        <v>176</v>
      </c>
      <c r="U246" s="44">
        <v>171</v>
      </c>
      <c r="V246" s="44">
        <v>213</v>
      </c>
      <c r="W246" s="44">
        <v>190</v>
      </c>
      <c r="X246" s="19">
        <f>SUM(H246:W246)</f>
        <v>3036</v>
      </c>
      <c r="Y246" s="19">
        <f>COUNTIF(H246:W246, "&gt;0" )</f>
        <v>16</v>
      </c>
      <c r="Z246" s="19">
        <f>X246/Y246</f>
        <v>189.75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" customHeight="1">
      <c r="B247" s="64" t="str">
        <f>Roster_Selection_Women!AB209&amp;" " &amp; "V "</f>
        <v xml:space="preserve">Saint Xavier University V </v>
      </c>
      <c r="C247" s="64" t="str">
        <f>Roster_Selection_Women!AD209</f>
        <v>11-387469</v>
      </c>
      <c r="D247" s="64" t="str">
        <f>Roster_Selection_Women!AE209</f>
        <v>Breanna Pimentel</v>
      </c>
      <c r="E247" s="65" t="s">
        <v>2197</v>
      </c>
      <c r="F247" s="1" t="str">
        <f>IF(ISERROR(Individual_Scores_Women_Var!E247), " ", IF(Individual_Scores_Women_Var!E247 = "Yes", "Yes", "  "))</f>
        <v xml:space="preserve">  </v>
      </c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" customHeight="1">
      <c r="B248" s="64" t="str">
        <f>Roster_Selection_Women!AB210&amp;" " &amp; "V "</f>
        <v xml:space="preserve">Saint Xavier University V </v>
      </c>
      <c r="C248" s="64" t="str">
        <f>Roster_Selection_Women!AD210</f>
        <v>15-95681</v>
      </c>
      <c r="D248" s="64" t="str">
        <f>Roster_Selection_Women!AE210</f>
        <v>Heidi Johnson</v>
      </c>
      <c r="E248" s="65" t="s">
        <v>2197</v>
      </c>
      <c r="F248" s="1" t="str">
        <f>IF(ISERROR(Individual_Scores_Women_Var!E248), " ", IF(Individual_Scores_Women_Var!E248 = "Yes", "Yes", "  "))</f>
        <v>Yes</v>
      </c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" customHeight="1">
      <c r="B249" s="64" t="str">
        <f>Roster_Selection_Women!AB211&amp;" " &amp; "V "</f>
        <v xml:space="preserve">Saint Xavier University V </v>
      </c>
      <c r="C249" s="64" t="str">
        <f>Roster_Selection_Women!AD211</f>
        <v>17-89969</v>
      </c>
      <c r="D249" s="64" t="str">
        <f>Roster_Selection_Women!AE211</f>
        <v>Lida Burgos</v>
      </c>
      <c r="E249" s="65" t="s">
        <v>2197</v>
      </c>
      <c r="F249" s="1" t="str">
        <f>IF(ISERROR(Individual_Scores_Women_Var!E249), " ", IF(Individual_Scores_Women_Var!E249 = "Yes", "Yes", "  "))</f>
        <v>Yes</v>
      </c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" customHeight="1">
      <c r="B250" s="64" t="str">
        <f>Roster_Selection_Women!AB212&amp;" " &amp; "V "</f>
        <v xml:space="preserve">Saint Xavier University V </v>
      </c>
      <c r="C250" s="64" t="str">
        <f>Roster_Selection_Women!AD212</f>
        <v>11-264830</v>
      </c>
      <c r="D250" s="64" t="str">
        <f>Roster_Selection_Women!AE212</f>
        <v>Megan Gillson</v>
      </c>
      <c r="E250" s="65" t="s">
        <v>2197</v>
      </c>
      <c r="F250" s="1" t="str">
        <f>IF(ISERROR(Individual_Scores_Women_Var!E250), " ", IF(Individual_Scores_Women_Var!E250 = "Yes", "Yes", "  "))</f>
        <v>Yes</v>
      </c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" customHeight="1">
      <c r="B251" s="64" t="str">
        <f>Roster_Selection_Women!AB213&amp;" " &amp; "V "</f>
        <v xml:space="preserve">Saint Xavier University V </v>
      </c>
      <c r="C251" s="64" t="str">
        <f>Roster_Selection_Women!AD213</f>
        <v>11-447755</v>
      </c>
      <c r="D251" s="64" t="str">
        <f>Roster_Selection_Women!AE213</f>
        <v>Monica Darrow</v>
      </c>
      <c r="E251" s="65" t="s">
        <v>2197</v>
      </c>
      <c r="F251" s="1" t="str">
        <f>IF(ISERROR(Individual_Scores_Women_Var!E251), " ", IF(Individual_Scores_Women_Var!E251 = "Yes", "Yes", "  "))</f>
        <v>Yes</v>
      </c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" customHeight="1">
      <c r="B252" s="64" t="str">
        <f>Roster_Selection_Women!AB214&amp;" " &amp; "V "</f>
        <v xml:space="preserve">Saint Xavier University V </v>
      </c>
      <c r="C252" s="64" t="str">
        <f>Roster_Selection_Women!AD214</f>
        <v>11-251802</v>
      </c>
      <c r="D252" s="64" t="str">
        <f>Roster_Selection_Women!AE214</f>
        <v>Olivia Daujatas</v>
      </c>
      <c r="E252" s="65" t="s">
        <v>2197</v>
      </c>
      <c r="F252" s="1" t="str">
        <f>IF(ISERROR(Individual_Scores_Women_Var!E252), " ", IF(Individual_Scores_Women_Var!E252 = "Yes", "Yes", "  "))</f>
        <v>Yes</v>
      </c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" customHeight="1">
      <c r="B253" s="64" t="str">
        <f>Roster_Selection_Women!AB215&amp;" " &amp; "V "</f>
        <v xml:space="preserve"> V </v>
      </c>
      <c r="C253" s="64" t="str">
        <f>Roster_Selection_Women!AD215</f>
        <v/>
      </c>
      <c r="D253" s="64" t="str">
        <f>Roster_Selection_Women!AE215</f>
        <v/>
      </c>
      <c r="E253" s="65"/>
      <c r="F253" s="1" t="str">
        <f>IF(ISERROR(Individual_Scores_Women_Var!E253), " ", IF(Individual_Scores_Women_Var!E253 = "Yes", "Yes", "  "))</f>
        <v xml:space="preserve">  </v>
      </c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" customHeight="1">
      <c r="B254" s="64" t="s">
        <v>1757</v>
      </c>
      <c r="C254" s="66" t="str">
        <f>Individual_Scores_Women_Var!C254</f>
        <v/>
      </c>
      <c r="D254" s="67" t="str">
        <f>Individual_Scores_Women_Var!D254</f>
        <v/>
      </c>
      <c r="E254" s="65"/>
      <c r="F254" s="13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" customHeight="1">
      <c r="B255" s="64" t="s">
        <v>1757</v>
      </c>
      <c r="C255" s="66" t="str">
        <f>Individual_Scores_Women_Var!C255</f>
        <v/>
      </c>
      <c r="D255" s="67" t="str">
        <f>Individual_Scores_Women_Var!D255</f>
        <v/>
      </c>
      <c r="E255" s="65"/>
      <c r="F255" s="13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" customHeight="1">
      <c r="B256" s="64" t="s">
        <v>1757</v>
      </c>
      <c r="C256" s="66" t="str">
        <f>Individual_Scores_Women_Var!C256</f>
        <v/>
      </c>
      <c r="D256" s="67" t="str">
        <f>Individual_Scores_Women_Var!D256</f>
        <v/>
      </c>
      <c r="E256" s="65"/>
      <c r="F256" s="13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" customHeight="1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" customHeight="1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" customHeight="1">
      <c r="B259" s="64" t="str">
        <f>Roster_Selection_Women!AB227&amp;" " &amp; "V "</f>
        <v xml:space="preserve">Southeastern Illinois College V </v>
      </c>
      <c r="C259" s="64" t="str">
        <f>Roster_Selection_Women!AD227</f>
        <v>7914-33385</v>
      </c>
      <c r="D259" s="64" t="str">
        <f>Roster_Selection_Women!AE227</f>
        <v>Abbie Graham</v>
      </c>
      <c r="E259" s="65" t="s">
        <v>2197</v>
      </c>
      <c r="F259" s="1" t="str">
        <f>IF(ISERROR(Individual_Scores_Women_Var!E259), " ", IF(Individual_Scores_Women_Var!E259 = "Yes", "Yes", "  "))</f>
        <v>Yes</v>
      </c>
      <c r="G259" s="24" t="s">
        <v>1730</v>
      </c>
      <c r="H259" s="44">
        <v>249</v>
      </c>
      <c r="I259" s="44">
        <v>127</v>
      </c>
      <c r="J259" s="44">
        <v>182</v>
      </c>
      <c r="K259" s="44">
        <v>180</v>
      </c>
      <c r="L259" s="44">
        <v>190</v>
      </c>
      <c r="M259" s="44">
        <v>186</v>
      </c>
      <c r="N259" s="44">
        <v>186</v>
      </c>
      <c r="O259" s="44">
        <v>174</v>
      </c>
      <c r="P259" s="44">
        <v>213</v>
      </c>
      <c r="Q259" s="44">
        <v>231</v>
      </c>
      <c r="R259" s="44">
        <v>158</v>
      </c>
      <c r="S259" s="44">
        <v>203</v>
      </c>
      <c r="T259" s="44">
        <v>186</v>
      </c>
      <c r="U259" s="44">
        <v>214</v>
      </c>
      <c r="V259" s="44">
        <v>178</v>
      </c>
      <c r="W259" s="44">
        <v>170</v>
      </c>
      <c r="X259" s="19">
        <f>SUM(H259:W259)</f>
        <v>3027</v>
      </c>
      <c r="Y259" s="19">
        <f>COUNTIF(H259:W259, "&gt;0" )</f>
        <v>16</v>
      </c>
      <c r="Z259" s="19">
        <f>X259/Y259</f>
        <v>189.1875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" customHeight="1">
      <c r="B260" s="64" t="str">
        <f>Roster_Selection_Women!AB228&amp;" " &amp; "V "</f>
        <v xml:space="preserve">Southeastern Illinois College V </v>
      </c>
      <c r="C260" s="64" t="str">
        <f>Roster_Selection_Women!AD228</f>
        <v>20-30019</v>
      </c>
      <c r="D260" s="64" t="str">
        <f>Roster_Selection_Women!AE228</f>
        <v>Callie Russell</v>
      </c>
      <c r="E260" s="65" t="s">
        <v>2197</v>
      </c>
      <c r="F260" s="1" t="str">
        <f>IF(ISERROR(Individual_Scores_Women_Var!E260), " ", IF(Individual_Scores_Women_Var!E260 = "Yes", "Yes", "  "))</f>
        <v>Yes</v>
      </c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" customHeight="1">
      <c r="B261" s="64" t="str">
        <f>Roster_Selection_Women!AB229&amp;" " &amp; "V "</f>
        <v xml:space="preserve">Southeastern Illinois College V </v>
      </c>
      <c r="C261" s="64" t="str">
        <f>Roster_Selection_Women!AD229</f>
        <v>17-107097</v>
      </c>
      <c r="D261" s="64" t="str">
        <f>Roster_Selection_Women!AE229</f>
        <v>Kalli Lazorchak</v>
      </c>
      <c r="E261" s="65" t="s">
        <v>2197</v>
      </c>
      <c r="F261" s="1" t="str">
        <f>IF(ISERROR(Individual_Scores_Women_Var!E261), " ", IF(Individual_Scores_Women_Var!E261 = "Yes", "Yes", "  "))</f>
        <v>Yes</v>
      </c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" customHeight="1">
      <c r="B262" s="64" t="str">
        <f>Roster_Selection_Women!AB230&amp;" " &amp; "V "</f>
        <v xml:space="preserve">Southeastern Illinois College V </v>
      </c>
      <c r="C262" s="64" t="str">
        <f>Roster_Selection_Women!AD230</f>
        <v>22-6681</v>
      </c>
      <c r="D262" s="64" t="str">
        <f>Roster_Selection_Women!AE230</f>
        <v>Paige Anderson</v>
      </c>
      <c r="E262" s="65" t="s">
        <v>2197</v>
      </c>
      <c r="F262" s="1" t="str">
        <f>IF(ISERROR(Individual_Scores_Women_Var!E262), " ", IF(Individual_Scores_Women_Var!E262 = "Yes", "Yes", "  "))</f>
        <v>Yes</v>
      </c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" customHeight="1">
      <c r="B263" s="64" t="str">
        <f>Roster_Selection_Women!AB231&amp;" " &amp; "V "</f>
        <v xml:space="preserve">Southeastern Illinois College V </v>
      </c>
      <c r="C263" s="64" t="str">
        <f>Roster_Selection_Women!AD231</f>
        <v>23-3768</v>
      </c>
      <c r="D263" s="64" t="str">
        <f>Roster_Selection_Women!AE231</f>
        <v>Renee Porter</v>
      </c>
      <c r="E263" s="65" t="s">
        <v>2197</v>
      </c>
      <c r="F263" s="1" t="str">
        <f>IF(ISERROR(Individual_Scores_Women_Var!E263), " ", IF(Individual_Scores_Women_Var!E263 = "Yes", "Yes", "  "))</f>
        <v>Yes</v>
      </c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" customHeight="1">
      <c r="B264" s="64" t="str">
        <f>Roster_Selection_Women!AB232&amp;" " &amp; "V "</f>
        <v xml:space="preserve"> V </v>
      </c>
      <c r="C264" s="64" t="str">
        <f>Roster_Selection_Women!AD232</f>
        <v/>
      </c>
      <c r="D264" s="64" t="str">
        <f>Roster_Selection_Women!AE232</f>
        <v/>
      </c>
      <c r="E264" s="65"/>
      <c r="F264" s="1" t="str">
        <f>IF(ISERROR(Individual_Scores_Women_Var!E264), " ", IF(Individual_Scores_Women_Var!E264 = "Yes", "Yes", "  "))</f>
        <v xml:space="preserve">  </v>
      </c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" customHeight="1">
      <c r="B265" s="64" t="str">
        <f>Roster_Selection_Women!AB233&amp;" " &amp; "V "</f>
        <v xml:space="preserve"> V </v>
      </c>
      <c r="C265" s="64" t="str">
        <f>Roster_Selection_Women!AD233</f>
        <v/>
      </c>
      <c r="D265" s="64" t="str">
        <f>Roster_Selection_Women!AE233</f>
        <v/>
      </c>
      <c r="E265" s="65"/>
      <c r="F265" s="1" t="str">
        <f>IF(ISERROR(Individual_Scores_Women_Var!E265), " ", IF(Individual_Scores_Women_Var!E265 = "Yes", "Yes", "  "))</f>
        <v xml:space="preserve">  </v>
      </c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" customHeight="1">
      <c r="B266" s="64" t="str">
        <f>Roster_Selection_Women!AB234&amp;" " &amp; "V "</f>
        <v xml:space="preserve"> V </v>
      </c>
      <c r="C266" s="64" t="str">
        <f>Roster_Selection_Women!AD234</f>
        <v/>
      </c>
      <c r="D266" s="64" t="str">
        <f>Roster_Selection_Women!AE234</f>
        <v/>
      </c>
      <c r="E266" s="65"/>
      <c r="F266" s="1" t="str">
        <f>IF(ISERROR(Individual_Scores_Women_Var!E266), " ", IF(Individual_Scores_Women_Var!E266 = "Yes", "Yes", "  "))</f>
        <v xml:space="preserve">  </v>
      </c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" customHeight="1">
      <c r="B267" s="64" t="s">
        <v>1758</v>
      </c>
      <c r="C267" s="66" t="str">
        <f>Individual_Scores_Women_Var!C267</f>
        <v/>
      </c>
      <c r="D267" s="67" t="str">
        <f>Individual_Scores_Women_Var!D267</f>
        <v/>
      </c>
      <c r="E267" s="65"/>
      <c r="F267" s="13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" customHeight="1">
      <c r="B268" s="64" t="s">
        <v>1758</v>
      </c>
      <c r="C268" s="66" t="str">
        <f>Individual_Scores_Women_Var!C268</f>
        <v/>
      </c>
      <c r="D268" s="67" t="str">
        <f>Individual_Scores_Women_Var!D268</f>
        <v/>
      </c>
      <c r="E268" s="65"/>
      <c r="F268" s="13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" customHeight="1">
      <c r="B269" s="64" t="s">
        <v>1758</v>
      </c>
      <c r="C269" s="66" t="str">
        <f>Individual_Scores_Women_Var!C269</f>
        <v/>
      </c>
      <c r="D269" s="67" t="str">
        <f>Individual_Scores_Women_Var!D269</f>
        <v/>
      </c>
      <c r="E269" s="65"/>
      <c r="F269" s="13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" customHeight="1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" customHeight="1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" customHeight="1">
      <c r="B272" s="64" t="str">
        <f>Roster_Selection_Women!AB235&amp;" " &amp; "V "</f>
        <v xml:space="preserve">St. Francis (IL) ,University Of V </v>
      </c>
      <c r="C272" s="64" t="str">
        <f>Roster_Selection_Women!AD235</f>
        <v>11-225306</v>
      </c>
      <c r="D272" s="64" t="str">
        <f>Roster_Selection_Women!AE235</f>
        <v>Allison Nape</v>
      </c>
      <c r="E272" s="65" t="s">
        <v>2197</v>
      </c>
      <c r="F272" s="1" t="str">
        <f>IF(ISERROR(Individual_Scores_Women_Var!E272), " ", IF(Individual_Scores_Women_Var!E272 = "Yes", "Yes", "  "))</f>
        <v>Yes</v>
      </c>
      <c r="G272" s="24" t="s">
        <v>1730</v>
      </c>
      <c r="H272" s="44">
        <v>193</v>
      </c>
      <c r="I272" s="44">
        <v>245</v>
      </c>
      <c r="J272" s="44">
        <v>212</v>
      </c>
      <c r="K272" s="44">
        <v>212</v>
      </c>
      <c r="L272" s="44">
        <v>195</v>
      </c>
      <c r="M272" s="44">
        <v>167</v>
      </c>
      <c r="N272" s="44">
        <v>170</v>
      </c>
      <c r="O272" s="44">
        <v>201</v>
      </c>
      <c r="P272" s="44">
        <v>199</v>
      </c>
      <c r="Q272" s="44">
        <v>205</v>
      </c>
      <c r="R272" s="44">
        <v>189</v>
      </c>
      <c r="S272" s="44">
        <v>179</v>
      </c>
      <c r="T272" s="44">
        <v>159</v>
      </c>
      <c r="U272" s="44">
        <v>171</v>
      </c>
      <c r="V272" s="44">
        <v>170</v>
      </c>
      <c r="W272" s="44">
        <v>186</v>
      </c>
      <c r="X272" s="19">
        <f>SUM(H272:W272)</f>
        <v>3053</v>
      </c>
      <c r="Y272" s="19">
        <f>COUNTIF(H272:W272, "&gt;0" )</f>
        <v>16</v>
      </c>
      <c r="Z272" s="19">
        <f>X272/Y272</f>
        <v>190.8125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" customHeight="1">
      <c r="B273" s="64" t="str">
        <f>Roster_Selection_Women!AB236&amp;" " &amp; "V "</f>
        <v xml:space="preserve">St. Francis (IL) ,University Of V </v>
      </c>
      <c r="C273" s="64" t="str">
        <f>Roster_Selection_Women!AD236</f>
        <v>11-696944</v>
      </c>
      <c r="D273" s="64" t="str">
        <f>Roster_Selection_Women!AE236</f>
        <v>Cameryn Landers</v>
      </c>
      <c r="E273" s="65" t="s">
        <v>2197</v>
      </c>
      <c r="F273" s="1" t="str">
        <f>IF(ISERROR(Individual_Scores_Women_Var!E273), " ", IF(Individual_Scores_Women_Var!E273 = "Yes", "Yes", "  "))</f>
        <v>Yes</v>
      </c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" customHeight="1">
      <c r="B274" s="64" t="str">
        <f>Roster_Selection_Women!AB237&amp;" " &amp; "V "</f>
        <v xml:space="preserve">St. Francis (IL) ,University Of V </v>
      </c>
      <c r="C274" s="64" t="str">
        <f>Roster_Selection_Women!AD237</f>
        <v>11-454461</v>
      </c>
      <c r="D274" s="64" t="str">
        <f>Roster_Selection_Women!AE237</f>
        <v>Estrella De La Rosa</v>
      </c>
      <c r="E274" s="65" t="s">
        <v>2197</v>
      </c>
      <c r="F274" s="1" t="str">
        <f>IF(ISERROR(Individual_Scores_Women_Var!E274), " ", IF(Individual_Scores_Women_Var!E274 = "Yes", "Yes", "  "))</f>
        <v>Yes</v>
      </c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" customHeight="1">
      <c r="B275" s="64" t="str">
        <f>Roster_Selection_Women!AB238&amp;" " &amp; "V "</f>
        <v xml:space="preserve">St. Francis (IL) ,University Of V </v>
      </c>
      <c r="C275" s="64" t="str">
        <f>Roster_Selection_Women!AD238</f>
        <v>11-186621</v>
      </c>
      <c r="D275" s="64" t="str">
        <f>Roster_Selection_Women!AE238</f>
        <v>Haley Tobiasz</v>
      </c>
      <c r="E275" s="65" t="s">
        <v>2197</v>
      </c>
      <c r="F275" s="1" t="str">
        <f>IF(ISERROR(Individual_Scores_Women_Var!E275), " ", IF(Individual_Scores_Women_Var!E275 = "Yes", "Yes", "  "))</f>
        <v>Yes</v>
      </c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" customHeight="1">
      <c r="B276" s="64" t="str">
        <f>Roster_Selection_Women!AB239&amp;" " &amp; "V "</f>
        <v xml:space="preserve">St. Francis (IL) ,University Of V </v>
      </c>
      <c r="C276" s="64" t="str">
        <f>Roster_Selection_Women!AD239</f>
        <v>5743-4867</v>
      </c>
      <c r="D276" s="64" t="str">
        <f>Roster_Selection_Women!AE239</f>
        <v>Kaitlyn Yearsich</v>
      </c>
      <c r="E276" s="65" t="s">
        <v>2197</v>
      </c>
      <c r="F276" s="1" t="str">
        <f>IF(ISERROR(Individual_Scores_Women_Var!E276), " ", IF(Individual_Scores_Women_Var!E276 = "Yes", "Yes", "  "))</f>
        <v>Yes</v>
      </c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" customHeight="1">
      <c r="B277" s="64" t="str">
        <f>Roster_Selection_Women!AB240&amp;" " &amp; "V "</f>
        <v xml:space="preserve">St. Francis (IL) ,University Of V </v>
      </c>
      <c r="C277" s="64" t="str">
        <f>Roster_Selection_Women!AD240</f>
        <v>18-2038</v>
      </c>
      <c r="D277" s="64" t="str">
        <f>Roster_Selection_Women!AE240</f>
        <v>Karley Mason</v>
      </c>
      <c r="E277" s="65" t="s">
        <v>2197</v>
      </c>
      <c r="F277" s="1" t="str">
        <f>IF(ISERROR(Individual_Scores_Women_Var!E277), " ", IF(Individual_Scores_Women_Var!E277 = "Yes", "Yes", "  "))</f>
        <v>Yes</v>
      </c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" customHeight="1">
      <c r="B278" s="64" t="str">
        <f>Roster_Selection_Women!AB241&amp;" " &amp; "V "</f>
        <v xml:space="preserve">St. Francis (IL) ,University Of V </v>
      </c>
      <c r="C278" s="64" t="str">
        <f>Roster_Selection_Women!AD241</f>
        <v>5686-2531</v>
      </c>
      <c r="D278" s="64" t="str">
        <f>Roster_Selection_Women!AE241</f>
        <v>Laura Rohlfs</v>
      </c>
      <c r="E278" s="65" t="s">
        <v>2197</v>
      </c>
      <c r="F278" s="1" t="str">
        <f>IF(ISERROR(Individual_Scores_Women_Var!E278), " ", IF(Individual_Scores_Women_Var!E278 = "Yes", "Yes", "  "))</f>
        <v>Yes</v>
      </c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" customHeight="1">
      <c r="B279" s="64" t="str">
        <f>Roster_Selection_Women!AB242&amp;" " &amp; "V "</f>
        <v xml:space="preserve">St. Francis (IL) ,University Of V </v>
      </c>
      <c r="C279" s="64" t="str">
        <f>Roster_Selection_Women!AD242</f>
        <v>9652-12931</v>
      </c>
      <c r="D279" s="64" t="str">
        <f>Roster_Selection_Women!AE242</f>
        <v>McKenzie Mattice</v>
      </c>
      <c r="E279" s="65" t="s">
        <v>2197</v>
      </c>
      <c r="F279" s="1" t="str">
        <f>IF(ISERROR(Individual_Scores_Women_Var!E279), " ", IF(Individual_Scores_Women_Var!E279 = "Yes", "Yes", "  "))</f>
        <v>Yes</v>
      </c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" customHeight="1">
      <c r="B280" s="64" t="s">
        <v>1759</v>
      </c>
      <c r="C280" s="66" t="str">
        <f>Individual_Scores_Women_Var!C280</f>
        <v/>
      </c>
      <c r="D280" s="67" t="str">
        <f>Individual_Scores_Women_Var!D280</f>
        <v/>
      </c>
      <c r="E280" s="65"/>
      <c r="F280" s="13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" customHeight="1">
      <c r="B281" s="64" t="s">
        <v>1759</v>
      </c>
      <c r="C281" s="66" t="str">
        <f>Individual_Scores_Women_Var!C281</f>
        <v/>
      </c>
      <c r="D281" s="67" t="str">
        <f>Individual_Scores_Women_Var!D281</f>
        <v/>
      </c>
      <c r="E281" s="65"/>
      <c r="F281" s="13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" customHeight="1">
      <c r="B282" s="64" t="s">
        <v>1759</v>
      </c>
      <c r="C282" s="66" t="str">
        <f>Individual_Scores_Women_Var!C282</f>
        <v/>
      </c>
      <c r="D282" s="67" t="str">
        <f>Individual_Scores_Women_Var!D282</f>
        <v/>
      </c>
      <c r="E282" s="65"/>
      <c r="F282" s="13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" customHeight="1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" customHeight="1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" customHeight="1">
      <c r="B285" s="64" t="str">
        <f>Roster_Selection_Women!AB260&amp;" " &amp; "V "</f>
        <v xml:space="preserve">Tennessee Wesleyan University V </v>
      </c>
      <c r="C285" s="64" t="str">
        <f>Roster_Selection_Women!AD260</f>
        <v>20-26854</v>
      </c>
      <c r="D285" s="64" t="str">
        <f>Roster_Selection_Women!AE260</f>
        <v>Abigail Key</v>
      </c>
      <c r="E285" s="65" t="s">
        <v>2197</v>
      </c>
      <c r="F285" s="1" t="str">
        <f>IF(ISERROR(Individual_Scores_Women_Var!E285), " ", IF(Individual_Scores_Women_Var!E285 = "Yes", "Yes", "  "))</f>
        <v>Yes</v>
      </c>
      <c r="G285" s="24" t="s">
        <v>1730</v>
      </c>
      <c r="H285" s="44">
        <v>181</v>
      </c>
      <c r="I285" s="44">
        <v>182</v>
      </c>
      <c r="J285" s="44">
        <v>171</v>
      </c>
      <c r="K285" s="44">
        <v>179</v>
      </c>
      <c r="L285" s="44">
        <v>214</v>
      </c>
      <c r="M285" s="44">
        <v>185</v>
      </c>
      <c r="N285" s="44">
        <v>203</v>
      </c>
      <c r="O285" s="44">
        <v>150</v>
      </c>
      <c r="P285" s="44">
        <v>149</v>
      </c>
      <c r="Q285" s="44">
        <v>213</v>
      </c>
      <c r="R285" s="44">
        <v>167</v>
      </c>
      <c r="S285" s="44">
        <v>197</v>
      </c>
      <c r="T285" s="44">
        <v>192</v>
      </c>
      <c r="U285" s="44">
        <v>198</v>
      </c>
      <c r="V285" s="44">
        <v>216</v>
      </c>
      <c r="W285" s="44">
        <v>169</v>
      </c>
      <c r="X285" s="19">
        <f>SUM(H285:W285)</f>
        <v>2966</v>
      </c>
      <c r="Y285" s="19">
        <f>COUNTIF(H285:W285, "&gt;0" )</f>
        <v>16</v>
      </c>
      <c r="Z285" s="19">
        <f>X285/Y285</f>
        <v>185.375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" customHeight="1">
      <c r="B286" s="64" t="str">
        <f>Roster_Selection_Women!AB261&amp;" " &amp; "V "</f>
        <v xml:space="preserve">Tennessee Wesleyan University V </v>
      </c>
      <c r="C286" s="64" t="str">
        <f>Roster_Selection_Women!AD261</f>
        <v>23-2537</v>
      </c>
      <c r="D286" s="64" t="str">
        <f>Roster_Selection_Women!AE261</f>
        <v>Ariana Harvey</v>
      </c>
      <c r="E286" s="65" t="s">
        <v>2197</v>
      </c>
      <c r="F286" s="1" t="str">
        <f>IF(ISERROR(Individual_Scores_Women_Var!E286), " ", IF(Individual_Scores_Women_Var!E286 = "Yes", "Yes", "  "))</f>
        <v xml:space="preserve">  </v>
      </c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" customHeight="1">
      <c r="B287" s="64" t="str">
        <f>Roster_Selection_Women!AB262&amp;" " &amp; "V "</f>
        <v xml:space="preserve">Tennessee Wesleyan University V </v>
      </c>
      <c r="C287" s="64" t="str">
        <f>Roster_Selection_Women!AD262</f>
        <v>19-7272</v>
      </c>
      <c r="D287" s="64" t="str">
        <f>Roster_Selection_Women!AE262</f>
        <v>Ella Husted</v>
      </c>
      <c r="E287" s="65" t="s">
        <v>2197</v>
      </c>
      <c r="F287" s="1" t="str">
        <f>IF(ISERROR(Individual_Scores_Women_Var!E287), " ", IF(Individual_Scores_Women_Var!E287 = "Yes", "Yes", "  "))</f>
        <v>Yes</v>
      </c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" customHeight="1">
      <c r="B288" s="64" t="str">
        <f>Roster_Selection_Women!AB263&amp;" " &amp; "V "</f>
        <v xml:space="preserve">Tennessee Wesleyan University V </v>
      </c>
      <c r="C288" s="64" t="str">
        <f>Roster_Selection_Women!AD263</f>
        <v>18-48229</v>
      </c>
      <c r="D288" s="64" t="str">
        <f>Roster_Selection_Women!AE263</f>
        <v>Jaycee Whitaker</v>
      </c>
      <c r="E288" s="65" t="s">
        <v>2197</v>
      </c>
      <c r="F288" s="1" t="str">
        <f>IF(ISERROR(Individual_Scores_Women_Var!E288), " ", IF(Individual_Scores_Women_Var!E288 = "Yes", "Yes", "  "))</f>
        <v>Yes</v>
      </c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" customHeight="1">
      <c r="B289" s="64" t="str">
        <f>Roster_Selection_Women!AB264&amp;" " &amp; "V "</f>
        <v xml:space="preserve">Tennessee Wesleyan University V </v>
      </c>
      <c r="C289" s="64" t="str">
        <f>Roster_Selection_Women!AD264</f>
        <v>17-22585</v>
      </c>
      <c r="D289" s="64" t="str">
        <f>Roster_Selection_Women!AE264</f>
        <v>Kyleigh Husted</v>
      </c>
      <c r="E289" s="65" t="s">
        <v>2197</v>
      </c>
      <c r="F289" s="1" t="str">
        <f>IF(ISERROR(Individual_Scores_Women_Var!E289), " ", IF(Individual_Scores_Women_Var!E289 = "Yes", "Yes", "  "))</f>
        <v>Yes</v>
      </c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" customHeight="1">
      <c r="B290" s="64" t="str">
        <f>Roster_Selection_Women!AB265&amp;" " &amp; "V "</f>
        <v xml:space="preserve">Tennessee Wesleyan University V </v>
      </c>
      <c r="C290" s="64" t="str">
        <f>Roster_Selection_Women!AD265</f>
        <v>11-641168</v>
      </c>
      <c r="D290" s="64" t="str">
        <f>Roster_Selection_Women!AE265</f>
        <v>Madison Bradley</v>
      </c>
      <c r="E290" s="65" t="s">
        <v>2197</v>
      </c>
      <c r="F290" s="1" t="str">
        <f>IF(ISERROR(Individual_Scores_Women_Var!E290), " ", IF(Individual_Scores_Women_Var!E290 = "Yes", "Yes", "  "))</f>
        <v>Yes</v>
      </c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" customHeight="1">
      <c r="B291" s="64" t="str">
        <f>Roster_Selection_Women!AB266&amp;" " &amp; "V "</f>
        <v xml:space="preserve">Tennessee Wesleyan University V </v>
      </c>
      <c r="C291" s="64" t="str">
        <f>Roster_Selection_Women!AD266</f>
        <v>8939-8453</v>
      </c>
      <c r="D291" s="64" t="str">
        <f>Roster_Selection_Women!AE266</f>
        <v>Madison Davis</v>
      </c>
      <c r="E291" s="65" t="s">
        <v>2197</v>
      </c>
      <c r="F291" s="1" t="str">
        <f>IF(ISERROR(Individual_Scores_Women_Var!E291), " ", IF(Individual_Scores_Women_Var!E291 = "Yes", "Yes", "  "))</f>
        <v>Yes</v>
      </c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" customHeight="1">
      <c r="B292" s="64" t="str">
        <f>Roster_Selection_Women!AB267&amp;" " &amp; "V "</f>
        <v xml:space="preserve">Tennessee Wesleyan University V </v>
      </c>
      <c r="C292" s="64" t="str">
        <f>Roster_Selection_Women!AD267</f>
        <v>11-240603</v>
      </c>
      <c r="D292" s="64" t="str">
        <f>Roster_Selection_Women!AE267</f>
        <v>Stormy Wallace</v>
      </c>
      <c r="E292" s="65" t="s">
        <v>2197</v>
      </c>
      <c r="F292" s="1" t="str">
        <f>IF(ISERROR(Individual_Scores_Women_Var!E292), " ", IF(Individual_Scores_Women_Var!E292 = "Yes", "Yes", "  "))</f>
        <v>Yes</v>
      </c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" customHeight="1">
      <c r="B293" s="64" t="s">
        <v>1760</v>
      </c>
      <c r="C293" s="66" t="str">
        <f>Individual_Scores_Women_Var!C293</f>
        <v/>
      </c>
      <c r="D293" s="67" t="str">
        <f>Individual_Scores_Women_Var!D293</f>
        <v/>
      </c>
      <c r="E293" s="65"/>
      <c r="F293" s="13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" customHeight="1">
      <c r="B294" s="64" t="s">
        <v>1760</v>
      </c>
      <c r="C294" s="66" t="str">
        <f>Individual_Scores_Women_Var!C294</f>
        <v/>
      </c>
      <c r="D294" s="67" t="str">
        <f>Individual_Scores_Women_Var!D294</f>
        <v/>
      </c>
      <c r="E294" s="65"/>
      <c r="F294" s="13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" customHeight="1">
      <c r="B295" s="64" t="s">
        <v>1760</v>
      </c>
      <c r="C295" s="66" t="str">
        <f>Individual_Scores_Women_Var!C295</f>
        <v/>
      </c>
      <c r="D295" s="67" t="str">
        <f>Individual_Scores_Women_Var!D295</f>
        <v/>
      </c>
      <c r="E295" s="65"/>
      <c r="F295" s="13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" customHeight="1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" customHeight="1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" customHeight="1">
      <c r="B298" s="64" t="str">
        <f>Roster_Selection_Women!AB268&amp;" " &amp; "V "</f>
        <v xml:space="preserve">Thomas More University V </v>
      </c>
      <c r="C298" s="64" t="str">
        <f>Roster_Selection_Women!AD268</f>
        <v>20-12875</v>
      </c>
      <c r="D298" s="64" t="str">
        <f>Roster_Selection_Women!AE268</f>
        <v>Alison McDonald</v>
      </c>
      <c r="E298" s="65" t="s">
        <v>2197</v>
      </c>
      <c r="F298" s="1" t="str">
        <f>IF(ISERROR(Individual_Scores_Women_Var!E298), " ", IF(Individual_Scores_Women_Var!E298 = "Yes", "Yes", "  "))</f>
        <v>Yes</v>
      </c>
      <c r="G298" s="24" t="s">
        <v>1730</v>
      </c>
      <c r="H298" s="44">
        <v>148</v>
      </c>
      <c r="I298" s="44">
        <v>187</v>
      </c>
      <c r="J298" s="44">
        <v>171</v>
      </c>
      <c r="K298" s="44">
        <v>154</v>
      </c>
      <c r="L298" s="44">
        <v>171</v>
      </c>
      <c r="M298" s="44">
        <v>218</v>
      </c>
      <c r="N298" s="44">
        <v>133</v>
      </c>
      <c r="O298" s="44">
        <v>147</v>
      </c>
      <c r="P298" s="44">
        <v>166</v>
      </c>
      <c r="Q298" s="44">
        <v>166</v>
      </c>
      <c r="R298" s="44">
        <v>140</v>
      </c>
      <c r="S298" s="44">
        <v>156</v>
      </c>
      <c r="T298" s="44">
        <v>178</v>
      </c>
      <c r="U298" s="44">
        <v>178</v>
      </c>
      <c r="V298" s="44">
        <v>168</v>
      </c>
      <c r="W298" s="44">
        <v>190</v>
      </c>
      <c r="X298" s="19">
        <f>SUM(H298:W298)</f>
        <v>2671</v>
      </c>
      <c r="Y298" s="19">
        <f>COUNTIF(H298:W298, "&gt;0" )</f>
        <v>16</v>
      </c>
      <c r="Z298" s="19">
        <f>X298/Y298</f>
        <v>166.9375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" customHeight="1">
      <c r="B299" s="64" t="str">
        <f>Roster_Selection_Women!AB269&amp;" " &amp; "V "</f>
        <v xml:space="preserve">Thomas More University V </v>
      </c>
      <c r="C299" s="64" t="str">
        <f>Roster_Selection_Women!AD269</f>
        <v>21-44884</v>
      </c>
      <c r="D299" s="64" t="str">
        <f>Roster_Selection_Women!AE269</f>
        <v>Annette Nichols</v>
      </c>
      <c r="E299" s="65" t="s">
        <v>2197</v>
      </c>
      <c r="F299" s="1" t="str">
        <f>IF(ISERROR(Individual_Scores_Women_Var!E299), " ", IF(Individual_Scores_Women_Var!E299 = "Yes", "Yes", "  "))</f>
        <v>Yes</v>
      </c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" customHeight="1">
      <c r="B300" s="64" t="str">
        <f>Roster_Selection_Women!AB270&amp;" " &amp; "V "</f>
        <v xml:space="preserve">Thomas More University V </v>
      </c>
      <c r="C300" s="64" t="str">
        <f>Roster_Selection_Women!AD270</f>
        <v>22-90439</v>
      </c>
      <c r="D300" s="64" t="str">
        <f>Roster_Selection_Women!AE270</f>
        <v>Elizabeth Steil</v>
      </c>
      <c r="E300" s="65" t="s">
        <v>2197</v>
      </c>
      <c r="F300" s="1" t="str">
        <f>IF(ISERROR(Individual_Scores_Women_Var!E300), " ", IF(Individual_Scores_Women_Var!E300 = "Yes", "Yes", "  "))</f>
        <v>Yes</v>
      </c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" customHeight="1">
      <c r="B301" s="64" t="str">
        <f>Roster_Selection_Women!AB271&amp;" " &amp; "V "</f>
        <v xml:space="preserve">Thomas More University V </v>
      </c>
      <c r="C301" s="64" t="str">
        <f>Roster_Selection_Women!AD271</f>
        <v>18-95353</v>
      </c>
      <c r="D301" s="64" t="str">
        <f>Roster_Selection_Women!AE271</f>
        <v>Maycie Merritt</v>
      </c>
      <c r="E301" s="65" t="s">
        <v>2197</v>
      </c>
      <c r="F301" s="1" t="str">
        <f>IF(ISERROR(Individual_Scores_Women_Var!E301), " ", IF(Individual_Scores_Women_Var!E301 = "Yes", "Yes", "  "))</f>
        <v>Yes</v>
      </c>
    </row>
    <row r="302" spans="2:80" s="1" customFormat="1" ht="13.9" customHeight="1">
      <c r="B302" s="64" t="str">
        <f>Roster_Selection_Women!AB272&amp;" " &amp; "V "</f>
        <v xml:space="preserve">Thomas More University V </v>
      </c>
      <c r="C302" s="64" t="str">
        <f>Roster_Selection_Women!AD272</f>
        <v>11-729151</v>
      </c>
      <c r="D302" s="64" t="str">
        <f>Roster_Selection_Women!AE272</f>
        <v>Mya Lambert</v>
      </c>
      <c r="E302" s="65" t="s">
        <v>2197</v>
      </c>
      <c r="F302" s="1" t="str">
        <f>IF(ISERROR(Individual_Scores_Women_Var!E302), " ", IF(Individual_Scores_Women_Var!E302 = "Yes", "Yes", "  "))</f>
        <v>Yes</v>
      </c>
    </row>
    <row r="303" spans="2:80" s="1" customFormat="1" ht="13.9" customHeight="1">
      <c r="B303" s="64" t="str">
        <f>Roster_Selection_Women!AB273&amp;" " &amp; "V "</f>
        <v xml:space="preserve"> V </v>
      </c>
      <c r="C303" s="64" t="str">
        <f>Roster_Selection_Women!AD273</f>
        <v/>
      </c>
      <c r="D303" s="64" t="str">
        <f>Roster_Selection_Women!AE273</f>
        <v/>
      </c>
      <c r="E303" s="65" t="s">
        <v>2197</v>
      </c>
      <c r="F303" s="1" t="str">
        <f>IF(ISERROR(Individual_Scores_Women_Var!E303), " ", IF(Individual_Scores_Women_Var!E303 = "Yes", "Yes", "  "))</f>
        <v xml:space="preserve">  </v>
      </c>
    </row>
    <row r="304" spans="2:80" s="1" customFormat="1" ht="13.9" customHeight="1">
      <c r="B304" s="64" t="str">
        <f>Roster_Selection_Women!AB274&amp;" " &amp; "V "</f>
        <v xml:space="preserve"> V </v>
      </c>
      <c r="C304" s="64" t="str">
        <f>Roster_Selection_Women!AD274</f>
        <v/>
      </c>
      <c r="D304" s="64" t="str">
        <f>Roster_Selection_Women!AE274</f>
        <v/>
      </c>
      <c r="E304" s="65"/>
      <c r="F304" s="1" t="str">
        <f>IF(ISERROR(Individual_Scores_Women_Var!E304), " ", IF(Individual_Scores_Women_Var!E304 = "Yes", "Yes", "  "))</f>
        <v xml:space="preserve">  </v>
      </c>
    </row>
    <row r="305" spans="2:26" s="1" customFormat="1" ht="13.9" customHeight="1">
      <c r="B305" s="64" t="str">
        <f>Roster_Selection_Women!AB275&amp;" " &amp; "V "</f>
        <v xml:space="preserve"> V </v>
      </c>
      <c r="C305" s="64" t="str">
        <f>Roster_Selection_Women!AD275</f>
        <v/>
      </c>
      <c r="D305" s="64" t="str">
        <f>Roster_Selection_Women!AE275</f>
        <v/>
      </c>
      <c r="E305" s="65"/>
      <c r="F305" s="1" t="str">
        <f>IF(ISERROR(Individual_Scores_Women_Var!E305), " ", IF(Individual_Scores_Women_Var!E305 = "Yes", "Yes", "  "))</f>
        <v xml:space="preserve">  </v>
      </c>
    </row>
    <row r="306" spans="2:26" s="1" customFormat="1" ht="13.9" customHeight="1">
      <c r="B306" s="64" t="s">
        <v>1761</v>
      </c>
      <c r="C306" s="66" t="str">
        <f>Individual_Scores_Women_Var!C306</f>
        <v/>
      </c>
      <c r="D306" s="67" t="str">
        <f>Individual_Scores_Women_Var!D306</f>
        <v/>
      </c>
      <c r="E306" s="65"/>
      <c r="F306" s="13"/>
    </row>
    <row r="307" spans="2:26" s="1" customFormat="1" ht="13.9" customHeight="1">
      <c r="B307" s="64" t="s">
        <v>1761</v>
      </c>
      <c r="C307" s="66" t="str">
        <f>Individual_Scores_Women_Var!C307</f>
        <v/>
      </c>
      <c r="D307" s="67" t="str">
        <f>Individual_Scores_Women_Var!D307</f>
        <v/>
      </c>
      <c r="E307" s="65"/>
      <c r="F307" s="13"/>
    </row>
    <row r="308" spans="2:26" s="1" customFormat="1" ht="13.9" customHeight="1">
      <c r="B308" s="64" t="s">
        <v>1761</v>
      </c>
      <c r="C308" s="66" t="str">
        <f>Individual_Scores_Women_Var!C308</f>
        <v/>
      </c>
      <c r="D308" s="67" t="str">
        <f>Individual_Scores_Women_Var!D308</f>
        <v/>
      </c>
      <c r="E308" s="65"/>
      <c r="F308" s="13"/>
    </row>
    <row r="309" spans="2:26" s="1" customFormat="1" ht="13.9" customHeight="1">
      <c r="B309" s="64" t="s">
        <v>30</v>
      </c>
      <c r="C309" s="64" t="s">
        <v>30</v>
      </c>
      <c r="D309" s="64" t="s">
        <v>30</v>
      </c>
      <c r="E309" s="68"/>
    </row>
    <row r="310" spans="2:26" s="1" customFormat="1" ht="13.9" customHeight="1">
      <c r="B310" s="64" t="s">
        <v>30</v>
      </c>
      <c r="C310" s="64" t="s">
        <v>30</v>
      </c>
      <c r="D310" s="64" t="s">
        <v>30</v>
      </c>
      <c r="E310" s="68"/>
    </row>
    <row r="311" spans="2:26" s="1" customFormat="1" ht="13.9" customHeight="1">
      <c r="B311" s="64" t="str">
        <f>Roster_Selection_Women!AB288&amp;" " &amp; "V "</f>
        <v xml:space="preserve">Trine University V </v>
      </c>
      <c r="C311" s="64" t="str">
        <f>Roster_Selection_Women!AD288</f>
        <v>11-510473</v>
      </c>
      <c r="D311" s="64" t="str">
        <f>Roster_Selection_Women!AE288</f>
        <v>Alissa VanHorn</v>
      </c>
      <c r="E311" s="65" t="s">
        <v>2197</v>
      </c>
      <c r="F311" s="1" t="str">
        <f>IF(ISERROR(Individual_Scores_Women_Var!E311), " ", IF(Individual_Scores_Women_Var!E311 = "Yes", "Yes", "  "))</f>
        <v>Yes</v>
      </c>
      <c r="G311" s="50" t="s">
        <v>1730</v>
      </c>
      <c r="H311" s="29">
        <v>255</v>
      </c>
      <c r="I311" s="29">
        <v>183</v>
      </c>
      <c r="J311" s="29">
        <v>181</v>
      </c>
      <c r="K311" s="29">
        <v>201</v>
      </c>
      <c r="L311" s="29">
        <v>215</v>
      </c>
      <c r="M311" s="29">
        <v>180</v>
      </c>
      <c r="N311" s="29">
        <v>167</v>
      </c>
      <c r="O311" s="29">
        <v>193</v>
      </c>
      <c r="P311" s="29">
        <v>187</v>
      </c>
      <c r="Q311" s="29">
        <v>226</v>
      </c>
      <c r="R311" s="29">
        <v>189</v>
      </c>
      <c r="S311" s="29">
        <v>206</v>
      </c>
      <c r="T311" s="29">
        <v>230</v>
      </c>
      <c r="U311" s="29">
        <v>228</v>
      </c>
      <c r="V311" s="29">
        <v>246</v>
      </c>
      <c r="W311" s="29">
        <v>248</v>
      </c>
      <c r="X311" s="69">
        <f>SUM(H311:W311)</f>
        <v>3335</v>
      </c>
      <c r="Y311" s="69">
        <f>COUNTIF(H311:W311, "&gt;0" )</f>
        <v>16</v>
      </c>
      <c r="Z311" s="69">
        <f>X311/Y311</f>
        <v>208.4375</v>
      </c>
    </row>
    <row r="312" spans="2:26" s="1" customFormat="1" ht="13.9" customHeight="1">
      <c r="B312" s="64" t="str">
        <f>Roster_Selection_Women!AB289&amp;" " &amp; "V "</f>
        <v xml:space="preserve">Trine University V </v>
      </c>
      <c r="C312" s="64" t="str">
        <f>Roster_Selection_Women!AD289</f>
        <v>11-531184</v>
      </c>
      <c r="D312" s="64" t="str">
        <f>Roster_Selection_Women!AE289</f>
        <v>Jaden Howard</v>
      </c>
      <c r="E312" s="65" t="s">
        <v>2197</v>
      </c>
      <c r="F312" s="1" t="str">
        <f>IF(ISERROR(Individual_Scores_Women_Var!E312), " ", IF(Individual_Scores_Women_Var!E312 = "Yes", "Yes", "  "))</f>
        <v>Yes</v>
      </c>
    </row>
    <row r="313" spans="2:26" s="1" customFormat="1" ht="13.9" customHeight="1">
      <c r="B313" s="64" t="str">
        <f>Roster_Selection_Women!AB290&amp;" " &amp; "V "</f>
        <v xml:space="preserve">Trine University V </v>
      </c>
      <c r="C313" s="64" t="str">
        <f>Roster_Selection_Women!AD290</f>
        <v>15-120828</v>
      </c>
      <c r="D313" s="64" t="str">
        <f>Roster_Selection_Women!AE290</f>
        <v>Karley Chouinard</v>
      </c>
      <c r="E313" s="65" t="s">
        <v>2196</v>
      </c>
      <c r="F313" s="1" t="str">
        <f>IF(ISERROR(Individual_Scores_Women_Var!E313), " ", IF(Individual_Scores_Women_Var!E313 = "Yes", "Yes", "  "))</f>
        <v>Yes</v>
      </c>
    </row>
    <row r="314" spans="2:26" s="1" customFormat="1" ht="13.9" customHeight="1">
      <c r="B314" s="64" t="str">
        <f>Roster_Selection_Women!AB291&amp;" " &amp; "V "</f>
        <v xml:space="preserve">Trine University V </v>
      </c>
      <c r="C314" s="64" t="str">
        <f>Roster_Selection_Women!AD291</f>
        <v>5796-10687</v>
      </c>
      <c r="D314" s="64" t="str">
        <f>Roster_Selection_Women!AE291</f>
        <v>Katherine Newman</v>
      </c>
      <c r="E314" s="65" t="s">
        <v>2197</v>
      </c>
      <c r="F314" s="1" t="str">
        <f>IF(ISERROR(Individual_Scores_Women_Var!E314), " ", IF(Individual_Scores_Women_Var!E314 = "Yes", "Yes", "  "))</f>
        <v>Yes</v>
      </c>
    </row>
    <row r="315" spans="2:26" s="1" customFormat="1" ht="13.9" customHeight="1">
      <c r="B315" s="64" t="str">
        <f>Roster_Selection_Women!AB292&amp;" " &amp; "V "</f>
        <v xml:space="preserve">Trine University V </v>
      </c>
      <c r="C315" s="64" t="str">
        <f>Roster_Selection_Women!AD292</f>
        <v>11-292038</v>
      </c>
      <c r="D315" s="64" t="str">
        <f>Roster_Selection_Women!AE292</f>
        <v>Lydia Flanagan</v>
      </c>
      <c r="E315" s="65" t="s">
        <v>2197</v>
      </c>
      <c r="F315" s="1" t="str">
        <f>IF(ISERROR(Individual_Scores_Women_Var!E315), " ", IF(Individual_Scores_Women_Var!E315 = "Yes", "Yes", "  "))</f>
        <v>Yes</v>
      </c>
    </row>
    <row r="316" spans="2:26" s="1" customFormat="1" ht="13.9" customHeight="1">
      <c r="B316" s="64" t="str">
        <f>Roster_Selection_Women!AB293&amp;" " &amp; "V "</f>
        <v xml:space="preserve">Trine University V </v>
      </c>
      <c r="C316" s="64" t="str">
        <f>Roster_Selection_Women!AD293</f>
        <v>11-324860</v>
      </c>
      <c r="D316" s="64" t="str">
        <f>Roster_Selection_Women!AE293</f>
        <v>Megan Timm</v>
      </c>
      <c r="E316" s="65" t="s">
        <v>2197</v>
      </c>
      <c r="F316" s="1" t="str">
        <f>IF(ISERROR(Individual_Scores_Women_Var!E316), " ", IF(Individual_Scores_Women_Var!E316 = "Yes", "Yes", "  "))</f>
        <v>Yes</v>
      </c>
    </row>
    <row r="317" spans="2:26" s="1" customFormat="1" ht="13.9" customHeight="1">
      <c r="B317" s="64" t="str">
        <f>Roster_Selection_Women!AB294&amp;" " &amp; "V "</f>
        <v xml:space="preserve">Trine University V </v>
      </c>
      <c r="C317" s="64" t="str">
        <f>Roster_Selection_Women!AD294</f>
        <v>22-93876</v>
      </c>
      <c r="D317" s="64" t="str">
        <f>Roster_Selection_Women!AE294</f>
        <v>Morgan Dera</v>
      </c>
      <c r="E317" s="65" t="s">
        <v>2196</v>
      </c>
      <c r="F317" s="1" t="str">
        <f>IF(ISERROR(Individual_Scores_Women_Var!E317), " ", IF(Individual_Scores_Women_Var!E317 = "Yes", "Yes", "  "))</f>
        <v>Yes</v>
      </c>
    </row>
    <row r="318" spans="2:26" s="1" customFormat="1" ht="13.9" customHeight="1">
      <c r="B318" s="64" t="str">
        <f>Roster_Selection_Women!AB295&amp;" " &amp; "V "</f>
        <v xml:space="preserve">Trine University V </v>
      </c>
      <c r="C318" s="64" t="str">
        <f>Roster_Selection_Women!AD295</f>
        <v>20-23796</v>
      </c>
      <c r="D318" s="64" t="str">
        <f>Roster_Selection_Women!AE295</f>
        <v>Morgan Petroff</v>
      </c>
      <c r="E318" s="65" t="s">
        <v>2196</v>
      </c>
      <c r="F318" s="1" t="str">
        <f>IF(ISERROR(Individual_Scores_Women_Var!E318), " ", IF(Individual_Scores_Women_Var!E318 = "Yes", "Yes", "  "))</f>
        <v>Yes</v>
      </c>
    </row>
    <row r="319" spans="2:26" s="1" customFormat="1" ht="13.9" customHeight="1">
      <c r="B319" s="64" t="s">
        <v>1763</v>
      </c>
      <c r="C319" s="66" t="str">
        <f>Individual_Scores_Women_Var!C319</f>
        <v/>
      </c>
      <c r="D319" s="67" t="str">
        <f>Individual_Scores_Women_Var!D319</f>
        <v/>
      </c>
      <c r="E319" s="65"/>
      <c r="F319" s="13"/>
    </row>
    <row r="320" spans="2:26" s="1" customFormat="1" ht="13.9" customHeight="1">
      <c r="B320" s="64" t="s">
        <v>1763</v>
      </c>
      <c r="C320" s="66" t="str">
        <f>Individual_Scores_Women_Var!C320</f>
        <v/>
      </c>
      <c r="D320" s="67" t="str">
        <f>Individual_Scores_Women_Var!D320</f>
        <v/>
      </c>
      <c r="E320" s="65"/>
      <c r="F320" s="13"/>
    </row>
    <row r="321" spans="2:26" s="1" customFormat="1" ht="13.9" customHeight="1">
      <c r="B321" s="64" t="s">
        <v>1763</v>
      </c>
      <c r="C321" s="66" t="str">
        <f>Individual_Scores_Women_Var!C321</f>
        <v/>
      </c>
      <c r="D321" s="67" t="str">
        <f>Individual_Scores_Women_Var!D321</f>
        <v/>
      </c>
      <c r="E321" s="65"/>
      <c r="F321" s="13"/>
    </row>
    <row r="322" spans="2:26" s="1" customFormat="1" ht="13.9" customHeight="1">
      <c r="B322" s="64" t="s">
        <v>30</v>
      </c>
      <c r="C322" s="64" t="s">
        <v>30</v>
      </c>
      <c r="D322" s="64" t="s">
        <v>30</v>
      </c>
      <c r="E322" s="68"/>
    </row>
    <row r="323" spans="2:26" s="1" customFormat="1" ht="13.9" customHeight="1">
      <c r="B323" s="64" t="s">
        <v>30</v>
      </c>
      <c r="C323" s="64" t="s">
        <v>30</v>
      </c>
      <c r="D323" s="64" t="s">
        <v>30</v>
      </c>
      <c r="E323" s="68"/>
    </row>
    <row r="324" spans="2:26" s="1" customFormat="1" ht="13.9" customHeight="1">
      <c r="B324" s="64" t="str">
        <f>Roster_Selection_Women!AB305&amp;" " &amp; "V "</f>
        <v xml:space="preserve">Union College V </v>
      </c>
      <c r="C324" s="64" t="str">
        <f>Roster_Selection_Women!AD305</f>
        <v>16-7514</v>
      </c>
      <c r="D324" s="64" t="str">
        <f>Roster_Selection_Women!AE305</f>
        <v>Amber Thomason</v>
      </c>
      <c r="E324" s="65" t="s">
        <v>2197</v>
      </c>
      <c r="F324" s="1" t="str">
        <f>IF(ISERROR(Individual_Scores_Women_Var!E324), " ", IF(Individual_Scores_Women_Var!E324 = "Yes", "Yes", "  "))</f>
        <v>Yes</v>
      </c>
      <c r="G324" s="50" t="s">
        <v>1730</v>
      </c>
      <c r="H324" s="29">
        <v>194</v>
      </c>
      <c r="I324" s="29">
        <v>159</v>
      </c>
      <c r="J324" s="29">
        <v>160</v>
      </c>
      <c r="K324" s="29">
        <v>155</v>
      </c>
      <c r="L324" s="29">
        <v>141</v>
      </c>
      <c r="M324" s="29">
        <v>168</v>
      </c>
      <c r="N324" s="29">
        <v>142</v>
      </c>
      <c r="O324" s="29">
        <v>179</v>
      </c>
      <c r="P324" s="29">
        <v>137</v>
      </c>
      <c r="Q324" s="29">
        <v>134</v>
      </c>
      <c r="R324" s="29">
        <v>139</v>
      </c>
      <c r="S324" s="29">
        <v>153</v>
      </c>
      <c r="T324" s="29">
        <v>153</v>
      </c>
      <c r="U324" s="29">
        <v>168</v>
      </c>
      <c r="V324" s="29">
        <v>172</v>
      </c>
      <c r="W324" s="29">
        <v>217</v>
      </c>
      <c r="X324" s="69">
        <f>SUM(H324:W324)</f>
        <v>2571</v>
      </c>
      <c r="Y324" s="69">
        <f>COUNTIF(H324:W324, "&gt;0" )</f>
        <v>16</v>
      </c>
      <c r="Z324" s="69">
        <f>X324/Y324</f>
        <v>160.6875</v>
      </c>
    </row>
    <row r="325" spans="2:26" s="1" customFormat="1" ht="13.9" customHeight="1">
      <c r="B325" s="64" t="str">
        <f>Roster_Selection_Women!AB306&amp;" " &amp; "V "</f>
        <v xml:space="preserve">Union College V </v>
      </c>
      <c r="C325" s="64" t="str">
        <f>Roster_Selection_Women!AD306</f>
        <v>18-82609</v>
      </c>
      <c r="D325" s="64" t="str">
        <f>Roster_Selection_Women!AE306</f>
        <v>Heaven Cooper</v>
      </c>
      <c r="E325" s="65" t="s">
        <v>2197</v>
      </c>
      <c r="F325" s="1" t="str">
        <f>IF(ISERROR(Individual_Scores_Women_Var!E325), " ", IF(Individual_Scores_Women_Var!E325 = "Yes", "Yes", "  "))</f>
        <v>Yes</v>
      </c>
    </row>
    <row r="326" spans="2:26" s="1" customFormat="1" ht="13.9" customHeight="1">
      <c r="B326" s="64" t="str">
        <f>Roster_Selection_Women!AB307&amp;" " &amp; "V "</f>
        <v xml:space="preserve">Union College V </v>
      </c>
      <c r="C326" s="64" t="str">
        <f>Roster_Selection_Women!AD307</f>
        <v>11-648885</v>
      </c>
      <c r="D326" s="64" t="str">
        <f>Roster_Selection_Women!AE307</f>
        <v>Laura Head</v>
      </c>
      <c r="E326" s="65" t="s">
        <v>2197</v>
      </c>
      <c r="F326" s="1" t="str">
        <f>IF(ISERROR(Individual_Scores_Women_Var!E326), " ", IF(Individual_Scores_Women_Var!E326 = "Yes", "Yes", "  "))</f>
        <v>Yes</v>
      </c>
    </row>
    <row r="327" spans="2:26" s="1" customFormat="1" ht="13.9" customHeight="1">
      <c r="B327" s="64" t="str">
        <f>Roster_Selection_Women!AB308&amp;" " &amp; "V "</f>
        <v xml:space="preserve">Union College V </v>
      </c>
      <c r="C327" s="64" t="str">
        <f>Roster_Selection_Women!AD308</f>
        <v>17-10180</v>
      </c>
      <c r="D327" s="64" t="str">
        <f>Roster_Selection_Women!AE308</f>
        <v>Madelynn Napier</v>
      </c>
      <c r="E327" s="65" t="s">
        <v>2197</v>
      </c>
      <c r="F327" s="1" t="str">
        <f>IF(ISERROR(Individual_Scores_Women_Var!E327), " ", IF(Individual_Scores_Women_Var!E327 = "Yes", "Yes", "  "))</f>
        <v>Yes</v>
      </c>
    </row>
    <row r="328" spans="2:26" s="1" customFormat="1" ht="13.9" customHeight="1">
      <c r="B328" s="64" t="str">
        <f>Roster_Selection_Women!AB309&amp;" " &amp; "V "</f>
        <v xml:space="preserve">Union College V </v>
      </c>
      <c r="C328" s="64" t="str">
        <f>Roster_Selection_Women!AD309</f>
        <v>11-747594</v>
      </c>
      <c r="D328" s="64" t="str">
        <f>Roster_Selection_Women!AE309</f>
        <v>Maya Coleman</v>
      </c>
      <c r="E328" s="65" t="s">
        <v>2197</v>
      </c>
      <c r="F328" s="1" t="str">
        <f>IF(ISERROR(Individual_Scores_Women_Var!E328), " ", IF(Individual_Scores_Women_Var!E328 = "Yes", "Yes", "  "))</f>
        <v>Yes</v>
      </c>
    </row>
    <row r="329" spans="2:26" s="1" customFormat="1" ht="13.9" customHeight="1">
      <c r="B329" s="64" t="str">
        <f>Roster_Selection_Women!AB310&amp;" " &amp; "V "</f>
        <v xml:space="preserve">Union College V </v>
      </c>
      <c r="C329" s="64" t="str">
        <f>Roster_Selection_Women!AD310</f>
        <v>22-4008</v>
      </c>
      <c r="D329" s="64" t="str">
        <f>Roster_Selection_Women!AE310</f>
        <v>Olivia Brock</v>
      </c>
      <c r="E329" s="65" t="s">
        <v>2197</v>
      </c>
      <c r="F329" s="1" t="str">
        <f>IF(ISERROR(Individual_Scores_Women_Var!E329), " ", IF(Individual_Scores_Women_Var!E329 = "Yes", "Yes", "  "))</f>
        <v>Yes</v>
      </c>
    </row>
    <row r="330" spans="2:26" s="1" customFormat="1" ht="13.9" customHeight="1">
      <c r="B330" s="64" t="str">
        <f>Roster_Selection_Women!AB311&amp;" " &amp; "V "</f>
        <v xml:space="preserve"> V </v>
      </c>
      <c r="C330" s="64" t="str">
        <f>Roster_Selection_Women!AD311</f>
        <v/>
      </c>
      <c r="D330" s="64" t="str">
        <f>Roster_Selection_Women!AE311</f>
        <v/>
      </c>
      <c r="E330" s="65"/>
      <c r="F330" s="1" t="str">
        <f>IF(ISERROR(Individual_Scores_Women_Var!E330), " ", IF(Individual_Scores_Women_Var!E330 = "Yes", "Yes", "  "))</f>
        <v xml:space="preserve">  </v>
      </c>
    </row>
    <row r="331" spans="2:26" s="1" customFormat="1" ht="13.9" customHeight="1">
      <c r="B331" s="64" t="str">
        <f>Roster_Selection_Women!AB312&amp;" " &amp; "V "</f>
        <v xml:space="preserve"> V </v>
      </c>
      <c r="C331" s="64" t="str">
        <f>Roster_Selection_Women!AD312</f>
        <v/>
      </c>
      <c r="D331" s="64" t="str">
        <f>Roster_Selection_Women!AE312</f>
        <v/>
      </c>
      <c r="E331" s="65"/>
      <c r="F331" s="1" t="str">
        <f>IF(ISERROR(Individual_Scores_Women_Var!E331), " ", IF(Individual_Scores_Women_Var!E331 = "Yes", "Yes", "  "))</f>
        <v xml:space="preserve">  </v>
      </c>
    </row>
    <row r="332" spans="2:26" s="1" customFormat="1" ht="13.9" customHeight="1">
      <c r="B332" s="64" t="s">
        <v>1764</v>
      </c>
      <c r="C332" s="66" t="str">
        <f>Individual_Scores_Women_Var!C332</f>
        <v/>
      </c>
      <c r="D332" s="67" t="str">
        <f>Individual_Scores_Women_Var!D332</f>
        <v/>
      </c>
      <c r="E332" s="65"/>
      <c r="F332" s="13"/>
    </row>
    <row r="333" spans="2:26" s="1" customFormat="1" ht="13.9" customHeight="1">
      <c r="B333" s="64" t="s">
        <v>1764</v>
      </c>
      <c r="C333" s="66" t="str">
        <f>Individual_Scores_Women_Var!C333</f>
        <v/>
      </c>
      <c r="D333" s="67" t="str">
        <f>Individual_Scores_Women_Var!D333</f>
        <v/>
      </c>
      <c r="E333" s="65"/>
      <c r="F333" s="13"/>
    </row>
    <row r="334" spans="2:26" s="1" customFormat="1" ht="13.9" customHeight="1">
      <c r="B334" s="64" t="s">
        <v>1764</v>
      </c>
      <c r="C334" s="66" t="str">
        <f>Individual_Scores_Women_Var!C334</f>
        <v/>
      </c>
      <c r="D334" s="67" t="str">
        <f>Individual_Scores_Women_Var!D334</f>
        <v/>
      </c>
      <c r="E334" s="65"/>
      <c r="F334" s="13"/>
    </row>
    <row r="335" spans="2:26" s="1" customFormat="1" ht="13.9" customHeight="1">
      <c r="B335" s="64" t="s">
        <v>30</v>
      </c>
      <c r="C335" s="64" t="s">
        <v>30</v>
      </c>
      <c r="D335" s="64" t="s">
        <v>30</v>
      </c>
      <c r="E335" s="68"/>
    </row>
    <row r="336" spans="2:26" s="1" customFormat="1" ht="13.9" customHeight="1">
      <c r="B336" s="64" t="s">
        <v>30</v>
      </c>
      <c r="C336" s="64" t="s">
        <v>30</v>
      </c>
      <c r="D336" s="64" t="s">
        <v>30</v>
      </c>
      <c r="E336" s="68"/>
    </row>
    <row r="337" spans="2:26" s="1" customFormat="1" ht="13.9" customHeight="1">
      <c r="B337" s="64" t="str">
        <f>Roster_Selection_Women!AB313&amp;" " &amp; "V "</f>
        <v xml:space="preserve">University of the Cumberlands V </v>
      </c>
      <c r="C337" s="64" t="str">
        <f>Roster_Selection_Women!AD313</f>
        <v>17-43815</v>
      </c>
      <c r="D337" s="64" t="str">
        <f>Roster_Selection_Women!AE313</f>
        <v>Erika Taylor</v>
      </c>
      <c r="E337" s="65" t="s">
        <v>2197</v>
      </c>
      <c r="F337" s="1" t="str">
        <f>IF(ISERROR(Individual_Scores_Women_Var!E337), " ", IF(Individual_Scores_Women_Var!E337 = "Yes", "Yes", "  "))</f>
        <v>Yes</v>
      </c>
      <c r="G337" s="50" t="s">
        <v>1730</v>
      </c>
      <c r="H337" s="29">
        <v>173</v>
      </c>
      <c r="I337" s="29">
        <v>201</v>
      </c>
      <c r="J337" s="29">
        <v>235</v>
      </c>
      <c r="K337" s="29">
        <v>209</v>
      </c>
      <c r="L337" s="29">
        <v>218</v>
      </c>
      <c r="M337" s="29">
        <v>173</v>
      </c>
      <c r="N337" s="29">
        <v>209</v>
      </c>
      <c r="O337" s="29">
        <v>162</v>
      </c>
      <c r="P337" s="29">
        <v>246</v>
      </c>
      <c r="Q337" s="29">
        <v>197</v>
      </c>
      <c r="R337" s="29">
        <v>213</v>
      </c>
      <c r="S337" s="29">
        <v>213</v>
      </c>
      <c r="T337" s="29">
        <v>167</v>
      </c>
      <c r="U337" s="29">
        <v>193</v>
      </c>
      <c r="V337" s="29">
        <v>192</v>
      </c>
      <c r="W337" s="29">
        <v>196</v>
      </c>
      <c r="X337" s="69">
        <f>SUM(H337:W337)</f>
        <v>3197</v>
      </c>
      <c r="Y337" s="69">
        <f>COUNTIF(H337:W337, "&gt;0" )</f>
        <v>16</v>
      </c>
      <c r="Z337" s="69">
        <f>X337/Y337</f>
        <v>199.8125</v>
      </c>
    </row>
    <row r="338" spans="2:26" s="1" customFormat="1" ht="13.9" customHeight="1">
      <c r="B338" s="64" t="str">
        <f>Roster_Selection_Women!AB314&amp;" " &amp; "V "</f>
        <v xml:space="preserve">University of the Cumberlands V </v>
      </c>
      <c r="C338" s="64" t="str">
        <f>Roster_Selection_Women!AD314</f>
        <v>11-765785</v>
      </c>
      <c r="D338" s="64" t="str">
        <f>Roster_Selection_Women!AE314</f>
        <v>Haleigh Lawwell</v>
      </c>
      <c r="E338" s="65" t="s">
        <v>2197</v>
      </c>
      <c r="F338" s="1" t="str">
        <f>IF(ISERROR(Individual_Scores_Women_Var!E338), " ", IF(Individual_Scores_Women_Var!E338 = "Yes", "Yes", "  "))</f>
        <v>Yes</v>
      </c>
    </row>
    <row r="339" spans="2:26" s="1" customFormat="1" ht="13.9" customHeight="1">
      <c r="B339" s="64" t="str">
        <f>Roster_Selection_Women!AB315&amp;" " &amp; "V "</f>
        <v xml:space="preserve">University of the Cumberlands V </v>
      </c>
      <c r="C339" s="64" t="str">
        <f>Roster_Selection_Women!AD315</f>
        <v>5923-184</v>
      </c>
      <c r="D339" s="64" t="str">
        <f>Roster_Selection_Women!AE315</f>
        <v>Jacqueline Oliphant</v>
      </c>
      <c r="E339" s="65" t="s">
        <v>2197</v>
      </c>
      <c r="F339" s="1" t="str">
        <f>IF(ISERROR(Individual_Scores_Women_Var!E339), " ", IF(Individual_Scores_Women_Var!E339 = "Yes", "Yes", "  "))</f>
        <v xml:space="preserve">  </v>
      </c>
    </row>
    <row r="340" spans="2:26" s="1" customFormat="1" ht="13.9" customHeight="1">
      <c r="B340" s="64" t="str">
        <f>Roster_Selection_Women!AB316&amp;" " &amp; "V "</f>
        <v xml:space="preserve">University of the Cumberlands V </v>
      </c>
      <c r="C340" s="64" t="str">
        <f>Roster_Selection_Women!AD316</f>
        <v>11-406229</v>
      </c>
      <c r="D340" s="64" t="str">
        <f>Roster_Selection_Women!AE316</f>
        <v>Kiara Abanto</v>
      </c>
      <c r="E340" s="65" t="s">
        <v>2197</v>
      </c>
      <c r="F340" s="1" t="str">
        <f>IF(ISERROR(Individual_Scores_Women_Var!E340), " ", IF(Individual_Scores_Women_Var!E340 = "Yes", "Yes", "  "))</f>
        <v>Yes</v>
      </c>
    </row>
    <row r="341" spans="2:26" s="1" customFormat="1" ht="13.9" customHeight="1">
      <c r="B341" s="64" t="str">
        <f>Roster_Selection_Women!AB317&amp;" " &amp; "V "</f>
        <v xml:space="preserve">University of the Cumberlands V </v>
      </c>
      <c r="C341" s="64" t="str">
        <f>Roster_Selection_Women!AD317</f>
        <v>7914-3935</v>
      </c>
      <c r="D341" s="64" t="str">
        <f>Roster_Selection_Women!AE317</f>
        <v>Paige Frantz</v>
      </c>
      <c r="E341" s="65" t="s">
        <v>2197</v>
      </c>
      <c r="F341" s="1" t="str">
        <f>IF(ISERROR(Individual_Scores_Women_Var!E341), " ", IF(Individual_Scores_Women_Var!E341 = "Yes", "Yes", "  "))</f>
        <v>Yes</v>
      </c>
    </row>
    <row r="342" spans="2:26" s="1" customFormat="1" ht="13.9" customHeight="1">
      <c r="B342" s="64" t="str">
        <f>Roster_Selection_Women!AB318&amp;" " &amp; "V "</f>
        <v xml:space="preserve">University of the Cumberlands V </v>
      </c>
      <c r="C342" s="64" t="str">
        <f>Roster_Selection_Women!AD318</f>
        <v>11-546302</v>
      </c>
      <c r="D342" s="64" t="str">
        <f>Roster_Selection_Women!AE318</f>
        <v>Skyler Holt</v>
      </c>
      <c r="E342" s="65" t="s">
        <v>2197</v>
      </c>
      <c r="F342" s="1" t="str">
        <f>IF(ISERROR(Individual_Scores_Women_Var!E342), " ", IF(Individual_Scores_Women_Var!E342 = "Yes", "Yes", "  "))</f>
        <v>Yes</v>
      </c>
    </row>
    <row r="343" spans="2:26" s="1" customFormat="1" ht="13.9" customHeight="1">
      <c r="B343" s="64" t="str">
        <f>Roster_Selection_Women!AB319&amp;" " &amp; "V "</f>
        <v xml:space="preserve"> V </v>
      </c>
      <c r="C343" s="64" t="str">
        <f>Roster_Selection_Women!AD319</f>
        <v/>
      </c>
      <c r="D343" s="64" t="str">
        <f>Roster_Selection_Women!AE319</f>
        <v/>
      </c>
      <c r="E343" s="65"/>
      <c r="F343" s="1" t="str">
        <f>IF(ISERROR(Individual_Scores_Women_Var!E343), " ", IF(Individual_Scores_Women_Var!E343 = "Yes", "Yes", "  "))</f>
        <v xml:space="preserve">  </v>
      </c>
    </row>
    <row r="344" spans="2:26" s="1" customFormat="1" ht="13.9" customHeight="1">
      <c r="B344" s="64" t="str">
        <f>Roster_Selection_Women!AB320&amp;" " &amp; "V "</f>
        <v xml:space="preserve"> V </v>
      </c>
      <c r="C344" s="64" t="str">
        <f>Roster_Selection_Women!AD320</f>
        <v/>
      </c>
      <c r="D344" s="64" t="str">
        <f>Roster_Selection_Women!AE320</f>
        <v/>
      </c>
      <c r="E344" s="65"/>
      <c r="F344" s="1" t="str">
        <f>IF(ISERROR(Individual_Scores_Women_Var!E344), " ", IF(Individual_Scores_Women_Var!E344 = "Yes", "Yes", "  "))</f>
        <v xml:space="preserve">  </v>
      </c>
    </row>
    <row r="345" spans="2:26" s="1" customFormat="1" ht="13.9" customHeight="1">
      <c r="B345" s="64" t="s">
        <v>1788</v>
      </c>
      <c r="C345" s="66" t="str">
        <f>Individual_Scores_Women_Var!C345</f>
        <v/>
      </c>
      <c r="D345" s="67" t="str">
        <f>Individual_Scores_Women_Var!D345</f>
        <v/>
      </c>
      <c r="E345" s="65"/>
      <c r="F345" s="13"/>
    </row>
    <row r="346" spans="2:26" s="1" customFormat="1" ht="13.9" customHeight="1">
      <c r="B346" s="64" t="s">
        <v>1788</v>
      </c>
      <c r="C346" s="66" t="str">
        <f>Individual_Scores_Women_Var!C346</f>
        <v/>
      </c>
      <c r="D346" s="67" t="str">
        <f>Individual_Scores_Women_Var!D346</f>
        <v/>
      </c>
      <c r="E346" s="65"/>
      <c r="F346" s="13"/>
    </row>
    <row r="347" spans="2:26" s="1" customFormat="1" ht="13.9" customHeight="1">
      <c r="B347" s="64" t="s">
        <v>1788</v>
      </c>
      <c r="C347" s="66" t="str">
        <f>Individual_Scores_Women_Var!C347</f>
        <v/>
      </c>
      <c r="D347" s="67" t="str">
        <f>Individual_Scores_Women_Var!D347</f>
        <v/>
      </c>
      <c r="E347" s="65"/>
      <c r="F347" s="13"/>
    </row>
    <row r="348" spans="2:26" s="1" customFormat="1" ht="13.9" customHeight="1">
      <c r="B348" s="64" t="s">
        <v>30</v>
      </c>
      <c r="C348" s="64" t="s">
        <v>30</v>
      </c>
      <c r="D348" s="64" t="s">
        <v>30</v>
      </c>
      <c r="E348" s="68"/>
    </row>
    <row r="349" spans="2:26" s="1" customFormat="1" ht="13.9" customHeight="1">
      <c r="B349" s="64" t="s">
        <v>30</v>
      </c>
      <c r="C349" s="64" t="s">
        <v>30</v>
      </c>
      <c r="D349" s="64" t="s">
        <v>30</v>
      </c>
      <c r="E349" s="68"/>
    </row>
    <row r="350" spans="2:26" s="1" customFormat="1" ht="13.9" customHeight="1">
      <c r="B350" s="64" t="str">
        <f>Roster_Selection_Women!AB324&amp;" " &amp; "V "</f>
        <v xml:space="preserve">William Woods University V </v>
      </c>
      <c r="C350" s="64" t="str">
        <f>Roster_Selection_Women!AD324</f>
        <v>17-99406</v>
      </c>
      <c r="D350" s="64" t="str">
        <f>Roster_Selection_Women!AE324</f>
        <v>Bethany Johnson</v>
      </c>
      <c r="E350" s="65" t="s">
        <v>2197</v>
      </c>
      <c r="F350" s="1" t="str">
        <f>IF(ISERROR(Individual_Scores_Women_Var!E350), " ", IF(Individual_Scores_Women_Var!E350 = "Yes", "Yes", "  "))</f>
        <v>Yes</v>
      </c>
      <c r="G350" s="50" t="s">
        <v>1730</v>
      </c>
      <c r="H350" s="29">
        <v>153</v>
      </c>
      <c r="I350" s="29">
        <v>179</v>
      </c>
      <c r="J350" s="29">
        <v>166</v>
      </c>
      <c r="K350" s="29">
        <v>224</v>
      </c>
      <c r="L350" s="29">
        <v>179</v>
      </c>
      <c r="M350" s="29">
        <v>190</v>
      </c>
      <c r="N350" s="29">
        <v>140</v>
      </c>
      <c r="O350" s="29">
        <v>168</v>
      </c>
      <c r="P350" s="29">
        <v>213</v>
      </c>
      <c r="Q350" s="29">
        <v>171</v>
      </c>
      <c r="R350" s="29">
        <v>180</v>
      </c>
      <c r="S350" s="29">
        <v>198</v>
      </c>
      <c r="T350" s="29">
        <v>170</v>
      </c>
      <c r="U350" s="29">
        <v>212</v>
      </c>
      <c r="V350" s="29">
        <v>180</v>
      </c>
      <c r="W350" s="29">
        <v>276</v>
      </c>
      <c r="X350" s="69">
        <f>SUM(H350:W350)</f>
        <v>2999</v>
      </c>
      <c r="Y350" s="69">
        <f>COUNTIF(H350:W350, "&gt;0" )</f>
        <v>16</v>
      </c>
      <c r="Z350" s="69">
        <f>X350/Y350</f>
        <v>187.4375</v>
      </c>
    </row>
    <row r="351" spans="2:26" s="1" customFormat="1" ht="13.9" customHeight="1">
      <c r="B351" s="64" t="str">
        <f>Roster_Selection_Women!AB325&amp;" " &amp; "V "</f>
        <v xml:space="preserve">William Woods University V </v>
      </c>
      <c r="C351" s="64" t="str">
        <f>Roster_Selection_Women!AD325</f>
        <v>18-17170</v>
      </c>
      <c r="D351" s="64" t="str">
        <f>Roster_Selection_Women!AE325</f>
        <v>Caitlyn Rawson</v>
      </c>
      <c r="E351" s="65" t="s">
        <v>2197</v>
      </c>
      <c r="F351" s="1" t="str">
        <f>IF(ISERROR(Individual_Scores_Women_Var!E351), " ", IF(Individual_Scores_Women_Var!E351 = "Yes", "Yes", "  "))</f>
        <v>Yes</v>
      </c>
    </row>
    <row r="352" spans="2:26" s="1" customFormat="1" ht="13.9" customHeight="1">
      <c r="B352" s="64" t="str">
        <f>Roster_Selection_Women!AB326&amp;" " &amp; "V "</f>
        <v xml:space="preserve">William Woods University V </v>
      </c>
      <c r="C352" s="64" t="str">
        <f>Roster_Selection_Women!AD326</f>
        <v>17-25168</v>
      </c>
      <c r="D352" s="64" t="str">
        <f>Roster_Selection_Women!AE326</f>
        <v>Emily Childress</v>
      </c>
      <c r="E352" s="65" t="s">
        <v>2197</v>
      </c>
      <c r="F352" s="1" t="str">
        <f>IF(ISERROR(Individual_Scores_Women_Var!E352), " ", IF(Individual_Scores_Women_Var!E352 = "Yes", "Yes", "  "))</f>
        <v>Yes</v>
      </c>
    </row>
    <row r="353" spans="2:52" s="1" customFormat="1" ht="13.9" customHeight="1">
      <c r="B353" s="64" t="str">
        <f>Roster_Selection_Women!AB327&amp;" " &amp; "V "</f>
        <v xml:space="preserve">William Woods University V </v>
      </c>
      <c r="C353" s="64" t="str">
        <f>Roster_Selection_Women!AD327</f>
        <v>11-380870</v>
      </c>
      <c r="D353" s="64" t="str">
        <f>Roster_Selection_Women!AE327</f>
        <v>Hailey Triske</v>
      </c>
      <c r="E353" s="65" t="s">
        <v>2197</v>
      </c>
      <c r="F353" s="1" t="str">
        <f>IF(ISERROR(Individual_Scores_Women_Var!E353), " ", IF(Individual_Scores_Women_Var!E353 = "Yes", "Yes", "  "))</f>
        <v>Yes</v>
      </c>
    </row>
    <row r="354" spans="2:52" s="1" customFormat="1" ht="13.9" customHeight="1">
      <c r="B354" s="64" t="str">
        <f>Roster_Selection_Women!AB328&amp;" " &amp; "V "</f>
        <v xml:space="preserve">William Woods University V </v>
      </c>
      <c r="C354" s="64" t="str">
        <f>Roster_Selection_Women!AD328</f>
        <v>22-1676</v>
      </c>
      <c r="D354" s="64" t="str">
        <f>Roster_Selection_Women!AE328</f>
        <v>Izzy Fletcher</v>
      </c>
      <c r="E354" s="65" t="s">
        <v>2197</v>
      </c>
      <c r="F354" s="1" t="str">
        <f>IF(ISERROR(Individual_Scores_Women_Var!E354), " ", IF(Individual_Scores_Women_Var!E354 = "Yes", "Yes", "  "))</f>
        <v>Yes</v>
      </c>
    </row>
    <row r="355" spans="2:52" s="1" customFormat="1" ht="13.9" customHeight="1">
      <c r="B355" s="64" t="str">
        <f>Roster_Selection_Women!AB329&amp;" " &amp; "V "</f>
        <v xml:space="preserve">William Woods University V </v>
      </c>
      <c r="C355" s="64" t="str">
        <f>Roster_Selection_Women!AD329</f>
        <v>11-276139</v>
      </c>
      <c r="D355" s="64" t="str">
        <f>Roster_Selection_Women!AE329</f>
        <v>Kirsten Butcher</v>
      </c>
      <c r="E355" s="65" t="s">
        <v>2197</v>
      </c>
      <c r="F355" s="1" t="str">
        <f>IF(ISERROR(Individual_Scores_Women_Var!E355), " ", IF(Individual_Scores_Women_Var!E355 = "Yes", "Yes", "  "))</f>
        <v>Yes</v>
      </c>
    </row>
    <row r="356" spans="2:52" s="1" customFormat="1" ht="13.9" customHeight="1">
      <c r="B356" s="64" t="str">
        <f>Roster_Selection_Women!AB330&amp;" " &amp; "V "</f>
        <v xml:space="preserve">William Woods University V </v>
      </c>
      <c r="C356" s="64" t="str">
        <f>Roster_Selection_Women!AD330</f>
        <v>19-58587</v>
      </c>
      <c r="D356" s="64" t="str">
        <f>Roster_Selection_Women!AE330</f>
        <v>Savannah Edmonds</v>
      </c>
      <c r="E356" s="65" t="s">
        <v>2197</v>
      </c>
      <c r="F356" s="1" t="str">
        <f>IF(ISERROR(Individual_Scores_Women_Var!E356), " ", IF(Individual_Scores_Women_Var!E356 = "Yes", "Yes", "  "))</f>
        <v>Yes</v>
      </c>
    </row>
    <row r="357" spans="2:52" s="1" customFormat="1" ht="13.9" customHeight="1">
      <c r="B357" s="64" t="str">
        <f>Roster_Selection_Women!AB331&amp;" " &amp; "V "</f>
        <v xml:space="preserve">William Woods University V </v>
      </c>
      <c r="C357" s="64" t="str">
        <f>Roster_Selection_Women!AD331</f>
        <v>8223-83764</v>
      </c>
      <c r="D357" s="64" t="str">
        <f>Roster_Selection_Women!AE331</f>
        <v>Trista Rauma</v>
      </c>
      <c r="E357" s="65" t="s">
        <v>2197</v>
      </c>
      <c r="F357" s="1" t="str">
        <f>IF(ISERROR(Individual_Scores_Women_Var!E357), " ", IF(Individual_Scores_Women_Var!E357 = "Yes", "Yes", "  "))</f>
        <v>Yes</v>
      </c>
    </row>
    <row r="358" spans="2:52" s="1" customFormat="1" ht="13.9" customHeight="1">
      <c r="B358" s="64" t="s">
        <v>1766</v>
      </c>
      <c r="C358" s="66" t="str">
        <f>Individual_Scores_Women_Var!C358</f>
        <v/>
      </c>
      <c r="D358" s="67" t="str">
        <f>Individual_Scores_Women_Var!D358</f>
        <v/>
      </c>
      <c r="E358" s="65"/>
      <c r="F358" s="13"/>
    </row>
    <row r="359" spans="2:52" s="1" customFormat="1" ht="13.9" customHeight="1">
      <c r="B359" s="64" t="s">
        <v>1766</v>
      </c>
      <c r="C359" s="66" t="str">
        <f>Individual_Scores_Women_Var!C359</f>
        <v/>
      </c>
      <c r="D359" s="67" t="str">
        <f>Individual_Scores_Women_Var!D359</f>
        <v/>
      </c>
      <c r="E359" s="65"/>
      <c r="F359" s="13"/>
    </row>
    <row r="360" spans="2:52" s="1" customFormat="1" ht="13.9" customHeight="1">
      <c r="B360" s="64" t="s">
        <v>1766</v>
      </c>
      <c r="C360" s="66" t="str">
        <f>Individual_Scores_Women_Var!C360</f>
        <v/>
      </c>
      <c r="D360" s="67" t="str">
        <f>Individual_Scores_Women_Var!D360</f>
        <v/>
      </c>
      <c r="E360" s="65"/>
      <c r="F360" s="13"/>
    </row>
    <row r="361" spans="2:52" s="1" customFormat="1" ht="13.9" customHeight="1">
      <c r="B361" s="64" t="s">
        <v>30</v>
      </c>
      <c r="C361" s="64" t="s">
        <v>30</v>
      </c>
      <c r="D361" s="64" t="s">
        <v>30</v>
      </c>
      <c r="E361" s="68"/>
    </row>
    <row r="362" spans="2:52" s="1" customFormat="1" ht="13.9" customHeight="1">
      <c r="B362" s="64" t="s">
        <v>30</v>
      </c>
      <c r="C362" s="64" t="s">
        <v>30</v>
      </c>
      <c r="D362" s="64" t="s">
        <v>30</v>
      </c>
      <c r="E362" s="68"/>
    </row>
    <row r="363" spans="2:52" s="1" customFormat="1" ht="13.9" customHeight="1">
      <c r="B363" s="64" t="s">
        <v>30</v>
      </c>
      <c r="C363" s="64" t="s">
        <v>30</v>
      </c>
      <c r="D363" s="64" t="s">
        <v>30</v>
      </c>
      <c r="E363" s="68"/>
      <c r="AZ363" s="13" t="s">
        <v>1770</v>
      </c>
    </row>
    <row r="364" spans="2:52" s="1" customFormat="1" ht="13.9" customHeight="1">
      <c r="B364" s="64" t="s">
        <v>30</v>
      </c>
      <c r="C364" s="64" t="s">
        <v>30</v>
      </c>
      <c r="D364" s="64" t="s">
        <v>30</v>
      </c>
      <c r="E364" s="68"/>
    </row>
    <row r="365" spans="2:52" s="1" customFormat="1" ht="13.9" customHeight="1">
      <c r="B365" s="64" t="s">
        <v>30</v>
      </c>
      <c r="C365" s="64" t="s">
        <v>30</v>
      </c>
      <c r="D365" s="64" t="s">
        <v>30</v>
      </c>
      <c r="E365" s="68"/>
    </row>
    <row r="366" spans="2:52" s="1" customFormat="1" ht="13.9" customHeight="1">
      <c r="B366" s="64" t="s">
        <v>30</v>
      </c>
      <c r="C366" s="64" t="s">
        <v>30</v>
      </c>
      <c r="D366" s="64" t="s">
        <v>30</v>
      </c>
      <c r="E366" s="68"/>
    </row>
    <row r="367" spans="2:52" s="1" customFormat="1" ht="13.9" customHeight="1">
      <c r="B367" s="64" t="s">
        <v>30</v>
      </c>
      <c r="C367" s="64" t="s">
        <v>30</v>
      </c>
      <c r="D367" s="64" t="s">
        <v>30</v>
      </c>
      <c r="E367" s="68"/>
    </row>
    <row r="368" spans="2:52" s="1" customFormat="1" ht="13.9" customHeight="1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" customHeight="1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" customHeight="1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" customHeight="1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" customHeight="1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" customHeight="1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" customHeight="1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" customHeight="1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" customHeight="1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" customHeight="1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" customHeight="1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" customHeight="1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" customHeight="1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" customHeight="1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" customHeight="1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" customHeight="1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" customHeight="1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" customHeight="1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" customHeight="1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" customHeight="1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" customHeight="1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" customHeight="1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" customHeight="1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" customHeight="1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" customHeight="1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" customHeight="1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" customHeight="1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" customHeight="1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" customHeight="1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" customHeight="1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" customHeight="1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" customHeight="1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" customHeight="1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" customHeight="1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" customHeight="1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" customHeight="1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" customHeight="1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" customHeight="1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" customHeight="1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" customHeight="1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" customHeight="1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" customHeight="1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" customHeight="1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" customHeight="1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" customHeight="1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" customHeight="1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" customHeight="1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" customHeight="1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" customHeight="1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" customHeight="1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" customHeight="1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" customHeight="1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" customHeight="1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" customHeight="1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" customHeight="1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" customHeight="1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" customHeight="1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" customHeight="1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" customHeight="1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" customHeight="1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" customHeight="1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" customHeight="1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" customHeight="1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" customHeight="1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" customHeight="1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" customHeight="1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" customHeight="1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" customHeight="1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" customHeight="1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" customHeight="1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" customHeight="1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" customHeight="1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" customHeight="1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" customHeight="1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" customHeight="1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" customHeight="1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" customHeight="1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" customHeight="1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" customHeight="1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" customHeight="1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" customHeight="1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" customHeight="1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" customHeight="1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" customHeight="1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" customHeight="1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" customHeight="1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" customHeight="1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" customHeight="1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" customHeight="1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" customHeight="1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" customHeight="1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" customHeight="1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" customHeight="1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" customHeight="1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" customHeight="1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" customHeight="1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" customHeight="1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" customHeight="1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" customHeight="1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" customHeight="1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" customHeight="1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" customHeight="1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" customHeight="1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" customHeight="1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" customHeight="1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" customHeight="1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" customHeight="1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" customHeight="1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" customHeight="1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" customHeight="1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" customHeight="1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" customHeight="1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" customHeight="1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" customHeight="1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" customHeight="1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" customHeight="1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" customHeight="1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" customHeight="1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" customHeight="1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" customHeight="1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" customHeight="1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" customHeight="1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" customHeight="1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" customHeight="1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" customHeight="1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" customHeight="1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" customHeight="1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" customHeight="1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" customHeight="1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" customHeight="1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" customHeight="1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" customHeight="1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" customHeight="1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" customHeight="1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" customHeight="1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" customHeight="1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" customHeight="1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" customHeight="1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" customHeight="1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" customHeight="1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" customHeight="1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" customHeight="1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" customHeight="1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" customHeight="1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" customHeight="1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" customHeight="1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" customHeight="1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" customHeight="1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" customHeight="1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" customHeight="1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" customHeight="1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" customHeight="1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" customHeight="1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" customHeight="1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" customHeight="1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" customHeight="1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" customHeight="1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" customHeight="1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" customHeight="1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" customHeight="1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" customHeight="1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" customHeight="1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" customHeight="1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" customHeight="1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" customHeight="1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" customHeight="1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" customHeight="1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" customHeight="1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" customHeight="1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" customHeight="1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" customHeight="1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" customHeight="1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" customHeight="1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" customHeight="1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" customHeight="1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" customHeight="1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" customHeight="1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" customHeight="1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" customHeight="1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" customHeight="1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" customHeight="1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" customHeight="1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" customHeight="1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" customHeight="1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" customHeight="1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" customHeight="1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" customHeight="1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" customHeight="1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" customHeight="1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" customHeight="1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" customHeight="1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" customHeight="1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" customHeight="1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" customHeight="1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" customHeight="1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" customHeight="1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" customHeight="1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" customHeight="1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" customHeight="1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" customHeight="1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" customHeight="1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" customHeight="1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" customHeight="1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" customHeight="1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" customHeight="1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" customHeight="1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" customHeight="1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" customHeight="1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" customHeight="1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" customHeight="1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" customHeight="1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" customHeight="1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" customHeight="1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" customHeight="1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" customHeight="1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" customHeight="1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" customHeight="1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" customHeight="1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" customHeight="1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" customHeight="1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" customHeight="1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" customHeight="1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" customHeight="1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" customHeight="1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" customHeight="1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" customHeight="1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" customHeight="1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" customHeight="1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" customHeight="1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" customHeight="1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" customHeight="1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" customHeight="1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" customHeight="1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" customHeight="1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" customHeight="1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" customHeight="1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" customHeight="1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" customHeight="1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" customHeight="1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" customHeight="1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" customHeight="1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" customHeight="1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" customHeight="1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" customHeight="1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" customHeight="1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" customHeight="1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" customHeight="1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" customHeight="1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" customHeight="1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" customHeight="1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" customHeight="1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" customHeight="1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" customHeight="1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" customHeight="1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" customHeight="1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" customHeight="1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" customHeight="1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" customHeight="1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" customHeight="1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" customHeight="1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" customHeight="1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" customHeight="1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" customHeight="1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" customHeight="1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" customHeight="1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" customHeight="1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" customHeight="1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" customHeight="1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" customHeight="1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" customHeight="1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" customHeight="1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" customHeight="1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" customHeight="1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" customHeight="1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" customHeight="1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" customHeight="1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" customHeight="1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" customHeight="1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" customHeight="1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" customHeight="1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" customHeight="1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" customHeight="1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" customHeight="1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" customHeight="1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" customHeight="1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" customHeight="1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" customHeight="1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" customHeight="1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" customHeight="1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" customHeight="1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" customHeight="1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" customHeight="1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" customHeight="1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" customHeight="1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" customHeight="1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" customHeight="1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" customHeight="1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" customHeight="1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" customHeight="1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" customHeight="1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" customHeight="1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" customHeight="1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" customHeight="1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" customHeight="1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" customHeight="1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" customHeight="1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" customHeight="1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" customHeight="1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" customHeight="1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" customHeight="1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" customHeight="1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" customHeight="1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" customHeight="1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" customHeight="1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" customHeight="1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" customHeight="1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" customHeight="1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" customHeight="1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" customHeight="1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" customHeight="1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" customHeight="1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" customHeight="1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" customHeight="1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" customHeight="1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" customHeight="1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" customHeight="1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" customHeight="1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" customHeight="1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" customHeight="1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" customHeight="1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" customHeight="1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" customHeight="1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" customHeight="1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" customHeight="1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" customHeight="1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" customHeight="1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" customHeight="1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" customHeight="1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" customHeight="1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" customHeight="1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" customHeight="1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" customHeight="1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" customHeight="1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" customHeight="1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" customHeight="1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" customHeight="1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" customHeight="1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" customHeight="1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" customHeight="1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" customHeight="1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" customHeight="1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" customHeight="1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" customHeight="1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" customHeight="1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" customHeight="1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" customHeight="1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" customHeight="1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" customHeight="1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" customHeight="1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" customHeight="1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" customHeight="1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" customHeight="1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" customHeight="1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" customHeight="1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" customHeight="1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" customHeight="1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" customHeight="1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" customHeight="1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" customHeight="1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" customHeight="1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" customHeight="1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" customHeight="1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" customHeight="1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" customHeight="1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" customHeight="1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" customHeight="1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" customHeight="1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" customHeight="1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" customHeight="1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" customHeight="1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" customHeight="1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" customHeight="1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" customHeight="1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" customHeight="1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" customHeight="1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" customHeight="1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" customHeight="1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" customHeight="1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" customHeight="1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" customHeight="1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" customHeight="1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" customHeight="1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" customHeight="1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" customHeight="1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" customHeight="1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" customHeight="1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" customHeight="1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" customHeight="1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" customHeight="1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" customHeight="1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" customHeight="1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" customHeight="1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" customHeight="1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" customHeight="1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" customHeight="1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" customHeight="1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" customHeight="1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" customHeight="1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" customHeight="1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" customHeight="1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" customHeight="1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" customHeight="1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" customHeight="1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" customHeight="1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" customHeight="1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" customHeight="1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" customHeight="1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" customHeight="1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" customHeight="1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" customHeight="1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" customHeight="1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" customHeight="1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" customHeight="1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" customHeight="1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" customHeight="1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" customHeight="1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" customHeight="1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" customHeight="1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" customHeight="1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" customHeight="1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" customHeight="1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" customHeight="1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" customHeight="1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" customHeight="1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" customHeight="1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" customHeight="1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" customHeight="1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" customHeight="1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" customHeight="1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" customHeight="1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" customHeight="1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" customHeight="1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" customHeight="1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" customHeight="1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" customHeight="1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" customHeight="1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" customHeight="1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" customHeight="1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" customHeight="1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" customHeight="1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" customHeight="1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" customHeight="1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" customHeight="1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" customHeight="1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" customHeight="1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" customHeight="1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" customHeight="1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" customHeight="1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" customHeight="1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" customHeight="1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" customHeight="1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" customHeight="1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" customHeight="1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" customHeight="1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" customHeight="1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" customHeight="1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" customHeight="1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" customHeight="1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" customHeight="1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" customHeight="1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" customHeight="1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" customHeight="1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" customHeight="1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" customHeight="1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" customHeight="1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" customHeight="1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" customHeight="1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" customHeight="1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" customHeight="1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" customHeight="1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" customHeight="1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" customHeight="1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" customHeight="1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" customHeight="1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" customHeight="1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" customHeight="1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" customHeight="1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" customHeight="1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" customHeight="1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" customHeight="1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" customHeight="1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" customHeight="1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" customHeight="1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" customHeight="1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" customHeight="1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" customHeight="1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" customHeight="1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" customHeight="1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" customHeight="1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" customHeight="1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" customHeight="1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" customHeight="1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" customHeight="1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" customHeight="1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" customHeight="1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" customHeight="1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" customHeight="1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" customHeight="1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" customHeight="1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" customHeight="1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" customHeight="1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" customHeight="1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" customHeight="1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" customHeight="1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" customHeight="1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" customHeight="1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" customHeight="1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" customHeight="1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" customHeight="1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" customHeight="1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" customHeight="1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" customHeight="1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" customHeight="1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" customHeight="1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" customHeight="1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" customHeight="1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" customHeight="1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" customHeight="1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" customHeight="1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" customHeight="1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" customHeight="1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" customHeight="1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" customHeight="1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" customHeight="1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" customHeight="1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" customHeight="1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" customHeight="1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" customHeight="1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" customHeight="1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" customHeight="1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" customHeight="1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" customHeight="1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" customHeight="1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" customHeight="1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" customHeight="1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" customHeight="1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" customHeight="1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" customHeight="1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" customHeight="1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" customHeight="1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" customHeight="1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" customHeight="1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" customHeight="1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" customHeight="1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" customHeight="1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" customHeight="1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" customHeight="1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" customHeight="1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" customHeight="1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" customHeight="1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" customHeight="1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" customHeight="1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" customHeight="1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" customHeight="1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" customHeight="1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" customHeight="1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" customHeight="1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" customHeight="1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" customHeight="1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" customHeight="1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" customHeight="1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" customHeight="1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" customHeight="1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" customHeight="1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" customHeight="1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" customHeight="1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" customHeight="1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" customHeight="1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" customHeight="1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" customHeight="1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" customHeight="1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" customHeight="1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" customHeight="1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" customHeight="1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" customHeight="1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" customHeight="1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" customHeight="1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" customHeight="1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" customHeight="1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" customHeight="1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" customHeight="1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" customHeight="1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" customHeight="1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" customHeight="1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" customHeight="1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" customHeight="1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" customHeight="1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" customHeight="1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" customHeight="1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" customHeight="1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" customHeight="1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" customHeight="1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" customHeight="1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" customHeight="1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" customHeight="1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" customHeight="1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" customHeight="1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" customHeight="1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" customHeight="1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" customHeight="1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" customHeight="1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" customHeight="1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" customHeight="1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" customHeight="1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" customHeight="1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" customHeight="1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" customHeight="1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" customHeight="1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" customHeight="1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" customHeight="1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" customHeight="1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" customHeight="1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" customHeight="1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" customHeight="1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" customHeight="1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" customHeight="1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" customHeight="1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" customHeight="1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" customHeight="1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" customHeight="1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" customHeight="1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" customHeight="1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" customHeight="1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" customHeight="1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" customHeight="1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" customHeight="1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" customHeight="1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" customHeight="1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" customHeight="1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" customHeight="1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" customHeight="1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" customHeight="1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" customHeight="1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" customHeight="1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" customHeight="1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" customHeight="1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" customHeight="1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" customHeight="1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" customHeight="1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" customHeight="1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" customHeight="1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" customHeight="1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" customHeight="1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" customHeight="1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" customHeight="1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" customHeight="1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" customHeight="1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" customHeight="1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" customHeight="1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" customHeight="1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" customHeight="1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" customHeight="1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" customHeight="1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" customHeight="1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" customHeight="1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" customHeight="1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" customHeight="1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" customHeight="1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" customHeight="1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" customHeight="1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" customHeight="1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" customHeight="1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" customHeight="1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" customHeight="1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" customHeight="1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" customHeight="1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" customHeight="1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" customHeight="1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" customHeight="1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" customHeight="1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" customHeight="1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" customHeight="1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" customHeight="1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" customHeight="1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" customHeight="1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" customHeight="1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" customHeight="1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" customHeight="1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" customHeight="1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" customHeight="1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" customHeight="1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" customHeight="1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" customHeight="1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" customHeight="1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" customHeight="1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" customHeight="1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" customHeight="1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" customHeight="1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" customHeight="1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" customHeight="1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" customHeight="1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" customHeight="1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" customHeight="1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" customHeight="1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" customHeight="1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" customHeight="1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" customHeight="1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" customHeight="1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" customHeight="1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" customHeight="1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" customHeight="1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" customHeight="1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" customHeight="1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" customHeight="1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" customHeight="1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" customHeight="1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" customHeight="1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" customHeight="1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" customHeight="1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" customHeight="1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" customHeight="1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" customHeight="1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" customHeight="1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" customHeight="1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" customHeight="1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" customHeight="1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" customHeight="1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" customHeight="1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" customHeight="1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" customHeight="1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" customHeight="1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" customHeight="1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" customHeight="1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" customHeight="1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" customHeight="1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" customHeight="1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" customHeight="1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" customHeight="1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" customHeight="1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" customHeight="1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" customHeight="1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" customHeight="1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" customHeight="1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" customHeight="1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" customHeight="1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" customHeight="1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" customHeight="1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" customHeight="1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" customHeight="1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" customHeight="1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" customHeight="1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" customHeight="1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" customHeight="1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" customHeight="1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" customHeight="1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" customHeight="1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" customHeight="1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" customHeight="1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" customHeight="1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" customHeight="1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" customHeight="1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" customHeight="1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" customHeight="1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" customHeight="1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" customHeight="1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" customHeight="1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" customHeight="1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" customHeight="1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" customHeight="1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" customHeight="1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" customHeight="1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" customHeight="1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" customHeight="1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" customHeight="1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" customHeight="1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" customHeight="1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" customHeight="1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" customHeight="1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" customHeight="1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" customHeight="1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" customHeight="1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" customHeight="1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" customHeight="1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" customHeight="1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" customHeight="1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" customHeight="1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" customHeight="1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" customHeight="1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" customHeight="1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" customHeight="1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" customHeight="1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" customHeight="1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" customHeight="1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" customHeight="1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" customHeight="1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" customHeight="1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" customHeight="1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" customHeight="1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" customHeight="1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" customHeight="1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" customHeight="1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" customHeight="1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" customHeight="1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" customHeight="1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" customHeight="1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" customHeight="1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" customHeight="1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" customHeight="1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" customHeight="1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" customHeight="1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" customHeight="1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" customHeight="1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" customHeight="1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" customHeight="1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" customHeight="1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" customHeight="1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" customHeight="1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" customHeight="1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" customHeight="1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" customHeight="1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" customHeight="1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" customHeight="1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" customHeight="1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" customHeight="1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" customHeight="1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" customHeight="1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" customHeight="1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" customHeight="1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" customHeight="1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" customHeight="1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" customHeight="1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" customHeight="1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" customHeight="1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" customHeight="1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" customHeight="1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" customHeight="1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" customHeight="1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" customHeight="1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" customHeight="1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" customHeight="1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" customHeight="1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" customHeight="1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" customHeight="1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" customHeight="1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" customHeight="1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" customHeight="1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" customHeight="1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" customHeight="1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" customHeight="1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" customHeight="1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" customHeight="1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" customHeight="1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" customHeight="1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" customHeight="1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" customHeight="1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" customHeight="1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" customHeight="1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" customHeight="1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" customHeight="1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" customHeight="1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" customHeight="1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" customHeight="1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" customHeight="1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" customHeight="1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" customHeight="1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" customHeight="1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" customHeight="1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" customHeight="1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" customHeight="1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" customHeight="1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" customHeight="1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" customHeight="1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" customHeight="1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" customHeight="1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" customHeight="1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" customHeight="1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" customHeight="1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" customHeight="1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" customHeight="1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" customHeight="1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" customHeight="1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" customHeight="1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" customHeight="1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" customHeight="1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" customHeight="1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" customHeight="1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" customHeight="1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" customHeight="1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" customHeight="1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" customHeight="1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" customHeight="1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" customHeight="1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" customHeight="1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" customHeight="1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" customHeight="1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" customHeight="1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" customHeight="1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" customHeight="1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" customHeight="1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" customHeight="1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" customHeight="1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" customHeight="1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" customHeight="1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" customHeight="1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" customHeight="1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" customHeight="1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" customHeight="1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" customHeight="1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" customHeight="1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" customHeight="1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" customHeight="1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" customHeight="1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" customHeight="1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" customHeight="1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" customHeight="1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" customHeight="1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" customHeight="1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" customHeight="1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" customHeight="1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" customHeight="1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" customHeight="1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" customHeight="1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" customHeight="1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" customHeight="1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" customHeight="1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" customHeight="1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" customHeight="1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" customHeight="1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" customHeight="1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" customHeight="1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" customHeight="1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" customHeight="1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" customHeight="1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" customHeight="1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" customHeight="1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" customHeight="1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" customHeight="1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" customHeight="1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" customHeight="1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" customHeight="1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" customHeight="1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" customHeight="1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" customHeight="1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" customHeight="1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" customHeight="1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" customHeight="1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" customHeight="1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" customHeight="1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" customHeight="1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" customHeight="1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" customHeight="1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" customHeight="1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" customHeight="1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" customHeight="1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" customHeight="1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" customHeight="1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" customHeight="1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" customHeight="1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" customHeight="1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" customHeight="1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" customHeight="1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" customHeight="1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" customHeight="1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" customHeight="1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" customHeight="1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" customHeight="1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" customHeight="1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" customHeight="1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" customHeight="1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" customHeight="1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" customHeight="1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" customHeight="1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" customHeight="1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" customHeight="1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" customHeight="1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" customHeight="1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" customHeight="1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" customHeight="1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" customHeight="1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" customHeight="1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" customHeight="1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" customHeight="1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" customHeight="1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" customHeight="1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" customHeight="1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" customHeight="1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" customHeight="1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" customHeight="1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" customHeight="1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" customHeight="1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" customHeight="1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" customHeight="1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" customHeight="1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" customHeight="1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" customHeight="1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" customHeight="1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" customHeight="1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" customHeight="1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" customHeight="1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" customHeight="1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" customHeight="1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" customHeight="1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" customHeight="1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" customHeight="1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" customHeight="1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" customHeight="1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" customHeight="1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" customHeight="1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" customHeight="1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" customHeight="1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" customHeight="1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" customHeight="1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" customHeight="1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" customHeight="1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" customHeight="1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" customHeight="1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" customHeight="1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" customHeight="1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" customHeight="1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" customHeight="1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" customHeight="1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" customHeight="1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" customHeight="1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" customHeight="1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" customHeight="1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" customHeight="1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" customHeight="1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" customHeight="1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" customHeight="1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" customHeight="1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" customHeight="1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" customHeight="1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" customHeight="1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" customHeight="1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" customHeight="1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" customHeight="1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" customHeight="1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" customHeight="1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" customHeight="1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" customHeight="1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" customHeight="1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" customHeight="1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" customHeight="1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" customHeight="1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" customHeight="1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" customHeight="1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" customHeight="1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" customHeight="1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" customHeight="1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" customHeight="1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" customHeight="1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" customHeight="1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" customHeight="1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" customHeight="1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" customHeight="1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" customHeight="1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" customHeight="1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" customHeight="1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" customHeight="1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" customHeight="1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" customHeight="1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" customHeight="1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" customHeight="1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" customHeight="1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" customHeight="1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" customHeight="1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" customHeight="1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" customHeight="1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" customHeight="1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" customHeight="1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" customHeight="1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" customHeight="1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" customHeight="1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" customHeight="1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" customHeight="1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" customHeight="1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" customHeight="1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" customHeight="1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" customHeight="1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" customHeight="1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" customHeight="1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" customHeight="1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" customHeight="1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" customHeight="1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" customHeight="1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" customHeight="1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" customHeight="1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" customHeight="1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" customHeight="1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" customHeight="1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" customHeight="1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" customHeight="1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" customHeight="1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" customHeight="1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" customHeight="1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" customHeight="1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" customHeight="1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" customHeight="1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" customHeight="1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" customHeight="1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" customHeight="1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" customHeight="1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" customHeight="1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" customHeight="1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" customHeight="1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" customHeight="1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" customHeight="1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" customHeight="1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" customHeight="1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" customHeight="1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" customHeight="1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" customHeight="1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" customHeight="1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" customHeight="1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" customHeight="1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" customHeight="1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" customHeight="1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" customHeight="1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" customHeight="1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" customHeight="1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" customHeight="1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" customHeight="1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" customHeight="1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" customHeight="1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" customHeight="1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" customHeight="1">
      <c r="E1493" s="68"/>
    </row>
    <row r="1494" spans="2:5" s="1" customFormat="1" ht="13.9" customHeight="1">
      <c r="E1494" s="68"/>
    </row>
    <row r="1495" spans="2:5" s="1" customFormat="1" ht="13.9" customHeight="1">
      <c r="E1495" s="68"/>
    </row>
    <row r="1496" spans="2:5" s="1" customFormat="1" ht="13.9" customHeight="1">
      <c r="E1496" s="68"/>
    </row>
    <row r="1497" spans="2:5" s="1" customFormat="1" ht="13.9" customHeight="1">
      <c r="E1497" s="68"/>
    </row>
    <row r="1498" spans="2:5" s="1" customFormat="1" ht="13.9" customHeight="1">
      <c r="E1498" s="68"/>
    </row>
    <row r="1499" spans="2:5" s="1" customFormat="1" ht="13.9" customHeight="1">
      <c r="E1499" s="68"/>
    </row>
    <row r="1500" spans="2:5" s="1" customFormat="1" ht="13.9" customHeight="1">
      <c r="E1500" s="68"/>
    </row>
    <row r="1501" spans="2:5" s="1" customFormat="1" ht="13.9" customHeight="1">
      <c r="E1501" s="68"/>
    </row>
    <row r="1502" spans="2:5" s="1" customFormat="1" ht="13.9" customHeight="1">
      <c r="E1502" s="68"/>
    </row>
    <row r="1503" spans="2:5" s="1" customFormat="1" ht="13.9" customHeight="1">
      <c r="E1503" s="68"/>
    </row>
    <row r="1504" spans="2:5" s="1" customFormat="1" ht="13.9" customHeight="1">
      <c r="E1504" s="68"/>
    </row>
    <row r="1505" spans="5:5" s="1" customFormat="1" ht="13.9" customHeight="1">
      <c r="E1505" s="68"/>
    </row>
    <row r="1506" spans="5:5" s="1" customFormat="1" ht="13.9" customHeight="1">
      <c r="E1506" s="68"/>
    </row>
    <row r="1507" spans="5:5" s="1" customFormat="1" ht="13.9" customHeight="1">
      <c r="E1507" s="68"/>
    </row>
    <row r="1508" spans="5:5" s="1" customFormat="1" ht="13.9" customHeight="1">
      <c r="E1508" s="68"/>
    </row>
    <row r="1509" spans="5:5" s="1" customFormat="1" ht="13.9" customHeight="1">
      <c r="E1509" s="68"/>
    </row>
    <row r="1510" spans="5:5" s="1" customFormat="1" ht="13.9" customHeight="1">
      <c r="E1510" s="68"/>
    </row>
    <row r="1511" spans="5:5" s="1" customFormat="1" ht="13.9" customHeight="1">
      <c r="E1511" s="68"/>
    </row>
    <row r="1512" spans="5:5" s="1" customFormat="1" ht="13.9" customHeight="1">
      <c r="E1512" s="68"/>
    </row>
    <row r="1513" spans="5:5" s="1" customFormat="1" ht="13.9" customHeight="1">
      <c r="E1513" s="68"/>
    </row>
    <row r="1514" spans="5:5" s="1" customFormat="1" ht="13.9" customHeight="1">
      <c r="E1514" s="68"/>
    </row>
    <row r="1515" spans="5:5" s="1" customFormat="1" ht="13.9" customHeight="1">
      <c r="E1515" s="68"/>
    </row>
    <row r="1516" spans="5:5" s="1" customFormat="1" ht="13.9" customHeight="1">
      <c r="E1516" s="68"/>
    </row>
    <row r="1517" spans="5:5" s="1" customFormat="1" ht="13.9" customHeight="1">
      <c r="E1517" s="68"/>
    </row>
    <row r="1518" spans="5:5" s="1" customFormat="1" ht="13.9" customHeight="1">
      <c r="E1518" s="68"/>
    </row>
    <row r="1519" spans="5:5" s="1" customFormat="1" ht="13.9" customHeight="1">
      <c r="E1519" s="68"/>
    </row>
    <row r="1520" spans="5:5" s="1" customFormat="1" ht="13.9" customHeight="1">
      <c r="E1520" s="68"/>
    </row>
    <row r="1521" spans="5:5" s="1" customFormat="1" ht="13.9" customHeight="1">
      <c r="E1521" s="68"/>
    </row>
    <row r="1522" spans="5:5" s="1" customFormat="1" ht="13.9" customHeight="1">
      <c r="E1522" s="68"/>
    </row>
    <row r="1523" spans="5:5" s="1" customFormat="1" ht="13.9" customHeight="1">
      <c r="E1523" s="68"/>
    </row>
    <row r="1524" spans="5:5" s="1" customFormat="1" ht="13.9" customHeight="1">
      <c r="E1524" s="68"/>
    </row>
    <row r="1525" spans="5:5" s="1" customFormat="1" ht="13.9" customHeight="1">
      <c r="E1525" s="68"/>
    </row>
    <row r="1526" spans="5:5" s="1" customFormat="1" ht="13.9" customHeight="1">
      <c r="E1526" s="68"/>
    </row>
    <row r="1527" spans="5:5" s="1" customFormat="1" ht="13.9" customHeight="1">
      <c r="E1527" s="68"/>
    </row>
    <row r="1528" spans="5:5" s="1" customFormat="1" ht="13.9" customHeight="1">
      <c r="E1528" s="68"/>
    </row>
    <row r="1529" spans="5:5" s="1" customFormat="1" ht="13.9" customHeight="1">
      <c r="E1529" s="68"/>
    </row>
    <row r="1530" spans="5:5" s="1" customFormat="1" ht="13.9" customHeight="1">
      <c r="E1530" s="68"/>
    </row>
    <row r="1531" spans="5:5" s="1" customFormat="1" ht="13.9" customHeight="1">
      <c r="E1531" s="68"/>
    </row>
    <row r="1532" spans="5:5" s="1" customFormat="1" ht="13.9" customHeight="1">
      <c r="E1532" s="68"/>
    </row>
    <row r="1533" spans="5:5" s="1" customFormat="1" ht="13.9" customHeight="1">
      <c r="E1533" s="68"/>
    </row>
    <row r="1534" spans="5:5" s="1" customFormat="1" ht="13.9" customHeight="1">
      <c r="E1534" s="68"/>
    </row>
    <row r="1535" spans="5:5" s="1" customFormat="1" ht="13.9" customHeight="1">
      <c r="E1535" s="68"/>
    </row>
    <row r="1536" spans="5:5" s="1" customFormat="1" ht="13.9" customHeight="1">
      <c r="E1536" s="68"/>
    </row>
    <row r="1537" spans="5:5" s="1" customFormat="1" ht="13.9" customHeight="1">
      <c r="E1537" s="68"/>
    </row>
    <row r="1538" spans="5:5" s="1" customFormat="1" ht="13.9" customHeight="1">
      <c r="E1538" s="68"/>
    </row>
    <row r="1539" spans="5:5" s="1" customFormat="1" ht="13.9" customHeight="1">
      <c r="E1539" s="68"/>
    </row>
    <row r="1540" spans="5:5" s="1" customFormat="1" ht="13.9" customHeight="1">
      <c r="E1540" s="68"/>
    </row>
    <row r="1541" spans="5:5" s="1" customFormat="1" ht="13.9" customHeight="1">
      <c r="E1541" s="68"/>
    </row>
    <row r="1542" spans="5:5" s="1" customFormat="1" ht="13.9" customHeight="1">
      <c r="E1542" s="68"/>
    </row>
    <row r="1543" spans="5:5" s="1" customFormat="1" ht="13.9" customHeight="1">
      <c r="E1543" s="68"/>
    </row>
    <row r="1544" spans="5:5" s="1" customFormat="1" ht="13.9" customHeight="1">
      <c r="E1544" s="68"/>
    </row>
    <row r="1545" spans="5:5" s="1" customFormat="1" ht="13.9" customHeight="1">
      <c r="E1545" s="68"/>
    </row>
    <row r="1546" spans="5:5" s="1" customFormat="1" ht="13.9" customHeight="1">
      <c r="E1546" s="68"/>
    </row>
    <row r="1547" spans="5:5" s="1" customFormat="1" ht="13.9" customHeight="1">
      <c r="E1547" s="68"/>
    </row>
    <row r="1548" spans="5:5" s="1" customFormat="1" ht="13.9" customHeight="1">
      <c r="E1548" s="68"/>
    </row>
    <row r="1549" spans="5:5" s="1" customFormat="1" ht="13.9" customHeight="1">
      <c r="E1549" s="68"/>
    </row>
    <row r="1550" spans="5:5" s="1" customFormat="1" ht="13.9" customHeight="1">
      <c r="E1550" s="68"/>
    </row>
    <row r="1551" spans="5:5" s="1" customFormat="1" ht="13.9" customHeight="1">
      <c r="E1551" s="68"/>
    </row>
    <row r="1552" spans="5:5" s="1" customFormat="1" ht="13.9" customHeight="1">
      <c r="E1552" s="68"/>
    </row>
    <row r="1553" spans="5:5" s="1" customFormat="1" ht="13.9" customHeight="1">
      <c r="E1553" s="68"/>
    </row>
    <row r="1554" spans="5:5" s="1" customFormat="1" ht="13.9" customHeight="1">
      <c r="E1554" s="68"/>
    </row>
    <row r="1555" spans="5:5" s="1" customFormat="1" ht="13.9" customHeight="1">
      <c r="E1555" s="68"/>
    </row>
    <row r="1556" spans="5:5" s="1" customFormat="1" ht="13.9" customHeight="1">
      <c r="E1556" s="68"/>
    </row>
    <row r="1557" spans="5:5" s="1" customFormat="1" ht="13.9" customHeight="1">
      <c r="E1557" s="68"/>
    </row>
    <row r="1558" spans="5:5" s="1" customFormat="1" ht="13.9" customHeight="1">
      <c r="E1558" s="68"/>
    </row>
    <row r="1559" spans="5:5" s="1" customFormat="1" ht="13.9" customHeight="1">
      <c r="E1559" s="68"/>
    </row>
    <row r="1560" spans="5:5" s="1" customFormat="1" ht="13.9" customHeight="1">
      <c r="E1560" s="68"/>
    </row>
    <row r="1561" spans="5:5" s="1" customFormat="1" ht="13.9" customHeight="1">
      <c r="E1561" s="68"/>
    </row>
    <row r="1562" spans="5:5" s="1" customFormat="1" ht="13.9" customHeight="1">
      <c r="E1562" s="68"/>
    </row>
    <row r="1563" spans="5:5" s="1" customFormat="1" ht="13.9" customHeight="1">
      <c r="E1563" s="68"/>
    </row>
    <row r="1564" spans="5:5" s="1" customFormat="1" ht="13.9" customHeight="1">
      <c r="E1564" s="68"/>
    </row>
    <row r="1565" spans="5:5" s="1" customFormat="1" ht="13.9" customHeight="1">
      <c r="E1565" s="68"/>
    </row>
    <row r="1566" spans="5:5" s="1" customFormat="1" ht="13.9" customHeight="1">
      <c r="E1566" s="68"/>
    </row>
    <row r="1567" spans="5:5" s="1" customFormat="1" ht="13.9" customHeight="1">
      <c r="E1567" s="68"/>
    </row>
    <row r="1568" spans="5:5" s="1" customFormat="1" ht="13.9" customHeight="1">
      <c r="E1568" s="68"/>
    </row>
    <row r="1569" spans="5:5" s="1" customFormat="1" ht="13.9" customHeight="1">
      <c r="E1569" s="68"/>
    </row>
    <row r="1570" spans="5:5" s="1" customFormat="1" ht="13.9" customHeight="1">
      <c r="E1570" s="68"/>
    </row>
    <row r="1571" spans="5:5" s="1" customFormat="1" ht="13.9" customHeight="1">
      <c r="E1571" s="68"/>
    </row>
    <row r="1572" spans="5:5" s="1" customFormat="1" ht="13.9" customHeight="1">
      <c r="E1572" s="68"/>
    </row>
    <row r="1573" spans="5:5" s="1" customFormat="1" ht="13.9" customHeight="1">
      <c r="E1573" s="68"/>
    </row>
    <row r="1574" spans="5:5" s="1" customFormat="1" ht="13.9" customHeight="1">
      <c r="E1574" s="68"/>
    </row>
    <row r="1575" spans="5:5" s="1" customFormat="1" ht="13.9" customHeight="1">
      <c r="E1575" s="68"/>
    </row>
    <row r="1576" spans="5:5" s="1" customFormat="1" ht="13.9" customHeight="1">
      <c r="E1576" s="68"/>
    </row>
    <row r="1577" spans="5:5" s="1" customFormat="1" ht="13.9" customHeight="1">
      <c r="E1577" s="68"/>
    </row>
    <row r="1578" spans="5:5" s="1" customFormat="1" ht="13.9" customHeight="1">
      <c r="E1578" s="68"/>
    </row>
    <row r="1579" spans="5:5" s="1" customFormat="1" ht="13.9" customHeight="1">
      <c r="E1579" s="68"/>
    </row>
    <row r="1580" spans="5:5" s="1" customFormat="1" ht="13.9" customHeight="1">
      <c r="E1580" s="68"/>
    </row>
    <row r="1581" spans="5:5" s="1" customFormat="1" ht="13.9" customHeight="1">
      <c r="E1581" s="68"/>
    </row>
    <row r="1582" spans="5:5" s="1" customFormat="1" ht="13.9" customHeight="1">
      <c r="E1582" s="68"/>
    </row>
    <row r="1583" spans="5:5" s="1" customFormat="1" ht="13.9" customHeight="1">
      <c r="E1583" s="68"/>
    </row>
    <row r="1584" spans="5:5" s="1" customFormat="1" ht="13.9" customHeight="1">
      <c r="E1584" s="68"/>
    </row>
    <row r="1585" spans="5:5" s="1" customFormat="1" ht="13.9" customHeight="1">
      <c r="E1585" s="68"/>
    </row>
    <row r="1586" spans="5:5" s="1" customFormat="1" ht="13.9" customHeight="1">
      <c r="E1586" s="68"/>
    </row>
    <row r="1587" spans="5:5" s="1" customFormat="1" ht="13.9" customHeight="1">
      <c r="E1587" s="68"/>
    </row>
    <row r="1588" spans="5:5" s="1" customFormat="1" ht="13.9" customHeight="1">
      <c r="E1588" s="68"/>
    </row>
    <row r="1589" spans="5:5" s="1" customFormat="1" ht="13.9" customHeight="1">
      <c r="E1589" s="68"/>
    </row>
    <row r="1590" spans="5:5" s="1" customFormat="1" ht="13.9" customHeight="1">
      <c r="E1590" s="68"/>
    </row>
    <row r="1591" spans="5:5" s="1" customFormat="1" ht="13.9" customHeight="1">
      <c r="E1591" s="68"/>
    </row>
    <row r="1592" spans="5:5" s="1" customFormat="1" ht="13.9" customHeight="1">
      <c r="E1592" s="68"/>
    </row>
    <row r="1593" spans="5:5" s="1" customFormat="1" ht="13.9" customHeight="1">
      <c r="E1593" s="68"/>
    </row>
    <row r="1594" spans="5:5" s="1" customFormat="1" ht="13.9" customHeight="1">
      <c r="E1594" s="68"/>
    </row>
    <row r="1595" spans="5:5" s="1" customFormat="1" ht="13.9" customHeight="1">
      <c r="E1595" s="68"/>
    </row>
    <row r="1596" spans="5:5" s="1" customFormat="1" ht="13.9" customHeight="1">
      <c r="E1596" s="68"/>
    </row>
    <row r="1597" spans="5:5" s="1" customFormat="1" ht="13.9" customHeight="1">
      <c r="E1597" s="68"/>
    </row>
    <row r="1598" spans="5:5" s="1" customFormat="1" ht="13.9" customHeight="1">
      <c r="E1598" s="68"/>
    </row>
    <row r="1599" spans="5:5" s="1" customFormat="1" ht="13.9" customHeight="1">
      <c r="E1599" s="68"/>
    </row>
    <row r="1600" spans="5:5" s="1" customFormat="1" ht="13.9" customHeight="1">
      <c r="E1600" s="68"/>
    </row>
    <row r="1601" spans="5:5" s="1" customFormat="1" ht="13.9" customHeight="1">
      <c r="E1601" s="68"/>
    </row>
    <row r="1602" spans="5:5" s="1" customFormat="1" ht="13.9" customHeight="1">
      <c r="E1602" s="68"/>
    </row>
    <row r="1603" spans="5:5" s="1" customFormat="1" ht="13.9" customHeight="1">
      <c r="E1603" s="68"/>
    </row>
    <row r="1604" spans="5:5" s="1" customFormat="1" ht="13.9" customHeight="1">
      <c r="E1604" s="68"/>
    </row>
    <row r="1605" spans="5:5" s="1" customFormat="1" ht="13.9" customHeight="1">
      <c r="E1605" s="68"/>
    </row>
    <row r="1606" spans="5:5" s="1" customFormat="1" ht="13.9" customHeight="1">
      <c r="E1606" s="68"/>
    </row>
    <row r="1607" spans="5:5" s="1" customFormat="1" ht="13.9" customHeight="1">
      <c r="E1607" s="68"/>
    </row>
    <row r="1608" spans="5:5" s="1" customFormat="1" ht="13.9" customHeight="1">
      <c r="E1608" s="68"/>
    </row>
    <row r="1609" spans="5:5" s="1" customFormat="1" ht="13.9" customHeight="1">
      <c r="E1609" s="68"/>
    </row>
    <row r="1610" spans="5:5" s="1" customFormat="1" ht="13.9" customHeight="1">
      <c r="E1610" s="68"/>
    </row>
    <row r="1611" spans="5:5" s="1" customFormat="1" ht="13.9" customHeight="1">
      <c r="E1611" s="68"/>
    </row>
    <row r="1612" spans="5:5" s="1" customFormat="1" ht="13.9" customHeight="1">
      <c r="E1612" s="68"/>
    </row>
    <row r="1613" spans="5:5" s="1" customFormat="1" ht="13.9" customHeight="1">
      <c r="E1613" s="68"/>
    </row>
    <row r="1614" spans="5:5" s="1" customFormat="1" ht="13.9" customHeight="1">
      <c r="E1614" s="68"/>
    </row>
    <row r="1615" spans="5:5" s="1" customFormat="1" ht="13.9" customHeight="1">
      <c r="E1615" s="68"/>
    </row>
    <row r="1616" spans="5:5" s="1" customFormat="1" ht="13.9" customHeight="1">
      <c r="E1616" s="68"/>
    </row>
    <row r="1617" spans="5:5" s="1" customFormat="1" ht="13.9" customHeight="1">
      <c r="E1617" s="68"/>
    </row>
    <row r="1618" spans="5:5" s="1" customFormat="1" ht="13.9" customHeight="1">
      <c r="E1618" s="68"/>
    </row>
    <row r="1619" spans="5:5" s="1" customFormat="1" ht="13.9" customHeight="1">
      <c r="E1619" s="68"/>
    </row>
    <row r="1620" spans="5:5" s="1" customFormat="1" ht="13.9" customHeight="1">
      <c r="E1620" s="68"/>
    </row>
    <row r="1621" spans="5:5" s="1" customFormat="1" ht="13.9" customHeight="1">
      <c r="E1621" s="68"/>
    </row>
    <row r="1622" spans="5:5" s="1" customFormat="1" ht="13.9" customHeight="1">
      <c r="E1622" s="68"/>
    </row>
    <row r="1623" spans="5:5" s="1" customFormat="1" ht="13.9" customHeight="1">
      <c r="E1623" s="68"/>
    </row>
    <row r="1624" spans="5:5" s="1" customFormat="1" ht="13.9" customHeight="1">
      <c r="E1624" s="68"/>
    </row>
    <row r="1625" spans="5:5" s="1" customFormat="1" ht="13.9" customHeight="1">
      <c r="E1625" s="68"/>
    </row>
    <row r="1626" spans="5:5" s="1" customFormat="1" ht="13.9" customHeight="1">
      <c r="E1626" s="68"/>
    </row>
    <row r="1627" spans="5:5" s="1" customFormat="1" ht="13.9" customHeight="1">
      <c r="E1627" s="68"/>
    </row>
    <row r="1628" spans="5:5" s="1" customFormat="1" ht="13.9" customHeight="1">
      <c r="E1628" s="68"/>
    </row>
    <row r="1629" spans="5:5" s="1" customFormat="1" ht="13.9" customHeight="1">
      <c r="E1629" s="68"/>
    </row>
    <row r="1630" spans="5:5" s="1" customFormat="1" ht="13.9" customHeight="1">
      <c r="E1630" s="68"/>
    </row>
    <row r="1631" spans="5:5" s="1" customFormat="1" ht="13.9" customHeight="1">
      <c r="E1631" s="68"/>
    </row>
    <row r="1632" spans="5:5" s="1" customFormat="1" ht="13.9" customHeight="1">
      <c r="E1632" s="68"/>
    </row>
    <row r="1633" spans="5:5" s="1" customFormat="1" ht="13.9" customHeight="1">
      <c r="E1633" s="68"/>
    </row>
    <row r="1634" spans="5:5" s="1" customFormat="1" ht="13.9" customHeight="1">
      <c r="E1634" s="68"/>
    </row>
    <row r="1635" spans="5:5" s="1" customFormat="1" ht="13.9" customHeight="1">
      <c r="E1635" s="68"/>
    </row>
    <row r="1636" spans="5:5" s="1" customFormat="1" ht="13.9" customHeight="1">
      <c r="E1636" s="68"/>
    </row>
    <row r="1637" spans="5:5" s="1" customFormat="1" ht="13.9" customHeight="1">
      <c r="E1637" s="68"/>
    </row>
    <row r="1638" spans="5:5" s="1" customFormat="1" ht="13.9" customHeight="1">
      <c r="E1638" s="68"/>
    </row>
    <row r="1639" spans="5:5" s="1" customFormat="1" ht="13.9" customHeight="1">
      <c r="E1639" s="68"/>
    </row>
    <row r="1640" spans="5:5" s="1" customFormat="1" ht="13.9" customHeight="1">
      <c r="E1640" s="68"/>
    </row>
    <row r="1641" spans="5:5" s="1" customFormat="1" ht="13.9" customHeight="1">
      <c r="E1641" s="68"/>
    </row>
    <row r="1642" spans="5:5" s="1" customFormat="1" ht="13.9" customHeight="1">
      <c r="E1642" s="68"/>
    </row>
    <row r="1643" spans="5:5" s="1" customFormat="1" ht="13.9" customHeight="1">
      <c r="E1643" s="68"/>
    </row>
    <row r="1644" spans="5:5" s="1" customFormat="1" ht="13.9" customHeight="1">
      <c r="E1644" s="68"/>
    </row>
    <row r="1645" spans="5:5" s="1" customFormat="1" ht="13.9" customHeight="1">
      <c r="E1645" s="68"/>
    </row>
    <row r="1646" spans="5:5" s="1" customFormat="1" ht="13.9" customHeight="1">
      <c r="E1646" s="68"/>
    </row>
    <row r="1647" spans="5:5" s="1" customFormat="1" ht="13.9" customHeight="1">
      <c r="E1647" s="68"/>
    </row>
    <row r="1648" spans="5:5" s="1" customFormat="1" ht="13.9" customHeight="1">
      <c r="E1648" s="68"/>
    </row>
    <row r="1649" spans="5:5" s="1" customFormat="1" ht="13.9" customHeight="1">
      <c r="E1649" s="68"/>
    </row>
    <row r="1650" spans="5:5" s="1" customFormat="1" ht="13.9" customHeight="1">
      <c r="E1650" s="68"/>
    </row>
    <row r="1651" spans="5:5" s="1" customFormat="1" ht="13.9" customHeight="1">
      <c r="E1651" s="68"/>
    </row>
    <row r="1652" spans="5:5" s="1" customFormat="1" ht="13.9" customHeight="1">
      <c r="E1652" s="68"/>
    </row>
    <row r="1653" spans="5:5" s="1" customFormat="1" ht="13.9" customHeight="1">
      <c r="E1653" s="68"/>
    </row>
    <row r="1654" spans="5:5" s="1" customFormat="1" ht="13.9" customHeight="1">
      <c r="E1654" s="68"/>
    </row>
    <row r="1655" spans="5:5" s="1" customFormat="1" ht="13.9" customHeight="1">
      <c r="E1655" s="68"/>
    </row>
    <row r="1656" spans="5:5" s="1" customFormat="1" ht="13.9" customHeight="1">
      <c r="E1656" s="68"/>
    </row>
    <row r="1657" spans="5:5" s="1" customFormat="1" ht="13.9" customHeight="1">
      <c r="E1657" s="68"/>
    </row>
    <row r="1658" spans="5:5" s="1" customFormat="1" ht="13.9" customHeight="1">
      <c r="E1658" s="68"/>
    </row>
    <row r="1659" spans="5:5" s="1" customFormat="1" ht="13.9" customHeight="1">
      <c r="E1659" s="68"/>
    </row>
    <row r="1660" spans="5:5" s="1" customFormat="1" ht="13.9" customHeight="1">
      <c r="E1660" s="68"/>
    </row>
    <row r="1661" spans="5:5" s="1" customFormat="1" ht="13.9" customHeight="1">
      <c r="E1661" s="68"/>
    </row>
    <row r="1662" spans="5:5" s="1" customFormat="1" ht="13.9" customHeight="1">
      <c r="E1662" s="68"/>
    </row>
    <row r="1663" spans="5:5" s="1" customFormat="1" ht="13.9" customHeight="1">
      <c r="E1663" s="68"/>
    </row>
    <row r="1664" spans="5:5" s="1" customFormat="1" ht="13.9" customHeight="1">
      <c r="E1664" s="68"/>
    </row>
    <row r="1665" spans="5:5" s="1" customFormat="1" ht="13.9" customHeight="1">
      <c r="E1665" s="68"/>
    </row>
    <row r="1666" spans="5:5" s="1" customFormat="1" ht="13.9" customHeight="1">
      <c r="E1666" s="68"/>
    </row>
    <row r="1667" spans="5:5" s="1" customFormat="1" ht="13.9" customHeight="1">
      <c r="E1667" s="68"/>
    </row>
    <row r="1668" spans="5:5" s="1" customFormat="1" ht="13.9" customHeight="1">
      <c r="E1668" s="68"/>
    </row>
    <row r="1669" spans="5:5" s="1" customFormat="1" ht="13.9" customHeight="1">
      <c r="E1669" s="68"/>
    </row>
    <row r="1670" spans="5:5" s="1" customFormat="1" ht="13.9" customHeight="1">
      <c r="E1670" s="68"/>
    </row>
    <row r="1671" spans="5:5" s="1" customFormat="1" ht="13.9" customHeight="1">
      <c r="E1671" s="68"/>
    </row>
    <row r="1672" spans="5:5" s="1" customFormat="1" ht="13.9" customHeight="1">
      <c r="E1672" s="68"/>
    </row>
    <row r="1673" spans="5:5" s="1" customFormat="1" ht="13.9" customHeight="1">
      <c r="E1673" s="68"/>
    </row>
    <row r="1674" spans="5:5" s="1" customFormat="1" ht="13.9" customHeight="1">
      <c r="E1674" s="68"/>
    </row>
    <row r="1675" spans="5:5" s="1" customFormat="1" ht="13.9" customHeight="1">
      <c r="E1675" s="68"/>
    </row>
    <row r="1676" spans="5:5" s="1" customFormat="1" ht="13.9" customHeight="1">
      <c r="E1676" s="68"/>
    </row>
    <row r="1677" spans="5:5" s="1" customFormat="1" ht="13.9" customHeight="1">
      <c r="E1677" s="68"/>
    </row>
    <row r="1678" spans="5:5" s="1" customFormat="1" ht="13.9" customHeight="1">
      <c r="E1678" s="68"/>
    </row>
    <row r="1679" spans="5:5" s="1" customFormat="1" ht="13.9" customHeight="1">
      <c r="E1679" s="68"/>
    </row>
    <row r="1680" spans="5:5" s="1" customFormat="1" ht="13.9" customHeight="1">
      <c r="E1680" s="68"/>
    </row>
    <row r="1681" spans="5:5" s="1" customFormat="1" ht="13.9" customHeight="1">
      <c r="E1681" s="68"/>
    </row>
    <row r="1682" spans="5:5" s="1" customFormat="1" ht="13.9" customHeight="1">
      <c r="E1682" s="68"/>
    </row>
    <row r="1683" spans="5:5" s="1" customFormat="1" ht="13.9" customHeight="1">
      <c r="E1683" s="68"/>
    </row>
    <row r="1684" spans="5:5" s="1" customFormat="1" ht="13.9" customHeight="1">
      <c r="E1684" s="68"/>
    </row>
    <row r="1685" spans="5:5" s="1" customFormat="1" ht="13.9" customHeight="1">
      <c r="E1685" s="68"/>
    </row>
    <row r="1686" spans="5:5" s="1" customFormat="1" ht="13.9" customHeight="1">
      <c r="E1686" s="68"/>
    </row>
    <row r="1687" spans="5:5" s="1" customFormat="1" ht="13.9" customHeight="1">
      <c r="E1687" s="68"/>
    </row>
    <row r="1688" spans="5:5" s="1" customFormat="1" ht="13.9" customHeight="1">
      <c r="E1688" s="68"/>
    </row>
    <row r="1689" spans="5:5" s="1" customFormat="1" ht="13.9" customHeight="1">
      <c r="E1689" s="68"/>
    </row>
    <row r="1690" spans="5:5" s="1" customFormat="1" ht="13.9" customHeight="1">
      <c r="E1690" s="68"/>
    </row>
    <row r="1691" spans="5:5" s="1" customFormat="1" ht="13.9" customHeight="1">
      <c r="E1691" s="68"/>
    </row>
    <row r="1692" spans="5:5" s="1" customFormat="1" ht="13.9" customHeight="1">
      <c r="E1692" s="68"/>
    </row>
    <row r="1693" spans="5:5" s="1" customFormat="1" ht="13.9" customHeight="1">
      <c r="E1693" s="68"/>
    </row>
    <row r="1694" spans="5:5" s="1" customFormat="1" ht="13.9" customHeight="1">
      <c r="E1694" s="68"/>
    </row>
    <row r="1695" spans="5:5" s="1" customFormat="1" ht="13.9" customHeight="1">
      <c r="E1695" s="68"/>
    </row>
    <row r="1696" spans="5:5" s="1" customFormat="1" ht="13.9" customHeight="1">
      <c r="E1696" s="68"/>
    </row>
    <row r="1697" spans="5:5" s="1" customFormat="1" ht="13.9" customHeight="1">
      <c r="E1697" s="68"/>
    </row>
    <row r="1698" spans="5:5" s="1" customFormat="1" ht="13.9" customHeight="1">
      <c r="E1698" s="68"/>
    </row>
    <row r="1699" spans="5:5" s="1" customFormat="1" ht="13.9" customHeight="1">
      <c r="E1699" s="68"/>
    </row>
    <row r="1700" spans="5:5" s="1" customFormat="1" ht="13.9" customHeight="1">
      <c r="E1700" s="68"/>
    </row>
    <row r="1701" spans="5:5" s="1" customFormat="1" ht="13.9" customHeight="1">
      <c r="E1701" s="68"/>
    </row>
    <row r="1702" spans="5:5" s="1" customFormat="1" ht="13.9" customHeight="1">
      <c r="E1702" s="68"/>
    </row>
    <row r="1703" spans="5:5" s="1" customFormat="1" ht="13.9" customHeight="1">
      <c r="E1703" s="68"/>
    </row>
    <row r="1704" spans="5:5" s="1" customFormat="1" ht="13.9" customHeight="1">
      <c r="E1704" s="68"/>
    </row>
    <row r="1705" spans="5:5" s="1" customFormat="1" ht="13.9" customHeight="1">
      <c r="E1705" s="68"/>
    </row>
    <row r="1706" spans="5:5" s="1" customFormat="1" ht="13.9" customHeight="1">
      <c r="E1706" s="68"/>
    </row>
    <row r="1707" spans="5:5" s="1" customFormat="1" ht="13.9" customHeight="1">
      <c r="E1707" s="68"/>
    </row>
    <row r="1708" spans="5:5" s="1" customFormat="1" ht="13.9" customHeight="1">
      <c r="E1708" s="68"/>
    </row>
    <row r="1709" spans="5:5" s="1" customFormat="1" ht="13.9" customHeight="1">
      <c r="E1709" s="68"/>
    </row>
    <row r="1710" spans="5:5" s="1" customFormat="1" ht="13.9" customHeight="1">
      <c r="E1710" s="68"/>
    </row>
    <row r="1711" spans="5:5" s="1" customFormat="1" ht="13.9" customHeight="1">
      <c r="E1711" s="68"/>
    </row>
    <row r="1712" spans="5:5" s="1" customFormat="1" ht="13.9" customHeight="1">
      <c r="E1712" s="68"/>
    </row>
    <row r="1713" spans="5:5" s="1" customFormat="1" ht="13.9" customHeight="1">
      <c r="E1713" s="68"/>
    </row>
    <row r="1714" spans="5:5" s="1" customFormat="1" ht="13.9" customHeight="1">
      <c r="E1714" s="68"/>
    </row>
    <row r="1715" spans="5:5" s="1" customFormat="1" ht="13.9" customHeight="1">
      <c r="E1715" s="68"/>
    </row>
    <row r="1716" spans="5:5" s="1" customFormat="1" ht="13.9" customHeight="1">
      <c r="E1716" s="68"/>
    </row>
    <row r="1717" spans="5:5" s="1" customFormat="1" ht="13.9" customHeight="1">
      <c r="E1717" s="68"/>
    </row>
    <row r="1718" spans="5:5" s="1" customFormat="1" ht="13.9" customHeight="1">
      <c r="E1718" s="68"/>
    </row>
    <row r="1719" spans="5:5" s="1" customFormat="1" ht="13.9" customHeight="1">
      <c r="E1719" s="68"/>
    </row>
    <row r="1720" spans="5:5" s="1" customFormat="1" ht="13.9" customHeight="1">
      <c r="E1720" s="68"/>
    </row>
    <row r="1721" spans="5:5" s="1" customFormat="1" ht="13.9" customHeight="1">
      <c r="E1721" s="68"/>
    </row>
    <row r="1722" spans="5:5" s="1" customFormat="1" ht="13.9" customHeight="1">
      <c r="E1722" s="68"/>
    </row>
    <row r="1723" spans="5:5" s="1" customFormat="1" ht="13.9" customHeight="1">
      <c r="E1723" s="68"/>
    </row>
    <row r="1724" spans="5:5" s="1" customFormat="1" ht="13.9" customHeight="1">
      <c r="E1724" s="68"/>
    </row>
    <row r="1725" spans="5:5" s="1" customFormat="1" ht="13.9" customHeight="1">
      <c r="E1725" s="68"/>
    </row>
    <row r="1726" spans="5:5" s="1" customFormat="1" ht="13.9" customHeight="1">
      <c r="E1726" s="68"/>
    </row>
    <row r="1727" spans="5:5" s="1" customFormat="1" ht="13.9" customHeight="1">
      <c r="E1727" s="68"/>
    </row>
    <row r="1728" spans="5:5" s="1" customFormat="1" ht="13.9" customHeight="1">
      <c r="E1728" s="68"/>
    </row>
    <row r="1729" spans="5:5" s="1" customFormat="1" ht="13.9" customHeight="1">
      <c r="E1729" s="68"/>
    </row>
    <row r="1730" spans="5:5" s="1" customFormat="1" ht="13.9" customHeight="1">
      <c r="E1730" s="68"/>
    </row>
    <row r="1731" spans="5:5" s="1" customFormat="1" ht="13.9" customHeight="1">
      <c r="E1731" s="68"/>
    </row>
    <row r="1732" spans="5:5" s="1" customFormat="1" ht="13.9" customHeight="1">
      <c r="E1732" s="68"/>
    </row>
    <row r="1733" spans="5:5" s="1" customFormat="1" ht="13.9" customHeight="1">
      <c r="E1733" s="68"/>
    </row>
    <row r="1734" spans="5:5" s="1" customFormat="1" ht="13.9" customHeight="1">
      <c r="E1734" s="68"/>
    </row>
    <row r="1735" spans="5:5" s="1" customFormat="1" ht="13.9" customHeight="1">
      <c r="E1735" s="68"/>
    </row>
    <row r="1736" spans="5:5" s="1" customFormat="1" ht="13.9" customHeight="1">
      <c r="E1736" s="68"/>
    </row>
    <row r="1737" spans="5:5" s="1" customFormat="1" ht="13.9" customHeight="1">
      <c r="E1737" s="68"/>
    </row>
    <row r="1738" spans="5:5" s="1" customFormat="1" ht="13.9" customHeight="1">
      <c r="E1738" s="68"/>
    </row>
    <row r="1739" spans="5:5" s="1" customFormat="1" ht="13.9" customHeight="1">
      <c r="E1739" s="68"/>
    </row>
    <row r="1740" spans="5:5" s="1" customFormat="1" ht="13.9" customHeight="1">
      <c r="E1740" s="68"/>
    </row>
    <row r="1741" spans="5:5" s="1" customFormat="1" ht="13.9" customHeight="1">
      <c r="E1741" s="68"/>
    </row>
    <row r="1742" spans="5:5" s="1" customFormat="1" ht="13.9" customHeight="1">
      <c r="E1742" s="68"/>
    </row>
    <row r="1743" spans="5:5" s="1" customFormat="1" ht="13.9" customHeight="1">
      <c r="E1743" s="68"/>
    </row>
    <row r="1744" spans="5:5" s="1" customFormat="1" ht="13.9" customHeight="1">
      <c r="E1744" s="68"/>
    </row>
    <row r="1745" spans="5:5" s="1" customFormat="1" ht="13.9" customHeight="1">
      <c r="E1745" s="68"/>
    </row>
    <row r="1746" spans="5:5" s="1" customFormat="1" ht="13.9" customHeight="1">
      <c r="E1746" s="68"/>
    </row>
    <row r="1747" spans="5:5" s="1" customFormat="1" ht="13.9" customHeight="1">
      <c r="E1747" s="68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W12 H350:W350 H337:W337 H324:W324 H311:W311 H298:W298 H285:W285 H272:W272 H259:W259 H246:W246 H233:W233 H220:W220 H207:W207 H194:W194 H181:W181 H168:W168 H155:W155 H142:W142 H129:W129 H116:W116 H103:W103 H90:W90 H77:W77 H64:W64 H51:W51 H38:W38 H25:W25" xr:uid="{00000000-0002-0000-08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Baker_Scores_Men_Var</vt:lpstr>
      <vt:lpstr>Baker_Scores_Men_JV</vt:lpstr>
      <vt:lpstr>Baker_Scores_Women_Var</vt:lpstr>
      <vt:lpstr>Baker_Scores_Women_JV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2023-10-15T17:21:00Z</cp:lastPrinted>
  <dcterms:created xsi:type="dcterms:W3CDTF">2023-10-15T14:13:27Z</dcterms:created>
  <dcterms:modified xsi:type="dcterms:W3CDTF">2023-10-25T01:29:40Z</dcterms:modified>
</cp:coreProperties>
</file>