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"/>
    </mc:Choice>
  </mc:AlternateContent>
  <xr:revisionPtr revIDLastSave="0" documentId="8_{8F5EC9DC-5AA2-4A3B-932D-F86765C01E88}" xr6:coauthVersionLast="47" xr6:coauthVersionMax="47" xr10:uidLastSave="{00000000-0000-0000-0000-000000000000}"/>
  <bookViews>
    <workbookView xWindow="-108" yWindow="-108" windowWidth="23256" windowHeight="12456" firstSheet="10" activeTab="10" xr2:uid="{00000000-000D-0000-FFFF-FFFF00000000}"/>
  </bookViews>
  <sheets>
    <sheet name="Roster_Selection_Men" sheetId="1" r:id="rId1"/>
    <sheet name="Roster_Selection_Women" sheetId="2" r:id="rId2"/>
    <sheet name="Individual_Scores_Men_Var" sheetId="3" r:id="rId3"/>
    <sheet name="Individual_Scores_Men_JV" sheetId="4" r:id="rId4"/>
    <sheet name="Individual_Scores_Women_Var" sheetId="5" r:id="rId5"/>
    <sheet name="Individual_Scores_Women_JV" sheetId="6" r:id="rId6"/>
    <sheet name="Baker_Scores_Men_Var" sheetId="7" r:id="rId7"/>
    <sheet name="Baker_Scores_Men_JV" sheetId="8" r:id="rId8"/>
    <sheet name="Baker_Scores_Women_Var" sheetId="9" r:id="rId9"/>
    <sheet name="Baker_Scores_Women_JV" sheetId="10" r:id="rId10"/>
    <sheet name="Qual_Team_Standings_Men_Var" sheetId="11" r:id="rId11"/>
    <sheet name="Qual_Team_Standings_Men_JV" sheetId="12" r:id="rId12"/>
    <sheet name="Qual_Team_Standings_Women_Var" sheetId="13" r:id="rId13"/>
    <sheet name="Qual_Team_Standings_Women_JV" sheetId="14" r:id="rId14"/>
    <sheet name="Indiv_Combined_Scores_Men" sheetId="15" r:id="rId15"/>
    <sheet name="Indiv_Combined_Scores_Women" sheetId="16" r:id="rId16"/>
  </sheets>
  <definedNames>
    <definedName name="_xlnm.Print_Area" localSheetId="14">Indiv_Combined_Scores_Men!$A$1:$M$394</definedName>
    <definedName name="_xlnm.Print_Area" localSheetId="15">Indiv_Combined_Scores_Women!$A$1:$M$240</definedName>
    <definedName name="_xlnm.Print_Area" localSheetId="11">Qual_Team_Standings_Men_JV!$A$39:$D$60</definedName>
    <definedName name="_xlnm.Print_Area" localSheetId="10">Qual_Team_Standings_Men_Var!$A$41:$D$64</definedName>
    <definedName name="_xlnm.Print_Area" localSheetId="13">Qual_Team_Standings_Women_JV!$A$27:$D$36</definedName>
    <definedName name="_xlnm.Print_Area" localSheetId="12">Qual_Team_Standings_Women_Var!$A$39:$D$60</definedName>
    <definedName name="_xlnm.Print_Area" localSheetId="0">Roster_Selection_Men!$A$1:$L$190</definedName>
    <definedName name="_xlnm.Print_Area" localSheetId="1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35" i="16" l="1"/>
  <c r="J236" i="16" s="1"/>
  <c r="I235" i="16"/>
  <c r="I236" i="16" s="1"/>
  <c r="H235" i="16"/>
  <c r="H236" i="16" s="1"/>
  <c r="G235" i="16"/>
  <c r="G236" i="16" s="1"/>
  <c r="L232" i="16"/>
  <c r="M232" i="16" s="1"/>
  <c r="K232" i="16"/>
  <c r="L231" i="16"/>
  <c r="M231" i="16" s="1"/>
  <c r="K231" i="16"/>
  <c r="L230" i="16"/>
  <c r="M230" i="16" s="1"/>
  <c r="K230" i="16"/>
  <c r="L229" i="16"/>
  <c r="M229" i="16" s="1"/>
  <c r="K229" i="16"/>
  <c r="L228" i="16"/>
  <c r="M228" i="16" s="1"/>
  <c r="K228" i="16"/>
  <c r="L227" i="16"/>
  <c r="M227" i="16" s="1"/>
  <c r="K227" i="16"/>
  <c r="L113" i="16"/>
  <c r="M113" i="16" s="1"/>
  <c r="K113" i="16"/>
  <c r="L44" i="16"/>
  <c r="K44" i="16"/>
  <c r="L74" i="16"/>
  <c r="K74" i="16"/>
  <c r="L57" i="16"/>
  <c r="K57" i="16"/>
  <c r="L55" i="16"/>
  <c r="K55" i="16"/>
  <c r="L54" i="16"/>
  <c r="M54" i="16" s="1"/>
  <c r="K54" i="16"/>
  <c r="L62" i="16"/>
  <c r="K62" i="16"/>
  <c r="L184" i="16"/>
  <c r="K184" i="16"/>
  <c r="L116" i="16"/>
  <c r="K116" i="16"/>
  <c r="L81" i="16"/>
  <c r="M81" i="16" s="1"/>
  <c r="K81" i="16"/>
  <c r="L39" i="16"/>
  <c r="M39" i="16" s="1"/>
  <c r="K39" i="16"/>
  <c r="L151" i="16"/>
  <c r="K151" i="16"/>
  <c r="L23" i="16"/>
  <c r="K23" i="16"/>
  <c r="L189" i="16"/>
  <c r="K189" i="16"/>
  <c r="L102" i="16"/>
  <c r="K102" i="16"/>
  <c r="L149" i="16"/>
  <c r="K149" i="16"/>
  <c r="L194" i="16"/>
  <c r="M194" i="16" s="1"/>
  <c r="K194" i="16"/>
  <c r="L99" i="16"/>
  <c r="M99" i="16" s="1"/>
  <c r="K99" i="16"/>
  <c r="L187" i="16"/>
  <c r="M187" i="16" s="1"/>
  <c r="K187" i="16"/>
  <c r="L41" i="16"/>
  <c r="K41" i="16"/>
  <c r="L148" i="16"/>
  <c r="M148" i="16" s="1"/>
  <c r="K148" i="16"/>
  <c r="L204" i="16"/>
  <c r="K204" i="16"/>
  <c r="L215" i="16"/>
  <c r="K215" i="16"/>
  <c r="L82" i="16"/>
  <c r="K82" i="16"/>
  <c r="L65" i="16"/>
  <c r="K65" i="16"/>
  <c r="L84" i="16"/>
  <c r="K84" i="16"/>
  <c r="L115" i="16"/>
  <c r="K115" i="16"/>
  <c r="L190" i="16"/>
  <c r="K190" i="16"/>
  <c r="L117" i="16"/>
  <c r="K117" i="16"/>
  <c r="L176" i="16"/>
  <c r="K176" i="16"/>
  <c r="L199" i="16"/>
  <c r="M199" i="16" s="1"/>
  <c r="K199" i="16"/>
  <c r="L144" i="16"/>
  <c r="M144" i="16" s="1"/>
  <c r="K144" i="16"/>
  <c r="L48" i="16"/>
  <c r="K48" i="16"/>
  <c r="L134" i="16"/>
  <c r="M134" i="16" s="1"/>
  <c r="K134" i="16"/>
  <c r="L171" i="16"/>
  <c r="K171" i="16"/>
  <c r="L202" i="16"/>
  <c r="K202" i="16"/>
  <c r="L108" i="16"/>
  <c r="M108" i="16" s="1"/>
  <c r="K108" i="16"/>
  <c r="L30" i="16"/>
  <c r="M30" i="16" s="1"/>
  <c r="K30" i="16"/>
  <c r="L141" i="16"/>
  <c r="M141" i="16" s="1"/>
  <c r="K141" i="16"/>
  <c r="L131" i="16"/>
  <c r="M131" i="16" s="1"/>
  <c r="K131" i="16"/>
  <c r="L129" i="16"/>
  <c r="M129" i="16" s="1"/>
  <c r="K129" i="16"/>
  <c r="L130" i="16"/>
  <c r="M130" i="16" s="1"/>
  <c r="K130" i="16"/>
  <c r="L177" i="16"/>
  <c r="K177" i="16"/>
  <c r="L36" i="16"/>
  <c r="K36" i="16"/>
  <c r="L218" i="16"/>
  <c r="M218" i="16" s="1"/>
  <c r="K218" i="16"/>
  <c r="L162" i="16"/>
  <c r="M162" i="16" s="1"/>
  <c r="K162" i="16"/>
  <c r="L27" i="16"/>
  <c r="K27" i="16"/>
  <c r="L87" i="16"/>
  <c r="K87" i="16"/>
  <c r="L49" i="16"/>
  <c r="K49" i="16"/>
  <c r="L226" i="16"/>
  <c r="M226" i="16" s="1"/>
  <c r="K226" i="16"/>
  <c r="L18" i="16"/>
  <c r="M18" i="16" s="1"/>
  <c r="K18" i="16"/>
  <c r="L98" i="16"/>
  <c r="K98" i="16"/>
  <c r="L203" i="16"/>
  <c r="M203" i="16" s="1"/>
  <c r="K203" i="16"/>
  <c r="M183" i="16"/>
  <c r="L183" i="16"/>
  <c r="K183" i="16"/>
  <c r="L139" i="16"/>
  <c r="K139" i="16"/>
  <c r="L42" i="16"/>
  <c r="K42" i="16"/>
  <c r="L85" i="16"/>
  <c r="K85" i="16"/>
  <c r="L164" i="16"/>
  <c r="K164" i="16"/>
  <c r="L53" i="16"/>
  <c r="K53" i="16"/>
  <c r="L77" i="16"/>
  <c r="K77" i="16"/>
  <c r="L118" i="16"/>
  <c r="K118" i="16"/>
  <c r="L37" i="16"/>
  <c r="K37" i="16"/>
  <c r="L173" i="16"/>
  <c r="K173" i="16"/>
  <c r="L80" i="16"/>
  <c r="K80" i="16"/>
  <c r="L91" i="16"/>
  <c r="K91" i="16"/>
  <c r="L104" i="16"/>
  <c r="K104" i="16"/>
  <c r="L158" i="16"/>
  <c r="K158" i="16"/>
  <c r="L219" i="16"/>
  <c r="M219" i="16" s="1"/>
  <c r="K219" i="16"/>
  <c r="L128" i="16"/>
  <c r="K128" i="16"/>
  <c r="L76" i="16"/>
  <c r="K76" i="16"/>
  <c r="L114" i="16"/>
  <c r="K114" i="16"/>
  <c r="L21" i="16"/>
  <c r="K21" i="16"/>
  <c r="L101" i="16"/>
  <c r="K101" i="16"/>
  <c r="L14" i="16"/>
  <c r="K14" i="16"/>
  <c r="L225" i="16"/>
  <c r="M225" i="16" s="1"/>
  <c r="K225" i="16"/>
  <c r="L197" i="16"/>
  <c r="M197" i="16" s="1"/>
  <c r="K197" i="16"/>
  <c r="L52" i="16"/>
  <c r="K52" i="16"/>
  <c r="L142" i="16"/>
  <c r="K142" i="16"/>
  <c r="L212" i="16"/>
  <c r="M212" i="16" s="1"/>
  <c r="K212" i="16"/>
  <c r="L73" i="16"/>
  <c r="K73" i="16"/>
  <c r="L140" i="16"/>
  <c r="K140" i="16"/>
  <c r="L100" i="16"/>
  <c r="K100" i="16"/>
  <c r="L46" i="16"/>
  <c r="K46" i="16"/>
  <c r="L167" i="16"/>
  <c r="K167" i="16"/>
  <c r="L138" i="16"/>
  <c r="K138" i="16"/>
  <c r="L97" i="16"/>
  <c r="K97" i="16"/>
  <c r="L119" i="16"/>
  <c r="K119" i="16"/>
  <c r="L17" i="16"/>
  <c r="K17" i="16"/>
  <c r="L64" i="16"/>
  <c r="K64" i="16"/>
  <c r="L59" i="16"/>
  <c r="K59" i="16"/>
  <c r="L105" i="16"/>
  <c r="K105" i="16"/>
  <c r="L122" i="16"/>
  <c r="K122" i="16"/>
  <c r="L29" i="16"/>
  <c r="K29" i="16"/>
  <c r="L120" i="16"/>
  <c r="K120" i="16"/>
  <c r="L155" i="16"/>
  <c r="K155" i="16"/>
  <c r="L137" i="16"/>
  <c r="M137" i="16" s="1"/>
  <c r="K137" i="16"/>
  <c r="L224" i="16"/>
  <c r="M224" i="16" s="1"/>
  <c r="K224" i="16"/>
  <c r="L223" i="16"/>
  <c r="M223" i="16" s="1"/>
  <c r="K223" i="16"/>
  <c r="L169" i="16"/>
  <c r="K169" i="16"/>
  <c r="L200" i="16"/>
  <c r="K200" i="16"/>
  <c r="L71" i="16"/>
  <c r="K71" i="16"/>
  <c r="L22" i="16"/>
  <c r="K22" i="16"/>
  <c r="L34" i="16"/>
  <c r="K34" i="16"/>
  <c r="L126" i="16"/>
  <c r="K126" i="16"/>
  <c r="L222" i="16"/>
  <c r="M222" i="16" s="1"/>
  <c r="K222" i="16"/>
  <c r="L181" i="16"/>
  <c r="K181" i="16"/>
  <c r="L103" i="16"/>
  <c r="K103" i="16"/>
  <c r="L92" i="16"/>
  <c r="K92" i="16"/>
  <c r="L185" i="16"/>
  <c r="M185" i="16" s="1"/>
  <c r="K185" i="16"/>
  <c r="L217" i="16"/>
  <c r="M217" i="16" s="1"/>
  <c r="K217" i="16"/>
  <c r="L209" i="16"/>
  <c r="K209" i="16"/>
  <c r="L135" i="16"/>
  <c r="K135" i="16"/>
  <c r="L198" i="16"/>
  <c r="M198" i="16" s="1"/>
  <c r="K198" i="16"/>
  <c r="L160" i="16"/>
  <c r="K160" i="16"/>
  <c r="L110" i="16"/>
  <c r="K110" i="16"/>
  <c r="L68" i="16"/>
  <c r="K68" i="16"/>
  <c r="L195" i="16"/>
  <c r="M195" i="16" s="1"/>
  <c r="K195" i="16"/>
  <c r="L95" i="16"/>
  <c r="K95" i="16"/>
  <c r="L186" i="16"/>
  <c r="K186" i="16"/>
  <c r="L15" i="16"/>
  <c r="K15" i="16"/>
  <c r="L50" i="16"/>
  <c r="K50" i="16"/>
  <c r="L78" i="16"/>
  <c r="K78" i="16"/>
  <c r="L38" i="16"/>
  <c r="K38" i="16"/>
  <c r="L123" i="16"/>
  <c r="K123" i="16"/>
  <c r="L179" i="16"/>
  <c r="K179" i="16"/>
  <c r="L43" i="16"/>
  <c r="K43" i="16"/>
  <c r="L221" i="16"/>
  <c r="M221" i="16" s="1"/>
  <c r="K221" i="16"/>
  <c r="L93" i="16"/>
  <c r="K93" i="16"/>
  <c r="L172" i="16"/>
  <c r="M172" i="16" s="1"/>
  <c r="K172" i="16"/>
  <c r="L107" i="16"/>
  <c r="K107" i="16"/>
  <c r="L201" i="16"/>
  <c r="K201" i="16"/>
  <c r="L121" i="16"/>
  <c r="K121" i="16"/>
  <c r="L127" i="16"/>
  <c r="M127" i="16" s="1"/>
  <c r="K127" i="16"/>
  <c r="L205" i="16"/>
  <c r="K205" i="16"/>
  <c r="L165" i="16"/>
  <c r="K165" i="16"/>
  <c r="L136" i="16"/>
  <c r="K136" i="16"/>
  <c r="L206" i="16"/>
  <c r="K206" i="16"/>
  <c r="L146" i="16"/>
  <c r="K146" i="16"/>
  <c r="L109" i="16"/>
  <c r="K109" i="16"/>
  <c r="L83" i="16"/>
  <c r="K83" i="16"/>
  <c r="L178" i="16"/>
  <c r="K178" i="16"/>
  <c r="L31" i="16"/>
  <c r="K31" i="16"/>
  <c r="L161" i="16"/>
  <c r="K161" i="16"/>
  <c r="L124" i="16"/>
  <c r="K124" i="16"/>
  <c r="L69" i="16"/>
  <c r="M69" i="16" s="1"/>
  <c r="K69" i="16"/>
  <c r="L60" i="16"/>
  <c r="K60" i="16"/>
  <c r="L47" i="16"/>
  <c r="K47" i="16"/>
  <c r="L210" i="16"/>
  <c r="K210" i="16"/>
  <c r="L166" i="16"/>
  <c r="K166" i="16"/>
  <c r="L45" i="16"/>
  <c r="K45" i="16"/>
  <c r="L112" i="16"/>
  <c r="K112" i="16"/>
  <c r="L90" i="16"/>
  <c r="K90" i="16"/>
  <c r="L163" i="16"/>
  <c r="K163" i="16"/>
  <c r="L61" i="16"/>
  <c r="K61" i="16"/>
  <c r="L147" i="16"/>
  <c r="K147" i="16"/>
  <c r="L67" i="16"/>
  <c r="K67" i="16"/>
  <c r="L70" i="16"/>
  <c r="M70" i="16" s="1"/>
  <c r="K70" i="16"/>
  <c r="L132" i="16"/>
  <c r="K132" i="16"/>
  <c r="L28" i="16"/>
  <c r="K28" i="16"/>
  <c r="L32" i="16"/>
  <c r="K32" i="16"/>
  <c r="L168" i="16"/>
  <c r="K168" i="16"/>
  <c r="L33" i="16"/>
  <c r="K33" i="16"/>
  <c r="L153" i="16"/>
  <c r="K153" i="16"/>
  <c r="L75" i="16"/>
  <c r="K75" i="16"/>
  <c r="L207" i="16"/>
  <c r="M207" i="16" s="1"/>
  <c r="K207" i="16"/>
  <c r="L133" i="16"/>
  <c r="K133" i="16"/>
  <c r="L211" i="16"/>
  <c r="K211" i="16"/>
  <c r="L89" i="16"/>
  <c r="K89" i="16"/>
  <c r="L156" i="16"/>
  <c r="K156" i="16"/>
  <c r="L174" i="16"/>
  <c r="K174" i="16"/>
  <c r="L145" i="16"/>
  <c r="K145" i="16"/>
  <c r="L152" i="16"/>
  <c r="K152" i="16"/>
  <c r="L191" i="16"/>
  <c r="K191" i="16"/>
  <c r="L25" i="16"/>
  <c r="K25" i="16"/>
  <c r="L58" i="16"/>
  <c r="K58" i="16"/>
  <c r="L208" i="16"/>
  <c r="M208" i="16" s="1"/>
  <c r="K208" i="16"/>
  <c r="L13" i="16"/>
  <c r="K13" i="16"/>
  <c r="L175" i="16"/>
  <c r="K175" i="16"/>
  <c r="L214" i="16"/>
  <c r="M214" i="16" s="1"/>
  <c r="K214" i="16"/>
  <c r="L88" i="16"/>
  <c r="K88" i="16"/>
  <c r="L94" i="16"/>
  <c r="K94" i="16"/>
  <c r="L182" i="16"/>
  <c r="K182" i="16"/>
  <c r="L111" i="16"/>
  <c r="K111" i="16"/>
  <c r="L24" i="16"/>
  <c r="K24" i="16"/>
  <c r="L159" i="16"/>
  <c r="K159" i="16"/>
  <c r="L192" i="16"/>
  <c r="K192" i="16"/>
  <c r="L170" i="16"/>
  <c r="K170" i="16"/>
  <c r="L26" i="16"/>
  <c r="K26" i="16"/>
  <c r="L213" i="16"/>
  <c r="M213" i="16" s="1"/>
  <c r="K213" i="16"/>
  <c r="L56" i="16"/>
  <c r="K56" i="16"/>
  <c r="L40" i="16"/>
  <c r="K40" i="16"/>
  <c r="L143" i="16"/>
  <c r="M143" i="16" s="1"/>
  <c r="K143" i="16"/>
  <c r="L106" i="16"/>
  <c r="M106" i="16" s="1"/>
  <c r="K106" i="16"/>
  <c r="L79" i="16"/>
  <c r="K79" i="16"/>
  <c r="L86" i="16"/>
  <c r="M86" i="16" s="1"/>
  <c r="K86" i="16"/>
  <c r="L63" i="16"/>
  <c r="K63" i="16"/>
  <c r="L196" i="16"/>
  <c r="K196" i="16"/>
  <c r="L19" i="16"/>
  <c r="K19" i="16"/>
  <c r="L72" i="16"/>
  <c r="K72" i="16"/>
  <c r="L35" i="16"/>
  <c r="K35" i="16"/>
  <c r="L193" i="16"/>
  <c r="M193" i="16" s="1"/>
  <c r="K193" i="16"/>
  <c r="L51" i="16"/>
  <c r="K51" i="16"/>
  <c r="L125" i="16"/>
  <c r="K125" i="16"/>
  <c r="L220" i="16"/>
  <c r="M220" i="16" s="1"/>
  <c r="K220" i="16"/>
  <c r="L16" i="16"/>
  <c r="M16" i="16" s="1"/>
  <c r="K16" i="16"/>
  <c r="L66" i="16"/>
  <c r="K66" i="16"/>
  <c r="L20" i="16"/>
  <c r="K20" i="16"/>
  <c r="L157" i="16"/>
  <c r="K157" i="16"/>
  <c r="L180" i="16"/>
  <c r="K180" i="16"/>
  <c r="L188" i="16"/>
  <c r="K188" i="16"/>
  <c r="L216" i="16"/>
  <c r="K216" i="16"/>
  <c r="L96" i="16"/>
  <c r="K96" i="16"/>
  <c r="L154" i="16"/>
  <c r="M154" i="16" s="1"/>
  <c r="K154" i="16"/>
  <c r="L150" i="16"/>
  <c r="K150" i="16"/>
  <c r="J389" i="15"/>
  <c r="J390" i="15" s="1"/>
  <c r="I389" i="15"/>
  <c r="I390" i="15" s="1"/>
  <c r="H389" i="15"/>
  <c r="H390" i="15" s="1"/>
  <c r="G389" i="15"/>
  <c r="G390" i="15" s="1"/>
  <c r="L386" i="15"/>
  <c r="M386" i="15" s="1"/>
  <c r="K386" i="15"/>
  <c r="L385" i="15"/>
  <c r="M385" i="15" s="1"/>
  <c r="K385" i="15"/>
  <c r="L384" i="15"/>
  <c r="M384" i="15" s="1"/>
  <c r="K384" i="15"/>
  <c r="L383" i="15"/>
  <c r="M383" i="15" s="1"/>
  <c r="K383" i="15"/>
  <c r="L237" i="15"/>
  <c r="K237" i="15"/>
  <c r="L315" i="15"/>
  <c r="M315" i="15" s="1"/>
  <c r="K315" i="15"/>
  <c r="L80" i="15"/>
  <c r="K80" i="15"/>
  <c r="L299" i="15"/>
  <c r="K299" i="15"/>
  <c r="L93" i="15"/>
  <c r="M93" i="15" s="1"/>
  <c r="K93" i="15"/>
  <c r="L163" i="15"/>
  <c r="K163" i="15"/>
  <c r="L91" i="15"/>
  <c r="K91" i="15"/>
  <c r="L289" i="15"/>
  <c r="K289" i="15"/>
  <c r="L238" i="15"/>
  <c r="M238" i="15" s="1"/>
  <c r="K238" i="15"/>
  <c r="L102" i="15"/>
  <c r="K102" i="15"/>
  <c r="L241" i="15"/>
  <c r="K241" i="15"/>
  <c r="L195" i="15"/>
  <c r="K195" i="15"/>
  <c r="L128" i="15"/>
  <c r="M128" i="15" s="1"/>
  <c r="K128" i="15"/>
  <c r="L326" i="15"/>
  <c r="K326" i="15"/>
  <c r="L47" i="15"/>
  <c r="K47" i="15"/>
  <c r="L176" i="15"/>
  <c r="K176" i="15"/>
  <c r="L221" i="15"/>
  <c r="K221" i="15"/>
  <c r="L331" i="15"/>
  <c r="K331" i="15"/>
  <c r="L242" i="15"/>
  <c r="K242" i="15"/>
  <c r="L334" i="15"/>
  <c r="M334" i="15" s="1"/>
  <c r="K334" i="15"/>
  <c r="L346" i="15"/>
  <c r="K346" i="15"/>
  <c r="L349" i="15"/>
  <c r="K349" i="15"/>
  <c r="L183" i="15"/>
  <c r="K183" i="15"/>
  <c r="L132" i="15"/>
  <c r="K132" i="15"/>
  <c r="L17" i="15"/>
  <c r="M17" i="15" s="1"/>
  <c r="K17" i="15"/>
  <c r="L76" i="15"/>
  <c r="K76" i="15"/>
  <c r="L149" i="15"/>
  <c r="K149" i="15"/>
  <c r="L236" i="15"/>
  <c r="M236" i="15" s="1"/>
  <c r="K236" i="15"/>
  <c r="L302" i="15"/>
  <c r="K302" i="15"/>
  <c r="L52" i="15"/>
  <c r="K52" i="15"/>
  <c r="L144" i="15"/>
  <c r="K144" i="15"/>
  <c r="L156" i="15"/>
  <c r="K156" i="15"/>
  <c r="L303" i="15"/>
  <c r="M303" i="15" s="1"/>
  <c r="K303" i="15"/>
  <c r="L54" i="15"/>
  <c r="K54" i="15"/>
  <c r="L355" i="15"/>
  <c r="M355" i="15" s="1"/>
  <c r="K355" i="15"/>
  <c r="L104" i="15"/>
  <c r="K104" i="15"/>
  <c r="L59" i="15"/>
  <c r="M59" i="15" s="1"/>
  <c r="K59" i="15"/>
  <c r="L34" i="15"/>
  <c r="K34" i="15"/>
  <c r="L99" i="15"/>
  <c r="K99" i="15"/>
  <c r="L246" i="15"/>
  <c r="K246" i="15"/>
  <c r="L245" i="15"/>
  <c r="K245" i="15"/>
  <c r="L68" i="15"/>
  <c r="K68" i="15"/>
  <c r="L206" i="15"/>
  <c r="K206" i="15"/>
  <c r="L92" i="15"/>
  <c r="K92" i="15"/>
  <c r="L161" i="15"/>
  <c r="K161" i="15"/>
  <c r="L367" i="15"/>
  <c r="K367" i="15"/>
  <c r="L360" i="15"/>
  <c r="K360" i="15"/>
  <c r="L113" i="15"/>
  <c r="K113" i="15"/>
  <c r="L55" i="15"/>
  <c r="M55" i="15" s="1"/>
  <c r="K55" i="15"/>
  <c r="L16" i="15"/>
  <c r="K16" i="15"/>
  <c r="L53" i="15"/>
  <c r="K53" i="15"/>
  <c r="L57" i="15"/>
  <c r="K57" i="15"/>
  <c r="L213" i="15"/>
  <c r="M213" i="15" s="1"/>
  <c r="K213" i="15"/>
  <c r="L215" i="15"/>
  <c r="K215" i="15"/>
  <c r="L232" i="15"/>
  <c r="K232" i="15"/>
  <c r="L184" i="15"/>
  <c r="K184" i="15"/>
  <c r="M305" i="15"/>
  <c r="L305" i="15"/>
  <c r="K305" i="15"/>
  <c r="L258" i="15"/>
  <c r="K258" i="15"/>
  <c r="L120" i="15"/>
  <c r="K120" i="15"/>
  <c r="L268" i="15"/>
  <c r="K268" i="15"/>
  <c r="L314" i="15"/>
  <c r="K314" i="15"/>
  <c r="L86" i="15"/>
  <c r="K86" i="15"/>
  <c r="L234" i="15"/>
  <c r="K234" i="15"/>
  <c r="L288" i="15"/>
  <c r="K288" i="15"/>
  <c r="L313" i="15"/>
  <c r="K313" i="15"/>
  <c r="L87" i="15"/>
  <c r="K87" i="15"/>
  <c r="L69" i="15"/>
  <c r="K69" i="15"/>
  <c r="L343" i="15"/>
  <c r="K343" i="15"/>
  <c r="L229" i="15"/>
  <c r="K229" i="15"/>
  <c r="L89" i="15"/>
  <c r="K89" i="15"/>
  <c r="L142" i="15"/>
  <c r="K142" i="15"/>
  <c r="L150" i="15"/>
  <c r="K150" i="15"/>
  <c r="L71" i="15"/>
  <c r="K71" i="15"/>
  <c r="L129" i="15"/>
  <c r="K129" i="15"/>
  <c r="L181" i="15"/>
  <c r="K181" i="15"/>
  <c r="L145" i="15"/>
  <c r="K145" i="15"/>
  <c r="L363" i="15"/>
  <c r="K363" i="15"/>
  <c r="L225" i="15"/>
  <c r="K225" i="15"/>
  <c r="L152" i="15"/>
  <c r="K152" i="15"/>
  <c r="L135" i="15"/>
  <c r="K135" i="15"/>
  <c r="L309" i="15"/>
  <c r="M309" i="15" s="1"/>
  <c r="K309" i="15"/>
  <c r="L200" i="15"/>
  <c r="K200" i="15"/>
  <c r="L371" i="15"/>
  <c r="M371" i="15" s="1"/>
  <c r="K371" i="15"/>
  <c r="L169" i="15"/>
  <c r="K169" i="15"/>
  <c r="L65" i="15"/>
  <c r="K65" i="15"/>
  <c r="L249" i="15"/>
  <c r="K249" i="15"/>
  <c r="L319" i="15"/>
  <c r="M319" i="15" s="1"/>
  <c r="K319" i="15"/>
  <c r="L359" i="15"/>
  <c r="M359" i="15" s="1"/>
  <c r="K359" i="15"/>
  <c r="L361" i="15"/>
  <c r="K361" i="15"/>
  <c r="L40" i="15"/>
  <c r="K40" i="15"/>
  <c r="L61" i="15"/>
  <c r="K61" i="15"/>
  <c r="L273" i="15"/>
  <c r="M273" i="15" s="1"/>
  <c r="K273" i="15"/>
  <c r="L293" i="15"/>
  <c r="K293" i="15"/>
  <c r="L262" i="15"/>
  <c r="K262" i="15"/>
  <c r="L32" i="15"/>
  <c r="K32" i="15"/>
  <c r="L239" i="15"/>
  <c r="M239" i="15" s="1"/>
  <c r="K239" i="15"/>
  <c r="L31" i="15"/>
  <c r="K31" i="15"/>
  <c r="L148" i="15"/>
  <c r="K148" i="15"/>
  <c r="L328" i="15"/>
  <c r="K328" i="15"/>
  <c r="L243" i="15"/>
  <c r="K243" i="15"/>
  <c r="L177" i="15"/>
  <c r="K177" i="15"/>
  <c r="L373" i="15"/>
  <c r="M373" i="15" s="1"/>
  <c r="K373" i="15"/>
  <c r="L43" i="15"/>
  <c r="K43" i="15"/>
  <c r="L49" i="15"/>
  <c r="K49" i="15"/>
  <c r="L24" i="15"/>
  <c r="K24" i="15"/>
  <c r="L345" i="15"/>
  <c r="K345" i="15"/>
  <c r="L244" i="15"/>
  <c r="K244" i="15"/>
  <c r="L46" i="15"/>
  <c r="M46" i="15" s="1"/>
  <c r="K46" i="15"/>
  <c r="L82" i="15"/>
  <c r="K82" i="15"/>
  <c r="L218" i="15"/>
  <c r="K218" i="15"/>
  <c r="L138" i="15"/>
  <c r="K138" i="15"/>
  <c r="L298" i="15"/>
  <c r="K298" i="15"/>
  <c r="L121" i="15"/>
  <c r="K121" i="15"/>
  <c r="L250" i="15"/>
  <c r="K250" i="15"/>
  <c r="L188" i="15"/>
  <c r="K188" i="15"/>
  <c r="L369" i="15"/>
  <c r="M369" i="15" s="1"/>
  <c r="K369" i="15"/>
  <c r="L85" i="15"/>
  <c r="K85" i="15"/>
  <c r="L108" i="15"/>
  <c r="K108" i="15"/>
  <c r="L264" i="15"/>
  <c r="K264" i="15"/>
  <c r="L282" i="15"/>
  <c r="M282" i="15" s="1"/>
  <c r="K282" i="15"/>
  <c r="L70" i="15"/>
  <c r="K70" i="15"/>
  <c r="L330" i="15"/>
  <c r="K330" i="15"/>
  <c r="L109" i="15"/>
  <c r="K109" i="15"/>
  <c r="L186" i="15"/>
  <c r="K186" i="15"/>
  <c r="L35" i="15"/>
  <c r="K35" i="15"/>
  <c r="L174" i="15"/>
  <c r="K174" i="15"/>
  <c r="L22" i="15"/>
  <c r="K22" i="15"/>
  <c r="L79" i="15"/>
  <c r="K79" i="15"/>
  <c r="L125" i="15"/>
  <c r="K125" i="15"/>
  <c r="L141" i="15"/>
  <c r="K141" i="15"/>
  <c r="L97" i="15"/>
  <c r="K97" i="15"/>
  <c r="L279" i="15"/>
  <c r="K279" i="15"/>
  <c r="L226" i="15"/>
  <c r="K226" i="15"/>
  <c r="L23" i="15"/>
  <c r="K23" i="15"/>
  <c r="L317" i="15"/>
  <c r="K317" i="15"/>
  <c r="L19" i="15"/>
  <c r="K19" i="15"/>
  <c r="L106" i="15"/>
  <c r="M106" i="15" s="1"/>
  <c r="K106" i="15"/>
  <c r="L291" i="15"/>
  <c r="K291" i="15"/>
  <c r="L280" i="15"/>
  <c r="K280" i="15"/>
  <c r="L81" i="15"/>
  <c r="K81" i="15"/>
  <c r="L294" i="15"/>
  <c r="K294" i="15"/>
  <c r="L83" i="15"/>
  <c r="K83" i="15"/>
  <c r="L375" i="15"/>
  <c r="M375" i="15" s="1"/>
  <c r="K375" i="15"/>
  <c r="L29" i="15"/>
  <c r="K29" i="15"/>
  <c r="L98" i="15"/>
  <c r="K98" i="15"/>
  <c r="L323" i="15"/>
  <c r="K323" i="15"/>
  <c r="L252" i="15"/>
  <c r="K252" i="15"/>
  <c r="L325" i="15"/>
  <c r="K325" i="15"/>
  <c r="L210" i="15"/>
  <c r="K210" i="15"/>
  <c r="L28" i="15"/>
  <c r="K28" i="15"/>
  <c r="L122" i="15"/>
  <c r="K122" i="15"/>
  <c r="L321" i="15"/>
  <c r="K321" i="15"/>
  <c r="L281" i="15"/>
  <c r="K281" i="15"/>
  <c r="L78" i="15"/>
  <c r="K78" i="15"/>
  <c r="L342" i="15"/>
  <c r="M342" i="15" s="1"/>
  <c r="K342" i="15"/>
  <c r="L168" i="15"/>
  <c r="K168" i="15"/>
  <c r="L105" i="15"/>
  <c r="K105" i="15"/>
  <c r="L198" i="15"/>
  <c r="K198" i="15"/>
  <c r="L15" i="15"/>
  <c r="K15" i="15"/>
  <c r="L136" i="15"/>
  <c r="K136" i="15"/>
  <c r="L255" i="15"/>
  <c r="K255" i="15"/>
  <c r="L382" i="15"/>
  <c r="M382" i="15" s="1"/>
  <c r="K382" i="15"/>
  <c r="L381" i="15"/>
  <c r="M381" i="15" s="1"/>
  <c r="K381" i="15"/>
  <c r="L380" i="15"/>
  <c r="M380" i="15" s="1"/>
  <c r="K380" i="15"/>
  <c r="L95" i="15"/>
  <c r="K95" i="15"/>
  <c r="L353" i="15"/>
  <c r="M353" i="15" s="1"/>
  <c r="K353" i="15"/>
  <c r="L370" i="15"/>
  <c r="K370" i="15"/>
  <c r="L374" i="15"/>
  <c r="M374" i="15" s="1"/>
  <c r="K374" i="15"/>
  <c r="L254" i="15"/>
  <c r="K254" i="15"/>
  <c r="L358" i="15"/>
  <c r="M358" i="15" s="1"/>
  <c r="K358" i="15"/>
  <c r="L114" i="15"/>
  <c r="K114" i="15"/>
  <c r="L101" i="15"/>
  <c r="M101" i="15" s="1"/>
  <c r="K101" i="15"/>
  <c r="L170" i="15"/>
  <c r="K170" i="15"/>
  <c r="L347" i="15"/>
  <c r="K347" i="15"/>
  <c r="L127" i="15"/>
  <c r="K127" i="15"/>
  <c r="L240" i="15"/>
  <c r="M240" i="15" s="1"/>
  <c r="K240" i="15"/>
  <c r="L159" i="15"/>
  <c r="K159" i="15"/>
  <c r="L126" i="15"/>
  <c r="K126" i="15"/>
  <c r="L286" i="15"/>
  <c r="K286" i="15"/>
  <c r="L219" i="15"/>
  <c r="M219" i="15" s="1"/>
  <c r="K219" i="15"/>
  <c r="L287" i="15"/>
  <c r="K287" i="15"/>
  <c r="L25" i="15"/>
  <c r="K25" i="15"/>
  <c r="L272" i="15"/>
  <c r="K272" i="15"/>
  <c r="L348" i="15"/>
  <c r="K348" i="15"/>
  <c r="L88" i="15"/>
  <c r="K88" i="15"/>
  <c r="L143" i="15"/>
  <c r="K143" i="15"/>
  <c r="L20" i="15"/>
  <c r="K20" i="15"/>
  <c r="L131" i="15"/>
  <c r="K131" i="15"/>
  <c r="L45" i="15"/>
  <c r="M45" i="15" s="1"/>
  <c r="K45" i="15"/>
  <c r="L217" i="15"/>
  <c r="K217" i="15"/>
  <c r="L178" i="15"/>
  <c r="K178" i="15"/>
  <c r="L179" i="15"/>
  <c r="M179" i="15" s="1"/>
  <c r="K179" i="15"/>
  <c r="L337" i="15"/>
  <c r="K337" i="15"/>
  <c r="L338" i="15"/>
  <c r="K338" i="15"/>
  <c r="L166" i="15"/>
  <c r="K166" i="15"/>
  <c r="L56" i="15"/>
  <c r="M56" i="15" s="1"/>
  <c r="K56" i="15"/>
  <c r="L189" i="15"/>
  <c r="K189" i="15"/>
  <c r="L64" i="15"/>
  <c r="K64" i="15"/>
  <c r="L63" i="15"/>
  <c r="K63" i="15"/>
  <c r="L207" i="15"/>
  <c r="M207" i="15" s="1"/>
  <c r="K207" i="15"/>
  <c r="L351" i="15"/>
  <c r="K351" i="15"/>
  <c r="L190" i="15"/>
  <c r="K190" i="15"/>
  <c r="L283" i="15"/>
  <c r="K283" i="15"/>
  <c r="L162" i="15"/>
  <c r="K162" i="15"/>
  <c r="L274" i="15"/>
  <c r="K274" i="15"/>
  <c r="L333" i="15"/>
  <c r="K333" i="15"/>
  <c r="L318" i="15"/>
  <c r="M318" i="15" s="1"/>
  <c r="K318" i="15"/>
  <c r="L265" i="15"/>
  <c r="K265" i="15"/>
  <c r="L356" i="15"/>
  <c r="K356" i="15"/>
  <c r="L251" i="15"/>
  <c r="K251" i="15"/>
  <c r="L362" i="15"/>
  <c r="M362" i="15" s="1"/>
  <c r="K362" i="15"/>
  <c r="L267" i="15"/>
  <c r="K267" i="15"/>
  <c r="L336" i="15"/>
  <c r="K336" i="15"/>
  <c r="L224" i="15"/>
  <c r="K224" i="15"/>
  <c r="L284" i="15"/>
  <c r="K284" i="15"/>
  <c r="L278" i="15"/>
  <c r="M278" i="15" s="1"/>
  <c r="K278" i="15"/>
  <c r="L270" i="15"/>
  <c r="K270" i="15"/>
  <c r="L13" i="15"/>
  <c r="K13" i="15"/>
  <c r="L214" i="15"/>
  <c r="K214" i="15"/>
  <c r="L204" i="15"/>
  <c r="M204" i="15" s="1"/>
  <c r="K204" i="15"/>
  <c r="L62" i="15"/>
  <c r="K62" i="15"/>
  <c r="L350" i="15"/>
  <c r="K350" i="15"/>
  <c r="L77" i="15"/>
  <c r="K77" i="15"/>
  <c r="L66" i="15"/>
  <c r="K66" i="15"/>
  <c r="L365" i="15"/>
  <c r="K365" i="15"/>
  <c r="L257" i="15"/>
  <c r="K257" i="15"/>
  <c r="L116" i="15"/>
  <c r="K116" i="15"/>
  <c r="L235" i="15"/>
  <c r="K235" i="15"/>
  <c r="L261" i="15"/>
  <c r="K261" i="15"/>
  <c r="L201" i="15"/>
  <c r="K201" i="15"/>
  <c r="L41" i="15"/>
  <c r="K41" i="15"/>
  <c r="L185" i="15"/>
  <c r="K185" i="15"/>
  <c r="L233" i="15"/>
  <c r="K233" i="15"/>
  <c r="L339" i="15"/>
  <c r="K339" i="15"/>
  <c r="L320" i="15"/>
  <c r="K320" i="15"/>
  <c r="L208" i="15"/>
  <c r="K208" i="15"/>
  <c r="L14" i="15"/>
  <c r="K14" i="15"/>
  <c r="L27" i="15"/>
  <c r="K27" i="15"/>
  <c r="L292" i="15"/>
  <c r="K292" i="15"/>
  <c r="L60" i="15"/>
  <c r="M60" i="15" s="1"/>
  <c r="K60" i="15"/>
  <c r="L18" i="15"/>
  <c r="K18" i="15"/>
  <c r="L193" i="15"/>
  <c r="K193" i="15"/>
  <c r="L167" i="15"/>
  <c r="K167" i="15"/>
  <c r="L212" i="15"/>
  <c r="M212" i="15" s="1"/>
  <c r="K212" i="15"/>
  <c r="L205" i="15"/>
  <c r="K205" i="15"/>
  <c r="L42" i="15"/>
  <c r="K42" i="15"/>
  <c r="L72" i="15"/>
  <c r="K72" i="15"/>
  <c r="L124" i="15"/>
  <c r="K124" i="15"/>
  <c r="L311" i="15"/>
  <c r="M311" i="15" s="1"/>
  <c r="K311" i="15"/>
  <c r="L173" i="15"/>
  <c r="K173" i="15"/>
  <c r="L271" i="15"/>
  <c r="K271" i="15"/>
  <c r="L300" i="15"/>
  <c r="M300" i="15" s="1"/>
  <c r="K300" i="15"/>
  <c r="L191" i="15"/>
  <c r="K191" i="15"/>
  <c r="L308" i="15"/>
  <c r="K308" i="15"/>
  <c r="L171" i="15"/>
  <c r="K171" i="15"/>
  <c r="L269" i="15"/>
  <c r="K269" i="15"/>
  <c r="L197" i="15"/>
  <c r="K197" i="15"/>
  <c r="L73" i="15"/>
  <c r="K73" i="15"/>
  <c r="L75" i="15"/>
  <c r="K75" i="15"/>
  <c r="L211" i="15"/>
  <c r="K211" i="15"/>
  <c r="L222" i="15"/>
  <c r="K222" i="15"/>
  <c r="L341" i="15"/>
  <c r="K341" i="15"/>
  <c r="L50" i="15"/>
  <c r="K50" i="15"/>
  <c r="L199" i="15"/>
  <c r="M199" i="15" s="1"/>
  <c r="K199" i="15"/>
  <c r="L312" i="15"/>
  <c r="K312" i="15"/>
  <c r="L26" i="15"/>
  <c r="K26" i="15"/>
  <c r="L304" i="15"/>
  <c r="M304" i="15" s="1"/>
  <c r="K304" i="15"/>
  <c r="L44" i="15"/>
  <c r="K44" i="15"/>
  <c r="L332" i="15"/>
  <c r="M332" i="15" s="1"/>
  <c r="K332" i="15"/>
  <c r="L153" i="15"/>
  <c r="K153" i="15"/>
  <c r="L344" i="15"/>
  <c r="K344" i="15"/>
  <c r="L123" i="15"/>
  <c r="M123" i="15" s="1"/>
  <c r="K123" i="15"/>
  <c r="L182" i="15"/>
  <c r="M182" i="15" s="1"/>
  <c r="K182" i="15"/>
  <c r="L160" i="15"/>
  <c r="K160" i="15"/>
  <c r="L295" i="15"/>
  <c r="K295" i="15"/>
  <c r="L90" i="15"/>
  <c r="K90" i="15"/>
  <c r="L84" i="15"/>
  <c r="K84" i="15"/>
  <c r="L209" i="15"/>
  <c r="K209" i="15"/>
  <c r="L290" i="15"/>
  <c r="K290" i="15"/>
  <c r="L310" i="15"/>
  <c r="K310" i="15"/>
  <c r="L33" i="15"/>
  <c r="K33" i="15"/>
  <c r="L112" i="15"/>
  <c r="K112" i="15"/>
  <c r="L117" i="15"/>
  <c r="K117" i="15"/>
  <c r="L175" i="15"/>
  <c r="M175" i="15" s="1"/>
  <c r="K175" i="15"/>
  <c r="L74" i="15"/>
  <c r="K74" i="15"/>
  <c r="L94" i="15"/>
  <c r="K94" i="15"/>
  <c r="L158" i="15"/>
  <c r="K158" i="15"/>
  <c r="L340" i="15"/>
  <c r="K340" i="15"/>
  <c r="L297" i="15"/>
  <c r="K297" i="15"/>
  <c r="L48" i="15"/>
  <c r="K48" i="15"/>
  <c r="L259" i="15"/>
  <c r="K259" i="15"/>
  <c r="L139" i="15"/>
  <c r="K139" i="15"/>
  <c r="L110" i="15"/>
  <c r="M110" i="15" s="1"/>
  <c r="K110" i="15"/>
  <c r="L260" i="15"/>
  <c r="K260" i="15"/>
  <c r="L301" i="15"/>
  <c r="M301" i="15" s="1"/>
  <c r="K301" i="15"/>
  <c r="L203" i="15"/>
  <c r="K203" i="15"/>
  <c r="L354" i="15"/>
  <c r="K354" i="15"/>
  <c r="L58" i="15"/>
  <c r="K58" i="15"/>
  <c r="L335" i="15"/>
  <c r="K335" i="15"/>
  <c r="L276" i="15"/>
  <c r="M276" i="15" s="1"/>
  <c r="K276" i="15"/>
  <c r="L327" i="15"/>
  <c r="K327" i="15"/>
  <c r="L107" i="15"/>
  <c r="K107" i="15"/>
  <c r="L51" i="15"/>
  <c r="K51" i="15"/>
  <c r="L357" i="15"/>
  <c r="K357" i="15"/>
  <c r="L263" i="15"/>
  <c r="M263" i="15" s="1"/>
  <c r="K263" i="15"/>
  <c r="L275" i="15"/>
  <c r="K275" i="15"/>
  <c r="L172" i="15"/>
  <c r="K172" i="15"/>
  <c r="L379" i="15"/>
  <c r="M379" i="15" s="1"/>
  <c r="K379" i="15"/>
  <c r="L378" i="15"/>
  <c r="M378" i="15" s="1"/>
  <c r="K378" i="15"/>
  <c r="L307" i="15"/>
  <c r="K307" i="15"/>
  <c r="L220" i="15"/>
  <c r="K220" i="15"/>
  <c r="L296" i="15"/>
  <c r="K296" i="15"/>
  <c r="L36" i="15"/>
  <c r="K36" i="15"/>
  <c r="L247" i="15"/>
  <c r="K247" i="15"/>
  <c r="L130" i="15"/>
  <c r="K130" i="15"/>
  <c r="L329" i="15"/>
  <c r="M329" i="15" s="1"/>
  <c r="K329" i="15"/>
  <c r="L133" i="15"/>
  <c r="K133" i="15"/>
  <c r="L377" i="15"/>
  <c r="M377" i="15" s="1"/>
  <c r="K377" i="15"/>
  <c r="L376" i="15"/>
  <c r="M376" i="15" s="1"/>
  <c r="K376" i="15"/>
  <c r="L119" i="15"/>
  <c r="M119" i="15" s="1"/>
  <c r="K119" i="15"/>
  <c r="L103" i="15"/>
  <c r="M103" i="15" s="1"/>
  <c r="K103" i="15"/>
  <c r="L147" i="15"/>
  <c r="K147" i="15"/>
  <c r="L266" i="15"/>
  <c r="K266" i="15"/>
  <c r="L194" i="15"/>
  <c r="K194" i="15"/>
  <c r="L230" i="15"/>
  <c r="K230" i="15"/>
  <c r="L366" i="15"/>
  <c r="M366" i="15" s="1"/>
  <c r="K366" i="15"/>
  <c r="L134" i="15"/>
  <c r="K134" i="15"/>
  <c r="L164" i="15"/>
  <c r="M164" i="15" s="1"/>
  <c r="K164" i="15"/>
  <c r="L248" i="15"/>
  <c r="M248" i="15" s="1"/>
  <c r="K248" i="15"/>
  <c r="L180" i="15"/>
  <c r="K180" i="15"/>
  <c r="L228" i="15"/>
  <c r="M228" i="15" s="1"/>
  <c r="K228" i="15"/>
  <c r="L165" i="15"/>
  <c r="K165" i="15"/>
  <c r="L100" i="15"/>
  <c r="K100" i="15"/>
  <c r="L37" i="15"/>
  <c r="K37" i="15"/>
  <c r="L30" i="15"/>
  <c r="K30" i="15"/>
  <c r="L118" i="15"/>
  <c r="K118" i="15"/>
  <c r="L67" i="15"/>
  <c r="K67" i="15"/>
  <c r="L151" i="15"/>
  <c r="K151" i="15"/>
  <c r="L140" i="15"/>
  <c r="K140" i="15"/>
  <c r="L96" i="15"/>
  <c r="M96" i="15" s="1"/>
  <c r="K96" i="15"/>
  <c r="L155" i="15"/>
  <c r="K155" i="15"/>
  <c r="L364" i="15"/>
  <c r="K364" i="15"/>
  <c r="L322" i="15"/>
  <c r="K322" i="15"/>
  <c r="L146" i="15"/>
  <c r="M146" i="15" s="1"/>
  <c r="K146" i="15"/>
  <c r="L223" i="15"/>
  <c r="K223" i="15"/>
  <c r="L372" i="15"/>
  <c r="M372" i="15" s="1"/>
  <c r="K372" i="15"/>
  <c r="L324" i="15"/>
  <c r="M324" i="15" s="1"/>
  <c r="K324" i="15"/>
  <c r="L137" i="15"/>
  <c r="M137" i="15" s="1"/>
  <c r="K137" i="15"/>
  <c r="L192" i="15"/>
  <c r="M192" i="15" s="1"/>
  <c r="K192" i="15"/>
  <c r="L154" i="15"/>
  <c r="K154" i="15"/>
  <c r="L202" i="15"/>
  <c r="K202" i="15"/>
  <c r="L352" i="15"/>
  <c r="M352" i="15" s="1"/>
  <c r="K352" i="15"/>
  <c r="L256" i="15"/>
  <c r="K256" i="15"/>
  <c r="L231" i="15"/>
  <c r="M231" i="15" s="1"/>
  <c r="K231" i="15"/>
  <c r="L253" i="15"/>
  <c r="K253" i="15"/>
  <c r="L38" i="15"/>
  <c r="K38" i="15"/>
  <c r="L115" i="15"/>
  <c r="M115" i="15" s="1"/>
  <c r="K115" i="15"/>
  <c r="L39" i="15"/>
  <c r="K39" i="15"/>
  <c r="L111" i="15"/>
  <c r="K111" i="15"/>
  <c r="L187" i="15"/>
  <c r="K187" i="15"/>
  <c r="L21" i="15"/>
  <c r="K21" i="15"/>
  <c r="L285" i="15"/>
  <c r="K285" i="15"/>
  <c r="L216" i="15"/>
  <c r="M216" i="15" s="1"/>
  <c r="K216" i="15"/>
  <c r="L368" i="15"/>
  <c r="K368" i="15"/>
  <c r="L157" i="15"/>
  <c r="M157" i="15" s="1"/>
  <c r="K157" i="15"/>
  <c r="L227" i="15"/>
  <c r="M227" i="15" s="1"/>
  <c r="K227" i="15"/>
  <c r="L277" i="15"/>
  <c r="K277" i="15"/>
  <c r="L316" i="15"/>
  <c r="M316" i="15" s="1"/>
  <c r="K316" i="15"/>
  <c r="L306" i="15"/>
  <c r="K306" i="15"/>
  <c r="L196" i="15"/>
  <c r="K196" i="15"/>
  <c r="B35" i="14"/>
  <c r="B34" i="14"/>
  <c r="B33" i="14"/>
  <c r="B32" i="14"/>
  <c r="G26" i="14"/>
  <c r="F26" i="14"/>
  <c r="E26" i="14"/>
  <c r="D26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X12" i="14"/>
  <c r="W12" i="14"/>
  <c r="W17" i="14" s="1"/>
  <c r="W18" i="14" s="1"/>
  <c r="V12" i="14"/>
  <c r="U12" i="14"/>
  <c r="U17" i="14" s="1"/>
  <c r="U18" i="14" s="1"/>
  <c r="T12" i="14"/>
  <c r="T17" i="14" s="1"/>
  <c r="T18" i="14" s="1"/>
  <c r="S12" i="14"/>
  <c r="S17" i="14" s="1"/>
  <c r="S18" i="14" s="1"/>
  <c r="R12" i="14"/>
  <c r="Q12" i="14"/>
  <c r="P12" i="14"/>
  <c r="O12" i="14"/>
  <c r="O17" i="14" s="1"/>
  <c r="O18" i="14" s="1"/>
  <c r="N12" i="14"/>
  <c r="N17" i="14" s="1"/>
  <c r="N18" i="14" s="1"/>
  <c r="M12" i="14"/>
  <c r="M17" i="14" s="1"/>
  <c r="M18" i="14" s="1"/>
  <c r="L12" i="14"/>
  <c r="K12" i="14"/>
  <c r="K17" i="14" s="1"/>
  <c r="K18" i="14" s="1"/>
  <c r="J12" i="14"/>
  <c r="I12" i="14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G38" i="13"/>
  <c r="F38" i="13"/>
  <c r="E38" i="13"/>
  <c r="D38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X26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X14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X23" i="13"/>
  <c r="W23" i="13"/>
  <c r="V23" i="13"/>
  <c r="U23" i="13"/>
  <c r="T23" i="13"/>
  <c r="S23" i="13"/>
  <c r="R23" i="13"/>
  <c r="Q23" i="13"/>
  <c r="Q29" i="13" s="1"/>
  <c r="Q30" i="13" s="1"/>
  <c r="P23" i="13"/>
  <c r="O23" i="13"/>
  <c r="N23" i="13"/>
  <c r="M23" i="13"/>
  <c r="L23" i="13"/>
  <c r="K23" i="13"/>
  <c r="J23" i="13"/>
  <c r="I23" i="13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G38" i="12"/>
  <c r="F38" i="12"/>
  <c r="E38" i="12"/>
  <c r="D38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L29" i="12" s="1"/>
  <c r="L30" i="12" s="1"/>
  <c r="K18" i="12"/>
  <c r="J18" i="12"/>
  <c r="I18" i="12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G40" i="11"/>
  <c r="F40" i="11"/>
  <c r="E40" i="11"/>
  <c r="D4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X18" i="11"/>
  <c r="W18" i="11"/>
  <c r="V18" i="11"/>
  <c r="U18" i="11"/>
  <c r="T18" i="11"/>
  <c r="S18" i="11"/>
  <c r="R18" i="11"/>
  <c r="R31" i="11" s="1"/>
  <c r="R32" i="11" s="1"/>
  <c r="Q18" i="11"/>
  <c r="P18" i="11"/>
  <c r="O18" i="11"/>
  <c r="N18" i="11"/>
  <c r="M18" i="11"/>
  <c r="L18" i="11"/>
  <c r="K18" i="11"/>
  <c r="J18" i="11"/>
  <c r="I18" i="11"/>
  <c r="D61" i="10"/>
  <c r="C61" i="10"/>
  <c r="D60" i="10"/>
  <c r="C60" i="10"/>
  <c r="D59" i="10"/>
  <c r="C59" i="10"/>
  <c r="F58" i="10"/>
  <c r="F57" i="10"/>
  <c r="F56" i="10"/>
  <c r="F55" i="10"/>
  <c r="F54" i="10"/>
  <c r="F53" i="10"/>
  <c r="F52" i="10"/>
  <c r="Y51" i="10"/>
  <c r="Z51" i="10" s="1"/>
  <c r="X51" i="10"/>
  <c r="F51" i="10"/>
  <c r="D48" i="10"/>
  <c r="C48" i="10"/>
  <c r="D47" i="10"/>
  <c r="C47" i="10"/>
  <c r="D46" i="10"/>
  <c r="C46" i="10"/>
  <c r="F45" i="10"/>
  <c r="F44" i="10"/>
  <c r="F43" i="10"/>
  <c r="F42" i="10"/>
  <c r="F41" i="10"/>
  <c r="F40" i="10"/>
  <c r="F39" i="10"/>
  <c r="Y38" i="10"/>
  <c r="X38" i="10"/>
  <c r="F38" i="10"/>
  <c r="D35" i="10"/>
  <c r="C35" i="10"/>
  <c r="D34" i="10"/>
  <c r="C34" i="10"/>
  <c r="D33" i="10"/>
  <c r="C33" i="10"/>
  <c r="F32" i="10"/>
  <c r="F31" i="10"/>
  <c r="F30" i="10"/>
  <c r="F29" i="10"/>
  <c r="F28" i="10"/>
  <c r="F27" i="10"/>
  <c r="F26" i="10"/>
  <c r="Y25" i="10"/>
  <c r="X25" i="10"/>
  <c r="F25" i="10"/>
  <c r="D22" i="10"/>
  <c r="C22" i="10"/>
  <c r="D21" i="10"/>
  <c r="C21" i="10"/>
  <c r="D20" i="10"/>
  <c r="C20" i="10"/>
  <c r="F19" i="10"/>
  <c r="F18" i="10"/>
  <c r="F17" i="10"/>
  <c r="F16" i="10"/>
  <c r="F15" i="10"/>
  <c r="F14" i="10"/>
  <c r="F13" i="10"/>
  <c r="Y12" i="10"/>
  <c r="X12" i="10"/>
  <c r="F12" i="10"/>
  <c r="D217" i="9"/>
  <c r="C217" i="9"/>
  <c r="D216" i="9"/>
  <c r="C216" i="9"/>
  <c r="D215" i="9"/>
  <c r="C215" i="9"/>
  <c r="F214" i="9"/>
  <c r="F213" i="9"/>
  <c r="F212" i="9"/>
  <c r="F211" i="9"/>
  <c r="F210" i="9"/>
  <c r="F209" i="9"/>
  <c r="F208" i="9"/>
  <c r="Y207" i="9"/>
  <c r="Z207" i="9" s="1"/>
  <c r="X207" i="9"/>
  <c r="F207" i="9"/>
  <c r="D204" i="9"/>
  <c r="C204" i="9"/>
  <c r="D203" i="9"/>
  <c r="C203" i="9"/>
  <c r="D202" i="9"/>
  <c r="C202" i="9"/>
  <c r="F201" i="9"/>
  <c r="F200" i="9"/>
  <c r="F199" i="9"/>
  <c r="F198" i="9"/>
  <c r="F197" i="9"/>
  <c r="F196" i="9"/>
  <c r="F195" i="9"/>
  <c r="Y194" i="9"/>
  <c r="X194" i="9"/>
  <c r="F194" i="9"/>
  <c r="D191" i="9"/>
  <c r="C191" i="9"/>
  <c r="D190" i="9"/>
  <c r="C190" i="9"/>
  <c r="D189" i="9"/>
  <c r="C189" i="9"/>
  <c r="F188" i="9"/>
  <c r="F187" i="9"/>
  <c r="F186" i="9"/>
  <c r="F185" i="9"/>
  <c r="F184" i="9"/>
  <c r="F183" i="9"/>
  <c r="F182" i="9"/>
  <c r="Y181" i="9"/>
  <c r="X181" i="9"/>
  <c r="F181" i="9"/>
  <c r="D178" i="9"/>
  <c r="C178" i="9"/>
  <c r="D177" i="9"/>
  <c r="C177" i="9"/>
  <c r="D176" i="9"/>
  <c r="C176" i="9"/>
  <c r="F175" i="9"/>
  <c r="F174" i="9"/>
  <c r="F173" i="9"/>
  <c r="F172" i="9"/>
  <c r="F171" i="9"/>
  <c r="F170" i="9"/>
  <c r="F169" i="9"/>
  <c r="Y168" i="9"/>
  <c r="X168" i="9"/>
  <c r="F168" i="9"/>
  <c r="D165" i="9"/>
  <c r="C165" i="9"/>
  <c r="D164" i="9"/>
  <c r="C164" i="9"/>
  <c r="D163" i="9"/>
  <c r="C163" i="9"/>
  <c r="F162" i="9"/>
  <c r="F161" i="9"/>
  <c r="F160" i="9"/>
  <c r="F159" i="9"/>
  <c r="F158" i="9"/>
  <c r="F157" i="9"/>
  <c r="F156" i="9"/>
  <c r="Y155" i="9"/>
  <c r="X155" i="9"/>
  <c r="F155" i="9"/>
  <c r="D152" i="9"/>
  <c r="C152" i="9"/>
  <c r="D151" i="9"/>
  <c r="C151" i="9"/>
  <c r="D150" i="9"/>
  <c r="C150" i="9"/>
  <c r="F149" i="9"/>
  <c r="F148" i="9"/>
  <c r="F147" i="9"/>
  <c r="F146" i="9"/>
  <c r="F145" i="9"/>
  <c r="F144" i="9"/>
  <c r="F143" i="9"/>
  <c r="Y142" i="9"/>
  <c r="X142" i="9"/>
  <c r="F142" i="9"/>
  <c r="D139" i="9"/>
  <c r="C139" i="9"/>
  <c r="D138" i="9"/>
  <c r="C138" i="9"/>
  <c r="D137" i="9"/>
  <c r="C137" i="9"/>
  <c r="F136" i="9"/>
  <c r="F135" i="9"/>
  <c r="F134" i="9"/>
  <c r="F133" i="9"/>
  <c r="F132" i="9"/>
  <c r="F131" i="9"/>
  <c r="F130" i="9"/>
  <c r="Y129" i="9"/>
  <c r="X129" i="9"/>
  <c r="F129" i="9"/>
  <c r="D126" i="9"/>
  <c r="C126" i="9"/>
  <c r="D125" i="9"/>
  <c r="C125" i="9"/>
  <c r="D124" i="9"/>
  <c r="C124" i="9"/>
  <c r="F123" i="9"/>
  <c r="F122" i="9"/>
  <c r="F121" i="9"/>
  <c r="F120" i="9"/>
  <c r="F119" i="9"/>
  <c r="F118" i="9"/>
  <c r="F117" i="9"/>
  <c r="Y116" i="9"/>
  <c r="X116" i="9"/>
  <c r="F116" i="9"/>
  <c r="D113" i="9"/>
  <c r="C113" i="9"/>
  <c r="D112" i="9"/>
  <c r="C112" i="9"/>
  <c r="D111" i="9"/>
  <c r="C111" i="9"/>
  <c r="F110" i="9"/>
  <c r="F109" i="9"/>
  <c r="F108" i="9"/>
  <c r="F107" i="9"/>
  <c r="F106" i="9"/>
  <c r="F105" i="9"/>
  <c r="F104" i="9"/>
  <c r="Y103" i="9"/>
  <c r="X103" i="9"/>
  <c r="F103" i="9"/>
  <c r="D100" i="9"/>
  <c r="C100" i="9"/>
  <c r="D99" i="9"/>
  <c r="C99" i="9"/>
  <c r="D98" i="9"/>
  <c r="C98" i="9"/>
  <c r="F97" i="9"/>
  <c r="F96" i="9"/>
  <c r="F95" i="9"/>
  <c r="F94" i="9"/>
  <c r="F93" i="9"/>
  <c r="F92" i="9"/>
  <c r="F91" i="9"/>
  <c r="Y90" i="9"/>
  <c r="X90" i="9"/>
  <c r="F90" i="9"/>
  <c r="D87" i="9"/>
  <c r="C87" i="9"/>
  <c r="D86" i="9"/>
  <c r="C86" i="9"/>
  <c r="D85" i="9"/>
  <c r="C85" i="9"/>
  <c r="F84" i="9"/>
  <c r="F83" i="9"/>
  <c r="F82" i="9"/>
  <c r="F81" i="9"/>
  <c r="F80" i="9"/>
  <c r="F79" i="9"/>
  <c r="F78" i="9"/>
  <c r="Y77" i="9"/>
  <c r="X77" i="9"/>
  <c r="F77" i="9"/>
  <c r="D74" i="9"/>
  <c r="C74" i="9"/>
  <c r="D73" i="9"/>
  <c r="C73" i="9"/>
  <c r="D72" i="9"/>
  <c r="C72" i="9"/>
  <c r="F71" i="9"/>
  <c r="F70" i="9"/>
  <c r="F69" i="9"/>
  <c r="F68" i="9"/>
  <c r="F67" i="9"/>
  <c r="F66" i="9"/>
  <c r="F65" i="9"/>
  <c r="Y64" i="9"/>
  <c r="X64" i="9"/>
  <c r="F64" i="9"/>
  <c r="D61" i="9"/>
  <c r="C61" i="9"/>
  <c r="D60" i="9"/>
  <c r="C60" i="9"/>
  <c r="D59" i="9"/>
  <c r="C59" i="9"/>
  <c r="F58" i="9"/>
  <c r="F57" i="9"/>
  <c r="F56" i="9"/>
  <c r="F55" i="9"/>
  <c r="F54" i="9"/>
  <c r="F53" i="9"/>
  <c r="F52" i="9"/>
  <c r="Y51" i="9"/>
  <c r="X51" i="9"/>
  <c r="F51" i="9"/>
  <c r="D48" i="9"/>
  <c r="C48" i="9"/>
  <c r="D47" i="9"/>
  <c r="C47" i="9"/>
  <c r="D46" i="9"/>
  <c r="C46" i="9"/>
  <c r="F45" i="9"/>
  <c r="F44" i="9"/>
  <c r="F43" i="9"/>
  <c r="F42" i="9"/>
  <c r="F41" i="9"/>
  <c r="F40" i="9"/>
  <c r="F39" i="9"/>
  <c r="Y38" i="9"/>
  <c r="X38" i="9"/>
  <c r="F38" i="9"/>
  <c r="D35" i="9"/>
  <c r="C35" i="9"/>
  <c r="D34" i="9"/>
  <c r="C34" i="9"/>
  <c r="D33" i="9"/>
  <c r="C33" i="9"/>
  <c r="F32" i="9"/>
  <c r="F31" i="9"/>
  <c r="F30" i="9"/>
  <c r="F29" i="9"/>
  <c r="F28" i="9"/>
  <c r="F27" i="9"/>
  <c r="F26" i="9"/>
  <c r="Y25" i="9"/>
  <c r="X25" i="9"/>
  <c r="F25" i="9"/>
  <c r="D22" i="9"/>
  <c r="C22" i="9"/>
  <c r="D21" i="9"/>
  <c r="C21" i="9"/>
  <c r="D20" i="9"/>
  <c r="C20" i="9"/>
  <c r="F19" i="9"/>
  <c r="F18" i="9"/>
  <c r="F17" i="9"/>
  <c r="F16" i="9"/>
  <c r="F15" i="9"/>
  <c r="F14" i="9"/>
  <c r="F13" i="9"/>
  <c r="Y12" i="9"/>
  <c r="X12" i="9"/>
  <c r="F12" i="9"/>
  <c r="D217" i="8"/>
  <c r="C217" i="8"/>
  <c r="D216" i="8"/>
  <c r="C216" i="8"/>
  <c r="D215" i="8"/>
  <c r="C215" i="8"/>
  <c r="F214" i="8"/>
  <c r="F213" i="8"/>
  <c r="F212" i="8"/>
  <c r="F211" i="8"/>
  <c r="F210" i="8"/>
  <c r="F209" i="8"/>
  <c r="F208" i="8"/>
  <c r="Y207" i="8"/>
  <c r="X207" i="8"/>
  <c r="F207" i="8"/>
  <c r="D204" i="8"/>
  <c r="C204" i="8"/>
  <c r="D203" i="8"/>
  <c r="C203" i="8"/>
  <c r="D202" i="8"/>
  <c r="C202" i="8"/>
  <c r="F201" i="8"/>
  <c r="F200" i="8"/>
  <c r="F199" i="8"/>
  <c r="F198" i="8"/>
  <c r="F197" i="8"/>
  <c r="F196" i="8"/>
  <c r="F195" i="8"/>
  <c r="Y194" i="8"/>
  <c r="X194" i="8"/>
  <c r="F194" i="8"/>
  <c r="D191" i="8"/>
  <c r="C191" i="8"/>
  <c r="D190" i="8"/>
  <c r="C190" i="8"/>
  <c r="D189" i="8"/>
  <c r="C189" i="8"/>
  <c r="F188" i="8"/>
  <c r="F187" i="8"/>
  <c r="F186" i="8"/>
  <c r="F185" i="8"/>
  <c r="F184" i="8"/>
  <c r="F183" i="8"/>
  <c r="F182" i="8"/>
  <c r="Y181" i="8"/>
  <c r="X181" i="8"/>
  <c r="F181" i="8"/>
  <c r="D178" i="8"/>
  <c r="C178" i="8"/>
  <c r="D177" i="8"/>
  <c r="C177" i="8"/>
  <c r="D176" i="8"/>
  <c r="C176" i="8"/>
  <c r="F175" i="8"/>
  <c r="F174" i="8"/>
  <c r="F173" i="8"/>
  <c r="F172" i="8"/>
  <c r="F171" i="8"/>
  <c r="F170" i="8"/>
  <c r="F169" i="8"/>
  <c r="Y168" i="8"/>
  <c r="Z168" i="8" s="1"/>
  <c r="X168" i="8"/>
  <c r="F168" i="8"/>
  <c r="D165" i="8"/>
  <c r="C165" i="8"/>
  <c r="D164" i="8"/>
  <c r="C164" i="8"/>
  <c r="D163" i="8"/>
  <c r="C163" i="8"/>
  <c r="F162" i="8"/>
  <c r="F161" i="8"/>
  <c r="F160" i="8"/>
  <c r="F159" i="8"/>
  <c r="F158" i="8"/>
  <c r="F157" i="8"/>
  <c r="F156" i="8"/>
  <c r="Y155" i="8"/>
  <c r="X155" i="8"/>
  <c r="F155" i="8"/>
  <c r="D152" i="8"/>
  <c r="C152" i="8"/>
  <c r="D151" i="8"/>
  <c r="C151" i="8"/>
  <c r="D150" i="8"/>
  <c r="C150" i="8"/>
  <c r="F149" i="8"/>
  <c r="F148" i="8"/>
  <c r="F147" i="8"/>
  <c r="F146" i="8"/>
  <c r="F145" i="8"/>
  <c r="F144" i="8"/>
  <c r="F143" i="8"/>
  <c r="Y142" i="8"/>
  <c r="X142" i="8"/>
  <c r="F142" i="8"/>
  <c r="D139" i="8"/>
  <c r="C139" i="8"/>
  <c r="D138" i="8"/>
  <c r="C138" i="8"/>
  <c r="D137" i="8"/>
  <c r="C137" i="8"/>
  <c r="F136" i="8"/>
  <c r="F135" i="8"/>
  <c r="F134" i="8"/>
  <c r="F133" i="8"/>
  <c r="F132" i="8"/>
  <c r="F131" i="8"/>
  <c r="F130" i="8"/>
  <c r="Y129" i="8"/>
  <c r="X129" i="8"/>
  <c r="F129" i="8"/>
  <c r="D126" i="8"/>
  <c r="C126" i="8"/>
  <c r="D125" i="8"/>
  <c r="C125" i="8"/>
  <c r="D124" i="8"/>
  <c r="C124" i="8"/>
  <c r="F123" i="8"/>
  <c r="F122" i="8"/>
  <c r="F121" i="8"/>
  <c r="F120" i="8"/>
  <c r="F119" i="8"/>
  <c r="F118" i="8"/>
  <c r="F117" i="8"/>
  <c r="Y116" i="8"/>
  <c r="X116" i="8"/>
  <c r="F116" i="8"/>
  <c r="D113" i="8"/>
  <c r="C113" i="8"/>
  <c r="D112" i="8"/>
  <c r="C112" i="8"/>
  <c r="D111" i="8"/>
  <c r="C111" i="8"/>
  <c r="F110" i="8"/>
  <c r="F109" i="8"/>
  <c r="F108" i="8"/>
  <c r="F107" i="8"/>
  <c r="F106" i="8"/>
  <c r="F105" i="8"/>
  <c r="F104" i="8"/>
  <c r="Y103" i="8"/>
  <c r="X103" i="8"/>
  <c r="F103" i="8"/>
  <c r="D100" i="8"/>
  <c r="C100" i="8"/>
  <c r="D99" i="8"/>
  <c r="C99" i="8"/>
  <c r="D98" i="8"/>
  <c r="C98" i="8"/>
  <c r="F97" i="8"/>
  <c r="F96" i="8"/>
  <c r="F95" i="8"/>
  <c r="F94" i="8"/>
  <c r="F93" i="8"/>
  <c r="F92" i="8"/>
  <c r="F91" i="8"/>
  <c r="Y90" i="8"/>
  <c r="X90" i="8"/>
  <c r="F90" i="8"/>
  <c r="D87" i="8"/>
  <c r="C87" i="8"/>
  <c r="D86" i="8"/>
  <c r="C86" i="8"/>
  <c r="D85" i="8"/>
  <c r="C85" i="8"/>
  <c r="F84" i="8"/>
  <c r="F83" i="8"/>
  <c r="F82" i="8"/>
  <c r="F81" i="8"/>
  <c r="F80" i="8"/>
  <c r="F79" i="8"/>
  <c r="F78" i="8"/>
  <c r="Y77" i="8"/>
  <c r="X77" i="8"/>
  <c r="F77" i="8"/>
  <c r="D74" i="8"/>
  <c r="C74" i="8"/>
  <c r="D73" i="8"/>
  <c r="C73" i="8"/>
  <c r="D72" i="8"/>
  <c r="C72" i="8"/>
  <c r="F71" i="8"/>
  <c r="F70" i="8"/>
  <c r="F69" i="8"/>
  <c r="F68" i="8"/>
  <c r="F67" i="8"/>
  <c r="F66" i="8"/>
  <c r="F65" i="8"/>
  <c r="Y64" i="8"/>
  <c r="X64" i="8"/>
  <c r="F64" i="8"/>
  <c r="D61" i="8"/>
  <c r="C61" i="8"/>
  <c r="D60" i="8"/>
  <c r="C60" i="8"/>
  <c r="D59" i="8"/>
  <c r="C59" i="8"/>
  <c r="F58" i="8"/>
  <c r="F57" i="8"/>
  <c r="F56" i="8"/>
  <c r="F55" i="8"/>
  <c r="F54" i="8"/>
  <c r="F53" i="8"/>
  <c r="F52" i="8"/>
  <c r="Y51" i="8"/>
  <c r="X51" i="8"/>
  <c r="F51" i="8"/>
  <c r="D48" i="8"/>
  <c r="C48" i="8"/>
  <c r="D47" i="8"/>
  <c r="C47" i="8"/>
  <c r="D46" i="8"/>
  <c r="C46" i="8"/>
  <c r="F45" i="8"/>
  <c r="F44" i="8"/>
  <c r="F43" i="8"/>
  <c r="F42" i="8"/>
  <c r="F41" i="8"/>
  <c r="F40" i="8"/>
  <c r="F39" i="8"/>
  <c r="Y38" i="8"/>
  <c r="X38" i="8"/>
  <c r="F38" i="8"/>
  <c r="D35" i="8"/>
  <c r="C35" i="8"/>
  <c r="D34" i="8"/>
  <c r="C34" i="8"/>
  <c r="D33" i="8"/>
  <c r="C33" i="8"/>
  <c r="F32" i="8"/>
  <c r="F31" i="8"/>
  <c r="F30" i="8"/>
  <c r="F29" i="8"/>
  <c r="F28" i="8"/>
  <c r="F27" i="8"/>
  <c r="F26" i="8"/>
  <c r="Y25" i="8"/>
  <c r="X25" i="8"/>
  <c r="F25" i="8"/>
  <c r="D22" i="8"/>
  <c r="C22" i="8"/>
  <c r="D21" i="8"/>
  <c r="C21" i="8"/>
  <c r="D20" i="8"/>
  <c r="C20" i="8"/>
  <c r="F19" i="8"/>
  <c r="F18" i="8"/>
  <c r="F17" i="8"/>
  <c r="F16" i="8"/>
  <c r="F15" i="8"/>
  <c r="F14" i="8"/>
  <c r="F13" i="8"/>
  <c r="Y12" i="8"/>
  <c r="X12" i="8"/>
  <c r="F12" i="8"/>
  <c r="D243" i="7"/>
  <c r="C243" i="7"/>
  <c r="D242" i="7"/>
  <c r="C242" i="7"/>
  <c r="D241" i="7"/>
  <c r="C241" i="7"/>
  <c r="F240" i="7"/>
  <c r="F239" i="7"/>
  <c r="F238" i="7"/>
  <c r="F237" i="7"/>
  <c r="F236" i="7"/>
  <c r="F235" i="7"/>
  <c r="F234" i="7"/>
  <c r="Y233" i="7"/>
  <c r="X233" i="7"/>
  <c r="F233" i="7"/>
  <c r="D230" i="7"/>
  <c r="C230" i="7"/>
  <c r="D229" i="7"/>
  <c r="C229" i="7"/>
  <c r="D228" i="7"/>
  <c r="C228" i="7"/>
  <c r="F227" i="7"/>
  <c r="F226" i="7"/>
  <c r="F225" i="7"/>
  <c r="F224" i="7"/>
  <c r="F223" i="7"/>
  <c r="F222" i="7"/>
  <c r="F221" i="7"/>
  <c r="Y220" i="7"/>
  <c r="X220" i="7"/>
  <c r="F220" i="7"/>
  <c r="D217" i="7"/>
  <c r="C217" i="7"/>
  <c r="D216" i="7"/>
  <c r="C216" i="7"/>
  <c r="D215" i="7"/>
  <c r="C215" i="7"/>
  <c r="F214" i="7"/>
  <c r="F213" i="7"/>
  <c r="F212" i="7"/>
  <c r="F211" i="7"/>
  <c r="F210" i="7"/>
  <c r="F209" i="7"/>
  <c r="F208" i="7"/>
  <c r="Y207" i="7"/>
  <c r="X207" i="7"/>
  <c r="F207" i="7"/>
  <c r="D204" i="7"/>
  <c r="C204" i="7"/>
  <c r="D203" i="7"/>
  <c r="C203" i="7"/>
  <c r="D202" i="7"/>
  <c r="C202" i="7"/>
  <c r="F201" i="7"/>
  <c r="F200" i="7"/>
  <c r="F199" i="7"/>
  <c r="F198" i="7"/>
  <c r="F197" i="7"/>
  <c r="F196" i="7"/>
  <c r="F195" i="7"/>
  <c r="Y194" i="7"/>
  <c r="X194" i="7"/>
  <c r="F194" i="7"/>
  <c r="D191" i="7"/>
  <c r="C191" i="7"/>
  <c r="D190" i="7"/>
  <c r="C190" i="7"/>
  <c r="D189" i="7"/>
  <c r="C189" i="7"/>
  <c r="F188" i="7"/>
  <c r="F187" i="7"/>
  <c r="F186" i="7"/>
  <c r="F185" i="7"/>
  <c r="F184" i="7"/>
  <c r="F183" i="7"/>
  <c r="F182" i="7"/>
  <c r="Y181" i="7"/>
  <c r="X181" i="7"/>
  <c r="F181" i="7"/>
  <c r="D178" i="7"/>
  <c r="C178" i="7"/>
  <c r="D177" i="7"/>
  <c r="C177" i="7"/>
  <c r="D176" i="7"/>
  <c r="C176" i="7"/>
  <c r="F175" i="7"/>
  <c r="F174" i="7"/>
  <c r="F173" i="7"/>
  <c r="F172" i="7"/>
  <c r="F171" i="7"/>
  <c r="F170" i="7"/>
  <c r="F169" i="7"/>
  <c r="Y168" i="7"/>
  <c r="X168" i="7"/>
  <c r="F168" i="7"/>
  <c r="D165" i="7"/>
  <c r="C165" i="7"/>
  <c r="D164" i="7"/>
  <c r="C164" i="7"/>
  <c r="D163" i="7"/>
  <c r="C163" i="7"/>
  <c r="F162" i="7"/>
  <c r="F161" i="7"/>
  <c r="F160" i="7"/>
  <c r="F159" i="7"/>
  <c r="F158" i="7"/>
  <c r="F157" i="7"/>
  <c r="F156" i="7"/>
  <c r="Y155" i="7"/>
  <c r="X155" i="7"/>
  <c r="F155" i="7"/>
  <c r="D152" i="7"/>
  <c r="C152" i="7"/>
  <c r="D151" i="7"/>
  <c r="C151" i="7"/>
  <c r="D150" i="7"/>
  <c r="C150" i="7"/>
  <c r="F149" i="7"/>
  <c r="F148" i="7"/>
  <c r="F147" i="7"/>
  <c r="F146" i="7"/>
  <c r="F145" i="7"/>
  <c r="F144" i="7"/>
  <c r="F143" i="7"/>
  <c r="Y142" i="7"/>
  <c r="X142" i="7"/>
  <c r="F142" i="7"/>
  <c r="D139" i="7"/>
  <c r="C139" i="7"/>
  <c r="D138" i="7"/>
  <c r="C138" i="7"/>
  <c r="D137" i="7"/>
  <c r="C137" i="7"/>
  <c r="F136" i="7"/>
  <c r="F135" i="7"/>
  <c r="F134" i="7"/>
  <c r="F133" i="7"/>
  <c r="F132" i="7"/>
  <c r="F131" i="7"/>
  <c r="F130" i="7"/>
  <c r="Y129" i="7"/>
  <c r="Z129" i="7" s="1"/>
  <c r="X129" i="7"/>
  <c r="F129" i="7"/>
  <c r="D126" i="7"/>
  <c r="C126" i="7"/>
  <c r="D125" i="7"/>
  <c r="C125" i="7"/>
  <c r="D124" i="7"/>
  <c r="C124" i="7"/>
  <c r="F123" i="7"/>
  <c r="F122" i="7"/>
  <c r="F121" i="7"/>
  <c r="F120" i="7"/>
  <c r="F119" i="7"/>
  <c r="F118" i="7"/>
  <c r="F117" i="7"/>
  <c r="Y116" i="7"/>
  <c r="X116" i="7"/>
  <c r="F116" i="7"/>
  <c r="D113" i="7"/>
  <c r="C113" i="7"/>
  <c r="D112" i="7"/>
  <c r="C112" i="7"/>
  <c r="D111" i="7"/>
  <c r="C111" i="7"/>
  <c r="F110" i="7"/>
  <c r="F109" i="7"/>
  <c r="F108" i="7"/>
  <c r="F107" i="7"/>
  <c r="F106" i="7"/>
  <c r="F105" i="7"/>
  <c r="F104" i="7"/>
  <c r="Y103" i="7"/>
  <c r="X103" i="7"/>
  <c r="F103" i="7"/>
  <c r="D100" i="7"/>
  <c r="C100" i="7"/>
  <c r="D99" i="7"/>
  <c r="C99" i="7"/>
  <c r="D98" i="7"/>
  <c r="C98" i="7"/>
  <c r="F97" i="7"/>
  <c r="F96" i="7"/>
  <c r="F95" i="7"/>
  <c r="F94" i="7"/>
  <c r="F93" i="7"/>
  <c r="F92" i="7"/>
  <c r="F91" i="7"/>
  <c r="Y90" i="7"/>
  <c r="X90" i="7"/>
  <c r="F90" i="7"/>
  <c r="D87" i="7"/>
  <c r="C87" i="7"/>
  <c r="D86" i="7"/>
  <c r="C86" i="7"/>
  <c r="D85" i="7"/>
  <c r="C85" i="7"/>
  <c r="F84" i="7"/>
  <c r="F83" i="7"/>
  <c r="F82" i="7"/>
  <c r="F81" i="7"/>
  <c r="F80" i="7"/>
  <c r="F79" i="7"/>
  <c r="F78" i="7"/>
  <c r="Y77" i="7"/>
  <c r="X77" i="7"/>
  <c r="F77" i="7"/>
  <c r="D74" i="7"/>
  <c r="C74" i="7"/>
  <c r="D73" i="7"/>
  <c r="C73" i="7"/>
  <c r="D72" i="7"/>
  <c r="C72" i="7"/>
  <c r="F71" i="7"/>
  <c r="F70" i="7"/>
  <c r="F69" i="7"/>
  <c r="F68" i="7"/>
  <c r="F67" i="7"/>
  <c r="F66" i="7"/>
  <c r="F65" i="7"/>
  <c r="Y64" i="7"/>
  <c r="X64" i="7"/>
  <c r="F64" i="7"/>
  <c r="D61" i="7"/>
  <c r="C61" i="7"/>
  <c r="D60" i="7"/>
  <c r="C60" i="7"/>
  <c r="D59" i="7"/>
  <c r="C59" i="7"/>
  <c r="F58" i="7"/>
  <c r="F57" i="7"/>
  <c r="F56" i="7"/>
  <c r="F55" i="7"/>
  <c r="F54" i="7"/>
  <c r="F53" i="7"/>
  <c r="F52" i="7"/>
  <c r="Y51" i="7"/>
  <c r="X51" i="7"/>
  <c r="F51" i="7"/>
  <c r="D48" i="7"/>
  <c r="C48" i="7"/>
  <c r="D47" i="7"/>
  <c r="C47" i="7"/>
  <c r="D46" i="7"/>
  <c r="C46" i="7"/>
  <c r="F45" i="7"/>
  <c r="F44" i="7"/>
  <c r="F43" i="7"/>
  <c r="F42" i="7"/>
  <c r="F41" i="7"/>
  <c r="F40" i="7"/>
  <c r="F39" i="7"/>
  <c r="Y38" i="7"/>
  <c r="X38" i="7"/>
  <c r="F38" i="7"/>
  <c r="D35" i="7"/>
  <c r="C35" i="7"/>
  <c r="D34" i="7"/>
  <c r="C34" i="7"/>
  <c r="D33" i="7"/>
  <c r="C33" i="7"/>
  <c r="F32" i="7"/>
  <c r="F31" i="7"/>
  <c r="F30" i="7"/>
  <c r="F29" i="7"/>
  <c r="F28" i="7"/>
  <c r="F27" i="7"/>
  <c r="F26" i="7"/>
  <c r="Y25" i="7"/>
  <c r="X25" i="7"/>
  <c r="F25" i="7"/>
  <c r="D22" i="7"/>
  <c r="C22" i="7"/>
  <c r="D21" i="7"/>
  <c r="C21" i="7"/>
  <c r="D20" i="7"/>
  <c r="C20" i="7"/>
  <c r="F19" i="7"/>
  <c r="F18" i="7"/>
  <c r="F17" i="7"/>
  <c r="F16" i="7"/>
  <c r="F15" i="7"/>
  <c r="F14" i="7"/>
  <c r="F13" i="7"/>
  <c r="Y12" i="7"/>
  <c r="X12" i="7"/>
  <c r="F12" i="7"/>
  <c r="J62" i="6"/>
  <c r="G15" i="14" s="1"/>
  <c r="I62" i="6"/>
  <c r="F15" i="14" s="1"/>
  <c r="H62" i="6"/>
  <c r="E15" i="14" s="1"/>
  <c r="G62" i="6"/>
  <c r="D15" i="14" s="1"/>
  <c r="L61" i="6"/>
  <c r="M61" i="6" s="1"/>
  <c r="K61" i="6"/>
  <c r="L60" i="6"/>
  <c r="M60" i="6" s="1"/>
  <c r="K60" i="6"/>
  <c r="L59" i="6"/>
  <c r="M59" i="6" s="1"/>
  <c r="K59" i="6"/>
  <c r="M58" i="6"/>
  <c r="L58" i="6"/>
  <c r="K58" i="6"/>
  <c r="F58" i="6"/>
  <c r="L57" i="6"/>
  <c r="M57" i="6" s="1"/>
  <c r="K57" i="6"/>
  <c r="F57" i="6"/>
  <c r="M56" i="6"/>
  <c r="L56" i="6"/>
  <c r="K56" i="6"/>
  <c r="F56" i="6"/>
  <c r="M55" i="6"/>
  <c r="L55" i="6"/>
  <c r="K55" i="6"/>
  <c r="F55" i="6"/>
  <c r="M54" i="6"/>
  <c r="L54" i="6"/>
  <c r="K54" i="6"/>
  <c r="F54" i="6"/>
  <c r="L53" i="6"/>
  <c r="M53" i="6" s="1"/>
  <c r="K53" i="6"/>
  <c r="F53" i="6"/>
  <c r="L52" i="6"/>
  <c r="M52" i="6" s="1"/>
  <c r="K52" i="6"/>
  <c r="F52" i="6"/>
  <c r="L51" i="6"/>
  <c r="M51" i="6" s="1"/>
  <c r="K51" i="6"/>
  <c r="F51" i="6"/>
  <c r="J49" i="6"/>
  <c r="G14" i="14" s="1"/>
  <c r="I49" i="6"/>
  <c r="F14" i="14" s="1"/>
  <c r="H49" i="6"/>
  <c r="E14" i="14" s="1"/>
  <c r="G49" i="6"/>
  <c r="D14" i="14" s="1"/>
  <c r="L48" i="6"/>
  <c r="M48" i="6" s="1"/>
  <c r="K48" i="6"/>
  <c r="L47" i="6"/>
  <c r="M47" i="6" s="1"/>
  <c r="K47" i="6"/>
  <c r="L46" i="6"/>
  <c r="M46" i="6" s="1"/>
  <c r="K46" i="6"/>
  <c r="L45" i="6"/>
  <c r="M45" i="6" s="1"/>
  <c r="K45" i="6"/>
  <c r="F45" i="6"/>
  <c r="M44" i="6"/>
  <c r="L44" i="6"/>
  <c r="K44" i="6"/>
  <c r="F44" i="6"/>
  <c r="L43" i="6"/>
  <c r="M43" i="6" s="1"/>
  <c r="K43" i="6"/>
  <c r="F43" i="6"/>
  <c r="L42" i="6"/>
  <c r="M42" i="6" s="1"/>
  <c r="K42" i="6"/>
  <c r="F42" i="6"/>
  <c r="L41" i="6"/>
  <c r="M41" i="6" s="1"/>
  <c r="K41" i="6"/>
  <c r="F41" i="6"/>
  <c r="L40" i="6"/>
  <c r="K40" i="6"/>
  <c r="F40" i="6"/>
  <c r="L39" i="6"/>
  <c r="K39" i="6"/>
  <c r="F39" i="6"/>
  <c r="L38" i="6"/>
  <c r="K38" i="6"/>
  <c r="F38" i="6"/>
  <c r="J36" i="6"/>
  <c r="G13" i="14" s="1"/>
  <c r="I36" i="6"/>
  <c r="F13" i="14" s="1"/>
  <c r="H36" i="6"/>
  <c r="E13" i="14" s="1"/>
  <c r="G36" i="6"/>
  <c r="D13" i="14" s="1"/>
  <c r="L35" i="6"/>
  <c r="M35" i="6" s="1"/>
  <c r="K35" i="6"/>
  <c r="L34" i="6"/>
  <c r="M34" i="6" s="1"/>
  <c r="K34" i="6"/>
  <c r="L33" i="6"/>
  <c r="M33" i="6" s="1"/>
  <c r="K33" i="6"/>
  <c r="M32" i="6"/>
  <c r="L32" i="6"/>
  <c r="K32" i="6"/>
  <c r="F32" i="6"/>
  <c r="L31" i="6"/>
  <c r="M31" i="6" s="1"/>
  <c r="K31" i="6"/>
  <c r="F31" i="6"/>
  <c r="L30" i="6"/>
  <c r="M30" i="6" s="1"/>
  <c r="K30" i="6"/>
  <c r="F30" i="6"/>
  <c r="L29" i="6"/>
  <c r="K29" i="6"/>
  <c r="F29" i="6"/>
  <c r="L28" i="6"/>
  <c r="K28" i="6"/>
  <c r="F28" i="6"/>
  <c r="L27" i="6"/>
  <c r="K27" i="6"/>
  <c r="F27" i="6"/>
  <c r="L26" i="6"/>
  <c r="K26" i="6"/>
  <c r="F26" i="6"/>
  <c r="L25" i="6"/>
  <c r="K25" i="6"/>
  <c r="F25" i="6"/>
  <c r="J23" i="6"/>
  <c r="I23" i="6"/>
  <c r="H23" i="6"/>
  <c r="E12" i="14" s="1"/>
  <c r="G23" i="6"/>
  <c r="D12" i="14" s="1"/>
  <c r="L22" i="6"/>
  <c r="M22" i="6" s="1"/>
  <c r="K22" i="6"/>
  <c r="L21" i="6"/>
  <c r="M21" i="6" s="1"/>
  <c r="K21" i="6"/>
  <c r="L20" i="6"/>
  <c r="M20" i="6" s="1"/>
  <c r="K20" i="6"/>
  <c r="L19" i="6"/>
  <c r="M19" i="6" s="1"/>
  <c r="K19" i="6"/>
  <c r="F19" i="6"/>
  <c r="L18" i="6"/>
  <c r="M18" i="6" s="1"/>
  <c r="K18" i="6"/>
  <c r="F18" i="6"/>
  <c r="L17" i="6"/>
  <c r="K17" i="6"/>
  <c r="F17" i="6"/>
  <c r="L16" i="6"/>
  <c r="K16" i="6"/>
  <c r="F16" i="6"/>
  <c r="L15" i="6"/>
  <c r="K15" i="6"/>
  <c r="F15" i="6"/>
  <c r="L14" i="6"/>
  <c r="K14" i="6"/>
  <c r="F14" i="6"/>
  <c r="L13" i="6"/>
  <c r="K13" i="6"/>
  <c r="F13" i="6"/>
  <c r="L12" i="6"/>
  <c r="K12" i="6"/>
  <c r="F12" i="6"/>
  <c r="J218" i="5"/>
  <c r="G15" i="13" s="1"/>
  <c r="I218" i="5"/>
  <c r="F15" i="13" s="1"/>
  <c r="H218" i="5"/>
  <c r="E15" i="13" s="1"/>
  <c r="G218" i="5"/>
  <c r="D15" i="13" s="1"/>
  <c r="L217" i="5"/>
  <c r="M217" i="5" s="1"/>
  <c r="K217" i="5"/>
  <c r="M216" i="5"/>
  <c r="L216" i="5"/>
  <c r="K216" i="5"/>
  <c r="M215" i="5"/>
  <c r="L215" i="5"/>
  <c r="K215" i="5"/>
  <c r="L214" i="5"/>
  <c r="M214" i="5" s="1"/>
  <c r="K214" i="5"/>
  <c r="F214" i="5"/>
  <c r="L213" i="5"/>
  <c r="K213" i="5"/>
  <c r="F213" i="5"/>
  <c r="L212" i="5"/>
  <c r="M212" i="5" s="1"/>
  <c r="K212" i="5"/>
  <c r="F212" i="5"/>
  <c r="M211" i="5"/>
  <c r="L211" i="5"/>
  <c r="K211" i="5"/>
  <c r="F211" i="5"/>
  <c r="L210" i="5"/>
  <c r="K210" i="5"/>
  <c r="F210" i="5"/>
  <c r="L209" i="5"/>
  <c r="M209" i="5" s="1"/>
  <c r="K209" i="5"/>
  <c r="F209" i="5"/>
  <c r="M208" i="5"/>
  <c r="L208" i="5"/>
  <c r="K208" i="5"/>
  <c r="F208" i="5"/>
  <c r="L207" i="5"/>
  <c r="K207" i="5"/>
  <c r="F207" i="5"/>
  <c r="J205" i="5"/>
  <c r="G22" i="13" s="1"/>
  <c r="I205" i="5"/>
  <c r="F22" i="13" s="1"/>
  <c r="H205" i="5"/>
  <c r="E22" i="13" s="1"/>
  <c r="G205" i="5"/>
  <c r="D22" i="13" s="1"/>
  <c r="L204" i="5"/>
  <c r="M204" i="5" s="1"/>
  <c r="K204" i="5"/>
  <c r="L203" i="5"/>
  <c r="M203" i="5" s="1"/>
  <c r="K203" i="5"/>
  <c r="L202" i="5"/>
  <c r="M202" i="5" s="1"/>
  <c r="K202" i="5"/>
  <c r="L201" i="5"/>
  <c r="M201" i="5" s="1"/>
  <c r="K201" i="5"/>
  <c r="F201" i="5"/>
  <c r="L200" i="5"/>
  <c r="M200" i="5" s="1"/>
  <c r="K200" i="5"/>
  <c r="F200" i="5"/>
  <c r="L199" i="5"/>
  <c r="K199" i="5"/>
  <c r="F199" i="5"/>
  <c r="L198" i="5"/>
  <c r="M198" i="5" s="1"/>
  <c r="K198" i="5"/>
  <c r="F198" i="5"/>
  <c r="L197" i="5"/>
  <c r="M197" i="5" s="1"/>
  <c r="K197" i="5"/>
  <c r="F197" i="5"/>
  <c r="L196" i="5"/>
  <c r="K196" i="5"/>
  <c r="F196" i="5"/>
  <c r="L195" i="5"/>
  <c r="K195" i="5"/>
  <c r="F195" i="5"/>
  <c r="L194" i="5"/>
  <c r="K194" i="5"/>
  <c r="F194" i="5"/>
  <c r="J192" i="5"/>
  <c r="G19" i="13" s="1"/>
  <c r="I192" i="5"/>
  <c r="F19" i="13" s="1"/>
  <c r="H192" i="5"/>
  <c r="E19" i="13" s="1"/>
  <c r="G192" i="5"/>
  <c r="D19" i="13" s="1"/>
  <c r="M191" i="5"/>
  <c r="L191" i="5"/>
  <c r="K191" i="5"/>
  <c r="M190" i="5"/>
  <c r="L190" i="5"/>
  <c r="K190" i="5"/>
  <c r="L189" i="5"/>
  <c r="M189" i="5" s="1"/>
  <c r="K189" i="5"/>
  <c r="L188" i="5"/>
  <c r="K188" i="5"/>
  <c r="F188" i="5"/>
  <c r="L187" i="5"/>
  <c r="K187" i="5"/>
  <c r="F187" i="5"/>
  <c r="L186" i="5"/>
  <c r="M186" i="5" s="1"/>
  <c r="K186" i="5"/>
  <c r="F186" i="5"/>
  <c r="L185" i="5"/>
  <c r="M185" i="5" s="1"/>
  <c r="K185" i="5"/>
  <c r="F185" i="5"/>
  <c r="M184" i="5"/>
  <c r="L184" i="5"/>
  <c r="K184" i="5"/>
  <c r="F184" i="5"/>
  <c r="L183" i="5"/>
  <c r="K183" i="5"/>
  <c r="F183" i="5"/>
  <c r="L182" i="5"/>
  <c r="M182" i="5" s="1"/>
  <c r="K182" i="5"/>
  <c r="F182" i="5"/>
  <c r="L181" i="5"/>
  <c r="K181" i="5"/>
  <c r="F181" i="5"/>
  <c r="J179" i="5"/>
  <c r="G21" i="13" s="1"/>
  <c r="I179" i="5"/>
  <c r="F21" i="13" s="1"/>
  <c r="H179" i="5"/>
  <c r="E21" i="13" s="1"/>
  <c r="G179" i="5"/>
  <c r="D21" i="13" s="1"/>
  <c r="L178" i="5"/>
  <c r="M178" i="5" s="1"/>
  <c r="K178" i="5"/>
  <c r="L177" i="5"/>
  <c r="M177" i="5" s="1"/>
  <c r="K177" i="5"/>
  <c r="M176" i="5"/>
  <c r="L176" i="5"/>
  <c r="K176" i="5"/>
  <c r="L175" i="5"/>
  <c r="M175" i="5" s="1"/>
  <c r="K175" i="5"/>
  <c r="F175" i="5"/>
  <c r="L174" i="5"/>
  <c r="M174" i="5" s="1"/>
  <c r="K174" i="5"/>
  <c r="F174" i="5"/>
  <c r="L173" i="5"/>
  <c r="M173" i="5" s="1"/>
  <c r="K173" i="5"/>
  <c r="F173" i="5"/>
  <c r="L172" i="5"/>
  <c r="K172" i="5"/>
  <c r="F172" i="5"/>
  <c r="L171" i="5"/>
  <c r="K171" i="5"/>
  <c r="F171" i="5"/>
  <c r="L170" i="5"/>
  <c r="K170" i="5"/>
  <c r="F170" i="5"/>
  <c r="L169" i="5"/>
  <c r="K169" i="5"/>
  <c r="F169" i="5"/>
  <c r="L168" i="5"/>
  <c r="K168" i="5"/>
  <c r="F168" i="5"/>
  <c r="J166" i="5"/>
  <c r="G27" i="13" s="1"/>
  <c r="I166" i="5"/>
  <c r="F27" i="13" s="1"/>
  <c r="H166" i="5"/>
  <c r="E27" i="13" s="1"/>
  <c r="G166" i="5"/>
  <c r="D27" i="13" s="1"/>
  <c r="L165" i="5"/>
  <c r="M165" i="5" s="1"/>
  <c r="K165" i="5"/>
  <c r="L164" i="5"/>
  <c r="M164" i="5" s="1"/>
  <c r="K164" i="5"/>
  <c r="L163" i="5"/>
  <c r="M163" i="5" s="1"/>
  <c r="K163" i="5"/>
  <c r="L162" i="5"/>
  <c r="M162" i="5" s="1"/>
  <c r="K162" i="5"/>
  <c r="F162" i="5"/>
  <c r="L161" i="5"/>
  <c r="K161" i="5"/>
  <c r="F161" i="5"/>
  <c r="L160" i="5"/>
  <c r="K160" i="5"/>
  <c r="F160" i="5"/>
  <c r="L159" i="5"/>
  <c r="K159" i="5"/>
  <c r="F159" i="5"/>
  <c r="L158" i="5"/>
  <c r="M158" i="5" s="1"/>
  <c r="K158" i="5"/>
  <c r="F158" i="5"/>
  <c r="L157" i="5"/>
  <c r="K157" i="5"/>
  <c r="F157" i="5"/>
  <c r="L156" i="5"/>
  <c r="K156" i="5"/>
  <c r="F156" i="5"/>
  <c r="L155" i="5"/>
  <c r="M155" i="5" s="1"/>
  <c r="K155" i="5"/>
  <c r="F155" i="5"/>
  <c r="J153" i="5"/>
  <c r="G26" i="13" s="1"/>
  <c r="I153" i="5"/>
  <c r="F26" i="13" s="1"/>
  <c r="H153" i="5"/>
  <c r="E26" i="13" s="1"/>
  <c r="G153" i="5"/>
  <c r="D26" i="13" s="1"/>
  <c r="L152" i="5"/>
  <c r="M152" i="5" s="1"/>
  <c r="K152" i="5"/>
  <c r="M151" i="5"/>
  <c r="L151" i="5"/>
  <c r="K151" i="5"/>
  <c r="L150" i="5"/>
  <c r="M150" i="5" s="1"/>
  <c r="K150" i="5"/>
  <c r="L149" i="5"/>
  <c r="M149" i="5" s="1"/>
  <c r="K149" i="5"/>
  <c r="F149" i="5"/>
  <c r="L148" i="5"/>
  <c r="M148" i="5" s="1"/>
  <c r="K148" i="5"/>
  <c r="F148" i="5"/>
  <c r="L147" i="5"/>
  <c r="K147" i="5"/>
  <c r="F147" i="5"/>
  <c r="M146" i="5"/>
  <c r="L146" i="5"/>
  <c r="K146" i="5"/>
  <c r="F146" i="5"/>
  <c r="L145" i="5"/>
  <c r="M145" i="5" s="1"/>
  <c r="K145" i="5"/>
  <c r="F145" i="5"/>
  <c r="L144" i="5"/>
  <c r="K144" i="5"/>
  <c r="F144" i="5"/>
  <c r="L143" i="5"/>
  <c r="K143" i="5"/>
  <c r="F143" i="5"/>
  <c r="L142" i="5"/>
  <c r="K142" i="5"/>
  <c r="F142" i="5"/>
  <c r="J140" i="5"/>
  <c r="G25" i="13" s="1"/>
  <c r="I140" i="5"/>
  <c r="F25" i="13" s="1"/>
  <c r="H140" i="5"/>
  <c r="E25" i="13" s="1"/>
  <c r="G140" i="5"/>
  <c r="D25" i="13" s="1"/>
  <c r="L139" i="5"/>
  <c r="M139" i="5" s="1"/>
  <c r="K139" i="5"/>
  <c r="L138" i="5"/>
  <c r="M138" i="5" s="1"/>
  <c r="K138" i="5"/>
  <c r="L137" i="5"/>
  <c r="M137" i="5" s="1"/>
  <c r="K137" i="5"/>
  <c r="L136" i="5"/>
  <c r="M136" i="5" s="1"/>
  <c r="K136" i="5"/>
  <c r="F136" i="5"/>
  <c r="L135" i="5"/>
  <c r="M135" i="5" s="1"/>
  <c r="K135" i="5"/>
  <c r="F135" i="5"/>
  <c r="M134" i="5"/>
  <c r="L134" i="5"/>
  <c r="K134" i="5"/>
  <c r="F134" i="5"/>
  <c r="L133" i="5"/>
  <c r="K133" i="5"/>
  <c r="F133" i="5"/>
  <c r="L132" i="5"/>
  <c r="K132" i="5"/>
  <c r="F132" i="5"/>
  <c r="L131" i="5"/>
  <c r="M131" i="5" s="1"/>
  <c r="K131" i="5"/>
  <c r="F131" i="5"/>
  <c r="L130" i="5"/>
  <c r="M130" i="5" s="1"/>
  <c r="K130" i="5"/>
  <c r="F130" i="5"/>
  <c r="L129" i="5"/>
  <c r="K129" i="5"/>
  <c r="F129" i="5"/>
  <c r="J127" i="5"/>
  <c r="G17" i="13" s="1"/>
  <c r="I127" i="5"/>
  <c r="F17" i="13" s="1"/>
  <c r="H127" i="5"/>
  <c r="E17" i="13" s="1"/>
  <c r="G127" i="5"/>
  <c r="D17" i="13" s="1"/>
  <c r="M126" i="5"/>
  <c r="L126" i="5"/>
  <c r="K126" i="5"/>
  <c r="L125" i="5"/>
  <c r="M125" i="5" s="1"/>
  <c r="K125" i="5"/>
  <c r="L124" i="5"/>
  <c r="M124" i="5" s="1"/>
  <c r="K124" i="5"/>
  <c r="L123" i="5"/>
  <c r="M123" i="5" s="1"/>
  <c r="K123" i="5"/>
  <c r="F123" i="5"/>
  <c r="L122" i="5"/>
  <c r="M122" i="5" s="1"/>
  <c r="K122" i="5"/>
  <c r="F122" i="5"/>
  <c r="L121" i="5"/>
  <c r="K121" i="5"/>
  <c r="F121" i="5"/>
  <c r="L120" i="5"/>
  <c r="M120" i="5" s="1"/>
  <c r="K120" i="5"/>
  <c r="F120" i="5"/>
  <c r="L119" i="5"/>
  <c r="M119" i="5" s="1"/>
  <c r="K119" i="5"/>
  <c r="F119" i="5"/>
  <c r="L118" i="5"/>
  <c r="M118" i="5" s="1"/>
  <c r="K118" i="5"/>
  <c r="F118" i="5"/>
  <c r="L117" i="5"/>
  <c r="M117" i="5" s="1"/>
  <c r="K117" i="5"/>
  <c r="F117" i="5"/>
  <c r="L116" i="5"/>
  <c r="K116" i="5"/>
  <c r="F116" i="5"/>
  <c r="J114" i="5"/>
  <c r="G13" i="13" s="1"/>
  <c r="I114" i="5"/>
  <c r="F13" i="13" s="1"/>
  <c r="H114" i="5"/>
  <c r="E13" i="13" s="1"/>
  <c r="G114" i="5"/>
  <c r="D13" i="13" s="1"/>
  <c r="L113" i="5"/>
  <c r="M113" i="5" s="1"/>
  <c r="K113" i="5"/>
  <c r="L112" i="5"/>
  <c r="M112" i="5" s="1"/>
  <c r="K112" i="5"/>
  <c r="L111" i="5"/>
  <c r="M111" i="5" s="1"/>
  <c r="K111" i="5"/>
  <c r="L110" i="5"/>
  <c r="M110" i="5" s="1"/>
  <c r="K110" i="5"/>
  <c r="F110" i="5"/>
  <c r="L109" i="5"/>
  <c r="M109" i="5" s="1"/>
  <c r="K109" i="5"/>
  <c r="F109" i="5"/>
  <c r="L108" i="5"/>
  <c r="M108" i="5" s="1"/>
  <c r="K108" i="5"/>
  <c r="F108" i="5"/>
  <c r="L107" i="5"/>
  <c r="M107" i="5" s="1"/>
  <c r="K107" i="5"/>
  <c r="F107" i="5"/>
  <c r="L106" i="5"/>
  <c r="M106" i="5" s="1"/>
  <c r="K106" i="5"/>
  <c r="F106" i="5"/>
  <c r="L105" i="5"/>
  <c r="M105" i="5" s="1"/>
  <c r="K105" i="5"/>
  <c r="F105" i="5"/>
  <c r="L104" i="5"/>
  <c r="M104" i="5" s="1"/>
  <c r="K104" i="5"/>
  <c r="F104" i="5"/>
  <c r="L103" i="5"/>
  <c r="M103" i="5" s="1"/>
  <c r="K103" i="5"/>
  <c r="F103" i="5"/>
  <c r="J101" i="5"/>
  <c r="G16" i="13" s="1"/>
  <c r="I101" i="5"/>
  <c r="F16" i="13" s="1"/>
  <c r="H101" i="5"/>
  <c r="E16" i="13" s="1"/>
  <c r="G101" i="5"/>
  <c r="D16" i="13" s="1"/>
  <c r="M100" i="5"/>
  <c r="L100" i="5"/>
  <c r="K100" i="5"/>
  <c r="L99" i="5"/>
  <c r="M99" i="5" s="1"/>
  <c r="K99" i="5"/>
  <c r="L98" i="5"/>
  <c r="M98" i="5" s="1"/>
  <c r="K98" i="5"/>
  <c r="L97" i="5"/>
  <c r="K97" i="5"/>
  <c r="F97" i="5"/>
  <c r="L96" i="5"/>
  <c r="K96" i="5"/>
  <c r="F96" i="5"/>
  <c r="L95" i="5"/>
  <c r="M95" i="5" s="1"/>
  <c r="K95" i="5"/>
  <c r="F95" i="5"/>
  <c r="L94" i="5"/>
  <c r="M94" i="5" s="1"/>
  <c r="K94" i="5"/>
  <c r="F94" i="5"/>
  <c r="L93" i="5"/>
  <c r="M93" i="5" s="1"/>
  <c r="K93" i="5"/>
  <c r="F93" i="5"/>
  <c r="L92" i="5"/>
  <c r="K92" i="5"/>
  <c r="F92" i="5"/>
  <c r="L91" i="5"/>
  <c r="M91" i="5" s="1"/>
  <c r="K91" i="5"/>
  <c r="F91" i="5"/>
  <c r="L90" i="5"/>
  <c r="M90" i="5" s="1"/>
  <c r="K90" i="5"/>
  <c r="F90" i="5"/>
  <c r="J88" i="5"/>
  <c r="G12" i="13" s="1"/>
  <c r="I88" i="5"/>
  <c r="F12" i="13" s="1"/>
  <c r="H88" i="5"/>
  <c r="E12" i="13" s="1"/>
  <c r="G88" i="5"/>
  <c r="D12" i="13" s="1"/>
  <c r="M87" i="5"/>
  <c r="L87" i="5"/>
  <c r="K87" i="5"/>
  <c r="L86" i="5"/>
  <c r="M86" i="5" s="1"/>
  <c r="K86" i="5"/>
  <c r="L85" i="5"/>
  <c r="M85" i="5" s="1"/>
  <c r="K85" i="5"/>
  <c r="M84" i="5"/>
  <c r="L84" i="5"/>
  <c r="K84" i="5"/>
  <c r="F84" i="5"/>
  <c r="L83" i="5"/>
  <c r="M83" i="5" s="1"/>
  <c r="K83" i="5"/>
  <c r="F83" i="5"/>
  <c r="L82" i="5"/>
  <c r="K82" i="5"/>
  <c r="F82" i="5"/>
  <c r="L81" i="5"/>
  <c r="M81" i="5" s="1"/>
  <c r="K81" i="5"/>
  <c r="F81" i="5"/>
  <c r="L80" i="5"/>
  <c r="M80" i="5" s="1"/>
  <c r="K80" i="5"/>
  <c r="F80" i="5"/>
  <c r="L79" i="5"/>
  <c r="M79" i="5" s="1"/>
  <c r="K79" i="5"/>
  <c r="F79" i="5"/>
  <c r="L78" i="5"/>
  <c r="K78" i="5"/>
  <c r="F78" i="5"/>
  <c r="L77" i="5"/>
  <c r="M77" i="5" s="1"/>
  <c r="K77" i="5"/>
  <c r="F77" i="5"/>
  <c r="J75" i="5"/>
  <c r="G24" i="13" s="1"/>
  <c r="I75" i="5"/>
  <c r="F24" i="13" s="1"/>
  <c r="H75" i="5"/>
  <c r="E24" i="13" s="1"/>
  <c r="G75" i="5"/>
  <c r="D24" i="13" s="1"/>
  <c r="L74" i="5"/>
  <c r="M74" i="5" s="1"/>
  <c r="K74" i="5"/>
  <c r="M73" i="5"/>
  <c r="L73" i="5"/>
  <c r="K73" i="5"/>
  <c r="L72" i="5"/>
  <c r="M72" i="5" s="1"/>
  <c r="K72" i="5"/>
  <c r="M71" i="5"/>
  <c r="L71" i="5"/>
  <c r="K71" i="5"/>
  <c r="F71" i="5"/>
  <c r="L70" i="5"/>
  <c r="M70" i="5" s="1"/>
  <c r="K70" i="5"/>
  <c r="F70" i="5"/>
  <c r="L69" i="5"/>
  <c r="K69" i="5"/>
  <c r="F69" i="5"/>
  <c r="L68" i="5"/>
  <c r="M68" i="5" s="1"/>
  <c r="K68" i="5"/>
  <c r="F68" i="5"/>
  <c r="L67" i="5"/>
  <c r="K67" i="5"/>
  <c r="F67" i="5"/>
  <c r="L66" i="5"/>
  <c r="M66" i="5" s="1"/>
  <c r="K66" i="5"/>
  <c r="F66" i="5"/>
  <c r="L65" i="5"/>
  <c r="K65" i="5"/>
  <c r="F65" i="5"/>
  <c r="L64" i="5"/>
  <c r="M64" i="5" s="1"/>
  <c r="K64" i="5"/>
  <c r="F64" i="5"/>
  <c r="J62" i="5"/>
  <c r="G20" i="13" s="1"/>
  <c r="I62" i="5"/>
  <c r="F20" i="13" s="1"/>
  <c r="H62" i="5"/>
  <c r="E20" i="13" s="1"/>
  <c r="G62" i="5"/>
  <c r="D20" i="13" s="1"/>
  <c r="L61" i="5"/>
  <c r="M61" i="5" s="1"/>
  <c r="K61" i="5"/>
  <c r="L60" i="5"/>
  <c r="M60" i="5" s="1"/>
  <c r="K60" i="5"/>
  <c r="L59" i="5"/>
  <c r="M59" i="5" s="1"/>
  <c r="K59" i="5"/>
  <c r="L58" i="5"/>
  <c r="K58" i="5"/>
  <c r="F58" i="5"/>
  <c r="L57" i="5"/>
  <c r="M57" i="5" s="1"/>
  <c r="K57" i="5"/>
  <c r="F57" i="5"/>
  <c r="L56" i="5"/>
  <c r="M56" i="5" s="1"/>
  <c r="K56" i="5"/>
  <c r="F56" i="5"/>
  <c r="L55" i="5"/>
  <c r="M55" i="5" s="1"/>
  <c r="K55" i="5"/>
  <c r="F55" i="5"/>
  <c r="L54" i="5"/>
  <c r="K54" i="5"/>
  <c r="F54" i="5"/>
  <c r="L53" i="5"/>
  <c r="M53" i="5" s="1"/>
  <c r="K53" i="5"/>
  <c r="F53" i="5"/>
  <c r="L52" i="5"/>
  <c r="M52" i="5" s="1"/>
  <c r="K52" i="5"/>
  <c r="F52" i="5"/>
  <c r="L51" i="5"/>
  <c r="M51" i="5" s="1"/>
  <c r="K51" i="5"/>
  <c r="F51" i="5"/>
  <c r="J49" i="5"/>
  <c r="G14" i="13" s="1"/>
  <c r="I49" i="5"/>
  <c r="F14" i="13" s="1"/>
  <c r="H49" i="5"/>
  <c r="E14" i="13" s="1"/>
  <c r="G49" i="5"/>
  <c r="D14" i="13" s="1"/>
  <c r="M48" i="5"/>
  <c r="L48" i="5"/>
  <c r="K48" i="5"/>
  <c r="L47" i="5"/>
  <c r="M47" i="5" s="1"/>
  <c r="K47" i="5"/>
  <c r="L46" i="5"/>
  <c r="M46" i="5" s="1"/>
  <c r="K46" i="5"/>
  <c r="L45" i="5"/>
  <c r="M45" i="5" s="1"/>
  <c r="K45" i="5"/>
  <c r="F45" i="5"/>
  <c r="L44" i="5"/>
  <c r="M44" i="5" s="1"/>
  <c r="K44" i="5"/>
  <c r="F44" i="5"/>
  <c r="L43" i="5"/>
  <c r="K43" i="5"/>
  <c r="F43" i="5"/>
  <c r="L42" i="5"/>
  <c r="K42" i="5"/>
  <c r="F42" i="5"/>
  <c r="L41" i="5"/>
  <c r="M41" i="5" s="1"/>
  <c r="K41" i="5"/>
  <c r="F41" i="5"/>
  <c r="L40" i="5"/>
  <c r="M40" i="5" s="1"/>
  <c r="K40" i="5"/>
  <c r="F40" i="5"/>
  <c r="M39" i="5"/>
  <c r="L39" i="5"/>
  <c r="K39" i="5"/>
  <c r="F39" i="5"/>
  <c r="L38" i="5"/>
  <c r="K38" i="5"/>
  <c r="F38" i="5"/>
  <c r="J36" i="5"/>
  <c r="G18" i="13" s="1"/>
  <c r="I36" i="5"/>
  <c r="F18" i="13" s="1"/>
  <c r="H36" i="5"/>
  <c r="E18" i="13" s="1"/>
  <c r="G36" i="5"/>
  <c r="D18" i="13" s="1"/>
  <c r="L35" i="5"/>
  <c r="M35" i="5" s="1"/>
  <c r="K35" i="5"/>
  <c r="L34" i="5"/>
  <c r="M34" i="5" s="1"/>
  <c r="K34" i="5"/>
  <c r="L33" i="5"/>
  <c r="M33" i="5" s="1"/>
  <c r="K33" i="5"/>
  <c r="L32" i="5"/>
  <c r="M32" i="5" s="1"/>
  <c r="K32" i="5"/>
  <c r="F32" i="5"/>
  <c r="L31" i="5"/>
  <c r="M31" i="5" s="1"/>
  <c r="K31" i="5"/>
  <c r="F31" i="5"/>
  <c r="L30" i="5"/>
  <c r="M30" i="5" s="1"/>
  <c r="K30" i="5"/>
  <c r="F30" i="5"/>
  <c r="L29" i="5"/>
  <c r="M29" i="5" s="1"/>
  <c r="K29" i="5"/>
  <c r="F29" i="5"/>
  <c r="L28" i="5"/>
  <c r="K28" i="5"/>
  <c r="F28" i="5"/>
  <c r="L27" i="5"/>
  <c r="M27" i="5" s="1"/>
  <c r="K27" i="5"/>
  <c r="F27" i="5"/>
  <c r="L26" i="5"/>
  <c r="K26" i="5"/>
  <c r="F26" i="5"/>
  <c r="L25" i="5"/>
  <c r="K25" i="5"/>
  <c r="F25" i="5"/>
  <c r="J23" i="5"/>
  <c r="I23" i="5"/>
  <c r="H23" i="5"/>
  <c r="G23" i="5"/>
  <c r="M22" i="5"/>
  <c r="L22" i="5"/>
  <c r="K22" i="5"/>
  <c r="L21" i="5"/>
  <c r="M21" i="5" s="1"/>
  <c r="K21" i="5"/>
  <c r="L20" i="5"/>
  <c r="M20" i="5" s="1"/>
  <c r="K20" i="5"/>
  <c r="L19" i="5"/>
  <c r="M19" i="5" s="1"/>
  <c r="K19" i="5"/>
  <c r="F19" i="5"/>
  <c r="L18" i="5"/>
  <c r="M18" i="5" s="1"/>
  <c r="K18" i="5"/>
  <c r="F18" i="5"/>
  <c r="L17" i="5"/>
  <c r="K17" i="5"/>
  <c r="F17" i="5"/>
  <c r="L16" i="5"/>
  <c r="M16" i="5" s="1"/>
  <c r="K16" i="5"/>
  <c r="F16" i="5"/>
  <c r="L15" i="5"/>
  <c r="K15" i="5"/>
  <c r="F15" i="5"/>
  <c r="L14" i="5"/>
  <c r="K14" i="5"/>
  <c r="F14" i="5"/>
  <c r="L13" i="5"/>
  <c r="M13" i="5" s="1"/>
  <c r="K13" i="5"/>
  <c r="F13" i="5"/>
  <c r="L12" i="5"/>
  <c r="K12" i="5"/>
  <c r="F12" i="5"/>
  <c r="J218" i="4"/>
  <c r="G17" i="12" s="1"/>
  <c r="I218" i="4"/>
  <c r="F17" i="12" s="1"/>
  <c r="H218" i="4"/>
  <c r="E17" i="12" s="1"/>
  <c r="G218" i="4"/>
  <c r="D17" i="12" s="1"/>
  <c r="L217" i="4"/>
  <c r="M217" i="4" s="1"/>
  <c r="K217" i="4"/>
  <c r="L216" i="4"/>
  <c r="M216" i="4" s="1"/>
  <c r="K216" i="4"/>
  <c r="L215" i="4"/>
  <c r="M215" i="4" s="1"/>
  <c r="K215" i="4"/>
  <c r="L214" i="4"/>
  <c r="M214" i="4" s="1"/>
  <c r="K214" i="4"/>
  <c r="F214" i="4"/>
  <c r="L213" i="4"/>
  <c r="K213" i="4"/>
  <c r="F213" i="4"/>
  <c r="L212" i="4"/>
  <c r="M212" i="4" s="1"/>
  <c r="K212" i="4"/>
  <c r="F212" i="4"/>
  <c r="L211" i="4"/>
  <c r="K211" i="4"/>
  <c r="F211" i="4"/>
  <c r="L210" i="4"/>
  <c r="M210" i="4" s="1"/>
  <c r="K210" i="4"/>
  <c r="F210" i="4"/>
  <c r="L209" i="4"/>
  <c r="K209" i="4"/>
  <c r="F209" i="4"/>
  <c r="L208" i="4"/>
  <c r="M208" i="4" s="1"/>
  <c r="K208" i="4"/>
  <c r="F208" i="4"/>
  <c r="L207" i="4"/>
  <c r="K207" i="4"/>
  <c r="F207" i="4"/>
  <c r="J205" i="4"/>
  <c r="G14" i="12" s="1"/>
  <c r="I205" i="4"/>
  <c r="F14" i="12" s="1"/>
  <c r="H205" i="4"/>
  <c r="E14" i="12" s="1"/>
  <c r="G205" i="4"/>
  <c r="D14" i="12" s="1"/>
  <c r="M204" i="4"/>
  <c r="L204" i="4"/>
  <c r="K204" i="4"/>
  <c r="L203" i="4"/>
  <c r="M203" i="4" s="1"/>
  <c r="K203" i="4"/>
  <c r="M202" i="4"/>
  <c r="L202" i="4"/>
  <c r="K202" i="4"/>
  <c r="L201" i="4"/>
  <c r="K201" i="4"/>
  <c r="F201" i="4"/>
  <c r="L200" i="4"/>
  <c r="K200" i="4"/>
  <c r="F200" i="4"/>
  <c r="L199" i="4"/>
  <c r="K199" i="4"/>
  <c r="F199" i="4"/>
  <c r="L198" i="4"/>
  <c r="M198" i="4" s="1"/>
  <c r="K198" i="4"/>
  <c r="F198" i="4"/>
  <c r="L197" i="4"/>
  <c r="M197" i="4" s="1"/>
  <c r="K197" i="4"/>
  <c r="F197" i="4"/>
  <c r="L196" i="4"/>
  <c r="K196" i="4"/>
  <c r="F196" i="4"/>
  <c r="L195" i="4"/>
  <c r="M195" i="4" s="1"/>
  <c r="K195" i="4"/>
  <c r="F195" i="4"/>
  <c r="L194" i="4"/>
  <c r="M194" i="4" s="1"/>
  <c r="K194" i="4"/>
  <c r="F194" i="4"/>
  <c r="J192" i="4"/>
  <c r="G24" i="12" s="1"/>
  <c r="I192" i="4"/>
  <c r="F24" i="12" s="1"/>
  <c r="H192" i="4"/>
  <c r="E24" i="12" s="1"/>
  <c r="G192" i="4"/>
  <c r="D24" i="12" s="1"/>
  <c r="L191" i="4"/>
  <c r="M191" i="4" s="1"/>
  <c r="K191" i="4"/>
  <c r="L190" i="4"/>
  <c r="M190" i="4" s="1"/>
  <c r="K190" i="4"/>
  <c r="L189" i="4"/>
  <c r="M189" i="4" s="1"/>
  <c r="K189" i="4"/>
  <c r="M188" i="4"/>
  <c r="L188" i="4"/>
  <c r="K188" i="4"/>
  <c r="F188" i="4"/>
  <c r="L187" i="4"/>
  <c r="M187" i="4" s="1"/>
  <c r="K187" i="4"/>
  <c r="F187" i="4"/>
  <c r="M186" i="4"/>
  <c r="L186" i="4"/>
  <c r="K186" i="4"/>
  <c r="F186" i="4"/>
  <c r="L185" i="4"/>
  <c r="K185" i="4"/>
  <c r="F185" i="4"/>
  <c r="L184" i="4"/>
  <c r="M184" i="4" s="1"/>
  <c r="K184" i="4"/>
  <c r="F184" i="4"/>
  <c r="L183" i="4"/>
  <c r="K183" i="4"/>
  <c r="F183" i="4"/>
  <c r="L182" i="4"/>
  <c r="M182" i="4" s="1"/>
  <c r="K182" i="4"/>
  <c r="F182" i="4"/>
  <c r="L181" i="4"/>
  <c r="K181" i="4"/>
  <c r="F181" i="4"/>
  <c r="J179" i="4"/>
  <c r="G19" i="12" s="1"/>
  <c r="I179" i="4"/>
  <c r="F19" i="12" s="1"/>
  <c r="H179" i="4"/>
  <c r="E19" i="12" s="1"/>
  <c r="G179" i="4"/>
  <c r="D19" i="12" s="1"/>
  <c r="M178" i="4"/>
  <c r="L178" i="4"/>
  <c r="K178" i="4"/>
  <c r="L177" i="4"/>
  <c r="M177" i="4" s="1"/>
  <c r="K177" i="4"/>
  <c r="L176" i="4"/>
  <c r="M176" i="4" s="1"/>
  <c r="K176" i="4"/>
  <c r="M175" i="4"/>
  <c r="L175" i="4"/>
  <c r="K175" i="4"/>
  <c r="F175" i="4"/>
  <c r="L174" i="4"/>
  <c r="M174" i="4" s="1"/>
  <c r="K174" i="4"/>
  <c r="F174" i="4"/>
  <c r="L173" i="4"/>
  <c r="M173" i="4" s="1"/>
  <c r="K173" i="4"/>
  <c r="F173" i="4"/>
  <c r="L172" i="4"/>
  <c r="M172" i="4" s="1"/>
  <c r="K172" i="4"/>
  <c r="F172" i="4"/>
  <c r="L171" i="4"/>
  <c r="M171" i="4" s="1"/>
  <c r="K171" i="4"/>
  <c r="F171" i="4"/>
  <c r="L170" i="4"/>
  <c r="K170" i="4"/>
  <c r="F170" i="4"/>
  <c r="L169" i="4"/>
  <c r="K169" i="4"/>
  <c r="F169" i="4"/>
  <c r="L168" i="4"/>
  <c r="M168" i="4" s="1"/>
  <c r="K168" i="4"/>
  <c r="F168" i="4"/>
  <c r="J166" i="4"/>
  <c r="G22" i="12" s="1"/>
  <c r="I166" i="4"/>
  <c r="F22" i="12" s="1"/>
  <c r="H166" i="4"/>
  <c r="E22" i="12" s="1"/>
  <c r="G166" i="4"/>
  <c r="D22" i="12" s="1"/>
  <c r="M165" i="4"/>
  <c r="L165" i="4"/>
  <c r="K165" i="4"/>
  <c r="L164" i="4"/>
  <c r="M164" i="4" s="1"/>
  <c r="K164" i="4"/>
  <c r="L163" i="4"/>
  <c r="M163" i="4" s="1"/>
  <c r="K163" i="4"/>
  <c r="M162" i="4"/>
  <c r="L162" i="4"/>
  <c r="K162" i="4"/>
  <c r="F162" i="4"/>
  <c r="L161" i="4"/>
  <c r="M161" i="4" s="1"/>
  <c r="K161" i="4"/>
  <c r="F161" i="4"/>
  <c r="L160" i="4"/>
  <c r="K160" i="4"/>
  <c r="F160" i="4"/>
  <c r="L159" i="4"/>
  <c r="K159" i="4"/>
  <c r="F159" i="4"/>
  <c r="L158" i="4"/>
  <c r="K158" i="4"/>
  <c r="F158" i="4"/>
  <c r="L157" i="4"/>
  <c r="K157" i="4"/>
  <c r="F157" i="4"/>
  <c r="L156" i="4"/>
  <c r="M156" i="4" s="1"/>
  <c r="K156" i="4"/>
  <c r="F156" i="4"/>
  <c r="L155" i="4"/>
  <c r="K155" i="4"/>
  <c r="F155" i="4"/>
  <c r="J153" i="4"/>
  <c r="G16" i="12" s="1"/>
  <c r="I153" i="4"/>
  <c r="F16" i="12" s="1"/>
  <c r="H153" i="4"/>
  <c r="E16" i="12" s="1"/>
  <c r="G153" i="4"/>
  <c r="D16" i="12" s="1"/>
  <c r="L152" i="4"/>
  <c r="M152" i="4" s="1"/>
  <c r="K152" i="4"/>
  <c r="L151" i="4"/>
  <c r="M151" i="4" s="1"/>
  <c r="K151" i="4"/>
  <c r="L150" i="4"/>
  <c r="M150" i="4" s="1"/>
  <c r="K150" i="4"/>
  <c r="L149" i="4"/>
  <c r="M149" i="4" s="1"/>
  <c r="K149" i="4"/>
  <c r="F149" i="4"/>
  <c r="L148" i="4"/>
  <c r="M148" i="4" s="1"/>
  <c r="K148" i="4"/>
  <c r="F148" i="4"/>
  <c r="L147" i="4"/>
  <c r="M147" i="4" s="1"/>
  <c r="K147" i="4"/>
  <c r="F147" i="4"/>
  <c r="L146" i="4"/>
  <c r="K146" i="4"/>
  <c r="F146" i="4"/>
  <c r="L145" i="4"/>
  <c r="K145" i="4"/>
  <c r="F145" i="4"/>
  <c r="L144" i="4"/>
  <c r="M144" i="4" s="1"/>
  <c r="K144" i="4"/>
  <c r="F144" i="4"/>
  <c r="L143" i="4"/>
  <c r="M143" i="4" s="1"/>
  <c r="K143" i="4"/>
  <c r="F143" i="4"/>
  <c r="L142" i="4"/>
  <c r="K142" i="4"/>
  <c r="F142" i="4"/>
  <c r="J140" i="4"/>
  <c r="G15" i="12" s="1"/>
  <c r="I140" i="4"/>
  <c r="F15" i="12" s="1"/>
  <c r="H140" i="4"/>
  <c r="E15" i="12" s="1"/>
  <c r="G140" i="4"/>
  <c r="D15" i="12" s="1"/>
  <c r="L139" i="4"/>
  <c r="M139" i="4" s="1"/>
  <c r="K139" i="4"/>
  <c r="L138" i="4"/>
  <c r="M138" i="4" s="1"/>
  <c r="K138" i="4"/>
  <c r="L137" i="4"/>
  <c r="M137" i="4" s="1"/>
  <c r="K137" i="4"/>
  <c r="L136" i="4"/>
  <c r="K136" i="4"/>
  <c r="F136" i="4"/>
  <c r="L135" i="4"/>
  <c r="M135" i="4" s="1"/>
  <c r="K135" i="4"/>
  <c r="F135" i="4"/>
  <c r="M134" i="4"/>
  <c r="L134" i="4"/>
  <c r="K134" i="4"/>
  <c r="F134" i="4"/>
  <c r="L133" i="4"/>
  <c r="K133" i="4"/>
  <c r="F133" i="4"/>
  <c r="L132" i="4"/>
  <c r="K132" i="4"/>
  <c r="F132" i="4"/>
  <c r="L131" i="4"/>
  <c r="M131" i="4" s="1"/>
  <c r="K131" i="4"/>
  <c r="F131" i="4"/>
  <c r="L130" i="4"/>
  <c r="M130" i="4" s="1"/>
  <c r="K130" i="4"/>
  <c r="F130" i="4"/>
  <c r="L129" i="4"/>
  <c r="K129" i="4"/>
  <c r="F129" i="4"/>
  <c r="J127" i="4"/>
  <c r="G21" i="12" s="1"/>
  <c r="I127" i="4"/>
  <c r="F21" i="12" s="1"/>
  <c r="H127" i="4"/>
  <c r="E21" i="12" s="1"/>
  <c r="G127" i="4"/>
  <c r="D21" i="12" s="1"/>
  <c r="L126" i="4"/>
  <c r="M126" i="4" s="1"/>
  <c r="K126" i="4"/>
  <c r="L125" i="4"/>
  <c r="M125" i="4" s="1"/>
  <c r="K125" i="4"/>
  <c r="L124" i="4"/>
  <c r="M124" i="4" s="1"/>
  <c r="K124" i="4"/>
  <c r="L123" i="4"/>
  <c r="M123" i="4" s="1"/>
  <c r="K123" i="4"/>
  <c r="F123" i="4"/>
  <c r="M122" i="4"/>
  <c r="L122" i="4"/>
  <c r="K122" i="4"/>
  <c r="F122" i="4"/>
  <c r="L121" i="4"/>
  <c r="K121" i="4"/>
  <c r="F121" i="4"/>
  <c r="L120" i="4"/>
  <c r="K120" i="4"/>
  <c r="F120" i="4"/>
  <c r="L119" i="4"/>
  <c r="M119" i="4" s="1"/>
  <c r="K119" i="4"/>
  <c r="F119" i="4"/>
  <c r="L118" i="4"/>
  <c r="M118" i="4" s="1"/>
  <c r="K118" i="4"/>
  <c r="F118" i="4"/>
  <c r="L117" i="4"/>
  <c r="M117" i="4" s="1"/>
  <c r="K117" i="4"/>
  <c r="F117" i="4"/>
  <c r="L116" i="4"/>
  <c r="K116" i="4"/>
  <c r="F116" i="4"/>
  <c r="J114" i="4"/>
  <c r="G12" i="12" s="1"/>
  <c r="I114" i="4"/>
  <c r="F12" i="12" s="1"/>
  <c r="H114" i="4"/>
  <c r="E12" i="12" s="1"/>
  <c r="G114" i="4"/>
  <c r="D12" i="12" s="1"/>
  <c r="L113" i="4"/>
  <c r="M113" i="4" s="1"/>
  <c r="K113" i="4"/>
  <c r="L112" i="4"/>
  <c r="M112" i="4" s="1"/>
  <c r="K112" i="4"/>
  <c r="L111" i="4"/>
  <c r="M111" i="4" s="1"/>
  <c r="K111" i="4"/>
  <c r="L110" i="4"/>
  <c r="M110" i="4" s="1"/>
  <c r="K110" i="4"/>
  <c r="F110" i="4"/>
  <c r="L109" i="4"/>
  <c r="K109" i="4"/>
  <c r="F109" i="4"/>
  <c r="L108" i="4"/>
  <c r="K108" i="4"/>
  <c r="F108" i="4"/>
  <c r="M107" i="4"/>
  <c r="L107" i="4"/>
  <c r="K107" i="4"/>
  <c r="F107" i="4"/>
  <c r="L106" i="4"/>
  <c r="M106" i="4" s="1"/>
  <c r="K106" i="4"/>
  <c r="F106" i="4"/>
  <c r="L105" i="4"/>
  <c r="K105" i="4"/>
  <c r="F105" i="4"/>
  <c r="L104" i="4"/>
  <c r="K104" i="4"/>
  <c r="F104" i="4"/>
  <c r="L103" i="4"/>
  <c r="K103" i="4"/>
  <c r="F103" i="4"/>
  <c r="J101" i="4"/>
  <c r="G26" i="12" s="1"/>
  <c r="I101" i="4"/>
  <c r="F26" i="12" s="1"/>
  <c r="H101" i="4"/>
  <c r="E26" i="12" s="1"/>
  <c r="G101" i="4"/>
  <c r="D26" i="12" s="1"/>
  <c r="L100" i="4"/>
  <c r="M100" i="4" s="1"/>
  <c r="K100" i="4"/>
  <c r="L99" i="4"/>
  <c r="M99" i="4" s="1"/>
  <c r="K99" i="4"/>
  <c r="L98" i="4"/>
  <c r="M98" i="4" s="1"/>
  <c r="K98" i="4"/>
  <c r="L97" i="4"/>
  <c r="M97" i="4" s="1"/>
  <c r="K97" i="4"/>
  <c r="F97" i="4"/>
  <c r="L96" i="4"/>
  <c r="M96" i="4" s="1"/>
  <c r="K96" i="4"/>
  <c r="F96" i="4"/>
  <c r="M95" i="4"/>
  <c r="L95" i="4"/>
  <c r="K95" i="4"/>
  <c r="F95" i="4"/>
  <c r="L94" i="4"/>
  <c r="M94" i="4" s="1"/>
  <c r="K94" i="4"/>
  <c r="F94" i="4"/>
  <c r="L93" i="4"/>
  <c r="M93" i="4" s="1"/>
  <c r="K93" i="4"/>
  <c r="F93" i="4"/>
  <c r="L92" i="4"/>
  <c r="K92" i="4"/>
  <c r="F92" i="4"/>
  <c r="L91" i="4"/>
  <c r="K91" i="4"/>
  <c r="F91" i="4"/>
  <c r="L90" i="4"/>
  <c r="K90" i="4"/>
  <c r="F90" i="4"/>
  <c r="J88" i="4"/>
  <c r="G20" i="12" s="1"/>
  <c r="I88" i="4"/>
  <c r="F20" i="12" s="1"/>
  <c r="H88" i="4"/>
  <c r="E20" i="12" s="1"/>
  <c r="G88" i="4"/>
  <c r="D20" i="12" s="1"/>
  <c r="M87" i="4"/>
  <c r="L87" i="4"/>
  <c r="K87" i="4"/>
  <c r="M86" i="4"/>
  <c r="L86" i="4"/>
  <c r="K86" i="4"/>
  <c r="M85" i="4"/>
  <c r="L85" i="4"/>
  <c r="K85" i="4"/>
  <c r="M84" i="4"/>
  <c r="L84" i="4"/>
  <c r="K84" i="4"/>
  <c r="F84" i="4"/>
  <c r="L83" i="4"/>
  <c r="M83" i="4" s="1"/>
  <c r="K83" i="4"/>
  <c r="F83" i="4"/>
  <c r="L82" i="4"/>
  <c r="M82" i="4" s="1"/>
  <c r="K82" i="4"/>
  <c r="F82" i="4"/>
  <c r="L81" i="4"/>
  <c r="M81" i="4" s="1"/>
  <c r="K81" i="4"/>
  <c r="F81" i="4"/>
  <c r="L80" i="4"/>
  <c r="K80" i="4"/>
  <c r="F80" i="4"/>
  <c r="L79" i="4"/>
  <c r="K79" i="4"/>
  <c r="F79" i="4"/>
  <c r="L78" i="4"/>
  <c r="K78" i="4"/>
  <c r="F78" i="4"/>
  <c r="L77" i="4"/>
  <c r="K77" i="4"/>
  <c r="F77" i="4"/>
  <c r="J75" i="4"/>
  <c r="G25" i="12" s="1"/>
  <c r="I75" i="4"/>
  <c r="F25" i="12" s="1"/>
  <c r="H75" i="4"/>
  <c r="E25" i="12" s="1"/>
  <c r="G75" i="4"/>
  <c r="D25" i="12" s="1"/>
  <c r="M74" i="4"/>
  <c r="L74" i="4"/>
  <c r="K74" i="4"/>
  <c r="L73" i="4"/>
  <c r="M73" i="4" s="1"/>
  <c r="K73" i="4"/>
  <c r="L72" i="4"/>
  <c r="M72" i="4" s="1"/>
  <c r="K72" i="4"/>
  <c r="L71" i="4"/>
  <c r="M71" i="4" s="1"/>
  <c r="K71" i="4"/>
  <c r="F71" i="4"/>
  <c r="M70" i="4"/>
  <c r="L70" i="4"/>
  <c r="K70" i="4"/>
  <c r="F70" i="4"/>
  <c r="L69" i="4"/>
  <c r="M69" i="4" s="1"/>
  <c r="K69" i="4"/>
  <c r="F69" i="4"/>
  <c r="L68" i="4"/>
  <c r="M68" i="4" s="1"/>
  <c r="K68" i="4"/>
  <c r="F68" i="4"/>
  <c r="M67" i="4"/>
  <c r="L67" i="4"/>
  <c r="K67" i="4"/>
  <c r="F67" i="4"/>
  <c r="L66" i="4"/>
  <c r="M66" i="4" s="1"/>
  <c r="K66" i="4"/>
  <c r="F66" i="4"/>
  <c r="L65" i="4"/>
  <c r="K65" i="4"/>
  <c r="F65" i="4"/>
  <c r="L64" i="4"/>
  <c r="K64" i="4"/>
  <c r="F64" i="4"/>
  <c r="J62" i="4"/>
  <c r="G27" i="12" s="1"/>
  <c r="I62" i="4"/>
  <c r="F27" i="12" s="1"/>
  <c r="H62" i="4"/>
  <c r="E27" i="12" s="1"/>
  <c r="G62" i="4"/>
  <c r="D27" i="12" s="1"/>
  <c r="L61" i="4"/>
  <c r="M61" i="4" s="1"/>
  <c r="K61" i="4"/>
  <c r="L60" i="4"/>
  <c r="M60" i="4" s="1"/>
  <c r="K60" i="4"/>
  <c r="L59" i="4"/>
  <c r="M59" i="4" s="1"/>
  <c r="K59" i="4"/>
  <c r="L58" i="4"/>
  <c r="M58" i="4" s="1"/>
  <c r="K58" i="4"/>
  <c r="F58" i="4"/>
  <c r="M57" i="4"/>
  <c r="L57" i="4"/>
  <c r="K57" i="4"/>
  <c r="F57" i="4"/>
  <c r="L56" i="4"/>
  <c r="M56" i="4" s="1"/>
  <c r="K56" i="4"/>
  <c r="F56" i="4"/>
  <c r="M55" i="4"/>
  <c r="L55" i="4"/>
  <c r="K55" i="4"/>
  <c r="F55" i="4"/>
  <c r="L54" i="4"/>
  <c r="M54" i="4" s="1"/>
  <c r="K54" i="4"/>
  <c r="F54" i="4"/>
  <c r="L53" i="4"/>
  <c r="K53" i="4"/>
  <c r="F53" i="4"/>
  <c r="M52" i="4"/>
  <c r="L52" i="4"/>
  <c r="K52" i="4"/>
  <c r="F52" i="4"/>
  <c r="L51" i="4"/>
  <c r="M51" i="4" s="1"/>
  <c r="K51" i="4"/>
  <c r="F51" i="4"/>
  <c r="J49" i="4"/>
  <c r="G13" i="12" s="1"/>
  <c r="I49" i="4"/>
  <c r="F13" i="12" s="1"/>
  <c r="H49" i="4"/>
  <c r="E13" i="12" s="1"/>
  <c r="G49" i="4"/>
  <c r="D13" i="12" s="1"/>
  <c r="L48" i="4"/>
  <c r="M48" i="4" s="1"/>
  <c r="K48" i="4"/>
  <c r="M47" i="4"/>
  <c r="L47" i="4"/>
  <c r="K47" i="4"/>
  <c r="L46" i="4"/>
  <c r="M46" i="4" s="1"/>
  <c r="K46" i="4"/>
  <c r="L45" i="4"/>
  <c r="M45" i="4" s="1"/>
  <c r="K45" i="4"/>
  <c r="F45" i="4"/>
  <c r="L44" i="4"/>
  <c r="M44" i="4" s="1"/>
  <c r="K44" i="4"/>
  <c r="F44" i="4"/>
  <c r="L43" i="4"/>
  <c r="M43" i="4" s="1"/>
  <c r="K43" i="4"/>
  <c r="F43" i="4"/>
  <c r="L42" i="4"/>
  <c r="M42" i="4" s="1"/>
  <c r="K42" i="4"/>
  <c r="F42" i="4"/>
  <c r="L41" i="4"/>
  <c r="M41" i="4" s="1"/>
  <c r="K41" i="4"/>
  <c r="F41" i="4"/>
  <c r="L40" i="4"/>
  <c r="K40" i="4"/>
  <c r="F40" i="4"/>
  <c r="L39" i="4"/>
  <c r="M39" i="4" s="1"/>
  <c r="K39" i="4"/>
  <c r="F39" i="4"/>
  <c r="L38" i="4"/>
  <c r="K38" i="4"/>
  <c r="F38" i="4"/>
  <c r="J36" i="4"/>
  <c r="G23" i="12" s="1"/>
  <c r="I36" i="4"/>
  <c r="F23" i="12" s="1"/>
  <c r="H36" i="4"/>
  <c r="E23" i="12" s="1"/>
  <c r="G36" i="4"/>
  <c r="D23" i="12" s="1"/>
  <c r="M35" i="4"/>
  <c r="L35" i="4"/>
  <c r="K35" i="4"/>
  <c r="L34" i="4"/>
  <c r="M34" i="4" s="1"/>
  <c r="K34" i="4"/>
  <c r="L33" i="4"/>
  <c r="M33" i="4" s="1"/>
  <c r="K33" i="4"/>
  <c r="L32" i="4"/>
  <c r="M32" i="4" s="1"/>
  <c r="K32" i="4"/>
  <c r="F32" i="4"/>
  <c r="L31" i="4"/>
  <c r="M31" i="4" s="1"/>
  <c r="K31" i="4"/>
  <c r="F31" i="4"/>
  <c r="L30" i="4"/>
  <c r="M30" i="4" s="1"/>
  <c r="K30" i="4"/>
  <c r="F30" i="4"/>
  <c r="L29" i="4"/>
  <c r="K29" i="4"/>
  <c r="F29" i="4"/>
  <c r="L28" i="4"/>
  <c r="K28" i="4"/>
  <c r="F28" i="4"/>
  <c r="L27" i="4"/>
  <c r="K27" i="4"/>
  <c r="F27" i="4"/>
  <c r="L26" i="4"/>
  <c r="M26" i="4" s="1"/>
  <c r="K26" i="4"/>
  <c r="F26" i="4"/>
  <c r="L25" i="4"/>
  <c r="M25" i="4" s="1"/>
  <c r="K25" i="4"/>
  <c r="F25" i="4"/>
  <c r="J23" i="4"/>
  <c r="I23" i="4"/>
  <c r="H23" i="4"/>
  <c r="G23" i="4"/>
  <c r="D18" i="12" s="1"/>
  <c r="M22" i="4"/>
  <c r="L22" i="4"/>
  <c r="K22" i="4"/>
  <c r="M21" i="4"/>
  <c r="L21" i="4"/>
  <c r="K21" i="4"/>
  <c r="L20" i="4"/>
  <c r="M20" i="4" s="1"/>
  <c r="K20" i="4"/>
  <c r="L19" i="4"/>
  <c r="M19" i="4" s="1"/>
  <c r="K19" i="4"/>
  <c r="F19" i="4"/>
  <c r="L18" i="4"/>
  <c r="M18" i="4" s="1"/>
  <c r="K18" i="4"/>
  <c r="F18" i="4"/>
  <c r="L17" i="4"/>
  <c r="K17" i="4"/>
  <c r="F17" i="4"/>
  <c r="M16" i="4"/>
  <c r="L16" i="4"/>
  <c r="K16" i="4"/>
  <c r="F16" i="4"/>
  <c r="L15" i="4"/>
  <c r="K15" i="4"/>
  <c r="F15" i="4"/>
  <c r="L14" i="4"/>
  <c r="K14" i="4"/>
  <c r="F14" i="4"/>
  <c r="L13" i="4"/>
  <c r="M13" i="4" s="1"/>
  <c r="K13" i="4"/>
  <c r="F13" i="4"/>
  <c r="L12" i="4"/>
  <c r="K12" i="4"/>
  <c r="F12" i="4"/>
  <c r="J244" i="3"/>
  <c r="G20" i="11" s="1"/>
  <c r="I244" i="3"/>
  <c r="F20" i="11" s="1"/>
  <c r="H244" i="3"/>
  <c r="E20" i="11" s="1"/>
  <c r="G244" i="3"/>
  <c r="D20" i="11" s="1"/>
  <c r="L243" i="3"/>
  <c r="M243" i="3" s="1"/>
  <c r="K243" i="3"/>
  <c r="M242" i="3"/>
  <c r="L242" i="3"/>
  <c r="K242" i="3"/>
  <c r="L241" i="3"/>
  <c r="M241" i="3" s="1"/>
  <c r="K241" i="3"/>
  <c r="L240" i="3"/>
  <c r="K240" i="3"/>
  <c r="F240" i="3"/>
  <c r="L239" i="3"/>
  <c r="M239" i="3" s="1"/>
  <c r="K239" i="3"/>
  <c r="F239" i="3"/>
  <c r="L238" i="3"/>
  <c r="M238" i="3" s="1"/>
  <c r="K238" i="3"/>
  <c r="F238" i="3"/>
  <c r="L237" i="3"/>
  <c r="M237" i="3" s="1"/>
  <c r="K237" i="3"/>
  <c r="F237" i="3"/>
  <c r="L236" i="3"/>
  <c r="M236" i="3" s="1"/>
  <c r="K236" i="3"/>
  <c r="F236" i="3"/>
  <c r="L235" i="3"/>
  <c r="M235" i="3" s="1"/>
  <c r="K235" i="3"/>
  <c r="F235" i="3"/>
  <c r="L234" i="3"/>
  <c r="M234" i="3" s="1"/>
  <c r="K234" i="3"/>
  <c r="F234" i="3"/>
  <c r="L233" i="3"/>
  <c r="M233" i="3" s="1"/>
  <c r="K233" i="3"/>
  <c r="F233" i="3"/>
  <c r="J231" i="3"/>
  <c r="G13" i="11" s="1"/>
  <c r="I231" i="3"/>
  <c r="F13" i="11" s="1"/>
  <c r="H231" i="3"/>
  <c r="E13" i="11" s="1"/>
  <c r="G231" i="3"/>
  <c r="D13" i="11" s="1"/>
  <c r="L230" i="3"/>
  <c r="M230" i="3" s="1"/>
  <c r="K230" i="3"/>
  <c r="M229" i="3"/>
  <c r="L229" i="3"/>
  <c r="K229" i="3"/>
  <c r="M228" i="3"/>
  <c r="L228" i="3"/>
  <c r="K228" i="3"/>
  <c r="L227" i="3"/>
  <c r="M227" i="3" s="1"/>
  <c r="K227" i="3"/>
  <c r="F227" i="3"/>
  <c r="L226" i="3"/>
  <c r="K226" i="3"/>
  <c r="F226" i="3"/>
  <c r="L225" i="3"/>
  <c r="M225" i="3" s="1"/>
  <c r="K225" i="3"/>
  <c r="F225" i="3"/>
  <c r="L224" i="3"/>
  <c r="M224" i="3" s="1"/>
  <c r="K224" i="3"/>
  <c r="F224" i="3"/>
  <c r="L223" i="3"/>
  <c r="K223" i="3"/>
  <c r="F223" i="3"/>
  <c r="L222" i="3"/>
  <c r="M222" i="3" s="1"/>
  <c r="K222" i="3"/>
  <c r="F222" i="3"/>
  <c r="L221" i="3"/>
  <c r="M221" i="3" s="1"/>
  <c r="K221" i="3"/>
  <c r="F221" i="3"/>
  <c r="L220" i="3"/>
  <c r="K220" i="3"/>
  <c r="F220" i="3"/>
  <c r="J218" i="3"/>
  <c r="G21" i="11" s="1"/>
  <c r="I218" i="3"/>
  <c r="F21" i="11" s="1"/>
  <c r="H218" i="3"/>
  <c r="E21" i="11" s="1"/>
  <c r="G218" i="3"/>
  <c r="D21" i="11" s="1"/>
  <c r="L217" i="3"/>
  <c r="M217" i="3" s="1"/>
  <c r="K217" i="3"/>
  <c r="L216" i="3"/>
  <c r="M216" i="3" s="1"/>
  <c r="K216" i="3"/>
  <c r="L215" i="3"/>
  <c r="M215" i="3" s="1"/>
  <c r="K215" i="3"/>
  <c r="L214" i="3"/>
  <c r="M214" i="3" s="1"/>
  <c r="K214" i="3"/>
  <c r="F214" i="3"/>
  <c r="L213" i="3"/>
  <c r="K213" i="3"/>
  <c r="F213" i="3"/>
  <c r="L212" i="3"/>
  <c r="K212" i="3"/>
  <c r="F212" i="3"/>
  <c r="L211" i="3"/>
  <c r="M211" i="3" s="1"/>
  <c r="K211" i="3"/>
  <c r="F211" i="3"/>
  <c r="L210" i="3"/>
  <c r="M210" i="3" s="1"/>
  <c r="K210" i="3"/>
  <c r="F210" i="3"/>
  <c r="L209" i="3"/>
  <c r="K209" i="3"/>
  <c r="F209" i="3"/>
  <c r="L208" i="3"/>
  <c r="M208" i="3" s="1"/>
  <c r="K208" i="3"/>
  <c r="F208" i="3"/>
  <c r="L207" i="3"/>
  <c r="K207" i="3"/>
  <c r="F207" i="3"/>
  <c r="J205" i="3"/>
  <c r="G23" i="11" s="1"/>
  <c r="I205" i="3"/>
  <c r="F23" i="11" s="1"/>
  <c r="H205" i="3"/>
  <c r="E23" i="11" s="1"/>
  <c r="G205" i="3"/>
  <c r="D23" i="11" s="1"/>
  <c r="L204" i="3"/>
  <c r="M204" i="3" s="1"/>
  <c r="K204" i="3"/>
  <c r="L203" i="3"/>
  <c r="M203" i="3" s="1"/>
  <c r="K203" i="3"/>
  <c r="L202" i="3"/>
  <c r="M202" i="3" s="1"/>
  <c r="K202" i="3"/>
  <c r="L201" i="3"/>
  <c r="M201" i="3" s="1"/>
  <c r="K201" i="3"/>
  <c r="F201" i="3"/>
  <c r="L200" i="3"/>
  <c r="M200" i="3" s="1"/>
  <c r="K200" i="3"/>
  <c r="F200" i="3"/>
  <c r="L199" i="3"/>
  <c r="K199" i="3"/>
  <c r="F199" i="3"/>
  <c r="L198" i="3"/>
  <c r="K198" i="3"/>
  <c r="F198" i="3"/>
  <c r="M197" i="3"/>
  <c r="L197" i="3"/>
  <c r="K197" i="3"/>
  <c r="F197" i="3"/>
  <c r="L196" i="3"/>
  <c r="M196" i="3" s="1"/>
  <c r="K196" i="3"/>
  <c r="F196" i="3"/>
  <c r="L195" i="3"/>
  <c r="K195" i="3"/>
  <c r="F195" i="3"/>
  <c r="L194" i="3"/>
  <c r="K194" i="3"/>
  <c r="F194" i="3"/>
  <c r="J192" i="3"/>
  <c r="G19" i="11" s="1"/>
  <c r="I192" i="3"/>
  <c r="F19" i="11" s="1"/>
  <c r="H192" i="3"/>
  <c r="E19" i="11" s="1"/>
  <c r="G192" i="3"/>
  <c r="D19" i="11" s="1"/>
  <c r="L191" i="3"/>
  <c r="M191" i="3" s="1"/>
  <c r="K191" i="3"/>
  <c r="L190" i="3"/>
  <c r="M190" i="3" s="1"/>
  <c r="K190" i="3"/>
  <c r="L189" i="3"/>
  <c r="M189" i="3" s="1"/>
  <c r="K189" i="3"/>
  <c r="L188" i="3"/>
  <c r="K188" i="3"/>
  <c r="F188" i="3"/>
  <c r="L187" i="3"/>
  <c r="K187" i="3"/>
  <c r="F187" i="3"/>
  <c r="L186" i="3"/>
  <c r="M186" i="3" s="1"/>
  <c r="K186" i="3"/>
  <c r="F186" i="3"/>
  <c r="L185" i="3"/>
  <c r="M185" i="3" s="1"/>
  <c r="K185" i="3"/>
  <c r="F185" i="3"/>
  <c r="L184" i="3"/>
  <c r="K184" i="3"/>
  <c r="F184" i="3"/>
  <c r="L183" i="3"/>
  <c r="K183" i="3"/>
  <c r="F183" i="3"/>
  <c r="L182" i="3"/>
  <c r="M182" i="3" s="1"/>
  <c r="K182" i="3"/>
  <c r="F182" i="3"/>
  <c r="L181" i="3"/>
  <c r="K181" i="3"/>
  <c r="F181" i="3"/>
  <c r="J179" i="3"/>
  <c r="G25" i="11" s="1"/>
  <c r="I179" i="3"/>
  <c r="F25" i="11" s="1"/>
  <c r="H179" i="3"/>
  <c r="E25" i="11" s="1"/>
  <c r="G179" i="3"/>
  <c r="D25" i="11" s="1"/>
  <c r="M178" i="3"/>
  <c r="L178" i="3"/>
  <c r="K178" i="3"/>
  <c r="L177" i="3"/>
  <c r="M177" i="3" s="1"/>
  <c r="K177" i="3"/>
  <c r="L176" i="3"/>
  <c r="M176" i="3" s="1"/>
  <c r="K176" i="3"/>
  <c r="L175" i="3"/>
  <c r="M175" i="3" s="1"/>
  <c r="K175" i="3"/>
  <c r="F175" i="3"/>
  <c r="L174" i="3"/>
  <c r="M174" i="3" s="1"/>
  <c r="K174" i="3"/>
  <c r="F174" i="3"/>
  <c r="L173" i="3"/>
  <c r="K173" i="3"/>
  <c r="F173" i="3"/>
  <c r="L172" i="3"/>
  <c r="K172" i="3"/>
  <c r="F172" i="3"/>
  <c r="L171" i="3"/>
  <c r="M171" i="3" s="1"/>
  <c r="K171" i="3"/>
  <c r="F171" i="3"/>
  <c r="L170" i="3"/>
  <c r="K170" i="3"/>
  <c r="F170" i="3"/>
  <c r="L169" i="3"/>
  <c r="M169" i="3" s="1"/>
  <c r="K169" i="3"/>
  <c r="F169" i="3"/>
  <c r="M168" i="3"/>
  <c r="L168" i="3"/>
  <c r="K168" i="3"/>
  <c r="F168" i="3"/>
  <c r="J166" i="3"/>
  <c r="G17" i="11" s="1"/>
  <c r="I166" i="3"/>
  <c r="F17" i="11" s="1"/>
  <c r="H166" i="3"/>
  <c r="E17" i="11" s="1"/>
  <c r="G166" i="3"/>
  <c r="D17" i="11" s="1"/>
  <c r="L165" i="3"/>
  <c r="M165" i="3" s="1"/>
  <c r="K165" i="3"/>
  <c r="L164" i="3"/>
  <c r="M164" i="3" s="1"/>
  <c r="K164" i="3"/>
  <c r="L163" i="3"/>
  <c r="M163" i="3" s="1"/>
  <c r="K163" i="3"/>
  <c r="L162" i="3"/>
  <c r="K162" i="3"/>
  <c r="F162" i="3"/>
  <c r="L161" i="3"/>
  <c r="M161" i="3" s="1"/>
  <c r="K161" i="3"/>
  <c r="F161" i="3"/>
  <c r="L160" i="3"/>
  <c r="M160" i="3" s="1"/>
  <c r="K160" i="3"/>
  <c r="F160" i="3"/>
  <c r="L159" i="3"/>
  <c r="M159" i="3" s="1"/>
  <c r="K159" i="3"/>
  <c r="F159" i="3"/>
  <c r="L158" i="3"/>
  <c r="M158" i="3" s="1"/>
  <c r="K158" i="3"/>
  <c r="F158" i="3"/>
  <c r="L157" i="3"/>
  <c r="M157" i="3" s="1"/>
  <c r="K157" i="3"/>
  <c r="F157" i="3"/>
  <c r="L156" i="3"/>
  <c r="K156" i="3"/>
  <c r="F156" i="3"/>
  <c r="L155" i="3"/>
  <c r="K155" i="3"/>
  <c r="F155" i="3"/>
  <c r="J153" i="3"/>
  <c r="G28" i="11" s="1"/>
  <c r="I153" i="3"/>
  <c r="F28" i="11" s="1"/>
  <c r="H153" i="3"/>
  <c r="E28" i="11" s="1"/>
  <c r="G153" i="3"/>
  <c r="D28" i="11" s="1"/>
  <c r="L152" i="3"/>
  <c r="M152" i="3" s="1"/>
  <c r="K152" i="3"/>
  <c r="L151" i="3"/>
  <c r="M151" i="3" s="1"/>
  <c r="K151" i="3"/>
  <c r="L150" i="3"/>
  <c r="M150" i="3" s="1"/>
  <c r="K150" i="3"/>
  <c r="L149" i="3"/>
  <c r="M149" i="3" s="1"/>
  <c r="K149" i="3"/>
  <c r="F149" i="3"/>
  <c r="L148" i="3"/>
  <c r="K148" i="3"/>
  <c r="F148" i="3"/>
  <c r="L147" i="3"/>
  <c r="K147" i="3"/>
  <c r="F147" i="3"/>
  <c r="L146" i="3"/>
  <c r="K146" i="3"/>
  <c r="F146" i="3"/>
  <c r="L145" i="3"/>
  <c r="K145" i="3"/>
  <c r="F145" i="3"/>
  <c r="L144" i="3"/>
  <c r="M144" i="3" s="1"/>
  <c r="K144" i="3"/>
  <c r="F144" i="3"/>
  <c r="L143" i="3"/>
  <c r="M143" i="3" s="1"/>
  <c r="K143" i="3"/>
  <c r="F143" i="3"/>
  <c r="L142" i="3"/>
  <c r="K142" i="3"/>
  <c r="F142" i="3"/>
  <c r="J140" i="3"/>
  <c r="G15" i="11" s="1"/>
  <c r="I140" i="3"/>
  <c r="F15" i="11" s="1"/>
  <c r="H140" i="3"/>
  <c r="E15" i="11" s="1"/>
  <c r="G140" i="3"/>
  <c r="D15" i="11" s="1"/>
  <c r="L139" i="3"/>
  <c r="M139" i="3" s="1"/>
  <c r="K139" i="3"/>
  <c r="L138" i="3"/>
  <c r="M138" i="3" s="1"/>
  <c r="K138" i="3"/>
  <c r="L137" i="3"/>
  <c r="M137" i="3" s="1"/>
  <c r="K137" i="3"/>
  <c r="L136" i="3"/>
  <c r="K136" i="3"/>
  <c r="F136" i="3"/>
  <c r="L135" i="3"/>
  <c r="K135" i="3"/>
  <c r="F135" i="3"/>
  <c r="L134" i="3"/>
  <c r="K134" i="3"/>
  <c r="F134" i="3"/>
  <c r="L133" i="3"/>
  <c r="M133" i="3" s="1"/>
  <c r="K133" i="3"/>
  <c r="F133" i="3"/>
  <c r="L132" i="3"/>
  <c r="M132" i="3" s="1"/>
  <c r="K132" i="3"/>
  <c r="F132" i="3"/>
  <c r="L131" i="3"/>
  <c r="K131" i="3"/>
  <c r="F131" i="3"/>
  <c r="L130" i="3"/>
  <c r="K130" i="3"/>
  <c r="F130" i="3"/>
  <c r="L129" i="3"/>
  <c r="M129" i="3" s="1"/>
  <c r="K129" i="3"/>
  <c r="F129" i="3"/>
  <c r="J127" i="3"/>
  <c r="G29" i="11" s="1"/>
  <c r="I127" i="3"/>
  <c r="F29" i="11" s="1"/>
  <c r="H127" i="3"/>
  <c r="E29" i="11" s="1"/>
  <c r="G127" i="3"/>
  <c r="D29" i="11" s="1"/>
  <c r="L126" i="3"/>
  <c r="M126" i="3" s="1"/>
  <c r="K126" i="3"/>
  <c r="L125" i="3"/>
  <c r="M125" i="3" s="1"/>
  <c r="K125" i="3"/>
  <c r="M124" i="3"/>
  <c r="L124" i="3"/>
  <c r="K124" i="3"/>
  <c r="L123" i="3"/>
  <c r="M123" i="3" s="1"/>
  <c r="K123" i="3"/>
  <c r="F123" i="3"/>
  <c r="L122" i="3"/>
  <c r="M122" i="3" s="1"/>
  <c r="K122" i="3"/>
  <c r="F122" i="3"/>
  <c r="L121" i="3"/>
  <c r="M121" i="3" s="1"/>
  <c r="K121" i="3"/>
  <c r="F121" i="3"/>
  <c r="L120" i="3"/>
  <c r="M120" i="3" s="1"/>
  <c r="K120" i="3"/>
  <c r="F120" i="3"/>
  <c r="L119" i="3"/>
  <c r="K119" i="3"/>
  <c r="F119" i="3"/>
  <c r="L118" i="3"/>
  <c r="M118" i="3" s="1"/>
  <c r="K118" i="3"/>
  <c r="F118" i="3"/>
  <c r="L117" i="3"/>
  <c r="K117" i="3"/>
  <c r="F117" i="3"/>
  <c r="L116" i="3"/>
  <c r="K116" i="3"/>
  <c r="F116" i="3"/>
  <c r="J114" i="3"/>
  <c r="G14" i="11" s="1"/>
  <c r="I114" i="3"/>
  <c r="F14" i="11" s="1"/>
  <c r="H114" i="3"/>
  <c r="E14" i="11" s="1"/>
  <c r="G114" i="3"/>
  <c r="D14" i="11" s="1"/>
  <c r="L113" i="3"/>
  <c r="M113" i="3" s="1"/>
  <c r="K113" i="3"/>
  <c r="L112" i="3"/>
  <c r="M112" i="3" s="1"/>
  <c r="K112" i="3"/>
  <c r="L111" i="3"/>
  <c r="M111" i="3" s="1"/>
  <c r="K111" i="3"/>
  <c r="L110" i="3"/>
  <c r="K110" i="3"/>
  <c r="F110" i="3"/>
  <c r="L109" i="3"/>
  <c r="M109" i="3" s="1"/>
  <c r="K109" i="3"/>
  <c r="F109" i="3"/>
  <c r="L108" i="3"/>
  <c r="K108" i="3"/>
  <c r="F108" i="3"/>
  <c r="L107" i="3"/>
  <c r="K107" i="3"/>
  <c r="F107" i="3"/>
  <c r="L106" i="3"/>
  <c r="M106" i="3" s="1"/>
  <c r="K106" i="3"/>
  <c r="F106" i="3"/>
  <c r="L105" i="3"/>
  <c r="M105" i="3" s="1"/>
  <c r="K105" i="3"/>
  <c r="F105" i="3"/>
  <c r="L104" i="3"/>
  <c r="M104" i="3" s="1"/>
  <c r="K104" i="3"/>
  <c r="F104" i="3"/>
  <c r="L103" i="3"/>
  <c r="K103" i="3"/>
  <c r="F103" i="3"/>
  <c r="J101" i="3"/>
  <c r="G12" i="11" s="1"/>
  <c r="I101" i="3"/>
  <c r="F12" i="11" s="1"/>
  <c r="H101" i="3"/>
  <c r="E12" i="11" s="1"/>
  <c r="G101" i="3"/>
  <c r="D12" i="11" s="1"/>
  <c r="L100" i="3"/>
  <c r="M100" i="3" s="1"/>
  <c r="K100" i="3"/>
  <c r="L99" i="3"/>
  <c r="M99" i="3" s="1"/>
  <c r="K99" i="3"/>
  <c r="L98" i="3"/>
  <c r="M98" i="3" s="1"/>
  <c r="K98" i="3"/>
  <c r="L97" i="3"/>
  <c r="K97" i="3"/>
  <c r="F97" i="3"/>
  <c r="L96" i="3"/>
  <c r="K96" i="3"/>
  <c r="F96" i="3"/>
  <c r="L95" i="3"/>
  <c r="K95" i="3"/>
  <c r="F95" i="3"/>
  <c r="L94" i="3"/>
  <c r="M94" i="3" s="1"/>
  <c r="K94" i="3"/>
  <c r="F94" i="3"/>
  <c r="L93" i="3"/>
  <c r="M93" i="3" s="1"/>
  <c r="K93" i="3"/>
  <c r="F93" i="3"/>
  <c r="L92" i="3"/>
  <c r="M92" i="3" s="1"/>
  <c r="K92" i="3"/>
  <c r="F92" i="3"/>
  <c r="L91" i="3"/>
  <c r="M91" i="3" s="1"/>
  <c r="K91" i="3"/>
  <c r="F91" i="3"/>
  <c r="L90" i="3"/>
  <c r="K90" i="3"/>
  <c r="F90" i="3"/>
  <c r="J88" i="3"/>
  <c r="G26" i="11" s="1"/>
  <c r="I88" i="3"/>
  <c r="F26" i="11" s="1"/>
  <c r="H88" i="3"/>
  <c r="E26" i="11" s="1"/>
  <c r="G88" i="3"/>
  <c r="D26" i="11" s="1"/>
  <c r="L87" i="3"/>
  <c r="M87" i="3" s="1"/>
  <c r="K87" i="3"/>
  <c r="L86" i="3"/>
  <c r="M86" i="3" s="1"/>
  <c r="K86" i="3"/>
  <c r="L85" i="3"/>
  <c r="M85" i="3" s="1"/>
  <c r="K85" i="3"/>
  <c r="M84" i="3"/>
  <c r="L84" i="3"/>
  <c r="K84" i="3"/>
  <c r="F84" i="3"/>
  <c r="L83" i="3"/>
  <c r="M83" i="3" s="1"/>
  <c r="K83" i="3"/>
  <c r="F83" i="3"/>
  <c r="L82" i="3"/>
  <c r="M82" i="3" s="1"/>
  <c r="K82" i="3"/>
  <c r="F82" i="3"/>
  <c r="L81" i="3"/>
  <c r="K81" i="3"/>
  <c r="F81" i="3"/>
  <c r="L80" i="3"/>
  <c r="K80" i="3"/>
  <c r="F80" i="3"/>
  <c r="L79" i="3"/>
  <c r="K79" i="3"/>
  <c r="F79" i="3"/>
  <c r="L78" i="3"/>
  <c r="K78" i="3"/>
  <c r="F78" i="3"/>
  <c r="L77" i="3"/>
  <c r="K77" i="3"/>
  <c r="F77" i="3"/>
  <c r="J75" i="3"/>
  <c r="G27" i="11" s="1"/>
  <c r="I75" i="3"/>
  <c r="F27" i="11" s="1"/>
  <c r="H75" i="3"/>
  <c r="E27" i="11" s="1"/>
  <c r="G75" i="3"/>
  <c r="D27" i="11" s="1"/>
  <c r="L74" i="3"/>
  <c r="M74" i="3" s="1"/>
  <c r="K74" i="3"/>
  <c r="L73" i="3"/>
  <c r="M73" i="3" s="1"/>
  <c r="K73" i="3"/>
  <c r="L72" i="3"/>
  <c r="M72" i="3" s="1"/>
  <c r="K72" i="3"/>
  <c r="L71" i="3"/>
  <c r="M71" i="3" s="1"/>
  <c r="K71" i="3"/>
  <c r="F71" i="3"/>
  <c r="L70" i="3"/>
  <c r="M70" i="3" s="1"/>
  <c r="K70" i="3"/>
  <c r="F70" i="3"/>
  <c r="L69" i="3"/>
  <c r="M69" i="3" s="1"/>
  <c r="K69" i="3"/>
  <c r="F69" i="3"/>
  <c r="L68" i="3"/>
  <c r="K68" i="3"/>
  <c r="F68" i="3"/>
  <c r="L67" i="3"/>
  <c r="M67" i="3" s="1"/>
  <c r="K67" i="3"/>
  <c r="F67" i="3"/>
  <c r="L66" i="3"/>
  <c r="K66" i="3"/>
  <c r="F66" i="3"/>
  <c r="L65" i="3"/>
  <c r="K65" i="3"/>
  <c r="F65" i="3"/>
  <c r="L64" i="3"/>
  <c r="K64" i="3"/>
  <c r="F64" i="3"/>
  <c r="J62" i="3"/>
  <c r="G24" i="11" s="1"/>
  <c r="I62" i="3"/>
  <c r="F24" i="11" s="1"/>
  <c r="H62" i="3"/>
  <c r="E24" i="11" s="1"/>
  <c r="G62" i="3"/>
  <c r="D24" i="11" s="1"/>
  <c r="L61" i="3"/>
  <c r="M61" i="3" s="1"/>
  <c r="K61" i="3"/>
  <c r="M60" i="3"/>
  <c r="L60" i="3"/>
  <c r="K60" i="3"/>
  <c r="L59" i="3"/>
  <c r="M59" i="3" s="1"/>
  <c r="K59" i="3"/>
  <c r="M58" i="3"/>
  <c r="L58" i="3"/>
  <c r="K58" i="3"/>
  <c r="F58" i="3"/>
  <c r="L57" i="3"/>
  <c r="M57" i="3" s="1"/>
  <c r="K57" i="3"/>
  <c r="F57" i="3"/>
  <c r="L56" i="3"/>
  <c r="M56" i="3" s="1"/>
  <c r="K56" i="3"/>
  <c r="F56" i="3"/>
  <c r="L55" i="3"/>
  <c r="M55" i="3" s="1"/>
  <c r="K55" i="3"/>
  <c r="F55" i="3"/>
  <c r="L54" i="3"/>
  <c r="K54" i="3"/>
  <c r="F54" i="3"/>
  <c r="L53" i="3"/>
  <c r="K53" i="3"/>
  <c r="F53" i="3"/>
  <c r="L52" i="3"/>
  <c r="M52" i="3" s="1"/>
  <c r="K52" i="3"/>
  <c r="F52" i="3"/>
  <c r="L51" i="3"/>
  <c r="K51" i="3"/>
  <c r="F51" i="3"/>
  <c r="J49" i="3"/>
  <c r="G16" i="11" s="1"/>
  <c r="I49" i="3"/>
  <c r="F16" i="11" s="1"/>
  <c r="H49" i="3"/>
  <c r="E16" i="11" s="1"/>
  <c r="G49" i="3"/>
  <c r="D16" i="11" s="1"/>
  <c r="L48" i="3"/>
  <c r="M48" i="3" s="1"/>
  <c r="K48" i="3"/>
  <c r="L47" i="3"/>
  <c r="M47" i="3" s="1"/>
  <c r="K47" i="3"/>
  <c r="L46" i="3"/>
  <c r="M46" i="3" s="1"/>
  <c r="K46" i="3"/>
  <c r="L45" i="3"/>
  <c r="M45" i="3" s="1"/>
  <c r="K45" i="3"/>
  <c r="F45" i="3"/>
  <c r="L44" i="3"/>
  <c r="K44" i="3"/>
  <c r="F44" i="3"/>
  <c r="L43" i="3"/>
  <c r="M43" i="3" s="1"/>
  <c r="K43" i="3"/>
  <c r="F43" i="3"/>
  <c r="L42" i="3"/>
  <c r="M42" i="3" s="1"/>
  <c r="K42" i="3"/>
  <c r="F42" i="3"/>
  <c r="L41" i="3"/>
  <c r="M41" i="3" s="1"/>
  <c r="K41" i="3"/>
  <c r="F41" i="3"/>
  <c r="L40" i="3"/>
  <c r="K40" i="3"/>
  <c r="F40" i="3"/>
  <c r="L39" i="3"/>
  <c r="K39" i="3"/>
  <c r="F39" i="3"/>
  <c r="L38" i="3"/>
  <c r="K38" i="3"/>
  <c r="F38" i="3"/>
  <c r="J36" i="3"/>
  <c r="G22" i="11" s="1"/>
  <c r="I36" i="3"/>
  <c r="F22" i="11" s="1"/>
  <c r="H36" i="3"/>
  <c r="E22" i="11" s="1"/>
  <c r="G36" i="3"/>
  <c r="D22" i="11" s="1"/>
  <c r="L35" i="3"/>
  <c r="M35" i="3" s="1"/>
  <c r="K35" i="3"/>
  <c r="L34" i="3"/>
  <c r="M34" i="3" s="1"/>
  <c r="K34" i="3"/>
  <c r="L33" i="3"/>
  <c r="M33" i="3" s="1"/>
  <c r="K33" i="3"/>
  <c r="L32" i="3"/>
  <c r="M32" i="3" s="1"/>
  <c r="K32" i="3"/>
  <c r="F32" i="3"/>
  <c r="L31" i="3"/>
  <c r="K31" i="3"/>
  <c r="F31" i="3"/>
  <c r="L30" i="3"/>
  <c r="K30" i="3"/>
  <c r="F30" i="3"/>
  <c r="L29" i="3"/>
  <c r="M29" i="3" s="1"/>
  <c r="K29" i="3"/>
  <c r="F29" i="3"/>
  <c r="L28" i="3"/>
  <c r="K28" i="3"/>
  <c r="F28" i="3"/>
  <c r="L27" i="3"/>
  <c r="M27" i="3" s="1"/>
  <c r="K27" i="3"/>
  <c r="F27" i="3"/>
  <c r="L26" i="3"/>
  <c r="M26" i="3" s="1"/>
  <c r="K26" i="3"/>
  <c r="F26" i="3"/>
  <c r="L25" i="3"/>
  <c r="M25" i="3" s="1"/>
  <c r="K25" i="3"/>
  <c r="F25" i="3"/>
  <c r="J23" i="3"/>
  <c r="I23" i="3"/>
  <c r="H23" i="3"/>
  <c r="G23" i="3"/>
  <c r="D18" i="11" s="1"/>
  <c r="L22" i="3"/>
  <c r="M22" i="3" s="1"/>
  <c r="K22" i="3"/>
  <c r="M21" i="3"/>
  <c r="L21" i="3"/>
  <c r="K21" i="3"/>
  <c r="M20" i="3"/>
  <c r="L20" i="3"/>
  <c r="K20" i="3"/>
  <c r="L19" i="3"/>
  <c r="M19" i="3" s="1"/>
  <c r="K19" i="3"/>
  <c r="F19" i="3"/>
  <c r="L18" i="3"/>
  <c r="M18" i="3" s="1"/>
  <c r="K18" i="3"/>
  <c r="F18" i="3"/>
  <c r="L17" i="3"/>
  <c r="K17" i="3"/>
  <c r="F17" i="3"/>
  <c r="L16" i="3"/>
  <c r="M16" i="3" s="1"/>
  <c r="K16" i="3"/>
  <c r="F16" i="3"/>
  <c r="L15" i="3"/>
  <c r="M15" i="3" s="1"/>
  <c r="K15" i="3"/>
  <c r="F15" i="3"/>
  <c r="L14" i="3"/>
  <c r="K14" i="3"/>
  <c r="F14" i="3"/>
  <c r="L13" i="3"/>
  <c r="M13" i="3" s="1"/>
  <c r="K13" i="3"/>
  <c r="F13" i="3"/>
  <c r="L12" i="3"/>
  <c r="K12" i="3"/>
  <c r="F12" i="3"/>
  <c r="AM178" i="2" a="1"/>
  <c r="AM178" i="2" s="1"/>
  <c r="AL178" i="2" a="1"/>
  <c r="AL178" i="2" s="1"/>
  <c r="AK178" i="2" a="1"/>
  <c r="AK178" i="2" s="1"/>
  <c r="AJ178" i="2" a="1"/>
  <c r="AJ178" i="2" s="1"/>
  <c r="AI178" i="2" a="1"/>
  <c r="AI178" i="2" s="1"/>
  <c r="AH178" i="2" a="1"/>
  <c r="AH178" i="2" s="1"/>
  <c r="AG178" i="2" a="1"/>
  <c r="AG178" i="2" s="1"/>
  <c r="AF178" i="2" a="1"/>
  <c r="AF178" i="2" s="1"/>
  <c r="AE178" i="2" a="1"/>
  <c r="AE178" i="2" s="1"/>
  <c r="AD178" i="2" a="1"/>
  <c r="AD178" i="2" s="1"/>
  <c r="AC178" i="2" a="1"/>
  <c r="AC178" i="2" s="1"/>
  <c r="AB178" i="2" a="1"/>
  <c r="AB178" i="2" s="1"/>
  <c r="AM177" i="2" a="1"/>
  <c r="AM177" i="2" s="1"/>
  <c r="AL177" i="2" a="1"/>
  <c r="AL177" i="2" s="1"/>
  <c r="AK177" i="2" a="1"/>
  <c r="AK177" i="2" s="1"/>
  <c r="AJ177" i="2" a="1"/>
  <c r="AJ177" i="2" s="1"/>
  <c r="AI177" i="2" a="1"/>
  <c r="AI177" i="2" s="1"/>
  <c r="AH177" i="2" a="1"/>
  <c r="AH177" i="2" s="1"/>
  <c r="AG177" i="2" a="1"/>
  <c r="AG177" i="2" s="1"/>
  <c r="AF177" i="2" a="1"/>
  <c r="AF177" i="2" s="1"/>
  <c r="AE177" i="2" a="1"/>
  <c r="AE177" i="2" s="1"/>
  <c r="AD177" i="2" a="1"/>
  <c r="AD177" i="2" s="1"/>
  <c r="AC177" i="2" a="1"/>
  <c r="AC177" i="2" s="1"/>
  <c r="AB177" i="2" a="1"/>
  <c r="AB177" i="2" s="1"/>
  <c r="AM176" i="2" a="1"/>
  <c r="AM176" i="2" s="1"/>
  <c r="AL176" i="2" a="1"/>
  <c r="AL176" i="2" s="1"/>
  <c r="AK176" i="2" a="1"/>
  <c r="AK176" i="2" s="1"/>
  <c r="AJ176" i="2" a="1"/>
  <c r="AJ176" i="2" s="1"/>
  <c r="AI176" i="2" a="1"/>
  <c r="AI176" i="2" s="1"/>
  <c r="AH176" i="2" a="1"/>
  <c r="AH176" i="2" s="1"/>
  <c r="AG176" i="2" a="1"/>
  <c r="AG176" i="2" s="1"/>
  <c r="AF176" i="2" a="1"/>
  <c r="AF176" i="2" s="1"/>
  <c r="AE176" i="2" a="1"/>
  <c r="AE176" i="2" s="1"/>
  <c r="AD176" i="2" a="1"/>
  <c r="AD176" i="2" s="1"/>
  <c r="AC176" i="2" a="1"/>
  <c r="AC176" i="2" s="1"/>
  <c r="AB176" i="2" a="1"/>
  <c r="AB176" i="2" s="1"/>
  <c r="AM175" i="2" a="1"/>
  <c r="AM175" i="2" s="1"/>
  <c r="AL175" i="2" a="1"/>
  <c r="AL175" i="2" s="1"/>
  <c r="AK175" i="2" a="1"/>
  <c r="AK175" i="2" s="1"/>
  <c r="AJ175" i="2" a="1"/>
  <c r="AJ175" i="2" s="1"/>
  <c r="AI175" i="2" a="1"/>
  <c r="AI175" i="2" s="1"/>
  <c r="AH175" i="2" a="1"/>
  <c r="AH175" i="2" s="1"/>
  <c r="AG175" i="2" a="1"/>
  <c r="AG175" i="2" s="1"/>
  <c r="AF175" i="2" a="1"/>
  <c r="AF175" i="2" s="1"/>
  <c r="AE175" i="2" a="1"/>
  <c r="AE175" i="2" s="1"/>
  <c r="AD175" i="2" a="1"/>
  <c r="AD175" i="2" s="1"/>
  <c r="AC175" i="2" a="1"/>
  <c r="AC175" i="2" s="1"/>
  <c r="AB175" i="2" a="1"/>
  <c r="AB175" i="2" s="1"/>
  <c r="AM174" i="2" a="1"/>
  <c r="AM174" i="2" s="1"/>
  <c r="AL174" i="2" a="1"/>
  <c r="AL174" i="2" s="1"/>
  <c r="AK174" i="2" a="1"/>
  <c r="AK174" i="2" s="1"/>
  <c r="AJ174" i="2" a="1"/>
  <c r="AJ174" i="2" s="1"/>
  <c r="AI174" i="2" a="1"/>
  <c r="AI174" i="2" s="1"/>
  <c r="AH174" i="2" a="1"/>
  <c r="AH174" i="2" s="1"/>
  <c r="AG174" i="2" a="1"/>
  <c r="AG174" i="2" s="1"/>
  <c r="AF174" i="2" a="1"/>
  <c r="AF174" i="2" s="1"/>
  <c r="AE174" i="2" a="1"/>
  <c r="AE174" i="2" s="1"/>
  <c r="AD174" i="2" a="1"/>
  <c r="AD174" i="2" s="1"/>
  <c r="AC174" i="2" a="1"/>
  <c r="AC174" i="2" s="1"/>
  <c r="AB174" i="2" a="1"/>
  <c r="AB174" i="2" s="1"/>
  <c r="AM173" i="2" a="1"/>
  <c r="AM173" i="2" s="1"/>
  <c r="AL173" i="2" a="1"/>
  <c r="AL173" i="2" s="1"/>
  <c r="AK173" i="2" a="1"/>
  <c r="AK173" i="2" s="1"/>
  <c r="AJ173" i="2" a="1"/>
  <c r="AJ173" i="2" s="1"/>
  <c r="AI173" i="2" a="1"/>
  <c r="AI173" i="2" s="1"/>
  <c r="AH173" i="2" a="1"/>
  <c r="AH173" i="2" s="1"/>
  <c r="AG173" i="2" a="1"/>
  <c r="AG173" i="2" s="1"/>
  <c r="AF173" i="2" a="1"/>
  <c r="AF173" i="2" s="1"/>
  <c r="AE173" i="2" a="1"/>
  <c r="AE173" i="2" s="1"/>
  <c r="AD173" i="2" a="1"/>
  <c r="AD173" i="2" s="1"/>
  <c r="AC173" i="2" a="1"/>
  <c r="AC173" i="2" s="1"/>
  <c r="AB173" i="2" a="1"/>
  <c r="AB173" i="2" s="1"/>
  <c r="AM172" i="2" a="1"/>
  <c r="AM172" i="2" s="1"/>
  <c r="AL172" i="2" a="1"/>
  <c r="AL172" i="2" s="1"/>
  <c r="AK172" i="2" a="1"/>
  <c r="AK172" i="2" s="1"/>
  <c r="AJ172" i="2" a="1"/>
  <c r="AJ172" i="2" s="1"/>
  <c r="AI172" i="2" a="1"/>
  <c r="AI172" i="2" s="1"/>
  <c r="AH172" i="2" a="1"/>
  <c r="AH172" i="2" s="1"/>
  <c r="AG172" i="2" a="1"/>
  <c r="AG172" i="2" s="1"/>
  <c r="AF172" i="2" a="1"/>
  <c r="AF172" i="2" s="1"/>
  <c r="AE172" i="2" a="1"/>
  <c r="AE172" i="2" s="1"/>
  <c r="AD172" i="2" a="1"/>
  <c r="AD172" i="2" s="1"/>
  <c r="AC172" i="2" a="1"/>
  <c r="AC172" i="2" s="1"/>
  <c r="AB172" i="2" a="1"/>
  <c r="AB172" i="2" s="1"/>
  <c r="AM171" i="2" a="1"/>
  <c r="AM171" i="2" s="1"/>
  <c r="AL171" i="2" a="1"/>
  <c r="AL171" i="2" s="1"/>
  <c r="AK171" i="2" a="1"/>
  <c r="AK171" i="2" s="1"/>
  <c r="AJ171" i="2" a="1"/>
  <c r="AJ171" i="2" s="1"/>
  <c r="AI171" i="2" a="1"/>
  <c r="AI171" i="2" s="1"/>
  <c r="AH171" i="2" a="1"/>
  <c r="AH171" i="2" s="1"/>
  <c r="AG171" i="2" a="1"/>
  <c r="AG171" i="2" s="1"/>
  <c r="AF171" i="2" a="1"/>
  <c r="AF171" i="2" s="1"/>
  <c r="AE171" i="2" a="1"/>
  <c r="AE171" i="2" s="1"/>
  <c r="AD171" i="2" a="1"/>
  <c r="AD171" i="2" s="1"/>
  <c r="AC171" i="2" a="1"/>
  <c r="AC171" i="2" s="1"/>
  <c r="AB171" i="2" a="1"/>
  <c r="AB171" i="2" s="1"/>
  <c r="AM170" i="2" a="1"/>
  <c r="AM170" i="2" s="1"/>
  <c r="AL170" i="2" a="1"/>
  <c r="AL170" i="2" s="1"/>
  <c r="AK170" i="2" a="1"/>
  <c r="AK170" i="2" s="1"/>
  <c r="AJ170" i="2" a="1"/>
  <c r="AJ170" i="2" s="1"/>
  <c r="AI170" i="2" a="1"/>
  <c r="AI170" i="2" s="1"/>
  <c r="AH170" i="2" a="1"/>
  <c r="AH170" i="2" s="1"/>
  <c r="AG170" i="2" a="1"/>
  <c r="AG170" i="2" s="1"/>
  <c r="AF170" i="2" a="1"/>
  <c r="AF170" i="2" s="1"/>
  <c r="AE170" i="2" a="1"/>
  <c r="AE170" i="2" s="1"/>
  <c r="AD170" i="2" a="1"/>
  <c r="AD170" i="2" s="1"/>
  <c r="AC170" i="2" a="1"/>
  <c r="AC170" i="2" s="1"/>
  <c r="AB170" i="2" a="1"/>
  <c r="AB170" i="2" s="1"/>
  <c r="AM169" i="2" a="1"/>
  <c r="AM169" i="2" s="1"/>
  <c r="AL169" i="2" a="1"/>
  <c r="AL169" i="2" s="1"/>
  <c r="AK169" i="2" a="1"/>
  <c r="AK169" i="2" s="1"/>
  <c r="AJ169" i="2" a="1"/>
  <c r="AJ169" i="2" s="1"/>
  <c r="AI169" i="2" a="1"/>
  <c r="AI169" i="2" s="1"/>
  <c r="AH169" i="2" a="1"/>
  <c r="AH169" i="2" s="1"/>
  <c r="AG169" i="2" a="1"/>
  <c r="AG169" i="2" s="1"/>
  <c r="AF169" i="2" a="1"/>
  <c r="AF169" i="2" s="1"/>
  <c r="AE169" i="2" a="1"/>
  <c r="AE169" i="2" s="1"/>
  <c r="AD169" i="2" a="1"/>
  <c r="AD169" i="2" s="1"/>
  <c r="AC169" i="2" a="1"/>
  <c r="AC169" i="2" s="1"/>
  <c r="AB169" i="2" a="1"/>
  <c r="AB169" i="2" s="1"/>
  <c r="AM168" i="2" a="1"/>
  <c r="AM168" i="2" s="1"/>
  <c r="AL168" i="2" a="1"/>
  <c r="AL168" i="2" s="1"/>
  <c r="AK168" i="2" a="1"/>
  <c r="AK168" i="2" s="1"/>
  <c r="AJ168" i="2" a="1"/>
  <c r="AJ168" i="2" s="1"/>
  <c r="AI168" i="2" a="1"/>
  <c r="AI168" i="2" s="1"/>
  <c r="AH168" i="2" a="1"/>
  <c r="AH168" i="2" s="1"/>
  <c r="AG168" i="2" a="1"/>
  <c r="AG168" i="2" s="1"/>
  <c r="AF168" i="2" a="1"/>
  <c r="AF168" i="2" s="1"/>
  <c r="AE168" i="2" a="1"/>
  <c r="AE168" i="2" s="1"/>
  <c r="AD168" i="2" a="1"/>
  <c r="AD168" i="2" s="1"/>
  <c r="AC168" i="2" a="1"/>
  <c r="AC168" i="2" s="1"/>
  <c r="AB168" i="2" a="1"/>
  <c r="AB168" i="2" s="1"/>
  <c r="AM167" i="2" a="1"/>
  <c r="AM167" i="2" s="1"/>
  <c r="AL167" i="2" a="1"/>
  <c r="AL167" i="2" s="1"/>
  <c r="AK167" i="2" a="1"/>
  <c r="AK167" i="2" s="1"/>
  <c r="AJ167" i="2" a="1"/>
  <c r="AJ167" i="2" s="1"/>
  <c r="AI167" i="2" a="1"/>
  <c r="AI167" i="2" s="1"/>
  <c r="AH167" i="2" a="1"/>
  <c r="AH167" i="2" s="1"/>
  <c r="AG167" i="2" a="1"/>
  <c r="AG167" i="2" s="1"/>
  <c r="AF167" i="2" a="1"/>
  <c r="AF167" i="2" s="1"/>
  <c r="AE167" i="2" a="1"/>
  <c r="AE167" i="2" s="1"/>
  <c r="AD167" i="2" a="1"/>
  <c r="AD167" i="2" s="1"/>
  <c r="AC167" i="2" a="1"/>
  <c r="AC167" i="2" s="1"/>
  <c r="AB167" i="2" a="1"/>
  <c r="AB167" i="2" s="1"/>
  <c r="AM166" i="2" a="1"/>
  <c r="AM166" i="2" s="1"/>
  <c r="AL166" i="2" a="1"/>
  <c r="AL166" i="2" s="1"/>
  <c r="AK166" i="2" a="1"/>
  <c r="AK166" i="2" s="1"/>
  <c r="AJ166" i="2" a="1"/>
  <c r="AJ166" i="2" s="1"/>
  <c r="AI166" i="2" a="1"/>
  <c r="AI166" i="2" s="1"/>
  <c r="AH166" i="2" a="1"/>
  <c r="AH166" i="2" s="1"/>
  <c r="AG166" i="2" a="1"/>
  <c r="AG166" i="2" s="1"/>
  <c r="AF166" i="2" a="1"/>
  <c r="AF166" i="2" s="1"/>
  <c r="AE166" i="2" a="1"/>
  <c r="AE166" i="2" s="1"/>
  <c r="AD166" i="2" a="1"/>
  <c r="AD166" i="2" s="1"/>
  <c r="AC166" i="2" a="1"/>
  <c r="AC166" i="2" s="1"/>
  <c r="AB166" i="2" a="1"/>
  <c r="AB166" i="2" s="1"/>
  <c r="AM165" i="2" a="1"/>
  <c r="AM165" i="2" s="1"/>
  <c r="AL165" i="2" a="1"/>
  <c r="AL165" i="2" s="1"/>
  <c r="AK165" i="2" a="1"/>
  <c r="AK165" i="2" s="1"/>
  <c r="AJ165" i="2" a="1"/>
  <c r="AJ165" i="2" s="1"/>
  <c r="AI165" i="2" a="1"/>
  <c r="AI165" i="2" s="1"/>
  <c r="AH165" i="2" a="1"/>
  <c r="AH165" i="2" s="1"/>
  <c r="AG165" i="2" a="1"/>
  <c r="AG165" i="2" s="1"/>
  <c r="AF165" i="2" a="1"/>
  <c r="AF165" i="2" s="1"/>
  <c r="AE165" i="2" a="1"/>
  <c r="AE165" i="2" s="1"/>
  <c r="AD165" i="2" a="1"/>
  <c r="AD165" i="2" s="1"/>
  <c r="AC165" i="2" a="1"/>
  <c r="AC165" i="2" s="1"/>
  <c r="AB165" i="2" a="1"/>
  <c r="AB165" i="2" s="1"/>
  <c r="AM164" i="2" a="1"/>
  <c r="AM164" i="2" s="1"/>
  <c r="AL164" i="2" a="1"/>
  <c r="AL164" i="2" s="1"/>
  <c r="AK164" i="2" a="1"/>
  <c r="AK164" i="2" s="1"/>
  <c r="AJ164" i="2" a="1"/>
  <c r="AJ164" i="2" s="1"/>
  <c r="AI164" i="2" a="1"/>
  <c r="AI164" i="2" s="1"/>
  <c r="AH164" i="2" a="1"/>
  <c r="AH164" i="2" s="1"/>
  <c r="AG164" i="2" a="1"/>
  <c r="AG164" i="2" s="1"/>
  <c r="AF164" i="2" a="1"/>
  <c r="AF164" i="2" s="1"/>
  <c r="AE164" i="2" a="1"/>
  <c r="AE164" i="2" s="1"/>
  <c r="AD164" i="2" a="1"/>
  <c r="AD164" i="2" s="1"/>
  <c r="AC164" i="2" a="1"/>
  <c r="AC164" i="2" s="1"/>
  <c r="AB164" i="2" a="1"/>
  <c r="AB164" i="2" s="1"/>
  <c r="AM163" i="2" a="1"/>
  <c r="AM163" i="2" s="1"/>
  <c r="AL163" i="2" a="1"/>
  <c r="AL163" i="2" s="1"/>
  <c r="AK163" i="2" a="1"/>
  <c r="AK163" i="2" s="1"/>
  <c r="AJ163" i="2" a="1"/>
  <c r="AJ163" i="2" s="1"/>
  <c r="AI163" i="2" a="1"/>
  <c r="AI163" i="2" s="1"/>
  <c r="AH163" i="2" a="1"/>
  <c r="AH163" i="2" s="1"/>
  <c r="AG163" i="2" a="1"/>
  <c r="AG163" i="2" s="1"/>
  <c r="AF163" i="2" a="1"/>
  <c r="AF163" i="2" s="1"/>
  <c r="AE163" i="2" a="1"/>
  <c r="AE163" i="2" s="1"/>
  <c r="AD163" i="2" a="1"/>
  <c r="AD163" i="2" s="1"/>
  <c r="AC163" i="2" a="1"/>
  <c r="AC163" i="2" s="1"/>
  <c r="AB163" i="2" a="1"/>
  <c r="AB163" i="2" s="1"/>
  <c r="AM156" i="2" a="1"/>
  <c r="AM156" i="2" s="1"/>
  <c r="AL156" i="2" a="1"/>
  <c r="AL156" i="2" s="1"/>
  <c r="AK156" i="2" a="1"/>
  <c r="AK156" i="2" s="1"/>
  <c r="AJ156" i="2" a="1"/>
  <c r="AJ156" i="2" s="1"/>
  <c r="AI156" i="2" a="1"/>
  <c r="AI156" i="2" s="1"/>
  <c r="AH156" i="2" a="1"/>
  <c r="AH156" i="2" s="1"/>
  <c r="AG156" i="2" a="1"/>
  <c r="AG156" i="2" s="1"/>
  <c r="AF156" i="2" a="1"/>
  <c r="AF156" i="2" s="1"/>
  <c r="AE156" i="2" a="1"/>
  <c r="AE156" i="2" s="1"/>
  <c r="AD156" i="2" a="1"/>
  <c r="AD156" i="2" s="1"/>
  <c r="AC156" i="2" a="1"/>
  <c r="AC156" i="2" s="1"/>
  <c r="AB156" i="2" a="1"/>
  <c r="AB156" i="2" s="1"/>
  <c r="AM155" i="2" a="1"/>
  <c r="AM155" i="2" s="1"/>
  <c r="AL155" i="2" a="1"/>
  <c r="AL155" i="2" s="1"/>
  <c r="AK155" i="2" a="1"/>
  <c r="AK155" i="2" s="1"/>
  <c r="AJ155" i="2" a="1"/>
  <c r="AJ155" i="2" s="1"/>
  <c r="AI155" i="2" a="1"/>
  <c r="AI155" i="2" s="1"/>
  <c r="AH155" i="2" a="1"/>
  <c r="AH155" i="2" s="1"/>
  <c r="AG155" i="2" a="1"/>
  <c r="AG155" i="2" s="1"/>
  <c r="AF155" i="2" a="1"/>
  <c r="AF155" i="2" s="1"/>
  <c r="AE155" i="2" a="1"/>
  <c r="AE155" i="2" s="1"/>
  <c r="AD155" i="2" a="1"/>
  <c r="AD155" i="2" s="1"/>
  <c r="AC155" i="2" a="1"/>
  <c r="AC155" i="2" s="1"/>
  <c r="AB155" i="2" a="1"/>
  <c r="AB155" i="2" s="1"/>
  <c r="AM154" i="2" a="1"/>
  <c r="AM154" i="2" s="1"/>
  <c r="AL154" i="2" a="1"/>
  <c r="AL154" i="2" s="1"/>
  <c r="AK154" i="2" a="1"/>
  <c r="AK154" i="2" s="1"/>
  <c r="AJ154" i="2" a="1"/>
  <c r="AJ154" i="2" s="1"/>
  <c r="AI154" i="2" a="1"/>
  <c r="AI154" i="2" s="1"/>
  <c r="AH154" i="2" a="1"/>
  <c r="AH154" i="2" s="1"/>
  <c r="AG154" i="2" a="1"/>
  <c r="AG154" i="2" s="1"/>
  <c r="AF154" i="2" a="1"/>
  <c r="AF154" i="2" s="1"/>
  <c r="AE154" i="2" a="1"/>
  <c r="AE154" i="2" s="1"/>
  <c r="AD154" i="2" a="1"/>
  <c r="AD154" i="2" s="1"/>
  <c r="AC154" i="2" a="1"/>
  <c r="AC154" i="2" s="1"/>
  <c r="AB154" i="2" a="1"/>
  <c r="AB154" i="2" s="1"/>
  <c r="AM153" i="2" a="1"/>
  <c r="AM153" i="2" s="1"/>
  <c r="AL153" i="2" a="1"/>
  <c r="AL153" i="2" s="1"/>
  <c r="AK153" i="2" a="1"/>
  <c r="AK153" i="2" s="1"/>
  <c r="AJ153" i="2" a="1"/>
  <c r="AJ153" i="2" s="1"/>
  <c r="AI153" i="2" a="1"/>
  <c r="AI153" i="2" s="1"/>
  <c r="AH153" i="2" a="1"/>
  <c r="AH153" i="2" s="1"/>
  <c r="AG153" i="2" a="1"/>
  <c r="AG153" i="2" s="1"/>
  <c r="AF153" i="2" a="1"/>
  <c r="AF153" i="2" s="1"/>
  <c r="AE153" i="2" a="1"/>
  <c r="AE153" i="2" s="1"/>
  <c r="AD153" i="2" a="1"/>
  <c r="AD153" i="2" s="1"/>
  <c r="AC153" i="2" a="1"/>
  <c r="AC153" i="2" s="1"/>
  <c r="AB153" i="2" a="1"/>
  <c r="AB153" i="2" s="1"/>
  <c r="AM152" i="2" a="1"/>
  <c r="AM152" i="2" s="1"/>
  <c r="AL152" i="2" a="1"/>
  <c r="AL152" i="2" s="1"/>
  <c r="AK152" i="2" a="1"/>
  <c r="AK152" i="2" s="1"/>
  <c r="AJ152" i="2" a="1"/>
  <c r="AJ152" i="2" s="1"/>
  <c r="AI152" i="2" a="1"/>
  <c r="AI152" i="2" s="1"/>
  <c r="AH152" i="2" a="1"/>
  <c r="AH152" i="2" s="1"/>
  <c r="AG152" i="2" a="1"/>
  <c r="AG152" i="2" s="1"/>
  <c r="AF152" i="2" a="1"/>
  <c r="AF152" i="2" s="1"/>
  <c r="AE152" i="2" a="1"/>
  <c r="AE152" i="2" s="1"/>
  <c r="AD152" i="2" a="1"/>
  <c r="AD152" i="2" s="1"/>
  <c r="AC152" i="2" a="1"/>
  <c r="AC152" i="2" s="1"/>
  <c r="AB152" i="2" a="1"/>
  <c r="AB152" i="2" s="1"/>
  <c r="AM151" i="2" a="1"/>
  <c r="AM151" i="2" s="1"/>
  <c r="AL151" i="2" a="1"/>
  <c r="AL151" i="2" s="1"/>
  <c r="AK151" i="2" a="1"/>
  <c r="AK151" i="2" s="1"/>
  <c r="AJ151" i="2" a="1"/>
  <c r="AJ151" i="2" s="1"/>
  <c r="AI151" i="2" a="1"/>
  <c r="AI151" i="2" s="1"/>
  <c r="AH151" i="2" a="1"/>
  <c r="AH151" i="2" s="1"/>
  <c r="AG151" i="2" a="1"/>
  <c r="AG151" i="2" s="1"/>
  <c r="AF151" i="2" a="1"/>
  <c r="AF151" i="2" s="1"/>
  <c r="AE151" i="2" a="1"/>
  <c r="AE151" i="2" s="1"/>
  <c r="AD151" i="2" a="1"/>
  <c r="AD151" i="2" s="1"/>
  <c r="AC151" i="2" a="1"/>
  <c r="AC151" i="2" s="1"/>
  <c r="AB151" i="2" a="1"/>
  <c r="AB151" i="2" s="1"/>
  <c r="AM150" i="2" a="1"/>
  <c r="AM150" i="2" s="1"/>
  <c r="AL150" i="2" a="1"/>
  <c r="AL150" i="2" s="1"/>
  <c r="AK150" i="2" a="1"/>
  <c r="AK150" i="2" s="1"/>
  <c r="AJ150" i="2" a="1"/>
  <c r="AJ150" i="2" s="1"/>
  <c r="AI150" i="2" a="1"/>
  <c r="AI150" i="2" s="1"/>
  <c r="AH150" i="2" a="1"/>
  <c r="AH150" i="2" s="1"/>
  <c r="AG150" i="2" a="1"/>
  <c r="AG150" i="2" s="1"/>
  <c r="AF150" i="2" a="1"/>
  <c r="AF150" i="2" s="1"/>
  <c r="AE150" i="2" a="1"/>
  <c r="AE150" i="2" s="1"/>
  <c r="AD150" i="2" a="1"/>
  <c r="AD150" i="2" s="1"/>
  <c r="AC150" i="2" a="1"/>
  <c r="AC150" i="2" s="1"/>
  <c r="AB150" i="2" a="1"/>
  <c r="AB150" i="2" s="1"/>
  <c r="AM149" i="2" a="1"/>
  <c r="AM149" i="2" s="1"/>
  <c r="AL149" i="2" a="1"/>
  <c r="AL149" i="2" s="1"/>
  <c r="AK149" i="2" a="1"/>
  <c r="AK149" i="2" s="1"/>
  <c r="AJ149" i="2" a="1"/>
  <c r="AJ149" i="2" s="1"/>
  <c r="AI149" i="2" a="1"/>
  <c r="AI149" i="2" s="1"/>
  <c r="AH149" i="2" a="1"/>
  <c r="AH149" i="2" s="1"/>
  <c r="AG149" i="2" a="1"/>
  <c r="AG149" i="2" s="1"/>
  <c r="AF149" i="2" a="1"/>
  <c r="AF149" i="2" s="1"/>
  <c r="AE149" i="2" a="1"/>
  <c r="AE149" i="2" s="1"/>
  <c r="AD149" i="2" a="1"/>
  <c r="AD149" i="2" s="1"/>
  <c r="AC149" i="2" a="1"/>
  <c r="AC149" i="2" s="1"/>
  <c r="AB149" i="2" a="1"/>
  <c r="AB149" i="2" s="1"/>
  <c r="AM140" i="2" a="1"/>
  <c r="AM140" i="2" s="1"/>
  <c r="AL140" i="2" a="1"/>
  <c r="AL140" i="2" s="1"/>
  <c r="AK140" i="2" a="1"/>
  <c r="AK140" i="2" s="1"/>
  <c r="AJ140" i="2" a="1"/>
  <c r="AJ140" i="2" s="1"/>
  <c r="AI140" i="2" a="1"/>
  <c r="AI140" i="2" s="1"/>
  <c r="AH140" i="2" a="1"/>
  <c r="AH140" i="2" s="1"/>
  <c r="AG140" i="2" a="1"/>
  <c r="AG140" i="2" s="1"/>
  <c r="AF140" i="2" a="1"/>
  <c r="AF140" i="2" s="1"/>
  <c r="AE140" i="2" a="1"/>
  <c r="AE140" i="2" s="1"/>
  <c r="AD140" i="2" a="1"/>
  <c r="AD140" i="2" s="1"/>
  <c r="AC140" i="2" a="1"/>
  <c r="AC140" i="2" s="1"/>
  <c r="AB140" i="2" a="1"/>
  <c r="AB140" i="2" s="1"/>
  <c r="AM139" i="2" a="1"/>
  <c r="AM139" i="2" s="1"/>
  <c r="AL139" i="2" a="1"/>
  <c r="AL139" i="2" s="1"/>
  <c r="AK139" i="2" a="1"/>
  <c r="AK139" i="2" s="1"/>
  <c r="AJ139" i="2" a="1"/>
  <c r="AJ139" i="2" s="1"/>
  <c r="AI139" i="2" a="1"/>
  <c r="AI139" i="2" s="1"/>
  <c r="AH139" i="2" a="1"/>
  <c r="AH139" i="2" s="1"/>
  <c r="AG139" i="2" a="1"/>
  <c r="AG139" i="2" s="1"/>
  <c r="AF139" i="2" a="1"/>
  <c r="AF139" i="2" s="1"/>
  <c r="AE139" i="2" a="1"/>
  <c r="AE139" i="2" s="1"/>
  <c r="AD139" i="2" a="1"/>
  <c r="AD139" i="2" s="1"/>
  <c r="AC139" i="2" a="1"/>
  <c r="AC139" i="2" s="1"/>
  <c r="AB139" i="2" a="1"/>
  <c r="AB139" i="2" s="1"/>
  <c r="AM138" i="2" a="1"/>
  <c r="AM138" i="2" s="1"/>
  <c r="AL138" i="2" a="1"/>
  <c r="AL138" i="2" s="1"/>
  <c r="AK138" i="2" a="1"/>
  <c r="AK138" i="2" s="1"/>
  <c r="AJ138" i="2" a="1"/>
  <c r="AJ138" i="2" s="1"/>
  <c r="AI138" i="2" a="1"/>
  <c r="AI138" i="2" s="1"/>
  <c r="AH138" i="2" a="1"/>
  <c r="AH138" i="2" s="1"/>
  <c r="AG138" i="2" a="1"/>
  <c r="AG138" i="2" s="1"/>
  <c r="AF138" i="2" a="1"/>
  <c r="AF138" i="2" s="1"/>
  <c r="AE138" i="2" a="1"/>
  <c r="AE138" i="2" s="1"/>
  <c r="AD138" i="2" a="1"/>
  <c r="AD138" i="2" s="1"/>
  <c r="AC138" i="2" a="1"/>
  <c r="AC138" i="2" s="1"/>
  <c r="AB138" i="2" a="1"/>
  <c r="AB138" i="2" s="1"/>
  <c r="AM137" i="2" a="1"/>
  <c r="AM137" i="2" s="1"/>
  <c r="AL137" i="2" a="1"/>
  <c r="AL137" i="2" s="1"/>
  <c r="AK137" i="2" a="1"/>
  <c r="AK137" i="2" s="1"/>
  <c r="AJ137" i="2" a="1"/>
  <c r="AJ137" i="2" s="1"/>
  <c r="AI137" i="2" a="1"/>
  <c r="AI137" i="2" s="1"/>
  <c r="AH137" i="2" a="1"/>
  <c r="AH137" i="2" s="1"/>
  <c r="AG137" i="2" a="1"/>
  <c r="AG137" i="2" s="1"/>
  <c r="AF137" i="2" a="1"/>
  <c r="AF137" i="2" s="1"/>
  <c r="AE137" i="2" a="1"/>
  <c r="AE137" i="2" s="1"/>
  <c r="AD137" i="2" a="1"/>
  <c r="AD137" i="2" s="1"/>
  <c r="AC137" i="2" a="1"/>
  <c r="AC137" i="2" s="1"/>
  <c r="AB137" i="2" a="1"/>
  <c r="AB137" i="2" s="1"/>
  <c r="AM136" i="2" a="1"/>
  <c r="AM136" i="2" s="1"/>
  <c r="AL136" i="2" a="1"/>
  <c r="AL136" i="2" s="1"/>
  <c r="AK136" i="2" a="1"/>
  <c r="AK136" i="2" s="1"/>
  <c r="AJ136" i="2" a="1"/>
  <c r="AJ136" i="2" s="1"/>
  <c r="AI136" i="2" a="1"/>
  <c r="AI136" i="2" s="1"/>
  <c r="AH136" i="2" a="1"/>
  <c r="AH136" i="2" s="1"/>
  <c r="AG136" i="2" a="1"/>
  <c r="AG136" i="2" s="1"/>
  <c r="AF136" i="2" a="1"/>
  <c r="AF136" i="2" s="1"/>
  <c r="AE136" i="2" a="1"/>
  <c r="AE136" i="2" s="1"/>
  <c r="AD136" i="2" a="1"/>
  <c r="AD136" i="2" s="1"/>
  <c r="AC136" i="2" a="1"/>
  <c r="AC136" i="2" s="1"/>
  <c r="AB136" i="2" a="1"/>
  <c r="AB136" i="2" s="1"/>
  <c r="AM135" i="2" a="1"/>
  <c r="AM135" i="2" s="1"/>
  <c r="AL135" i="2" a="1"/>
  <c r="AL135" i="2" s="1"/>
  <c r="AK135" i="2" a="1"/>
  <c r="AK135" i="2" s="1"/>
  <c r="AJ135" i="2" a="1"/>
  <c r="AJ135" i="2" s="1"/>
  <c r="AI135" i="2" a="1"/>
  <c r="AI135" i="2" s="1"/>
  <c r="AH135" i="2" a="1"/>
  <c r="AH135" i="2" s="1"/>
  <c r="AG135" i="2" a="1"/>
  <c r="AG135" i="2" s="1"/>
  <c r="AF135" i="2" a="1"/>
  <c r="AF135" i="2" s="1"/>
  <c r="AE135" i="2" a="1"/>
  <c r="AE135" i="2" s="1"/>
  <c r="AD135" i="2" a="1"/>
  <c r="AD135" i="2" s="1"/>
  <c r="AC135" i="2" a="1"/>
  <c r="AC135" i="2" s="1"/>
  <c r="AB135" i="2" a="1"/>
  <c r="AB135" i="2" s="1"/>
  <c r="AM134" i="2" a="1"/>
  <c r="AM134" i="2" s="1"/>
  <c r="AL134" i="2" a="1"/>
  <c r="AL134" i="2" s="1"/>
  <c r="AK134" i="2" a="1"/>
  <c r="AK134" i="2" s="1"/>
  <c r="AJ134" i="2" a="1"/>
  <c r="AJ134" i="2" s="1"/>
  <c r="AI134" i="2" a="1"/>
  <c r="AI134" i="2" s="1"/>
  <c r="AH134" i="2" a="1"/>
  <c r="AH134" i="2" s="1"/>
  <c r="AG134" i="2" a="1"/>
  <c r="AG134" i="2" s="1"/>
  <c r="AF134" i="2" a="1"/>
  <c r="AF134" i="2" s="1"/>
  <c r="AE134" i="2" a="1"/>
  <c r="AE134" i="2" s="1"/>
  <c r="AD134" i="2" a="1"/>
  <c r="AD134" i="2" s="1"/>
  <c r="AC134" i="2" a="1"/>
  <c r="AC134" i="2" s="1"/>
  <c r="AB134" i="2" a="1"/>
  <c r="AB134" i="2" s="1"/>
  <c r="AM133" i="2" a="1"/>
  <c r="AM133" i="2" s="1"/>
  <c r="AL133" i="2" a="1"/>
  <c r="AL133" i="2" s="1"/>
  <c r="AK133" i="2" a="1"/>
  <c r="AK133" i="2" s="1"/>
  <c r="AJ133" i="2" a="1"/>
  <c r="AJ133" i="2" s="1"/>
  <c r="AI133" i="2" a="1"/>
  <c r="AI133" i="2" s="1"/>
  <c r="AH133" i="2" a="1"/>
  <c r="AH133" i="2" s="1"/>
  <c r="AG133" i="2" a="1"/>
  <c r="AG133" i="2" s="1"/>
  <c r="AF133" i="2" a="1"/>
  <c r="AF133" i="2" s="1"/>
  <c r="AE133" i="2" a="1"/>
  <c r="AE133" i="2" s="1"/>
  <c r="AD133" i="2" a="1"/>
  <c r="AD133" i="2" s="1"/>
  <c r="AC133" i="2" a="1"/>
  <c r="AC133" i="2" s="1"/>
  <c r="AB133" i="2" a="1"/>
  <c r="AB133" i="2" s="1"/>
  <c r="AM132" i="2" a="1"/>
  <c r="AM132" i="2" s="1"/>
  <c r="AL132" i="2" a="1"/>
  <c r="AL132" i="2" s="1"/>
  <c r="AK132" i="2" a="1"/>
  <c r="AK132" i="2" s="1"/>
  <c r="AJ132" i="2" a="1"/>
  <c r="AJ132" i="2" s="1"/>
  <c r="AI132" i="2" a="1"/>
  <c r="AI132" i="2" s="1"/>
  <c r="AH132" i="2" a="1"/>
  <c r="AH132" i="2" s="1"/>
  <c r="AG132" i="2" a="1"/>
  <c r="AG132" i="2" s="1"/>
  <c r="AF132" i="2" a="1"/>
  <c r="AF132" i="2" s="1"/>
  <c r="AE132" i="2" a="1"/>
  <c r="AE132" i="2" s="1"/>
  <c r="AD132" i="2" a="1"/>
  <c r="AD132" i="2" s="1"/>
  <c r="AC132" i="2" a="1"/>
  <c r="AC132" i="2" s="1"/>
  <c r="AB132" i="2" a="1"/>
  <c r="AB132" i="2" s="1"/>
  <c r="AM131" i="2" a="1"/>
  <c r="AM131" i="2" s="1"/>
  <c r="AL131" i="2" a="1"/>
  <c r="AL131" i="2" s="1"/>
  <c r="AK131" i="2" a="1"/>
  <c r="AK131" i="2" s="1"/>
  <c r="AJ131" i="2" a="1"/>
  <c r="AJ131" i="2" s="1"/>
  <c r="AI131" i="2" a="1"/>
  <c r="AI131" i="2" s="1"/>
  <c r="AH131" i="2" a="1"/>
  <c r="AH131" i="2" s="1"/>
  <c r="AG131" i="2" a="1"/>
  <c r="AG131" i="2" s="1"/>
  <c r="AF131" i="2" a="1"/>
  <c r="AF131" i="2" s="1"/>
  <c r="AE131" i="2" a="1"/>
  <c r="AE131" i="2" s="1"/>
  <c r="AD131" i="2" a="1"/>
  <c r="AD131" i="2" s="1"/>
  <c r="AC131" i="2" a="1"/>
  <c r="AC131" i="2" s="1"/>
  <c r="AB131" i="2" a="1"/>
  <c r="AB131" i="2" s="1"/>
  <c r="AM130" i="2" a="1"/>
  <c r="AM130" i="2" s="1"/>
  <c r="AL130" i="2" a="1"/>
  <c r="AL130" i="2" s="1"/>
  <c r="AK130" i="2" a="1"/>
  <c r="AK130" i="2" s="1"/>
  <c r="AJ130" i="2" a="1"/>
  <c r="AJ130" i="2" s="1"/>
  <c r="AI130" i="2" a="1"/>
  <c r="AI130" i="2" s="1"/>
  <c r="AH130" i="2" a="1"/>
  <c r="AH130" i="2" s="1"/>
  <c r="AG130" i="2" a="1"/>
  <c r="AG130" i="2" s="1"/>
  <c r="AF130" i="2" a="1"/>
  <c r="AF130" i="2" s="1"/>
  <c r="AE130" i="2" a="1"/>
  <c r="AE130" i="2" s="1"/>
  <c r="AD130" i="2" a="1"/>
  <c r="AD130" i="2" s="1"/>
  <c r="AC130" i="2" a="1"/>
  <c r="AC130" i="2" s="1"/>
  <c r="AB130" i="2" a="1"/>
  <c r="AB130" i="2" s="1"/>
  <c r="AM129" i="2" a="1"/>
  <c r="AM129" i="2" s="1"/>
  <c r="AL129" i="2" a="1"/>
  <c r="AL129" i="2" s="1"/>
  <c r="AK129" i="2" a="1"/>
  <c r="AK129" i="2" s="1"/>
  <c r="AJ129" i="2" a="1"/>
  <c r="AJ129" i="2" s="1"/>
  <c r="AI129" i="2" a="1"/>
  <c r="AI129" i="2" s="1"/>
  <c r="AH129" i="2" a="1"/>
  <c r="AH129" i="2" s="1"/>
  <c r="AG129" i="2" a="1"/>
  <c r="AG129" i="2" s="1"/>
  <c r="AF129" i="2" a="1"/>
  <c r="AF129" i="2" s="1"/>
  <c r="AE129" i="2" a="1"/>
  <c r="AE129" i="2" s="1"/>
  <c r="AD129" i="2" a="1"/>
  <c r="AD129" i="2" s="1"/>
  <c r="AC129" i="2" a="1"/>
  <c r="AC129" i="2" s="1"/>
  <c r="AB129" i="2" a="1"/>
  <c r="AB129" i="2" s="1"/>
  <c r="AM128" i="2" a="1"/>
  <c r="AM128" i="2" s="1"/>
  <c r="AL128" i="2" a="1"/>
  <c r="AL128" i="2" s="1"/>
  <c r="AK128" i="2" a="1"/>
  <c r="AK128" i="2" s="1"/>
  <c r="AJ128" i="2" a="1"/>
  <c r="AJ128" i="2" s="1"/>
  <c r="AI128" i="2" a="1"/>
  <c r="AI128" i="2" s="1"/>
  <c r="AH128" i="2" a="1"/>
  <c r="AH128" i="2" s="1"/>
  <c r="AG128" i="2" a="1"/>
  <c r="AG128" i="2" s="1"/>
  <c r="AF128" i="2" a="1"/>
  <c r="AF128" i="2" s="1"/>
  <c r="AE128" i="2" a="1"/>
  <c r="AE128" i="2" s="1"/>
  <c r="AD128" i="2" a="1"/>
  <c r="AD128" i="2" s="1"/>
  <c r="AC128" i="2" a="1"/>
  <c r="AC128" i="2" s="1"/>
  <c r="AB128" i="2" a="1"/>
  <c r="AB128" i="2" s="1"/>
  <c r="AM127" i="2" a="1"/>
  <c r="AM127" i="2" s="1"/>
  <c r="AL127" i="2" a="1"/>
  <c r="AL127" i="2" s="1"/>
  <c r="AK127" i="2" a="1"/>
  <c r="AK127" i="2" s="1"/>
  <c r="AJ127" i="2" a="1"/>
  <c r="AJ127" i="2" s="1"/>
  <c r="AI127" i="2" a="1"/>
  <c r="AI127" i="2" s="1"/>
  <c r="AH127" i="2" a="1"/>
  <c r="AH127" i="2" s="1"/>
  <c r="AG127" i="2" a="1"/>
  <c r="AG127" i="2" s="1"/>
  <c r="AF127" i="2" a="1"/>
  <c r="AF127" i="2" s="1"/>
  <c r="AE127" i="2" a="1"/>
  <c r="AE127" i="2" s="1"/>
  <c r="AD127" i="2" a="1"/>
  <c r="AD127" i="2" s="1"/>
  <c r="AC127" i="2" a="1"/>
  <c r="AC127" i="2" s="1"/>
  <c r="AB127" i="2" a="1"/>
  <c r="AB127" i="2" s="1"/>
  <c r="AM126" i="2" a="1"/>
  <c r="AM126" i="2" s="1"/>
  <c r="AL126" i="2" a="1"/>
  <c r="AL126" i="2" s="1"/>
  <c r="AK126" i="2" a="1"/>
  <c r="AK126" i="2" s="1"/>
  <c r="AJ126" i="2" a="1"/>
  <c r="AJ126" i="2" s="1"/>
  <c r="AI126" i="2" a="1"/>
  <c r="AI126" i="2" s="1"/>
  <c r="AH126" i="2" a="1"/>
  <c r="AH126" i="2" s="1"/>
  <c r="AG126" i="2" a="1"/>
  <c r="AG126" i="2" s="1"/>
  <c r="AF126" i="2" a="1"/>
  <c r="AF126" i="2" s="1"/>
  <c r="AE126" i="2" a="1"/>
  <c r="AE126" i="2" s="1"/>
  <c r="AD126" i="2" a="1"/>
  <c r="AD126" i="2" s="1"/>
  <c r="AC126" i="2" a="1"/>
  <c r="AC126" i="2" s="1"/>
  <c r="AB126" i="2" a="1"/>
  <c r="AB126" i="2" s="1"/>
  <c r="AM125" i="2" a="1"/>
  <c r="AM125" i="2" s="1"/>
  <c r="AL125" i="2" a="1"/>
  <c r="AL125" i="2" s="1"/>
  <c r="AK125" i="2" a="1"/>
  <c r="AK125" i="2" s="1"/>
  <c r="AJ125" i="2" a="1"/>
  <c r="AJ125" i="2" s="1"/>
  <c r="AI125" i="2" a="1"/>
  <c r="AI125" i="2" s="1"/>
  <c r="AH125" i="2" a="1"/>
  <c r="AH125" i="2" s="1"/>
  <c r="AG125" i="2" a="1"/>
  <c r="AG125" i="2" s="1"/>
  <c r="AF125" i="2" a="1"/>
  <c r="AF125" i="2" s="1"/>
  <c r="AE125" i="2" a="1"/>
  <c r="AE125" i="2" s="1"/>
  <c r="AD125" i="2" a="1"/>
  <c r="AD125" i="2" s="1"/>
  <c r="AC125" i="2" a="1"/>
  <c r="AC125" i="2" s="1"/>
  <c r="AB125" i="2" a="1"/>
  <c r="AB125" i="2" s="1"/>
  <c r="AM123" i="2" a="1"/>
  <c r="AM123" i="2" s="1"/>
  <c r="AL123" i="2" a="1"/>
  <c r="AL123" i="2" s="1"/>
  <c r="AK123" i="2" a="1"/>
  <c r="AK123" i="2" s="1"/>
  <c r="AJ123" i="2" a="1"/>
  <c r="AJ123" i="2" s="1"/>
  <c r="AI123" i="2" a="1"/>
  <c r="AI123" i="2" s="1"/>
  <c r="AH123" i="2" a="1"/>
  <c r="AH123" i="2" s="1"/>
  <c r="AG123" i="2" a="1"/>
  <c r="AG123" i="2" s="1"/>
  <c r="AF123" i="2" a="1"/>
  <c r="AF123" i="2" s="1"/>
  <c r="AE123" i="2" a="1"/>
  <c r="AE123" i="2" s="1"/>
  <c r="AD123" i="2" a="1"/>
  <c r="AD123" i="2" s="1"/>
  <c r="AC123" i="2" a="1"/>
  <c r="AC123" i="2" s="1"/>
  <c r="AB123" i="2" a="1"/>
  <c r="AB123" i="2" s="1"/>
  <c r="AM122" i="2" a="1"/>
  <c r="AM122" i="2" s="1"/>
  <c r="AL122" i="2" a="1"/>
  <c r="AL122" i="2" s="1"/>
  <c r="AK122" i="2" a="1"/>
  <c r="AK122" i="2" s="1"/>
  <c r="AJ122" i="2" a="1"/>
  <c r="AJ122" i="2" s="1"/>
  <c r="AI122" i="2" a="1"/>
  <c r="AI122" i="2" s="1"/>
  <c r="AH122" i="2" a="1"/>
  <c r="AH122" i="2" s="1"/>
  <c r="AG122" i="2" a="1"/>
  <c r="AG122" i="2" s="1"/>
  <c r="AF122" i="2" a="1"/>
  <c r="AF122" i="2" s="1"/>
  <c r="AE122" i="2" a="1"/>
  <c r="AE122" i="2" s="1"/>
  <c r="AD122" i="2" a="1"/>
  <c r="AD122" i="2" s="1"/>
  <c r="AC122" i="2" a="1"/>
  <c r="AC122" i="2" s="1"/>
  <c r="AB122" i="2" a="1"/>
  <c r="AB122" i="2" s="1"/>
  <c r="AM121" i="2" a="1"/>
  <c r="AM121" i="2" s="1"/>
  <c r="AL121" i="2" a="1"/>
  <c r="AL121" i="2" s="1"/>
  <c r="AK121" i="2" a="1"/>
  <c r="AK121" i="2" s="1"/>
  <c r="AJ121" i="2" a="1"/>
  <c r="AJ121" i="2" s="1"/>
  <c r="AI121" i="2" a="1"/>
  <c r="AI121" i="2" s="1"/>
  <c r="AH121" i="2" a="1"/>
  <c r="AH121" i="2" s="1"/>
  <c r="AG121" i="2" a="1"/>
  <c r="AG121" i="2" s="1"/>
  <c r="AF121" i="2" a="1"/>
  <c r="AF121" i="2" s="1"/>
  <c r="AE121" i="2" a="1"/>
  <c r="AE121" i="2" s="1"/>
  <c r="AD121" i="2" a="1"/>
  <c r="AD121" i="2" s="1"/>
  <c r="AC121" i="2" a="1"/>
  <c r="AC121" i="2" s="1"/>
  <c r="AB121" i="2" a="1"/>
  <c r="AB121" i="2" s="1"/>
  <c r="AM120" i="2" a="1"/>
  <c r="AM120" i="2" s="1"/>
  <c r="AL120" i="2" a="1"/>
  <c r="AL120" i="2" s="1"/>
  <c r="AK120" i="2" a="1"/>
  <c r="AK120" i="2" s="1"/>
  <c r="AJ120" i="2" a="1"/>
  <c r="AJ120" i="2" s="1"/>
  <c r="AI120" i="2" a="1"/>
  <c r="AI120" i="2" s="1"/>
  <c r="AH120" i="2" a="1"/>
  <c r="AH120" i="2" s="1"/>
  <c r="AG120" i="2" a="1"/>
  <c r="AG120" i="2" s="1"/>
  <c r="AF120" i="2" a="1"/>
  <c r="AF120" i="2" s="1"/>
  <c r="AE120" i="2" a="1"/>
  <c r="AE120" i="2" s="1"/>
  <c r="AD120" i="2" a="1"/>
  <c r="AD120" i="2" s="1"/>
  <c r="AC120" i="2" a="1"/>
  <c r="AC120" i="2" s="1"/>
  <c r="AB120" i="2" a="1"/>
  <c r="AB120" i="2" s="1"/>
  <c r="AM119" i="2" a="1"/>
  <c r="AM119" i="2" s="1"/>
  <c r="AL119" i="2" a="1"/>
  <c r="AL119" i="2" s="1"/>
  <c r="AK119" i="2" a="1"/>
  <c r="AK119" i="2" s="1"/>
  <c r="AJ119" i="2" a="1"/>
  <c r="AJ119" i="2" s="1"/>
  <c r="AI119" i="2" a="1"/>
  <c r="AI119" i="2" s="1"/>
  <c r="AH119" i="2" a="1"/>
  <c r="AH119" i="2" s="1"/>
  <c r="AG119" i="2" a="1"/>
  <c r="AG119" i="2" s="1"/>
  <c r="AF119" i="2" a="1"/>
  <c r="AF119" i="2" s="1"/>
  <c r="AE119" i="2" a="1"/>
  <c r="AE119" i="2" s="1"/>
  <c r="AD119" i="2" a="1"/>
  <c r="AD119" i="2" s="1"/>
  <c r="AC119" i="2" a="1"/>
  <c r="AC119" i="2" s="1"/>
  <c r="AB119" i="2" a="1"/>
  <c r="AB119" i="2" s="1"/>
  <c r="AM118" i="2" a="1"/>
  <c r="AM118" i="2" s="1"/>
  <c r="AL118" i="2" a="1"/>
  <c r="AL118" i="2" s="1"/>
  <c r="AK118" i="2" a="1"/>
  <c r="AK118" i="2" s="1"/>
  <c r="AJ118" i="2" a="1"/>
  <c r="AJ118" i="2" s="1"/>
  <c r="AI118" i="2" a="1"/>
  <c r="AI118" i="2" s="1"/>
  <c r="AH118" i="2" a="1"/>
  <c r="AH118" i="2" s="1"/>
  <c r="AG118" i="2" a="1"/>
  <c r="AG118" i="2" s="1"/>
  <c r="AF118" i="2" a="1"/>
  <c r="AF118" i="2" s="1"/>
  <c r="AE118" i="2" a="1"/>
  <c r="AE118" i="2" s="1"/>
  <c r="AD118" i="2" a="1"/>
  <c r="AD118" i="2" s="1"/>
  <c r="AC118" i="2" a="1"/>
  <c r="AC118" i="2" s="1"/>
  <c r="AB118" i="2" a="1"/>
  <c r="AB118" i="2" s="1"/>
  <c r="AM117" i="2" a="1"/>
  <c r="AM117" i="2" s="1"/>
  <c r="AL117" i="2" a="1"/>
  <c r="AL117" i="2" s="1"/>
  <c r="AK117" i="2" a="1"/>
  <c r="AK117" i="2" s="1"/>
  <c r="AJ117" i="2" a="1"/>
  <c r="AJ117" i="2" s="1"/>
  <c r="AI117" i="2" a="1"/>
  <c r="AI117" i="2" s="1"/>
  <c r="AH117" i="2" a="1"/>
  <c r="AH117" i="2" s="1"/>
  <c r="AG117" i="2" a="1"/>
  <c r="AG117" i="2" s="1"/>
  <c r="AF117" i="2" a="1"/>
  <c r="AF117" i="2" s="1"/>
  <c r="AE117" i="2" a="1"/>
  <c r="AE117" i="2" s="1"/>
  <c r="AD117" i="2" a="1"/>
  <c r="AD117" i="2" s="1"/>
  <c r="AC117" i="2" a="1"/>
  <c r="AC117" i="2" s="1"/>
  <c r="AB117" i="2" a="1"/>
  <c r="AB117" i="2" s="1"/>
  <c r="AM116" i="2" a="1"/>
  <c r="AM116" i="2" s="1"/>
  <c r="AL116" i="2" a="1"/>
  <c r="AL116" i="2" s="1"/>
  <c r="AK116" i="2" a="1"/>
  <c r="AK116" i="2" s="1"/>
  <c r="AJ116" i="2" a="1"/>
  <c r="AJ116" i="2" s="1"/>
  <c r="AI116" i="2" a="1"/>
  <c r="AI116" i="2" s="1"/>
  <c r="AH116" i="2" a="1"/>
  <c r="AH116" i="2" s="1"/>
  <c r="AG116" i="2" a="1"/>
  <c r="AG116" i="2" s="1"/>
  <c r="AF116" i="2" a="1"/>
  <c r="AF116" i="2" s="1"/>
  <c r="AE116" i="2" a="1"/>
  <c r="AE116" i="2" s="1"/>
  <c r="AD116" i="2" a="1"/>
  <c r="AD116" i="2" s="1"/>
  <c r="AC116" i="2" a="1"/>
  <c r="AC116" i="2" s="1"/>
  <c r="AB116" i="2" a="1"/>
  <c r="AB116" i="2" s="1"/>
  <c r="AM115" i="2" a="1"/>
  <c r="AM115" i="2" s="1"/>
  <c r="AL115" i="2" a="1"/>
  <c r="AL115" i="2" s="1"/>
  <c r="AK115" i="2" a="1"/>
  <c r="AK115" i="2" s="1"/>
  <c r="AJ115" i="2" a="1"/>
  <c r="AJ115" i="2"/>
  <c r="AI115" i="2" a="1"/>
  <c r="AI115" i="2" s="1"/>
  <c r="AH115" i="2" a="1"/>
  <c r="AH115" i="2" s="1"/>
  <c r="AG115" i="2" a="1"/>
  <c r="AG115" i="2" s="1"/>
  <c r="AF115" i="2" a="1"/>
  <c r="AF115" i="2" s="1"/>
  <c r="AE115" i="2" a="1"/>
  <c r="AE115" i="2" s="1"/>
  <c r="AD115" i="2" a="1"/>
  <c r="AD115" i="2" s="1"/>
  <c r="AC115" i="2" a="1"/>
  <c r="AC115" i="2" s="1"/>
  <c r="AB115" i="2" a="1"/>
  <c r="AB115" i="2" s="1"/>
  <c r="AM114" i="2" a="1"/>
  <c r="AM114" i="2" s="1"/>
  <c r="AL114" i="2" a="1"/>
  <c r="AL114" i="2" s="1"/>
  <c r="AK114" i="2" a="1"/>
  <c r="AK114" i="2" s="1"/>
  <c r="AJ114" i="2" a="1"/>
  <c r="AJ114" i="2" s="1"/>
  <c r="AI114" i="2" a="1"/>
  <c r="AI114" i="2" s="1"/>
  <c r="AH114" i="2" a="1"/>
  <c r="AH114" i="2" s="1"/>
  <c r="AG114" i="2" a="1"/>
  <c r="AG114" i="2" s="1"/>
  <c r="AF114" i="2" a="1"/>
  <c r="AF114" i="2" s="1"/>
  <c r="AE114" i="2" a="1"/>
  <c r="AE114" i="2" s="1"/>
  <c r="AD114" i="2" a="1"/>
  <c r="AD114" i="2" s="1"/>
  <c r="AC114" i="2" a="1"/>
  <c r="AC114" i="2" s="1"/>
  <c r="AB114" i="2" a="1"/>
  <c r="AB114" i="2" s="1"/>
  <c r="AM113" i="2" a="1"/>
  <c r="AM113" i="2" s="1"/>
  <c r="AL113" i="2" a="1"/>
  <c r="AL113" i="2" s="1"/>
  <c r="AK113" i="2" a="1"/>
  <c r="AK113" i="2" s="1"/>
  <c r="AJ113" i="2" a="1"/>
  <c r="AJ113" i="2" s="1"/>
  <c r="AI113" i="2" a="1"/>
  <c r="AI113" i="2" s="1"/>
  <c r="AH113" i="2" a="1"/>
  <c r="AH113" i="2" s="1"/>
  <c r="AG113" i="2" a="1"/>
  <c r="AG113" i="2" s="1"/>
  <c r="AF113" i="2" a="1"/>
  <c r="AF113" i="2" s="1"/>
  <c r="AE113" i="2" a="1"/>
  <c r="AE113" i="2" s="1"/>
  <c r="AD113" i="2" a="1"/>
  <c r="AD113" i="2" s="1"/>
  <c r="AC113" i="2" a="1"/>
  <c r="AC113" i="2" s="1"/>
  <c r="AB113" i="2" a="1"/>
  <c r="AB113" i="2" s="1"/>
  <c r="AM112" i="2" a="1"/>
  <c r="AM112" i="2" s="1"/>
  <c r="AL112" i="2" a="1"/>
  <c r="AL112" i="2" s="1"/>
  <c r="AK112" i="2" a="1"/>
  <c r="AK112" i="2" s="1"/>
  <c r="AJ112" i="2" a="1"/>
  <c r="AJ112" i="2" s="1"/>
  <c r="AI112" i="2" a="1"/>
  <c r="AI112" i="2" s="1"/>
  <c r="AH112" i="2" a="1"/>
  <c r="AH112" i="2" s="1"/>
  <c r="AG112" i="2" a="1"/>
  <c r="AG112" i="2" s="1"/>
  <c r="AF112" i="2" a="1"/>
  <c r="AF112" i="2" s="1"/>
  <c r="AE112" i="2" a="1"/>
  <c r="AE112" i="2" s="1"/>
  <c r="AD112" i="2" a="1"/>
  <c r="AD112" i="2" s="1"/>
  <c r="AC112" i="2" a="1"/>
  <c r="AC112" i="2" s="1"/>
  <c r="AB112" i="2" a="1"/>
  <c r="AB112" i="2" s="1"/>
  <c r="AM111" i="2" a="1"/>
  <c r="AM111" i="2" s="1"/>
  <c r="AL111" i="2" a="1"/>
  <c r="AL111" i="2" s="1"/>
  <c r="AK111" i="2" a="1"/>
  <c r="AK111" i="2" s="1"/>
  <c r="AJ111" i="2" a="1"/>
  <c r="AJ111" i="2" s="1"/>
  <c r="AI111" i="2" a="1"/>
  <c r="AI111" i="2" s="1"/>
  <c r="AH111" i="2" a="1"/>
  <c r="AH111" i="2" s="1"/>
  <c r="AG111" i="2" a="1"/>
  <c r="AG111" i="2" s="1"/>
  <c r="AF111" i="2" a="1"/>
  <c r="AF111" i="2" s="1"/>
  <c r="AE111" i="2" a="1"/>
  <c r="AE111" i="2" s="1"/>
  <c r="AD111" i="2" a="1"/>
  <c r="AD111" i="2" s="1"/>
  <c r="AC111" i="2" a="1"/>
  <c r="AC111" i="2" s="1"/>
  <c r="AB111" i="2" a="1"/>
  <c r="AB111" i="2" s="1"/>
  <c r="AM110" i="2" a="1"/>
  <c r="AM110" i="2" s="1"/>
  <c r="AL110" i="2" a="1"/>
  <c r="AL110" i="2" s="1"/>
  <c r="AK110" i="2" a="1"/>
  <c r="AK110" i="2" s="1"/>
  <c r="AJ110" i="2" a="1"/>
  <c r="AJ110" i="2" s="1"/>
  <c r="AI110" i="2" a="1"/>
  <c r="AI110" i="2" s="1"/>
  <c r="AH110" i="2" a="1"/>
  <c r="AH110" i="2" s="1"/>
  <c r="AG110" i="2" a="1"/>
  <c r="AG110" i="2" s="1"/>
  <c r="AF110" i="2" a="1"/>
  <c r="AF110" i="2" s="1"/>
  <c r="AE110" i="2" a="1"/>
  <c r="AE110" i="2" s="1"/>
  <c r="AD110" i="2" a="1"/>
  <c r="AD110" i="2" s="1"/>
  <c r="AC110" i="2" a="1"/>
  <c r="AC110" i="2" s="1"/>
  <c r="AB110" i="2" a="1"/>
  <c r="AB110" i="2" s="1"/>
  <c r="AM109" i="2" a="1"/>
  <c r="AM109" i="2" s="1"/>
  <c r="AL109" i="2" a="1"/>
  <c r="AL109" i="2" s="1"/>
  <c r="AK109" i="2" a="1"/>
  <c r="AK109" i="2" s="1"/>
  <c r="AJ109" i="2" a="1"/>
  <c r="AJ109" i="2" s="1"/>
  <c r="AI109" i="2" a="1"/>
  <c r="AI109" i="2" s="1"/>
  <c r="AH109" i="2" a="1"/>
  <c r="AH109" i="2" s="1"/>
  <c r="AG109" i="2" a="1"/>
  <c r="AG109" i="2" s="1"/>
  <c r="AF109" i="2" a="1"/>
  <c r="AF109" i="2" s="1"/>
  <c r="AE109" i="2" a="1"/>
  <c r="AE109" i="2" s="1"/>
  <c r="AD109" i="2" a="1"/>
  <c r="AD109" i="2" s="1"/>
  <c r="AC109" i="2" a="1"/>
  <c r="AC109" i="2" s="1"/>
  <c r="AB109" i="2" a="1"/>
  <c r="AB109" i="2" s="1"/>
  <c r="AM108" i="2" a="1"/>
  <c r="AM108" i="2" s="1"/>
  <c r="AL108" i="2" a="1"/>
  <c r="AL108" i="2" s="1"/>
  <c r="AK108" i="2" a="1"/>
  <c r="AK108" i="2" s="1"/>
  <c r="AJ108" i="2" a="1"/>
  <c r="AJ108" i="2" s="1"/>
  <c r="AI108" i="2" a="1"/>
  <c r="AI108" i="2" s="1"/>
  <c r="AH108" i="2" a="1"/>
  <c r="AH108" i="2" s="1"/>
  <c r="AG108" i="2" a="1"/>
  <c r="AG108" i="2" s="1"/>
  <c r="AF108" i="2" a="1"/>
  <c r="AF108" i="2" s="1"/>
  <c r="AE108" i="2" a="1"/>
  <c r="AE108" i="2" s="1"/>
  <c r="AD108" i="2" a="1"/>
  <c r="AD108" i="2" s="1"/>
  <c r="C129" i="9" s="1"/>
  <c r="AC108" i="2" a="1"/>
  <c r="AC108" i="2" s="1"/>
  <c r="AB108" i="2" a="1"/>
  <c r="AB108" i="2" s="1"/>
  <c r="AM102" i="2" a="1"/>
  <c r="AM102" i="2" s="1"/>
  <c r="AL102" i="2" a="1"/>
  <c r="AL102" i="2" s="1"/>
  <c r="AK102" i="2" a="1"/>
  <c r="AK102" i="2" s="1"/>
  <c r="AJ102" i="2" a="1"/>
  <c r="AJ102" i="2" s="1"/>
  <c r="AI102" i="2" a="1"/>
  <c r="AI102" i="2" s="1"/>
  <c r="AH102" i="2" a="1"/>
  <c r="AH102" i="2" s="1"/>
  <c r="AG102" i="2" a="1"/>
  <c r="AG102" i="2" s="1"/>
  <c r="AF102" i="2" a="1"/>
  <c r="AF102" i="2" s="1"/>
  <c r="AE102" i="2" a="1"/>
  <c r="AE102" i="2" s="1"/>
  <c r="AD102" i="2" a="1"/>
  <c r="AD102" i="2" s="1"/>
  <c r="AC102" i="2" a="1"/>
  <c r="AC102" i="2" s="1"/>
  <c r="AB102" i="2" a="1"/>
  <c r="AB102" i="2" s="1"/>
  <c r="AM101" i="2" a="1"/>
  <c r="AM101" i="2" s="1"/>
  <c r="AL101" i="2" a="1"/>
  <c r="AL101" i="2" s="1"/>
  <c r="AK101" i="2" a="1"/>
  <c r="AK101" i="2" s="1"/>
  <c r="AJ101" i="2" a="1"/>
  <c r="AJ101" i="2" s="1"/>
  <c r="AI101" i="2" a="1"/>
  <c r="AI101" i="2" s="1"/>
  <c r="AH101" i="2" a="1"/>
  <c r="AH101" i="2" s="1"/>
  <c r="AG101" i="2" a="1"/>
  <c r="AG101" i="2" s="1"/>
  <c r="AF101" i="2" a="1"/>
  <c r="AF101" i="2" s="1"/>
  <c r="AE101" i="2" a="1"/>
  <c r="AE101" i="2" s="1"/>
  <c r="AD101" i="2" a="1"/>
  <c r="AD101" i="2" s="1"/>
  <c r="AC101" i="2" a="1"/>
  <c r="AC101" i="2" s="1"/>
  <c r="AB101" i="2" a="1"/>
  <c r="AB101" i="2" s="1"/>
  <c r="AM100" i="2" a="1"/>
  <c r="AM100" i="2" s="1"/>
  <c r="AL100" i="2" a="1"/>
  <c r="AL100" i="2" s="1"/>
  <c r="AK100" i="2" a="1"/>
  <c r="AK100" i="2" s="1"/>
  <c r="AJ100" i="2" a="1"/>
  <c r="AJ100" i="2" s="1"/>
  <c r="AI100" i="2" a="1"/>
  <c r="AI100" i="2" s="1"/>
  <c r="AH100" i="2" a="1"/>
  <c r="AH100" i="2" s="1"/>
  <c r="AG100" i="2" a="1"/>
  <c r="AG100" i="2" s="1"/>
  <c r="AF100" i="2" a="1"/>
  <c r="AF100" i="2" s="1"/>
  <c r="AE100" i="2" a="1"/>
  <c r="AE100" i="2" s="1"/>
  <c r="AD100" i="2" a="1"/>
  <c r="AD100" i="2" s="1"/>
  <c r="AC100" i="2" a="1"/>
  <c r="AC100" i="2" s="1"/>
  <c r="AB100" i="2" a="1"/>
  <c r="AB100" i="2" s="1"/>
  <c r="AM99" i="2" a="1"/>
  <c r="AM99" i="2" s="1"/>
  <c r="AL99" i="2" a="1"/>
  <c r="AL99" i="2" s="1"/>
  <c r="AK99" i="2" a="1"/>
  <c r="AK99" i="2" s="1"/>
  <c r="AJ99" i="2" a="1"/>
  <c r="AJ99" i="2" s="1"/>
  <c r="AI99" i="2" a="1"/>
  <c r="AI99" i="2" s="1"/>
  <c r="AH99" i="2" a="1"/>
  <c r="AH99" i="2" s="1"/>
  <c r="AG99" i="2" a="1"/>
  <c r="AG99" i="2" s="1"/>
  <c r="AF99" i="2" a="1"/>
  <c r="AF99" i="2" s="1"/>
  <c r="AE99" i="2" a="1"/>
  <c r="AE99" i="2" s="1"/>
  <c r="AD99" i="2" a="1"/>
  <c r="AD99" i="2" s="1"/>
  <c r="AC99" i="2" a="1"/>
  <c r="AC99" i="2" s="1"/>
  <c r="AB99" i="2" a="1"/>
  <c r="AB99" i="2" s="1"/>
  <c r="AM98" i="2" a="1"/>
  <c r="AM98" i="2" s="1"/>
  <c r="AL98" i="2" a="1"/>
  <c r="AL98" i="2" s="1"/>
  <c r="AK98" i="2" a="1"/>
  <c r="AK98" i="2" s="1"/>
  <c r="AJ98" i="2" a="1"/>
  <c r="AJ98" i="2" s="1"/>
  <c r="AI98" i="2" a="1"/>
  <c r="AI98" i="2" s="1"/>
  <c r="AH98" i="2" a="1"/>
  <c r="AH98" i="2" s="1"/>
  <c r="AG98" i="2" a="1"/>
  <c r="AG98" i="2" s="1"/>
  <c r="AF98" i="2" a="1"/>
  <c r="AF98" i="2" s="1"/>
  <c r="AE98" i="2" a="1"/>
  <c r="AE98" i="2" s="1"/>
  <c r="AD98" i="2" a="1"/>
  <c r="AD98" i="2" s="1"/>
  <c r="AC98" i="2" a="1"/>
  <c r="AC98" i="2" s="1"/>
  <c r="AB98" i="2" a="1"/>
  <c r="AB98" i="2" s="1"/>
  <c r="AM97" i="2" a="1"/>
  <c r="AM97" i="2" s="1"/>
  <c r="AL97" i="2" a="1"/>
  <c r="AL97" i="2" s="1"/>
  <c r="AK97" i="2" a="1"/>
  <c r="AK97" i="2" s="1"/>
  <c r="AJ97" i="2" a="1"/>
  <c r="AJ97" i="2" s="1"/>
  <c r="AI97" i="2" a="1"/>
  <c r="AI97" i="2" s="1"/>
  <c r="AH97" i="2" a="1"/>
  <c r="AH97" i="2" s="1"/>
  <c r="AG97" i="2" a="1"/>
  <c r="AG97" i="2" s="1"/>
  <c r="AF97" i="2" a="1"/>
  <c r="AF97" i="2" s="1"/>
  <c r="AE97" i="2" a="1"/>
  <c r="AE97" i="2" s="1"/>
  <c r="AD97" i="2" a="1"/>
  <c r="AD97" i="2" s="1"/>
  <c r="AC97" i="2" a="1"/>
  <c r="AC97" i="2" s="1"/>
  <c r="AB97" i="2" a="1"/>
  <c r="AB97" i="2" s="1"/>
  <c r="AM96" i="2" a="1"/>
  <c r="AM96" i="2" s="1"/>
  <c r="AL96" i="2" a="1"/>
  <c r="AL96" i="2" s="1"/>
  <c r="AK96" i="2" a="1"/>
  <c r="AK96" i="2" s="1"/>
  <c r="AJ96" i="2" a="1"/>
  <c r="AJ96" i="2" s="1"/>
  <c r="AI96" i="2" a="1"/>
  <c r="AI96" i="2" s="1"/>
  <c r="AH96" i="2" a="1"/>
  <c r="AH96" i="2" s="1"/>
  <c r="AG96" i="2" a="1"/>
  <c r="AG96" i="2" s="1"/>
  <c r="AF96" i="2" a="1"/>
  <c r="AF96" i="2" s="1"/>
  <c r="AE96" i="2" a="1"/>
  <c r="AE96" i="2" s="1"/>
  <c r="AD96" i="2" a="1"/>
  <c r="AD96" i="2" s="1"/>
  <c r="AC96" i="2" a="1"/>
  <c r="AC96" i="2" s="1"/>
  <c r="AB96" i="2" a="1"/>
  <c r="AB96" i="2" s="1"/>
  <c r="AM95" i="2" a="1"/>
  <c r="AM95" i="2" s="1"/>
  <c r="AL95" i="2" a="1"/>
  <c r="AL95" i="2" s="1"/>
  <c r="AK95" i="2" a="1"/>
  <c r="AK95" i="2" s="1"/>
  <c r="AJ95" i="2" a="1"/>
  <c r="AJ95" i="2" s="1"/>
  <c r="AI95" i="2" a="1"/>
  <c r="AI95" i="2" s="1"/>
  <c r="AH95" i="2" a="1"/>
  <c r="AH95" i="2" s="1"/>
  <c r="AG95" i="2" a="1"/>
  <c r="AG95" i="2" s="1"/>
  <c r="AF95" i="2" a="1"/>
  <c r="AF95" i="2" s="1"/>
  <c r="AE95" i="2" a="1"/>
  <c r="AE95" i="2" s="1"/>
  <c r="AD95" i="2" a="1"/>
  <c r="AD95" i="2" s="1"/>
  <c r="AC95" i="2" a="1"/>
  <c r="AC95" i="2" s="1"/>
  <c r="AB95" i="2" a="1"/>
  <c r="AB95" i="2" s="1"/>
  <c r="AM94" i="2" a="1"/>
  <c r="AM94" i="2" s="1"/>
  <c r="AL94" i="2" a="1"/>
  <c r="AL94" i="2" s="1"/>
  <c r="AK94" i="2" a="1"/>
  <c r="AK94" i="2" s="1"/>
  <c r="AJ94" i="2" a="1"/>
  <c r="AJ94" i="2" s="1"/>
  <c r="AI94" i="2" a="1"/>
  <c r="AI94" i="2" s="1"/>
  <c r="AH94" i="2" a="1"/>
  <c r="AH94" i="2" s="1"/>
  <c r="AG94" i="2" a="1"/>
  <c r="AG94" i="2" s="1"/>
  <c r="AF94" i="2" a="1"/>
  <c r="AF94" i="2" s="1"/>
  <c r="AE94" i="2" a="1"/>
  <c r="AE94" i="2" s="1"/>
  <c r="AD94" i="2" a="1"/>
  <c r="AD94" i="2" s="1"/>
  <c r="AC94" i="2" a="1"/>
  <c r="AC94" i="2" s="1"/>
  <c r="AB94" i="2" a="1"/>
  <c r="AB94" i="2" s="1"/>
  <c r="AM93" i="2" a="1"/>
  <c r="AM93" i="2" s="1"/>
  <c r="AL93" i="2" a="1"/>
  <c r="AL93" i="2" s="1"/>
  <c r="AK93" i="2" a="1"/>
  <c r="AK93" i="2" s="1"/>
  <c r="AJ93" i="2" a="1"/>
  <c r="AJ93" i="2" s="1"/>
  <c r="AI93" i="2" a="1"/>
  <c r="AI93" i="2" s="1"/>
  <c r="AH93" i="2" a="1"/>
  <c r="AH93" i="2" s="1"/>
  <c r="AG93" i="2" a="1"/>
  <c r="AG93" i="2" s="1"/>
  <c r="AF93" i="2" a="1"/>
  <c r="AF93" i="2" s="1"/>
  <c r="AE93" i="2" a="1"/>
  <c r="AE93" i="2" s="1"/>
  <c r="AD93" i="2" a="1"/>
  <c r="AD93" i="2" s="1"/>
  <c r="AC93" i="2" a="1"/>
  <c r="AC93" i="2" s="1"/>
  <c r="AB93" i="2" a="1"/>
  <c r="AB93" i="2" s="1"/>
  <c r="AM92" i="2" a="1"/>
  <c r="AM92" i="2" s="1"/>
  <c r="AL92" i="2" a="1"/>
  <c r="AL92" i="2" s="1"/>
  <c r="AK92" i="2" a="1"/>
  <c r="AK92" i="2" s="1"/>
  <c r="AJ92" i="2" a="1"/>
  <c r="AJ92" i="2" s="1"/>
  <c r="AI92" i="2" a="1"/>
  <c r="AI92" i="2" s="1"/>
  <c r="AH92" i="2" a="1"/>
  <c r="AH92" i="2" s="1"/>
  <c r="AG92" i="2" a="1"/>
  <c r="AG92" i="2" s="1"/>
  <c r="AF92" i="2" a="1"/>
  <c r="AF92" i="2" s="1"/>
  <c r="AE92" i="2" a="1"/>
  <c r="AE92" i="2" s="1"/>
  <c r="AD92" i="2" a="1"/>
  <c r="AD92" i="2" s="1"/>
  <c r="AC92" i="2" a="1"/>
  <c r="AC92" i="2" s="1"/>
  <c r="AB92" i="2" a="1"/>
  <c r="AB92" i="2" s="1"/>
  <c r="AM91" i="2" a="1"/>
  <c r="AM91" i="2" s="1"/>
  <c r="AL91" i="2" a="1"/>
  <c r="AL91" i="2" s="1"/>
  <c r="AK91" i="2" a="1"/>
  <c r="AK91" i="2" s="1"/>
  <c r="AJ91" i="2" a="1"/>
  <c r="AJ91" i="2" s="1"/>
  <c r="AI91" i="2" a="1"/>
  <c r="AI91" i="2" s="1"/>
  <c r="AH91" i="2" a="1"/>
  <c r="AH91" i="2" s="1"/>
  <c r="AG91" i="2" a="1"/>
  <c r="AG91" i="2" s="1"/>
  <c r="AF91" i="2" a="1"/>
  <c r="AF91" i="2" s="1"/>
  <c r="AE91" i="2" a="1"/>
  <c r="AE91" i="2" s="1"/>
  <c r="AD91" i="2" a="1"/>
  <c r="AD91" i="2" s="1"/>
  <c r="AC91" i="2" a="1"/>
  <c r="AC91" i="2" s="1"/>
  <c r="AB91" i="2" a="1"/>
  <c r="AB91" i="2" s="1"/>
  <c r="AM90" i="2" a="1"/>
  <c r="AM90" i="2" s="1"/>
  <c r="AL90" i="2" a="1"/>
  <c r="AL90" i="2" s="1"/>
  <c r="AK90" i="2" a="1"/>
  <c r="AK90" i="2" s="1"/>
  <c r="AJ90" i="2" a="1"/>
  <c r="AJ90" i="2" s="1"/>
  <c r="AI90" i="2" a="1"/>
  <c r="AI90" i="2" s="1"/>
  <c r="AH90" i="2" a="1"/>
  <c r="AH90" i="2" s="1"/>
  <c r="AG90" i="2" a="1"/>
  <c r="AG90" i="2" s="1"/>
  <c r="AF90" i="2" a="1"/>
  <c r="AF90" i="2" s="1"/>
  <c r="AE90" i="2" a="1"/>
  <c r="AE90" i="2" s="1"/>
  <c r="AD90" i="2" a="1"/>
  <c r="AD90" i="2" s="1"/>
  <c r="AC90" i="2" a="1"/>
  <c r="AC90" i="2" s="1"/>
  <c r="AB90" i="2" a="1"/>
  <c r="AB90" i="2" s="1"/>
  <c r="AM89" i="2" a="1"/>
  <c r="AM89" i="2" s="1"/>
  <c r="AL89" i="2" a="1"/>
  <c r="AL89" i="2" s="1"/>
  <c r="AK89" i="2" a="1"/>
  <c r="AK89" i="2" s="1"/>
  <c r="AJ89" i="2" a="1"/>
  <c r="AJ89" i="2" s="1"/>
  <c r="AI89" i="2" a="1"/>
  <c r="AI89" i="2" s="1"/>
  <c r="AH89" i="2" a="1"/>
  <c r="AH89" i="2" s="1"/>
  <c r="AG89" i="2" a="1"/>
  <c r="AG89" i="2" s="1"/>
  <c r="AF89" i="2" a="1"/>
  <c r="AF89" i="2" s="1"/>
  <c r="AE89" i="2" a="1"/>
  <c r="AE89" i="2" s="1"/>
  <c r="AD89" i="2" a="1"/>
  <c r="AD89" i="2" s="1"/>
  <c r="AC89" i="2" a="1"/>
  <c r="AC89" i="2" s="1"/>
  <c r="AB89" i="2" a="1"/>
  <c r="AB89" i="2" s="1"/>
  <c r="AM88" i="2" a="1"/>
  <c r="AM88" i="2" s="1"/>
  <c r="AL88" i="2" a="1"/>
  <c r="AL88" i="2" s="1"/>
  <c r="AK88" i="2" a="1"/>
  <c r="AK88" i="2" s="1"/>
  <c r="AJ88" i="2" a="1"/>
  <c r="AJ88" i="2" s="1"/>
  <c r="AI88" i="2" a="1"/>
  <c r="AI88" i="2" s="1"/>
  <c r="AH88" i="2" a="1"/>
  <c r="AH88" i="2" s="1"/>
  <c r="AG88" i="2" a="1"/>
  <c r="AG88" i="2" s="1"/>
  <c r="AF88" i="2" a="1"/>
  <c r="AF88" i="2" s="1"/>
  <c r="AE88" i="2" a="1"/>
  <c r="AE88" i="2" s="1"/>
  <c r="AD88" i="2" a="1"/>
  <c r="AD88" i="2" s="1"/>
  <c r="AC88" i="2" a="1"/>
  <c r="AC88" i="2" s="1"/>
  <c r="AB88" i="2" a="1"/>
  <c r="AB88" i="2" s="1"/>
  <c r="AM87" i="2" a="1"/>
  <c r="AM87" i="2" s="1"/>
  <c r="AL87" i="2" a="1"/>
  <c r="AL87" i="2" s="1"/>
  <c r="AK87" i="2" a="1"/>
  <c r="AK87" i="2" s="1"/>
  <c r="AJ87" i="2" a="1"/>
  <c r="AJ87" i="2" s="1"/>
  <c r="AI87" i="2" a="1"/>
  <c r="AI87" i="2" s="1"/>
  <c r="AH87" i="2" a="1"/>
  <c r="AH87" i="2" s="1"/>
  <c r="AG87" i="2" a="1"/>
  <c r="AG87" i="2" s="1"/>
  <c r="AF87" i="2" a="1"/>
  <c r="AF87" i="2" s="1"/>
  <c r="AE87" i="2" a="1"/>
  <c r="AE87" i="2" s="1"/>
  <c r="AD87" i="2" a="1"/>
  <c r="AD87" i="2" s="1"/>
  <c r="AC87" i="2" a="1"/>
  <c r="AC87" i="2" s="1"/>
  <c r="AB87" i="2" a="1"/>
  <c r="AB87" i="2" s="1"/>
  <c r="AM81" i="2" a="1"/>
  <c r="AM81" i="2" s="1"/>
  <c r="AL81" i="2" a="1"/>
  <c r="AL81" i="2" s="1"/>
  <c r="AK81" i="2" a="1"/>
  <c r="AK81" i="2" s="1"/>
  <c r="AJ81" i="2" a="1"/>
  <c r="AJ81" i="2" s="1"/>
  <c r="AI81" i="2" a="1"/>
  <c r="AI81" i="2" s="1"/>
  <c r="AH81" i="2" a="1"/>
  <c r="AH81" i="2" s="1"/>
  <c r="AG81" i="2" a="1"/>
  <c r="AG81" i="2" s="1"/>
  <c r="AF81" i="2" a="1"/>
  <c r="AF81" i="2" s="1"/>
  <c r="AE81" i="2" a="1"/>
  <c r="AE81" i="2" s="1"/>
  <c r="AD81" i="2" a="1"/>
  <c r="AD81" i="2" s="1"/>
  <c r="AC81" i="2" a="1"/>
  <c r="AC81" i="2" s="1"/>
  <c r="AB81" i="2" a="1"/>
  <c r="AB81" i="2" s="1"/>
  <c r="AM80" i="2" a="1"/>
  <c r="AM80" i="2" s="1"/>
  <c r="AL80" i="2" a="1"/>
  <c r="AL80" i="2" s="1"/>
  <c r="AK80" i="2" a="1"/>
  <c r="AK80" i="2" s="1"/>
  <c r="AJ80" i="2" a="1"/>
  <c r="AJ80" i="2" s="1"/>
  <c r="AI80" i="2" a="1"/>
  <c r="AI80" i="2" s="1"/>
  <c r="AH80" i="2" a="1"/>
  <c r="AH80" i="2" s="1"/>
  <c r="AG80" i="2" a="1"/>
  <c r="AG80" i="2" s="1"/>
  <c r="AF80" i="2" a="1"/>
  <c r="AF80" i="2" s="1"/>
  <c r="AE80" i="2" a="1"/>
  <c r="AE80" i="2" s="1"/>
  <c r="AD80" i="2" a="1"/>
  <c r="AD80" i="2" s="1"/>
  <c r="AC80" i="2" a="1"/>
  <c r="AC80" i="2" s="1"/>
  <c r="AB80" i="2" a="1"/>
  <c r="AB80" i="2" s="1"/>
  <c r="AM79" i="2" a="1"/>
  <c r="AM79" i="2" s="1"/>
  <c r="AL79" i="2" a="1"/>
  <c r="AL79" i="2" s="1"/>
  <c r="AK79" i="2" a="1"/>
  <c r="AK79" i="2" s="1"/>
  <c r="AJ79" i="2" a="1"/>
  <c r="AJ79" i="2" s="1"/>
  <c r="AI79" i="2" a="1"/>
  <c r="AI79" i="2" s="1"/>
  <c r="AH79" i="2" a="1"/>
  <c r="AH79" i="2" s="1"/>
  <c r="AG79" i="2" a="1"/>
  <c r="AG79" i="2" s="1"/>
  <c r="AF79" i="2" a="1"/>
  <c r="AF79" i="2" s="1"/>
  <c r="AE79" i="2" a="1"/>
  <c r="AE79" i="2" s="1"/>
  <c r="AD79" i="2" a="1"/>
  <c r="AD79" i="2" s="1"/>
  <c r="AC79" i="2" a="1"/>
  <c r="AC79" i="2" s="1"/>
  <c r="AB79" i="2" a="1"/>
  <c r="AB79" i="2" s="1"/>
  <c r="AM78" i="2" a="1"/>
  <c r="AM78" i="2" s="1"/>
  <c r="AL78" i="2" a="1"/>
  <c r="AL78" i="2" s="1"/>
  <c r="AK78" i="2" a="1"/>
  <c r="AK78" i="2" s="1"/>
  <c r="AJ78" i="2" a="1"/>
  <c r="AJ78" i="2" s="1"/>
  <c r="AI78" i="2" a="1"/>
  <c r="AI78" i="2" s="1"/>
  <c r="AH78" i="2" a="1"/>
  <c r="AH78" i="2" s="1"/>
  <c r="AG78" i="2" a="1"/>
  <c r="AG78" i="2" s="1"/>
  <c r="AF78" i="2" a="1"/>
  <c r="AF78" i="2" s="1"/>
  <c r="AE78" i="2" a="1"/>
  <c r="AE78" i="2" s="1"/>
  <c r="AD78" i="2" a="1"/>
  <c r="AD78" i="2" s="1"/>
  <c r="AC78" i="2" a="1"/>
  <c r="AC78" i="2" s="1"/>
  <c r="AB78" i="2" a="1"/>
  <c r="AB78" i="2" s="1"/>
  <c r="AM77" i="2" a="1"/>
  <c r="AM77" i="2" s="1"/>
  <c r="AL77" i="2" a="1"/>
  <c r="AL77" i="2" s="1"/>
  <c r="AK77" i="2" a="1"/>
  <c r="AK77" i="2" s="1"/>
  <c r="AJ77" i="2" a="1"/>
  <c r="AJ77" i="2" s="1"/>
  <c r="AI77" i="2" a="1"/>
  <c r="AI77" i="2" s="1"/>
  <c r="AH77" i="2" a="1"/>
  <c r="AH77" i="2" s="1"/>
  <c r="AG77" i="2" a="1"/>
  <c r="AG77" i="2" s="1"/>
  <c r="AF77" i="2" a="1"/>
  <c r="AF77" i="2" s="1"/>
  <c r="AE77" i="2" a="1"/>
  <c r="AE77" i="2" s="1"/>
  <c r="AD77" i="2" a="1"/>
  <c r="AD77" i="2" s="1"/>
  <c r="AC77" i="2" a="1"/>
  <c r="AC77" i="2" s="1"/>
  <c r="AB77" i="2" a="1"/>
  <c r="AB77" i="2" s="1"/>
  <c r="AM76" i="2" a="1"/>
  <c r="AM76" i="2" s="1"/>
  <c r="AL76" i="2" a="1"/>
  <c r="AL76" i="2" s="1"/>
  <c r="AK76" i="2" a="1"/>
  <c r="AK76" i="2" s="1"/>
  <c r="AJ76" i="2" a="1"/>
  <c r="AJ76" i="2" s="1"/>
  <c r="AI76" i="2" a="1"/>
  <c r="AI76" i="2" s="1"/>
  <c r="AH76" i="2" a="1"/>
  <c r="AH76" i="2" s="1"/>
  <c r="AG76" i="2" a="1"/>
  <c r="AG76" i="2" s="1"/>
  <c r="AF76" i="2" a="1"/>
  <c r="AF76" i="2" s="1"/>
  <c r="AE76" i="2" a="1"/>
  <c r="AE76" i="2" s="1"/>
  <c r="AD76" i="2" a="1"/>
  <c r="AD76" i="2" s="1"/>
  <c r="AC76" i="2" a="1"/>
  <c r="AC76" i="2" s="1"/>
  <c r="AB76" i="2" a="1"/>
  <c r="AB76" i="2" s="1"/>
  <c r="AM75" i="2" a="1"/>
  <c r="AM75" i="2" s="1"/>
  <c r="AL75" i="2" a="1"/>
  <c r="AL75" i="2" s="1"/>
  <c r="AK75" i="2" a="1"/>
  <c r="AK75" i="2" s="1"/>
  <c r="AJ75" i="2" a="1"/>
  <c r="AJ75" i="2" s="1"/>
  <c r="AI75" i="2" a="1"/>
  <c r="AI75" i="2" s="1"/>
  <c r="AH75" i="2" a="1"/>
  <c r="AH75" i="2" s="1"/>
  <c r="AG75" i="2" a="1"/>
  <c r="AG75" i="2" s="1"/>
  <c r="AF75" i="2" a="1"/>
  <c r="AF75" i="2" s="1"/>
  <c r="AE75" i="2" a="1"/>
  <c r="AE75" i="2" s="1"/>
  <c r="AD75" i="2" a="1"/>
  <c r="AD75" i="2" s="1"/>
  <c r="AC75" i="2" a="1"/>
  <c r="AC75" i="2" s="1"/>
  <c r="AB75" i="2" a="1"/>
  <c r="AB75" i="2" s="1"/>
  <c r="AM74" i="2" a="1"/>
  <c r="AM74" i="2" s="1"/>
  <c r="AL74" i="2" a="1"/>
  <c r="AL74" i="2" s="1"/>
  <c r="AK74" i="2" a="1"/>
  <c r="AK74" i="2" s="1"/>
  <c r="AJ74" i="2" a="1"/>
  <c r="AJ74" i="2" s="1"/>
  <c r="AI74" i="2" a="1"/>
  <c r="AI74" i="2" s="1"/>
  <c r="AH74" i="2" a="1"/>
  <c r="AH74" i="2" s="1"/>
  <c r="AG74" i="2" a="1"/>
  <c r="AG74" i="2" s="1"/>
  <c r="AF74" i="2" a="1"/>
  <c r="AF74" i="2" s="1"/>
  <c r="AE74" i="2" a="1"/>
  <c r="AE74" i="2" s="1"/>
  <c r="AD74" i="2" a="1"/>
  <c r="AD74" i="2" s="1"/>
  <c r="AC74" i="2" a="1"/>
  <c r="AC74" i="2" s="1"/>
  <c r="AB74" i="2" a="1"/>
  <c r="AB74" i="2" s="1"/>
  <c r="AM73" i="2" a="1"/>
  <c r="AM73" i="2" s="1"/>
  <c r="AL73" i="2" a="1"/>
  <c r="AL73" i="2" s="1"/>
  <c r="AK73" i="2" a="1"/>
  <c r="AK73" i="2" s="1"/>
  <c r="AJ73" i="2" a="1"/>
  <c r="AJ73" i="2" s="1"/>
  <c r="AI73" i="2" a="1"/>
  <c r="AI73" i="2" s="1"/>
  <c r="AH73" i="2" a="1"/>
  <c r="AH73" i="2" s="1"/>
  <c r="AG73" i="2" a="1"/>
  <c r="AG73" i="2" s="1"/>
  <c r="AF73" i="2" a="1"/>
  <c r="AF73" i="2" s="1"/>
  <c r="AE73" i="2" a="1"/>
  <c r="AE73" i="2" s="1"/>
  <c r="AD73" i="2" a="1"/>
  <c r="AD73" i="2" s="1"/>
  <c r="AC73" i="2" a="1"/>
  <c r="AC73" i="2" s="1"/>
  <c r="AB73" i="2" a="1"/>
  <c r="AB73" i="2" s="1"/>
  <c r="AM72" i="2" a="1"/>
  <c r="AM72" i="2" s="1"/>
  <c r="AL72" i="2" a="1"/>
  <c r="AL72" i="2" s="1"/>
  <c r="AK72" i="2" a="1"/>
  <c r="AK72" i="2" s="1"/>
  <c r="AJ72" i="2" a="1"/>
  <c r="AJ72" i="2" s="1"/>
  <c r="AI72" i="2" a="1"/>
  <c r="AI72" i="2" s="1"/>
  <c r="AH72" i="2" a="1"/>
  <c r="AH72" i="2" s="1"/>
  <c r="AG72" i="2" a="1"/>
  <c r="AG72" i="2" s="1"/>
  <c r="AF72" i="2" a="1"/>
  <c r="AF72" i="2" s="1"/>
  <c r="AE72" i="2" a="1"/>
  <c r="AE72" i="2" s="1"/>
  <c r="AD72" i="2" a="1"/>
  <c r="AD72" i="2" s="1"/>
  <c r="AC72" i="2" a="1"/>
  <c r="AC72" i="2" s="1"/>
  <c r="AB72" i="2" a="1"/>
  <c r="AB72" i="2" s="1"/>
  <c r="AM71" i="2" a="1"/>
  <c r="AM71" i="2" s="1"/>
  <c r="AL71" i="2" a="1"/>
  <c r="AL71" i="2" s="1"/>
  <c r="AK71" i="2" a="1"/>
  <c r="AK71" i="2" s="1"/>
  <c r="AJ71" i="2" a="1"/>
  <c r="AJ71" i="2" s="1"/>
  <c r="AI71" i="2" a="1"/>
  <c r="AI71" i="2" s="1"/>
  <c r="AH71" i="2" a="1"/>
  <c r="AH71" i="2" s="1"/>
  <c r="AG71" i="2" a="1"/>
  <c r="AG71" i="2" s="1"/>
  <c r="AF71" i="2" a="1"/>
  <c r="AF71" i="2" s="1"/>
  <c r="AE71" i="2" a="1"/>
  <c r="AE71" i="2" s="1"/>
  <c r="AD71" i="2" a="1"/>
  <c r="AD71" i="2" s="1"/>
  <c r="AC71" i="2" a="1"/>
  <c r="AC71" i="2" s="1"/>
  <c r="AB71" i="2" a="1"/>
  <c r="AB71" i="2" s="1"/>
  <c r="AM70" i="2" a="1"/>
  <c r="AM70" i="2" s="1"/>
  <c r="AL70" i="2" a="1"/>
  <c r="AL70" i="2" s="1"/>
  <c r="AK70" i="2" a="1"/>
  <c r="AK70" i="2" s="1"/>
  <c r="AJ70" i="2" a="1"/>
  <c r="AJ70" i="2" s="1"/>
  <c r="AI70" i="2" a="1"/>
  <c r="AI70" i="2" s="1"/>
  <c r="AH70" i="2" a="1"/>
  <c r="AH70" i="2" s="1"/>
  <c r="AG70" i="2" a="1"/>
  <c r="AG70" i="2" s="1"/>
  <c r="AF70" i="2" a="1"/>
  <c r="AF70" i="2" s="1"/>
  <c r="AE70" i="2" a="1"/>
  <c r="AE70" i="2" s="1"/>
  <c r="AD70" i="2" a="1"/>
  <c r="AD70" i="2" s="1"/>
  <c r="AC70" i="2" a="1"/>
  <c r="AC70" i="2" s="1"/>
  <c r="AB70" i="2" a="1"/>
  <c r="AB70" i="2" s="1"/>
  <c r="AM69" i="2" a="1"/>
  <c r="AM69" i="2" s="1"/>
  <c r="AL69" i="2" a="1"/>
  <c r="AL69" i="2" s="1"/>
  <c r="AK69" i="2" a="1"/>
  <c r="AK69" i="2" s="1"/>
  <c r="AJ69" i="2" a="1"/>
  <c r="AJ69" i="2" s="1"/>
  <c r="AI69" i="2" a="1"/>
  <c r="AI69" i="2" s="1"/>
  <c r="AH69" i="2" a="1"/>
  <c r="AH69" i="2" s="1"/>
  <c r="AG69" i="2" a="1"/>
  <c r="AG69" i="2" s="1"/>
  <c r="AF69" i="2" a="1"/>
  <c r="AF69" i="2" s="1"/>
  <c r="AE69" i="2" a="1"/>
  <c r="AE69" i="2" s="1"/>
  <c r="AD69" i="2" a="1"/>
  <c r="AD69" i="2" s="1"/>
  <c r="AC69" i="2" a="1"/>
  <c r="AC69" i="2" s="1"/>
  <c r="AB69" i="2" a="1"/>
  <c r="AB69" i="2" s="1"/>
  <c r="AM68" i="2" a="1"/>
  <c r="AM68" i="2" s="1"/>
  <c r="AL68" i="2" a="1"/>
  <c r="AL68" i="2" s="1"/>
  <c r="AK68" i="2" a="1"/>
  <c r="AK68" i="2" s="1"/>
  <c r="AJ68" i="2" a="1"/>
  <c r="AJ68" i="2" s="1"/>
  <c r="AI68" i="2" a="1"/>
  <c r="AI68" i="2" s="1"/>
  <c r="AH68" i="2" a="1"/>
  <c r="AH68" i="2" s="1"/>
  <c r="AG68" i="2" a="1"/>
  <c r="AG68" i="2" s="1"/>
  <c r="AF68" i="2" a="1"/>
  <c r="AF68" i="2" s="1"/>
  <c r="AE68" i="2" a="1"/>
  <c r="AE68" i="2" s="1"/>
  <c r="AD68" i="2" a="1"/>
  <c r="AD68" i="2" s="1"/>
  <c r="AC68" i="2" a="1"/>
  <c r="AC68" i="2" s="1"/>
  <c r="AB68" i="2" a="1"/>
  <c r="AB68" i="2" s="1"/>
  <c r="AM67" i="2" a="1"/>
  <c r="AM67" i="2" s="1"/>
  <c r="AL67" i="2" a="1"/>
  <c r="AL67" i="2" s="1"/>
  <c r="AK67" i="2" a="1"/>
  <c r="AK67" i="2" s="1"/>
  <c r="AJ67" i="2" a="1"/>
  <c r="AJ67" i="2" s="1"/>
  <c r="AI67" i="2" a="1"/>
  <c r="AI67" i="2" s="1"/>
  <c r="AH67" i="2" a="1"/>
  <c r="AH67" i="2" s="1"/>
  <c r="AG67" i="2" a="1"/>
  <c r="AG67" i="2" s="1"/>
  <c r="AF67" i="2" a="1"/>
  <c r="AF67" i="2" s="1"/>
  <c r="AE67" i="2" a="1"/>
  <c r="AE67" i="2" s="1"/>
  <c r="AD67" i="2" a="1"/>
  <c r="AD67" i="2" s="1"/>
  <c r="AC67" i="2" a="1"/>
  <c r="AC67" i="2" s="1"/>
  <c r="AB67" i="2" a="1"/>
  <c r="AB67" i="2" s="1"/>
  <c r="AM66" i="2" a="1"/>
  <c r="AM66" i="2" s="1"/>
  <c r="AL66" i="2" a="1"/>
  <c r="AL66" i="2" s="1"/>
  <c r="AK66" i="2" a="1"/>
  <c r="AK66" i="2" s="1"/>
  <c r="AJ66" i="2" a="1"/>
  <c r="AJ66" i="2" s="1"/>
  <c r="AI66" i="2" a="1"/>
  <c r="AI66" i="2" s="1"/>
  <c r="AH66" i="2" a="1"/>
  <c r="AH66" i="2" s="1"/>
  <c r="AG66" i="2" a="1"/>
  <c r="AG66" i="2" s="1"/>
  <c r="AF66" i="2" a="1"/>
  <c r="AF66" i="2" s="1"/>
  <c r="AE66" i="2" a="1"/>
  <c r="AE66" i="2" s="1"/>
  <c r="AD66" i="2" a="1"/>
  <c r="AD66" i="2" s="1"/>
  <c r="AC66" i="2" a="1"/>
  <c r="AC66" i="2" s="1"/>
  <c r="AB66" i="2" a="1"/>
  <c r="AB66" i="2" s="1"/>
  <c r="AM65" i="2" a="1"/>
  <c r="AM65" i="2" s="1"/>
  <c r="AL65" i="2" a="1"/>
  <c r="AL65" i="2" s="1"/>
  <c r="AK65" i="2" a="1"/>
  <c r="AK65" i="2" s="1"/>
  <c r="AJ65" i="2" a="1"/>
  <c r="AJ65" i="2" s="1"/>
  <c r="AI65" i="2" a="1"/>
  <c r="AI65" i="2" s="1"/>
  <c r="AH65" i="2" a="1"/>
  <c r="AH65" i="2" s="1"/>
  <c r="AG65" i="2" a="1"/>
  <c r="AG65" i="2" s="1"/>
  <c r="AF65" i="2" a="1"/>
  <c r="AF65" i="2" s="1"/>
  <c r="AE65" i="2" a="1"/>
  <c r="AE65" i="2" s="1"/>
  <c r="AD65" i="2" a="1"/>
  <c r="AD65" i="2" s="1"/>
  <c r="AC65" i="2" a="1"/>
  <c r="AC65" i="2" s="1"/>
  <c r="AB65" i="2" a="1"/>
  <c r="AB65" i="2" s="1"/>
  <c r="AM64" i="2" a="1"/>
  <c r="AM64" i="2" s="1"/>
  <c r="AL64" i="2" a="1"/>
  <c r="AL64" i="2" s="1"/>
  <c r="AK64" i="2" a="1"/>
  <c r="AK64" i="2" s="1"/>
  <c r="AJ64" i="2" a="1"/>
  <c r="AJ64" i="2" s="1"/>
  <c r="AI64" i="2" a="1"/>
  <c r="AI64" i="2" s="1"/>
  <c r="AH64" i="2" a="1"/>
  <c r="AH64" i="2" s="1"/>
  <c r="AG64" i="2" a="1"/>
  <c r="AG64" i="2" s="1"/>
  <c r="AF64" i="2" a="1"/>
  <c r="AF64" i="2" s="1"/>
  <c r="AE64" i="2" a="1"/>
  <c r="AE64" i="2" s="1"/>
  <c r="AD64" i="2" a="1"/>
  <c r="AD64" i="2" s="1"/>
  <c r="AC64" i="2" a="1"/>
  <c r="AC64" i="2" s="1"/>
  <c r="AB64" i="2" a="1"/>
  <c r="AB64" i="2" s="1"/>
  <c r="AM63" i="2" a="1"/>
  <c r="AM63" i="2" s="1"/>
  <c r="AL63" i="2" a="1"/>
  <c r="AL63" i="2" s="1"/>
  <c r="AK63" i="2" a="1"/>
  <c r="AK63" i="2" s="1"/>
  <c r="AJ63" i="2" a="1"/>
  <c r="AJ63" i="2" s="1"/>
  <c r="AI63" i="2" a="1"/>
  <c r="AI63" i="2" s="1"/>
  <c r="AH63" i="2" a="1"/>
  <c r="AH63" i="2" s="1"/>
  <c r="AG63" i="2" a="1"/>
  <c r="AG63" i="2" s="1"/>
  <c r="AF63" i="2" a="1"/>
  <c r="AF63" i="2" s="1"/>
  <c r="AE63" i="2" a="1"/>
  <c r="AE63" i="2" s="1"/>
  <c r="AD63" i="2" a="1"/>
  <c r="AD63" i="2" s="1"/>
  <c r="AC63" i="2" a="1"/>
  <c r="AC63" i="2" s="1"/>
  <c r="AB63" i="2" a="1"/>
  <c r="AB63" i="2" s="1"/>
  <c r="AM62" i="2" a="1"/>
  <c r="AM62" i="2" s="1"/>
  <c r="AL62" i="2" a="1"/>
  <c r="AL62" i="2" s="1"/>
  <c r="AK62" i="2" a="1"/>
  <c r="AK62" i="2" s="1"/>
  <c r="AJ62" i="2" a="1"/>
  <c r="AJ62" i="2" s="1"/>
  <c r="AI62" i="2" a="1"/>
  <c r="AI62" i="2" s="1"/>
  <c r="AH62" i="2" a="1"/>
  <c r="AH62" i="2" s="1"/>
  <c r="AG62" i="2" a="1"/>
  <c r="AG62" i="2" s="1"/>
  <c r="AF62" i="2" a="1"/>
  <c r="AF62" i="2" s="1"/>
  <c r="AE62" i="2" a="1"/>
  <c r="AE62" i="2" s="1"/>
  <c r="AD62" i="2" a="1"/>
  <c r="AD62" i="2" s="1"/>
  <c r="AC62" i="2" a="1"/>
  <c r="AC62" i="2" s="1"/>
  <c r="AB62" i="2" a="1"/>
  <c r="AB62" i="2" s="1"/>
  <c r="AM61" i="2" a="1"/>
  <c r="AM61" i="2" s="1"/>
  <c r="AL61" i="2" a="1"/>
  <c r="AL61" i="2" s="1"/>
  <c r="AK61" i="2" a="1"/>
  <c r="AK61" i="2" s="1"/>
  <c r="AJ61" i="2" a="1"/>
  <c r="AJ61" i="2" s="1"/>
  <c r="AI61" i="2" a="1"/>
  <c r="AI61" i="2" s="1"/>
  <c r="AH61" i="2" a="1"/>
  <c r="AH61" i="2" s="1"/>
  <c r="AG61" i="2" a="1"/>
  <c r="AG61" i="2" s="1"/>
  <c r="AF61" i="2" a="1"/>
  <c r="AF61" i="2" s="1"/>
  <c r="AE61" i="2" a="1"/>
  <c r="AE61" i="2" s="1"/>
  <c r="AD61" i="2" a="1"/>
  <c r="AD61" i="2" s="1"/>
  <c r="AC61" i="2" a="1"/>
  <c r="AC61" i="2" s="1"/>
  <c r="AB61" i="2" a="1"/>
  <c r="AB61" i="2" s="1"/>
  <c r="AM60" i="2" a="1"/>
  <c r="AM60" i="2" s="1"/>
  <c r="AL60" i="2" a="1"/>
  <c r="AL60" i="2" s="1"/>
  <c r="AK60" i="2" a="1"/>
  <c r="AK60" i="2" s="1"/>
  <c r="AJ60" i="2" a="1"/>
  <c r="AJ60" i="2" s="1"/>
  <c r="AI60" i="2" a="1"/>
  <c r="AI60" i="2" s="1"/>
  <c r="AH60" i="2" a="1"/>
  <c r="AH60" i="2" s="1"/>
  <c r="AG60" i="2" a="1"/>
  <c r="AG60" i="2" s="1"/>
  <c r="AF60" i="2" a="1"/>
  <c r="AF60" i="2" s="1"/>
  <c r="AE60" i="2" a="1"/>
  <c r="AE60" i="2" s="1"/>
  <c r="AD60" i="2" a="1"/>
  <c r="AD60" i="2" s="1"/>
  <c r="AC60" i="2" a="1"/>
  <c r="AC60" i="2" s="1"/>
  <c r="AB60" i="2" a="1"/>
  <c r="AB60" i="2" s="1"/>
  <c r="AM59" i="2" a="1"/>
  <c r="AM59" i="2" s="1"/>
  <c r="AL59" i="2" a="1"/>
  <c r="AL59" i="2" s="1"/>
  <c r="AK59" i="2" a="1"/>
  <c r="AK59" i="2" s="1"/>
  <c r="AJ59" i="2" a="1"/>
  <c r="AJ59" i="2" s="1"/>
  <c r="AI59" i="2" a="1"/>
  <c r="AI59" i="2" s="1"/>
  <c r="AH59" i="2" a="1"/>
  <c r="AH59" i="2" s="1"/>
  <c r="AG59" i="2" a="1"/>
  <c r="AG59" i="2" s="1"/>
  <c r="AF59" i="2" a="1"/>
  <c r="AF59" i="2" s="1"/>
  <c r="AE59" i="2" a="1"/>
  <c r="AE59" i="2" s="1"/>
  <c r="AD59" i="2" a="1"/>
  <c r="AD59" i="2" s="1"/>
  <c r="AC59" i="2" a="1"/>
  <c r="AC59" i="2" s="1"/>
  <c r="AB59" i="2" a="1"/>
  <c r="AB59" i="2" s="1"/>
  <c r="AM58" i="2" a="1"/>
  <c r="AM58" i="2" s="1"/>
  <c r="AL58" i="2" a="1"/>
  <c r="AL58" i="2" s="1"/>
  <c r="AK58" i="2" a="1"/>
  <c r="AK58" i="2" s="1"/>
  <c r="AJ58" i="2" a="1"/>
  <c r="AJ58" i="2" s="1"/>
  <c r="AI58" i="2" a="1"/>
  <c r="AI58" i="2" s="1"/>
  <c r="AH58" i="2" a="1"/>
  <c r="AH58" i="2" s="1"/>
  <c r="AG58" i="2" a="1"/>
  <c r="AG58" i="2" s="1"/>
  <c r="AF58" i="2" a="1"/>
  <c r="AF58" i="2" s="1"/>
  <c r="AE58" i="2" a="1"/>
  <c r="AE58" i="2" s="1"/>
  <c r="AD58" i="2" a="1"/>
  <c r="AD58" i="2" s="1"/>
  <c r="AC58" i="2" a="1"/>
  <c r="AC58" i="2" s="1"/>
  <c r="AB58" i="2" a="1"/>
  <c r="AB58" i="2" s="1"/>
  <c r="AM57" i="2" a="1"/>
  <c r="AM57" i="2" s="1"/>
  <c r="AL57" i="2" a="1"/>
  <c r="AL57" i="2" s="1"/>
  <c r="AK57" i="2" a="1"/>
  <c r="AK57" i="2" s="1"/>
  <c r="AJ57" i="2" a="1"/>
  <c r="AJ57" i="2" s="1"/>
  <c r="AI57" i="2" a="1"/>
  <c r="AI57" i="2" s="1"/>
  <c r="AH57" i="2" a="1"/>
  <c r="AH57" i="2" s="1"/>
  <c r="AG57" i="2" a="1"/>
  <c r="AG57" i="2" s="1"/>
  <c r="AF57" i="2" a="1"/>
  <c r="AF57" i="2"/>
  <c r="AE57" i="2" a="1"/>
  <c r="AE57" i="2" s="1"/>
  <c r="AD57" i="2" a="1"/>
  <c r="AD57" i="2" s="1"/>
  <c r="AC57" i="2" a="1"/>
  <c r="AC57" i="2" s="1"/>
  <c r="AB57" i="2" a="1"/>
  <c r="AB57" i="2" s="1"/>
  <c r="AM56" i="2" a="1"/>
  <c r="AM56" i="2" s="1"/>
  <c r="AL56" i="2" a="1"/>
  <c r="AL56" i="2" s="1"/>
  <c r="AK56" i="2" a="1"/>
  <c r="AK56" i="2" s="1"/>
  <c r="AJ56" i="2" a="1"/>
  <c r="AJ56" i="2" s="1"/>
  <c r="AI56" i="2" a="1"/>
  <c r="AI56" i="2" s="1"/>
  <c r="AH56" i="2" a="1"/>
  <c r="AH56" i="2" s="1"/>
  <c r="AG56" i="2" a="1"/>
  <c r="AG56" i="2" s="1"/>
  <c r="AF56" i="2" a="1"/>
  <c r="AF56" i="2" s="1"/>
  <c r="AE56" i="2" a="1"/>
  <c r="AE56" i="2" s="1"/>
  <c r="AD56" i="2" a="1"/>
  <c r="AD56" i="2" s="1"/>
  <c r="AC56" i="2" a="1"/>
  <c r="AC56" i="2" s="1"/>
  <c r="AB56" i="2" a="1"/>
  <c r="AB56" i="2" s="1"/>
  <c r="AM55" i="2" a="1"/>
  <c r="AM55" i="2" s="1"/>
  <c r="AL55" i="2" a="1"/>
  <c r="AL55" i="2" s="1"/>
  <c r="AK55" i="2" a="1"/>
  <c r="AK55" i="2" s="1"/>
  <c r="AJ55" i="2" a="1"/>
  <c r="AJ55" i="2" s="1"/>
  <c r="AI55" i="2" a="1"/>
  <c r="AI55" i="2" s="1"/>
  <c r="AH55" i="2" a="1"/>
  <c r="AH55" i="2" s="1"/>
  <c r="AG55" i="2" a="1"/>
  <c r="AG55" i="2" s="1"/>
  <c r="AF55" i="2" a="1"/>
  <c r="AF55" i="2" s="1"/>
  <c r="AE55" i="2" a="1"/>
  <c r="AE55" i="2" s="1"/>
  <c r="AD55" i="2" a="1"/>
  <c r="AD55" i="2" s="1"/>
  <c r="AC55" i="2" a="1"/>
  <c r="AC55" i="2" s="1"/>
  <c r="AB55" i="2" a="1"/>
  <c r="AB55" i="2" s="1"/>
  <c r="AM54" i="2" a="1"/>
  <c r="AM54" i="2" s="1"/>
  <c r="AL54" i="2" a="1"/>
  <c r="AL54" i="2" s="1"/>
  <c r="AK54" i="2" a="1"/>
  <c r="AK54" i="2" s="1"/>
  <c r="AJ54" i="2" a="1"/>
  <c r="AJ54" i="2" s="1"/>
  <c r="AI54" i="2" a="1"/>
  <c r="AI54" i="2" s="1"/>
  <c r="AH54" i="2" a="1"/>
  <c r="AH54" i="2" s="1"/>
  <c r="AG54" i="2" a="1"/>
  <c r="AG54" i="2" s="1"/>
  <c r="AF54" i="2" a="1"/>
  <c r="AF54" i="2" s="1"/>
  <c r="AE54" i="2" a="1"/>
  <c r="AE54" i="2" s="1"/>
  <c r="AD54" i="2" a="1"/>
  <c r="AD54" i="2" s="1"/>
  <c r="AC54" i="2" a="1"/>
  <c r="AC54" i="2" s="1"/>
  <c r="AB54" i="2" a="1"/>
  <c r="AB54" i="2" s="1"/>
  <c r="AM53" i="2" a="1"/>
  <c r="AM53" i="2" s="1"/>
  <c r="AL53" i="2" a="1"/>
  <c r="AL53" i="2" s="1"/>
  <c r="AK53" i="2" a="1"/>
  <c r="AK53" i="2" s="1"/>
  <c r="AJ53" i="2" a="1"/>
  <c r="AJ53" i="2" s="1"/>
  <c r="AI53" i="2" a="1"/>
  <c r="AI53" i="2" s="1"/>
  <c r="AH53" i="2" a="1"/>
  <c r="AH53" i="2" s="1"/>
  <c r="AG53" i="2" a="1"/>
  <c r="AG53" i="2" s="1"/>
  <c r="AF53" i="2" a="1"/>
  <c r="AF53" i="2" s="1"/>
  <c r="AE53" i="2" a="1"/>
  <c r="AE53" i="2" s="1"/>
  <c r="AD53" i="2" a="1"/>
  <c r="AD53" i="2" s="1"/>
  <c r="AC53" i="2" a="1"/>
  <c r="AC53" i="2" s="1"/>
  <c r="AB53" i="2" a="1"/>
  <c r="AB53" i="2" s="1"/>
  <c r="AM52" i="2" a="1"/>
  <c r="AM52" i="2" s="1"/>
  <c r="AL52" i="2" a="1"/>
  <c r="AL52" i="2" s="1"/>
  <c r="AK52" i="2" a="1"/>
  <c r="AK52" i="2" s="1"/>
  <c r="AJ52" i="2" a="1"/>
  <c r="AJ52" i="2" s="1"/>
  <c r="AI52" i="2" a="1"/>
  <c r="AI52" i="2" s="1"/>
  <c r="AH52" i="2" a="1"/>
  <c r="AH52" i="2" s="1"/>
  <c r="AG52" i="2" a="1"/>
  <c r="AG52" i="2" s="1"/>
  <c r="AF52" i="2" a="1"/>
  <c r="AF52" i="2" s="1"/>
  <c r="AE52" i="2" a="1"/>
  <c r="AE52" i="2" s="1"/>
  <c r="AD52" i="2" a="1"/>
  <c r="AD52" i="2" s="1"/>
  <c r="AC52" i="2" a="1"/>
  <c r="AC52" i="2" s="1"/>
  <c r="AB52" i="2" a="1"/>
  <c r="AB52" i="2" s="1"/>
  <c r="AM51" i="2" a="1"/>
  <c r="AM51" i="2" s="1"/>
  <c r="AL51" i="2" a="1"/>
  <c r="AL51" i="2" s="1"/>
  <c r="AK51" i="2" a="1"/>
  <c r="AK51" i="2" s="1"/>
  <c r="AJ51" i="2" a="1"/>
  <c r="AJ51" i="2" s="1"/>
  <c r="AI51" i="2" a="1"/>
  <c r="AI51" i="2" s="1"/>
  <c r="AH51" i="2" a="1"/>
  <c r="AH51" i="2" s="1"/>
  <c r="AG51" i="2" a="1"/>
  <c r="AG51" i="2" s="1"/>
  <c r="AF51" i="2" a="1"/>
  <c r="AF51" i="2" s="1"/>
  <c r="AE51" i="2" a="1"/>
  <c r="AE51" i="2" s="1"/>
  <c r="AD51" i="2" a="1"/>
  <c r="AD51" i="2" s="1"/>
  <c r="AC51" i="2" a="1"/>
  <c r="AC51" i="2" s="1"/>
  <c r="AB51" i="2" a="1"/>
  <c r="AB51" i="2" s="1"/>
  <c r="AM50" i="2" a="1"/>
  <c r="AM50" i="2" s="1"/>
  <c r="AL50" i="2" a="1"/>
  <c r="AL50" i="2" s="1"/>
  <c r="AK50" i="2" a="1"/>
  <c r="AK50" i="2" s="1"/>
  <c r="AJ50" i="2" a="1"/>
  <c r="AJ50" i="2" s="1"/>
  <c r="AI50" i="2" a="1"/>
  <c r="AI50" i="2" s="1"/>
  <c r="AH50" i="2" a="1"/>
  <c r="AH50" i="2" s="1"/>
  <c r="AG50" i="2" a="1"/>
  <c r="AG50" i="2" s="1"/>
  <c r="AF50" i="2" a="1"/>
  <c r="AF50" i="2" s="1"/>
  <c r="AE50" i="2" a="1"/>
  <c r="AE50" i="2" s="1"/>
  <c r="AD50" i="2" a="1"/>
  <c r="AD50" i="2" s="1"/>
  <c r="AC50" i="2" a="1"/>
  <c r="AC50" i="2" s="1"/>
  <c r="AB50" i="2" a="1"/>
  <c r="AB50" i="2" s="1"/>
  <c r="AM39" i="2" a="1"/>
  <c r="AM39" i="2" s="1"/>
  <c r="AL39" i="2" a="1"/>
  <c r="AL39" i="2" s="1"/>
  <c r="AK39" i="2" a="1"/>
  <c r="AK39" i="2" s="1"/>
  <c r="AJ39" i="2" a="1"/>
  <c r="AJ39" i="2" s="1"/>
  <c r="AI39" i="2" a="1"/>
  <c r="AI39" i="2" s="1"/>
  <c r="AH39" i="2" a="1"/>
  <c r="AH39" i="2" s="1"/>
  <c r="AG39" i="2" a="1"/>
  <c r="AG39" i="2" s="1"/>
  <c r="AF39" i="2" a="1"/>
  <c r="AF39" i="2" s="1"/>
  <c r="AE39" i="2" a="1"/>
  <c r="AE39" i="2" s="1"/>
  <c r="AD39" i="2" a="1"/>
  <c r="AD39" i="2" s="1"/>
  <c r="AC39" i="2" a="1"/>
  <c r="AC39" i="2" s="1"/>
  <c r="AB39" i="2" a="1"/>
  <c r="AB39" i="2" s="1"/>
  <c r="AM38" i="2" a="1"/>
  <c r="AM38" i="2" s="1"/>
  <c r="AL38" i="2" a="1"/>
  <c r="AL38" i="2" s="1"/>
  <c r="AK38" i="2" a="1"/>
  <c r="AK38" i="2" s="1"/>
  <c r="AJ38" i="2" a="1"/>
  <c r="AJ38" i="2" s="1"/>
  <c r="AI38" i="2" a="1"/>
  <c r="AI38" i="2" s="1"/>
  <c r="AH38" i="2" a="1"/>
  <c r="AH38" i="2" s="1"/>
  <c r="AG38" i="2" a="1"/>
  <c r="AG38" i="2" s="1"/>
  <c r="AF38" i="2" a="1"/>
  <c r="AF38" i="2" s="1"/>
  <c r="AE38" i="2" a="1"/>
  <c r="AE38" i="2" s="1"/>
  <c r="AD38" i="2" a="1"/>
  <c r="AD38" i="2" s="1"/>
  <c r="AC38" i="2" a="1"/>
  <c r="AC38" i="2" s="1"/>
  <c r="AB38" i="2" a="1"/>
  <c r="AB38" i="2" s="1"/>
  <c r="AM37" i="2" a="1"/>
  <c r="AM37" i="2" s="1"/>
  <c r="AL37" i="2" a="1"/>
  <c r="AL37" i="2" s="1"/>
  <c r="AK37" i="2" a="1"/>
  <c r="AK37" i="2" s="1"/>
  <c r="AJ37" i="2" a="1"/>
  <c r="AJ37" i="2" s="1"/>
  <c r="AI37" i="2" a="1"/>
  <c r="AI37" i="2" s="1"/>
  <c r="AH37" i="2" a="1"/>
  <c r="AH37" i="2" s="1"/>
  <c r="AG37" i="2" a="1"/>
  <c r="AG37" i="2" s="1"/>
  <c r="AF37" i="2" a="1"/>
  <c r="AF37" i="2" s="1"/>
  <c r="AE37" i="2" a="1"/>
  <c r="AE37" i="2" s="1"/>
  <c r="AD37" i="2" a="1"/>
  <c r="AD37" i="2" s="1"/>
  <c r="AC37" i="2" a="1"/>
  <c r="AC37" i="2" s="1"/>
  <c r="AB37" i="2" a="1"/>
  <c r="AB37" i="2" s="1"/>
  <c r="AM36" i="2" a="1"/>
  <c r="AM36" i="2" s="1"/>
  <c r="AL36" i="2" a="1"/>
  <c r="AL36" i="2" s="1"/>
  <c r="AK36" i="2" a="1"/>
  <c r="AK36" i="2" s="1"/>
  <c r="AJ36" i="2" a="1"/>
  <c r="AJ36" i="2" s="1"/>
  <c r="AI36" i="2" a="1"/>
  <c r="AI36" i="2" s="1"/>
  <c r="AH36" i="2" a="1"/>
  <c r="AH36" i="2" s="1"/>
  <c r="AG36" i="2" a="1"/>
  <c r="AG36" i="2" s="1"/>
  <c r="AF36" i="2" a="1"/>
  <c r="AF36" i="2" s="1"/>
  <c r="AE36" i="2" a="1"/>
  <c r="AE36" i="2" s="1"/>
  <c r="AD36" i="2" a="1"/>
  <c r="AD36" i="2" s="1"/>
  <c r="AC36" i="2" a="1"/>
  <c r="AC36" i="2" s="1"/>
  <c r="AB36" i="2" a="1"/>
  <c r="AB36" i="2" s="1"/>
  <c r="AM35" i="2" a="1"/>
  <c r="AM35" i="2" s="1"/>
  <c r="AL35" i="2" a="1"/>
  <c r="AL35" i="2" s="1"/>
  <c r="AK35" i="2" a="1"/>
  <c r="AK35" i="2" s="1"/>
  <c r="AJ35" i="2" a="1"/>
  <c r="AJ35" i="2" s="1"/>
  <c r="AI35" i="2" a="1"/>
  <c r="AI35" i="2" s="1"/>
  <c r="AH35" i="2" a="1"/>
  <c r="AH35" i="2" s="1"/>
  <c r="AG35" i="2" a="1"/>
  <c r="AG35" i="2" s="1"/>
  <c r="AF35" i="2" a="1"/>
  <c r="AF35" i="2" s="1"/>
  <c r="AE35" i="2" a="1"/>
  <c r="AE35" i="2" s="1"/>
  <c r="AD35" i="2" a="1"/>
  <c r="AD35" i="2" s="1"/>
  <c r="AC35" i="2" a="1"/>
  <c r="AC35" i="2" s="1"/>
  <c r="AB35" i="2" a="1"/>
  <c r="AB35" i="2" s="1"/>
  <c r="AM34" i="2" a="1"/>
  <c r="AM34" i="2" s="1"/>
  <c r="AL34" i="2" a="1"/>
  <c r="AL34" i="2" s="1"/>
  <c r="AK34" i="2" a="1"/>
  <c r="AK34" i="2" s="1"/>
  <c r="AJ34" i="2" a="1"/>
  <c r="AJ34" i="2" s="1"/>
  <c r="AI34" i="2" a="1"/>
  <c r="AI34" i="2" s="1"/>
  <c r="AH34" i="2" a="1"/>
  <c r="AH34" i="2" s="1"/>
  <c r="AG34" i="2" a="1"/>
  <c r="AG34" i="2" s="1"/>
  <c r="AF34" i="2" a="1"/>
  <c r="AF34" i="2" s="1"/>
  <c r="AE34" i="2" a="1"/>
  <c r="AE34" i="2" s="1"/>
  <c r="AD34" i="2" a="1"/>
  <c r="AD34" i="2" s="1"/>
  <c r="AC34" i="2" a="1"/>
  <c r="AC34" i="2" s="1"/>
  <c r="AB34" i="2" a="1"/>
  <c r="AB34" i="2" s="1"/>
  <c r="AM33" i="2" a="1"/>
  <c r="AM33" i="2" s="1"/>
  <c r="AL33" i="2" a="1"/>
  <c r="AL33" i="2" s="1"/>
  <c r="AK33" i="2" a="1"/>
  <c r="AK33" i="2" s="1"/>
  <c r="AJ33" i="2" a="1"/>
  <c r="AJ33" i="2" s="1"/>
  <c r="AI33" i="2" a="1"/>
  <c r="AI33" i="2" s="1"/>
  <c r="AH33" i="2" a="1"/>
  <c r="AH33" i="2" s="1"/>
  <c r="AG33" i="2" a="1"/>
  <c r="AG33" i="2" s="1"/>
  <c r="AF33" i="2" a="1"/>
  <c r="AF33" i="2" s="1"/>
  <c r="AE33" i="2" a="1"/>
  <c r="AE33" i="2" s="1"/>
  <c r="AD33" i="2" a="1"/>
  <c r="AD33" i="2" s="1"/>
  <c r="AC33" i="2" a="1"/>
  <c r="AC33" i="2" s="1"/>
  <c r="AB33" i="2" a="1"/>
  <c r="AB33" i="2" s="1"/>
  <c r="AM32" i="2" a="1"/>
  <c r="AM32" i="2" s="1"/>
  <c r="AL32" i="2" a="1"/>
  <c r="AL32" i="2" s="1"/>
  <c r="AK32" i="2" a="1"/>
  <c r="AK32" i="2" s="1"/>
  <c r="AJ32" i="2" a="1"/>
  <c r="AJ32" i="2" s="1"/>
  <c r="AI32" i="2" a="1"/>
  <c r="AI32" i="2" s="1"/>
  <c r="AH32" i="2" a="1"/>
  <c r="AH32" i="2" s="1"/>
  <c r="AG32" i="2" a="1"/>
  <c r="AG32" i="2" s="1"/>
  <c r="AF32" i="2" a="1"/>
  <c r="AF32" i="2" s="1"/>
  <c r="AE32" i="2" a="1"/>
  <c r="AE32" i="2" s="1"/>
  <c r="AD32" i="2" a="1"/>
  <c r="AD32" i="2" s="1"/>
  <c r="AC32" i="2" a="1"/>
  <c r="AC32" i="2" s="1"/>
  <c r="AB32" i="2" a="1"/>
  <c r="AB32" i="2" s="1"/>
  <c r="AM30" i="2" a="1"/>
  <c r="AM30" i="2" s="1"/>
  <c r="AL30" i="2" a="1"/>
  <c r="AL30" i="2" s="1"/>
  <c r="AK30" i="2" a="1"/>
  <c r="AK30" i="2" s="1"/>
  <c r="AJ30" i="2" a="1"/>
  <c r="AJ30" i="2" s="1"/>
  <c r="AI30" i="2" a="1"/>
  <c r="AI30" i="2" s="1"/>
  <c r="AH30" i="2" a="1"/>
  <c r="AH30" i="2" s="1"/>
  <c r="AG30" i="2" a="1"/>
  <c r="AG30" i="2" s="1"/>
  <c r="AF30" i="2" a="1"/>
  <c r="AF30" i="2" s="1"/>
  <c r="AE30" i="2" a="1"/>
  <c r="AE30" i="2" s="1"/>
  <c r="AD30" i="2" a="1"/>
  <c r="AD30" i="2" s="1"/>
  <c r="AC30" i="2" a="1"/>
  <c r="AC30" i="2" s="1"/>
  <c r="AB30" i="2" a="1"/>
  <c r="AB30" i="2" s="1"/>
  <c r="AM29" i="2" a="1"/>
  <c r="AM29" i="2" s="1"/>
  <c r="AL29" i="2" a="1"/>
  <c r="AL29" i="2" s="1"/>
  <c r="AK29" i="2" a="1"/>
  <c r="AK29" i="2" s="1"/>
  <c r="AJ29" i="2" a="1"/>
  <c r="AJ29" i="2" s="1"/>
  <c r="AI29" i="2" a="1"/>
  <c r="AI29" i="2" s="1"/>
  <c r="AH29" i="2" a="1"/>
  <c r="AH29" i="2" s="1"/>
  <c r="AG29" i="2" a="1"/>
  <c r="AG29" i="2" s="1"/>
  <c r="AF29" i="2" a="1"/>
  <c r="AF29" i="2" s="1"/>
  <c r="AE29" i="2" a="1"/>
  <c r="AE29" i="2" s="1"/>
  <c r="AD29" i="2" a="1"/>
  <c r="AD29" i="2" s="1"/>
  <c r="AC29" i="2" a="1"/>
  <c r="AC29" i="2" s="1"/>
  <c r="AB29" i="2" a="1"/>
  <c r="AB29" i="2" s="1"/>
  <c r="AM28" i="2" a="1"/>
  <c r="AM28" i="2" s="1"/>
  <c r="AL28" i="2" a="1"/>
  <c r="AL28" i="2" s="1"/>
  <c r="AK28" i="2" a="1"/>
  <c r="AK28" i="2" s="1"/>
  <c r="AJ28" i="2" a="1"/>
  <c r="AJ28" i="2" s="1"/>
  <c r="AI28" i="2" a="1"/>
  <c r="AI28" i="2" s="1"/>
  <c r="AH28" i="2" a="1"/>
  <c r="AH28" i="2" s="1"/>
  <c r="AG28" i="2" a="1"/>
  <c r="AG28" i="2" s="1"/>
  <c r="AF28" i="2" a="1"/>
  <c r="AF28" i="2" s="1"/>
  <c r="AE28" i="2" a="1"/>
  <c r="AE28" i="2" s="1"/>
  <c r="AD28" i="2" a="1"/>
  <c r="AD28" i="2" s="1"/>
  <c r="AC28" i="2" a="1"/>
  <c r="AC28" i="2" s="1"/>
  <c r="AB28" i="2" a="1"/>
  <c r="AB28" i="2" s="1"/>
  <c r="AM27" i="2" a="1"/>
  <c r="AM27" i="2" s="1"/>
  <c r="AL27" i="2" a="1"/>
  <c r="AL27" i="2" s="1"/>
  <c r="AK27" i="2" a="1"/>
  <c r="AK27" i="2" s="1"/>
  <c r="AJ27" i="2" a="1"/>
  <c r="AJ27" i="2" s="1"/>
  <c r="AI27" i="2" a="1"/>
  <c r="AI27" i="2" s="1"/>
  <c r="AH27" i="2" a="1"/>
  <c r="AH27" i="2" s="1"/>
  <c r="AG27" i="2" a="1"/>
  <c r="AG27" i="2" s="1"/>
  <c r="AF27" i="2" a="1"/>
  <c r="AF27" i="2" s="1"/>
  <c r="AE27" i="2" a="1"/>
  <c r="AE27" i="2" s="1"/>
  <c r="AD27" i="2" a="1"/>
  <c r="AD27" i="2" s="1"/>
  <c r="AC27" i="2" a="1"/>
  <c r="AC27" i="2" s="1"/>
  <c r="AB27" i="2" a="1"/>
  <c r="AB27" i="2" s="1"/>
  <c r="AM26" i="2" a="1"/>
  <c r="AM26" i="2" s="1"/>
  <c r="AL26" i="2" a="1"/>
  <c r="AL26" i="2" s="1"/>
  <c r="AK26" i="2" a="1"/>
  <c r="AK26" i="2" s="1"/>
  <c r="AJ26" i="2" a="1"/>
  <c r="AJ26" i="2" s="1"/>
  <c r="AI26" i="2" a="1"/>
  <c r="AI26" i="2" s="1"/>
  <c r="AH26" i="2" a="1"/>
  <c r="AH26" i="2" s="1"/>
  <c r="AG26" i="2" a="1"/>
  <c r="AG26" i="2" s="1"/>
  <c r="AF26" i="2" a="1"/>
  <c r="AF26" i="2" s="1"/>
  <c r="AE26" i="2" a="1"/>
  <c r="AE26" i="2" s="1"/>
  <c r="AD26" i="2" a="1"/>
  <c r="AD26" i="2" s="1"/>
  <c r="AC26" i="2" a="1"/>
  <c r="AC26" i="2" s="1"/>
  <c r="AB26" i="2" a="1"/>
  <c r="AB26" i="2" s="1"/>
  <c r="AM25" i="2" a="1"/>
  <c r="AM25" i="2" s="1"/>
  <c r="AL25" i="2" a="1"/>
  <c r="AL25" i="2" s="1"/>
  <c r="AK25" i="2" a="1"/>
  <c r="AK25" i="2" s="1"/>
  <c r="AJ25" i="2" a="1"/>
  <c r="AJ25" i="2" s="1"/>
  <c r="AI25" i="2" a="1"/>
  <c r="AI25" i="2" s="1"/>
  <c r="AH25" i="2" a="1"/>
  <c r="AH25" i="2" s="1"/>
  <c r="AG25" i="2" a="1"/>
  <c r="AG25" i="2" s="1"/>
  <c r="AF25" i="2" a="1"/>
  <c r="AF25" i="2" s="1"/>
  <c r="AE25" i="2" a="1"/>
  <c r="AE25" i="2" s="1"/>
  <c r="AD25" i="2" a="1"/>
  <c r="AD25" i="2" s="1"/>
  <c r="AC25" i="2" a="1"/>
  <c r="AC25" i="2" s="1"/>
  <c r="AB25" i="2" a="1"/>
  <c r="AB25" i="2" s="1"/>
  <c r="AM24" i="2" a="1"/>
  <c r="AM24" i="2" s="1"/>
  <c r="AL24" i="2" a="1"/>
  <c r="AL24" i="2" s="1"/>
  <c r="AK24" i="2" a="1"/>
  <c r="AK24" i="2" s="1"/>
  <c r="AJ24" i="2" a="1"/>
  <c r="AJ24" i="2" s="1"/>
  <c r="AI24" i="2" a="1"/>
  <c r="AI24" i="2" s="1"/>
  <c r="AH24" i="2" a="1"/>
  <c r="AH24" i="2" s="1"/>
  <c r="AG24" i="2" a="1"/>
  <c r="AG24" i="2" s="1"/>
  <c r="AF24" i="2" a="1"/>
  <c r="AF24" i="2" s="1"/>
  <c r="AE24" i="2" a="1"/>
  <c r="AE24" i="2" s="1"/>
  <c r="AD24" i="2" a="1"/>
  <c r="AD24" i="2" s="1"/>
  <c r="AC24" i="2" a="1"/>
  <c r="AC24" i="2" s="1"/>
  <c r="AB24" i="2" a="1"/>
  <c r="AB24" i="2" s="1"/>
  <c r="AM23" i="2" a="1"/>
  <c r="AM23" i="2" s="1"/>
  <c r="AL23" i="2" a="1"/>
  <c r="AL23" i="2" s="1"/>
  <c r="AK23" i="2" a="1"/>
  <c r="AK23" i="2" s="1"/>
  <c r="AJ23" i="2" a="1"/>
  <c r="AJ23" i="2" s="1"/>
  <c r="AI23" i="2" a="1"/>
  <c r="AI23" i="2" s="1"/>
  <c r="AH23" i="2" a="1"/>
  <c r="AH23" i="2" s="1"/>
  <c r="AG23" i="2" a="1"/>
  <c r="AG23" i="2" s="1"/>
  <c r="AF23" i="2" a="1"/>
  <c r="AF23" i="2" s="1"/>
  <c r="AE23" i="2" a="1"/>
  <c r="AE23" i="2" s="1"/>
  <c r="AD23" i="2" a="1"/>
  <c r="AD23" i="2" s="1"/>
  <c r="AC23" i="2" a="1"/>
  <c r="AC23" i="2" s="1"/>
  <c r="AB23" i="2" a="1"/>
  <c r="AB23" i="2" s="1"/>
  <c r="AM18" i="2" a="1"/>
  <c r="AM18" i="2" s="1"/>
  <c r="AL18" i="2" a="1"/>
  <c r="AL18" i="2" s="1"/>
  <c r="AK18" i="2" a="1"/>
  <c r="AK18" i="2" s="1"/>
  <c r="AJ18" i="2" a="1"/>
  <c r="AJ18" i="2" s="1"/>
  <c r="AI18" i="2" a="1"/>
  <c r="AI18" i="2" s="1"/>
  <c r="AH18" i="2" a="1"/>
  <c r="AH18" i="2" s="1"/>
  <c r="AG18" i="2" a="1"/>
  <c r="AG18" i="2" s="1"/>
  <c r="AF18" i="2" a="1"/>
  <c r="AF18" i="2" s="1"/>
  <c r="AE18" i="2" a="1"/>
  <c r="AE18" i="2" s="1"/>
  <c r="AD18" i="2" a="1"/>
  <c r="AD18" i="2" s="1"/>
  <c r="AC18" i="2" a="1"/>
  <c r="AC18" i="2" s="1"/>
  <c r="AB18" i="2" a="1"/>
  <c r="AB18" i="2" s="1"/>
  <c r="AM17" i="2" a="1"/>
  <c r="AM17" i="2" s="1"/>
  <c r="AL17" i="2" a="1"/>
  <c r="AL17" i="2" s="1"/>
  <c r="AK17" i="2" a="1"/>
  <c r="AK17" i="2" s="1"/>
  <c r="AJ17" i="2" a="1"/>
  <c r="AJ17" i="2" s="1"/>
  <c r="AI17" i="2" a="1"/>
  <c r="AI17" i="2" s="1"/>
  <c r="AH17" i="2" a="1"/>
  <c r="AH17" i="2" s="1"/>
  <c r="AG17" i="2" a="1"/>
  <c r="AG17" i="2" s="1"/>
  <c r="AF17" i="2" a="1"/>
  <c r="AF17" i="2" s="1"/>
  <c r="AE17" i="2" a="1"/>
  <c r="AE17" i="2" s="1"/>
  <c r="AD17" i="2" a="1"/>
  <c r="AD17" i="2" s="1"/>
  <c r="AC17" i="2" a="1"/>
  <c r="AC17" i="2" s="1"/>
  <c r="AB17" i="2" a="1"/>
  <c r="AB17" i="2" s="1"/>
  <c r="AM16" i="2" a="1"/>
  <c r="AM16" i="2" s="1"/>
  <c r="AL16" i="2" a="1"/>
  <c r="AL16" i="2" s="1"/>
  <c r="AK16" i="2" a="1"/>
  <c r="AK16" i="2" s="1"/>
  <c r="AJ16" i="2" a="1"/>
  <c r="AJ16" i="2" s="1"/>
  <c r="AI16" i="2" a="1"/>
  <c r="AI16" i="2" s="1"/>
  <c r="AH16" i="2" a="1"/>
  <c r="AH16" i="2" s="1"/>
  <c r="AG16" i="2" a="1"/>
  <c r="AG16" i="2" s="1"/>
  <c r="AF16" i="2" a="1"/>
  <c r="AF16" i="2" s="1"/>
  <c r="AE16" i="2" a="1"/>
  <c r="AE16" i="2" s="1"/>
  <c r="AD16" i="2" a="1"/>
  <c r="AD16" i="2" s="1"/>
  <c r="AC16" i="2" a="1"/>
  <c r="AC16" i="2" s="1"/>
  <c r="AB16" i="2" a="1"/>
  <c r="AB16" i="2" s="1"/>
  <c r="AM15" i="2" a="1"/>
  <c r="AM15" i="2" s="1"/>
  <c r="AL15" i="2" a="1"/>
  <c r="AL15" i="2" s="1"/>
  <c r="AK15" i="2" a="1"/>
  <c r="AK15" i="2" s="1"/>
  <c r="AJ15" i="2" a="1"/>
  <c r="AJ15" i="2" s="1"/>
  <c r="AI15" i="2" a="1"/>
  <c r="AI15" i="2" s="1"/>
  <c r="AH15" i="2" a="1"/>
  <c r="AH15" i="2" s="1"/>
  <c r="AG15" i="2" a="1"/>
  <c r="AG15" i="2" s="1"/>
  <c r="AF15" i="2" a="1"/>
  <c r="AF15" i="2" s="1"/>
  <c r="AE15" i="2" a="1"/>
  <c r="AE15" i="2" s="1"/>
  <c r="AD15" i="2" a="1"/>
  <c r="AD15" i="2" s="1"/>
  <c r="AC15" i="2" a="1"/>
  <c r="AC15" i="2" s="1"/>
  <c r="AB15" i="2" a="1"/>
  <c r="AB15" i="2" s="1"/>
  <c r="AM14" i="2" a="1"/>
  <c r="AM14" i="2" s="1"/>
  <c r="AL14" i="2" a="1"/>
  <c r="AL14" i="2" s="1"/>
  <c r="AK14" i="2" a="1"/>
  <c r="AK14" i="2" s="1"/>
  <c r="AJ14" i="2" a="1"/>
  <c r="AJ14" i="2" s="1"/>
  <c r="AI14" i="2" a="1"/>
  <c r="AI14" i="2" s="1"/>
  <c r="AH14" i="2" a="1"/>
  <c r="AH14" i="2" s="1"/>
  <c r="AG14" i="2" a="1"/>
  <c r="AG14" i="2" s="1"/>
  <c r="AF14" i="2" a="1"/>
  <c r="AF14" i="2" s="1"/>
  <c r="AE14" i="2" a="1"/>
  <c r="AE14" i="2" s="1"/>
  <c r="AD14" i="2" a="1"/>
  <c r="AD14" i="2" s="1"/>
  <c r="AC14" i="2" a="1"/>
  <c r="AC14" i="2" s="1"/>
  <c r="AB14" i="2" a="1"/>
  <c r="AB14" i="2" s="1"/>
  <c r="AM13" i="2" a="1"/>
  <c r="AM13" i="2" s="1"/>
  <c r="AL13" i="2" a="1"/>
  <c r="AL13" i="2" s="1"/>
  <c r="AK13" i="2" a="1"/>
  <c r="AK13" i="2" s="1"/>
  <c r="AJ13" i="2" a="1"/>
  <c r="AJ13" i="2" s="1"/>
  <c r="AI13" i="2" a="1"/>
  <c r="AI13" i="2" s="1"/>
  <c r="AH13" i="2" a="1"/>
  <c r="AH13" i="2" s="1"/>
  <c r="AG13" i="2" a="1"/>
  <c r="AG13" i="2" s="1"/>
  <c r="AF13" i="2" a="1"/>
  <c r="AF13" i="2" s="1"/>
  <c r="AE13" i="2" a="1"/>
  <c r="AE13" i="2" s="1"/>
  <c r="AD13" i="2" a="1"/>
  <c r="AD13" i="2" s="1"/>
  <c r="AC13" i="2" a="1"/>
  <c r="AC13" i="2" s="1"/>
  <c r="AB13" i="2" a="1"/>
  <c r="AB13" i="2" s="1"/>
  <c r="AM12" i="2" a="1"/>
  <c r="AM12" i="2" s="1"/>
  <c r="AL12" i="2" a="1"/>
  <c r="AL12" i="2" s="1"/>
  <c r="AK12" i="2" a="1"/>
  <c r="AK12" i="2" s="1"/>
  <c r="AJ12" i="2" a="1"/>
  <c r="AJ12" i="2" s="1"/>
  <c r="AI12" i="2" a="1"/>
  <c r="AI12" i="2" s="1"/>
  <c r="AH12" i="2" a="1"/>
  <c r="AH12" i="2" s="1"/>
  <c r="AG12" i="2" a="1"/>
  <c r="AG12" i="2" s="1"/>
  <c r="AF12" i="2" a="1"/>
  <c r="AF12" i="2" s="1"/>
  <c r="AE12" i="2" a="1"/>
  <c r="AE12" i="2" s="1"/>
  <c r="AD12" i="2" a="1"/>
  <c r="AD12" i="2" s="1"/>
  <c r="AC12" i="2" a="1"/>
  <c r="AC12" i="2" s="1"/>
  <c r="AB12" i="2" a="1"/>
  <c r="AB12" i="2" s="1"/>
  <c r="AM11" i="2" a="1"/>
  <c r="AM11" i="2" s="1"/>
  <c r="AL11" i="2" a="1"/>
  <c r="AL11" i="2" s="1"/>
  <c r="AK11" i="2" a="1"/>
  <c r="AK11" i="2" s="1"/>
  <c r="AJ11" i="2" a="1"/>
  <c r="AJ11" i="2" s="1"/>
  <c r="AI11" i="2" a="1"/>
  <c r="AI11" i="2" s="1"/>
  <c r="AH11" i="2" a="1"/>
  <c r="AH11" i="2" s="1"/>
  <c r="AG11" i="2" a="1"/>
  <c r="AG11" i="2" s="1"/>
  <c r="AF11" i="2" a="1"/>
  <c r="AF11" i="2" s="1"/>
  <c r="AE11" i="2" a="1"/>
  <c r="AE11" i="2" s="1"/>
  <c r="AD11" i="2" a="1"/>
  <c r="AD11" i="2" s="1"/>
  <c r="AC11" i="2" a="1"/>
  <c r="AC11" i="2" s="1"/>
  <c r="AB11" i="2" a="1"/>
  <c r="AB11" i="2" s="1"/>
  <c r="AM273" i="1" a="1"/>
  <c r="AM273" i="1" s="1"/>
  <c r="AL273" i="1" a="1"/>
  <c r="AL273" i="1" s="1"/>
  <c r="AK273" i="1" a="1"/>
  <c r="AK273" i="1" s="1"/>
  <c r="AJ273" i="1" a="1"/>
  <c r="AJ273" i="1" s="1"/>
  <c r="AI273" i="1" a="1"/>
  <c r="AI273" i="1" s="1"/>
  <c r="AH273" i="1" a="1"/>
  <c r="AH273" i="1" s="1"/>
  <c r="AG273" i="1" a="1"/>
  <c r="AG273" i="1" s="1"/>
  <c r="AF273" i="1" a="1"/>
  <c r="AF273" i="1" s="1"/>
  <c r="AE273" i="1" a="1"/>
  <c r="AE273" i="1" s="1"/>
  <c r="AD273" i="1" a="1"/>
  <c r="AD273" i="1" s="1"/>
  <c r="AC273" i="1" a="1"/>
  <c r="AC273" i="1" s="1"/>
  <c r="AB273" i="1" a="1"/>
  <c r="AB273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 s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 s="1"/>
  <c r="AD271" i="1" a="1"/>
  <c r="AD271" i="1" s="1"/>
  <c r="AC271" i="1" a="1"/>
  <c r="AC271" i="1" s="1"/>
  <c r="AB271" i="1" a="1"/>
  <c r="AB271" i="1" s="1"/>
  <c r="AM270" i="1" a="1"/>
  <c r="AM270" i="1" s="1"/>
  <c r="AL270" i="1" a="1"/>
  <c r="AL270" i="1" s="1"/>
  <c r="AK270" i="1" a="1"/>
  <c r="AK270" i="1" s="1"/>
  <c r="AJ270" i="1" a="1"/>
  <c r="AJ270" i="1" s="1"/>
  <c r="AI270" i="1" a="1"/>
  <c r="AI270" i="1" s="1"/>
  <c r="AH270" i="1" a="1"/>
  <c r="AH270" i="1" s="1"/>
  <c r="AG270" i="1" a="1"/>
  <c r="AG270" i="1" s="1"/>
  <c r="AF270" i="1" a="1"/>
  <c r="AF270" i="1" s="1"/>
  <c r="AE270" i="1" a="1"/>
  <c r="AE270" i="1" s="1"/>
  <c r="AD270" i="1" a="1"/>
  <c r="AD270" i="1" s="1"/>
  <c r="AC270" i="1" a="1"/>
  <c r="AC270" i="1" s="1"/>
  <c r="AB270" i="1" a="1"/>
  <c r="AB270" i="1" s="1"/>
  <c r="AM269" i="1" a="1"/>
  <c r="AM269" i="1" s="1"/>
  <c r="AL269" i="1" a="1"/>
  <c r="AL269" i="1" s="1"/>
  <c r="AK269" i="1" a="1"/>
  <c r="AK269" i="1" s="1"/>
  <c r="AJ269" i="1" a="1"/>
  <c r="AJ269" i="1" s="1"/>
  <c r="AI269" i="1" a="1"/>
  <c r="AI269" i="1" s="1"/>
  <c r="AH269" i="1" a="1"/>
  <c r="AH269" i="1" s="1"/>
  <c r="AG269" i="1" a="1"/>
  <c r="AG269" i="1" s="1"/>
  <c r="AF269" i="1" a="1"/>
  <c r="AF269" i="1" s="1"/>
  <c r="AE269" i="1" a="1"/>
  <c r="AE269" i="1" s="1"/>
  <c r="AD269" i="1" a="1"/>
  <c r="AD269" i="1" s="1"/>
  <c r="AC269" i="1" a="1"/>
  <c r="AC269" i="1" s="1"/>
  <c r="AB269" i="1" a="1"/>
  <c r="AB269" i="1" s="1"/>
  <c r="AM268" i="1" a="1"/>
  <c r="AM268" i="1" s="1"/>
  <c r="AL268" i="1" a="1"/>
  <c r="AL268" i="1" s="1"/>
  <c r="AK268" i="1" a="1"/>
  <c r="AK268" i="1" s="1"/>
  <c r="AJ268" i="1" a="1"/>
  <c r="AJ268" i="1" s="1"/>
  <c r="AI268" i="1" a="1"/>
  <c r="AI268" i="1" s="1"/>
  <c r="AH268" i="1" a="1"/>
  <c r="AH268" i="1" s="1"/>
  <c r="AG268" i="1" a="1"/>
  <c r="AG268" i="1" s="1"/>
  <c r="AF268" i="1" a="1"/>
  <c r="AF268" i="1" s="1"/>
  <c r="AE268" i="1" a="1"/>
  <c r="AE268" i="1" s="1"/>
  <c r="AD268" i="1" a="1"/>
  <c r="AD268" i="1" s="1"/>
  <c r="AC268" i="1" a="1"/>
  <c r="AC268" i="1" s="1"/>
  <c r="AB268" i="1" a="1"/>
  <c r="AB268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 s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 s="1"/>
  <c r="AM257" i="1" a="1"/>
  <c r="AM257" i="1" s="1"/>
  <c r="AL257" i="1" a="1"/>
  <c r="AL257" i="1" s="1"/>
  <c r="AK257" i="1" a="1"/>
  <c r="AK257" i="1" s="1"/>
  <c r="AJ257" i="1" a="1"/>
  <c r="AJ257" i="1" s="1"/>
  <c r="AI257" i="1" a="1"/>
  <c r="AI257" i="1" s="1"/>
  <c r="AH257" i="1" a="1"/>
  <c r="AH257" i="1" s="1"/>
  <c r="AG257" i="1" a="1"/>
  <c r="AG257" i="1" s="1"/>
  <c r="AF257" i="1" a="1"/>
  <c r="AF257" i="1" s="1"/>
  <c r="AE257" i="1" a="1"/>
  <c r="AE257" i="1" s="1"/>
  <c r="AD257" i="1" a="1"/>
  <c r="AD257" i="1" s="1"/>
  <c r="AC257" i="1" a="1"/>
  <c r="AC257" i="1" s="1"/>
  <c r="AB257" i="1" a="1"/>
  <c r="AB257" i="1" s="1"/>
  <c r="AM256" i="1" a="1"/>
  <c r="AM256" i="1" s="1"/>
  <c r="AL256" i="1" a="1"/>
  <c r="AL256" i="1" s="1"/>
  <c r="AK256" i="1" a="1"/>
  <c r="AK256" i="1" s="1"/>
  <c r="AJ256" i="1" a="1"/>
  <c r="AJ256" i="1" s="1"/>
  <c r="AI256" i="1" a="1"/>
  <c r="AI256" i="1" s="1"/>
  <c r="AH256" i="1" a="1"/>
  <c r="AH256" i="1" s="1"/>
  <c r="AG256" i="1" a="1"/>
  <c r="AG256" i="1" s="1"/>
  <c r="AF256" i="1" a="1"/>
  <c r="AF256" i="1" s="1"/>
  <c r="AE256" i="1" a="1"/>
  <c r="AE256" i="1" s="1"/>
  <c r="AD256" i="1" a="1"/>
  <c r="AD256" i="1" s="1"/>
  <c r="AC256" i="1" a="1"/>
  <c r="AC256" i="1" s="1"/>
  <c r="AB256" i="1" a="1"/>
  <c r="AB256" i="1" s="1"/>
  <c r="AM255" i="1" a="1"/>
  <c r="AM255" i="1" s="1"/>
  <c r="AL255" i="1" a="1"/>
  <c r="AL255" i="1" s="1"/>
  <c r="AK255" i="1" a="1"/>
  <c r="AK255" i="1" s="1"/>
  <c r="AJ255" i="1" a="1"/>
  <c r="AJ255" i="1" s="1"/>
  <c r="AI255" i="1" a="1"/>
  <c r="AI255" i="1" s="1"/>
  <c r="AH255" i="1" a="1"/>
  <c r="AH255" i="1" s="1"/>
  <c r="AG255" i="1" a="1"/>
  <c r="AG255" i="1" s="1"/>
  <c r="AF255" i="1" a="1"/>
  <c r="AF255" i="1" s="1"/>
  <c r="AE255" i="1" a="1"/>
  <c r="AE255" i="1" s="1"/>
  <c r="AD255" i="1" a="1"/>
  <c r="AD255" i="1" s="1"/>
  <c r="AC255" i="1" a="1"/>
  <c r="AC255" i="1" s="1"/>
  <c r="AB255" i="1" a="1"/>
  <c r="AB255" i="1" s="1"/>
  <c r="AM254" i="1" a="1"/>
  <c r="AM254" i="1" s="1"/>
  <c r="AL254" i="1" a="1"/>
  <c r="AL254" i="1" s="1"/>
  <c r="AK254" i="1" a="1"/>
  <c r="AK254" i="1" s="1"/>
  <c r="AJ254" i="1" a="1"/>
  <c r="AJ254" i="1" s="1"/>
  <c r="AI254" i="1" a="1"/>
  <c r="AI254" i="1" s="1"/>
  <c r="AH254" i="1" a="1"/>
  <c r="AH254" i="1" s="1"/>
  <c r="AG254" i="1" a="1"/>
  <c r="AG254" i="1" s="1"/>
  <c r="AF254" i="1" a="1"/>
  <c r="AF254" i="1" s="1"/>
  <c r="AE254" i="1" a="1"/>
  <c r="AE254" i="1" s="1"/>
  <c r="AD254" i="1" a="1"/>
  <c r="AD254" i="1" s="1"/>
  <c r="AC254" i="1" a="1"/>
  <c r="AC254" i="1" s="1"/>
  <c r="AB254" i="1" a="1"/>
  <c r="AB254" i="1" s="1"/>
  <c r="AM253" i="1" a="1"/>
  <c r="AM253" i="1" s="1"/>
  <c r="AL253" i="1" a="1"/>
  <c r="AL253" i="1" s="1"/>
  <c r="AK253" i="1" a="1"/>
  <c r="AK253" i="1" s="1"/>
  <c r="AJ253" i="1" a="1"/>
  <c r="AJ253" i="1" s="1"/>
  <c r="AI253" i="1" a="1"/>
  <c r="AI253" i="1" s="1"/>
  <c r="AH253" i="1" a="1"/>
  <c r="AH253" i="1" s="1"/>
  <c r="AG253" i="1" a="1"/>
  <c r="AG253" i="1" s="1"/>
  <c r="AF253" i="1" a="1"/>
  <c r="AF253" i="1" s="1"/>
  <c r="AE253" i="1" a="1"/>
  <c r="AE253" i="1" s="1"/>
  <c r="AD253" i="1" a="1"/>
  <c r="AD253" i="1" s="1"/>
  <c r="AC253" i="1" a="1"/>
  <c r="AC253" i="1" s="1"/>
  <c r="AB253" i="1" a="1"/>
  <c r="AB253" i="1" s="1"/>
  <c r="AM252" i="1" a="1"/>
  <c r="AM252" i="1" s="1"/>
  <c r="AL252" i="1" a="1"/>
  <c r="AL252" i="1" s="1"/>
  <c r="AK252" i="1" a="1"/>
  <c r="AK252" i="1" s="1"/>
  <c r="AJ252" i="1" a="1"/>
  <c r="AJ252" i="1" s="1"/>
  <c r="AI252" i="1" a="1"/>
  <c r="AI252" i="1" s="1"/>
  <c r="AH252" i="1" a="1"/>
  <c r="AH252" i="1" s="1"/>
  <c r="AG252" i="1" a="1"/>
  <c r="AG252" i="1" s="1"/>
  <c r="AF252" i="1" a="1"/>
  <c r="AF252" i="1" s="1"/>
  <c r="AE252" i="1" a="1"/>
  <c r="AE252" i="1" s="1"/>
  <c r="AD252" i="1" a="1"/>
  <c r="AD252" i="1" s="1"/>
  <c r="AC252" i="1" a="1"/>
  <c r="AC252" i="1" s="1"/>
  <c r="AB252" i="1" a="1"/>
  <c r="AB252" i="1" s="1"/>
  <c r="AM251" i="1" a="1"/>
  <c r="AM251" i="1" s="1"/>
  <c r="AL251" i="1" a="1"/>
  <c r="AL251" i="1" s="1"/>
  <c r="AK251" i="1" a="1"/>
  <c r="AK251" i="1" s="1"/>
  <c r="AJ251" i="1" a="1"/>
  <c r="AJ251" i="1" s="1"/>
  <c r="AI251" i="1" a="1"/>
  <c r="AI251" i="1" s="1"/>
  <c r="AH251" i="1" a="1"/>
  <c r="AH251" i="1" s="1"/>
  <c r="AG251" i="1" a="1"/>
  <c r="AG251" i="1" s="1"/>
  <c r="AF251" i="1" a="1"/>
  <c r="AF251" i="1" s="1"/>
  <c r="AE251" i="1" a="1"/>
  <c r="AE251" i="1" s="1"/>
  <c r="AD251" i="1" a="1"/>
  <c r="AD251" i="1" s="1"/>
  <c r="AC251" i="1" a="1"/>
  <c r="AC251" i="1" s="1"/>
  <c r="AB251" i="1" a="1"/>
  <c r="AB251" i="1" s="1"/>
  <c r="AM250" i="1" a="1"/>
  <c r="AM250" i="1" s="1"/>
  <c r="AL250" i="1" a="1"/>
  <c r="AL250" i="1" s="1"/>
  <c r="AK250" i="1" a="1"/>
  <c r="AK250" i="1" s="1"/>
  <c r="AJ250" i="1" a="1"/>
  <c r="AJ250" i="1" s="1"/>
  <c r="AI250" i="1" a="1"/>
  <c r="AI250" i="1" s="1"/>
  <c r="AH250" i="1" a="1"/>
  <c r="AH250" i="1" s="1"/>
  <c r="AG250" i="1" a="1"/>
  <c r="AG250" i="1" s="1"/>
  <c r="AF250" i="1" a="1"/>
  <c r="AF250" i="1" s="1"/>
  <c r="AE250" i="1" a="1"/>
  <c r="AE250" i="1" s="1"/>
  <c r="AD250" i="1" a="1"/>
  <c r="AD250" i="1" s="1"/>
  <c r="AC250" i="1" a="1"/>
  <c r="AC250" i="1" s="1"/>
  <c r="AB250" i="1" a="1"/>
  <c r="AB25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AD237" i="1" a="1"/>
  <c r="AD237" i="1" s="1"/>
  <c r="AC237" i="1" a="1"/>
  <c r="AC237" i="1" s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AD236" i="1" a="1"/>
  <c r="AD236" i="1" s="1"/>
  <c r="AC236" i="1" a="1"/>
  <c r="AC236" i="1" s="1"/>
  <c r="AB236" i="1" a="1"/>
  <c r="AB236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 s="1"/>
  <c r="AB234" i="1" a="1"/>
  <c r="AB234" i="1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24" i="1" a="1"/>
  <c r="AM224" i="1" s="1"/>
  <c r="AL224" i="1" a="1"/>
  <c r="AL224" i="1" s="1"/>
  <c r="AK224" i="1" a="1"/>
  <c r="AK224" i="1" s="1"/>
  <c r="AJ224" i="1" a="1"/>
  <c r="AJ224" i="1" s="1"/>
  <c r="AI224" i="1" a="1"/>
  <c r="AI224" i="1" s="1"/>
  <c r="AH224" i="1" a="1"/>
  <c r="AH224" i="1" s="1"/>
  <c r="AG224" i="1" a="1"/>
  <c r="AG224" i="1" s="1"/>
  <c r="AF224" i="1" a="1"/>
  <c r="AF224" i="1" s="1"/>
  <c r="AE224" i="1" a="1"/>
  <c r="AE224" i="1" s="1"/>
  <c r="AD224" i="1" a="1"/>
  <c r="AD224" i="1" s="1"/>
  <c r="AC224" i="1" a="1"/>
  <c r="AC224" i="1" s="1"/>
  <c r="AB224" i="1" a="1"/>
  <c r="AB224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 s="1"/>
  <c r="AB205" i="1" a="1"/>
  <c r="AB205" i="1" s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200" i="1" a="1"/>
  <c r="AM200" i="1" s="1"/>
  <c r="AL200" i="1" a="1"/>
  <c r="AL200" i="1" s="1"/>
  <c r="AK200" i="1" a="1"/>
  <c r="AK200" i="1" s="1"/>
  <c r="AJ200" i="1" a="1"/>
  <c r="AJ200" i="1" s="1"/>
  <c r="AI200" i="1" a="1"/>
  <c r="AI200" i="1" s="1"/>
  <c r="AH200" i="1" a="1"/>
  <c r="AH200" i="1" s="1"/>
  <c r="AG200" i="1" a="1"/>
  <c r="AG200" i="1" s="1"/>
  <c r="AF200" i="1" a="1"/>
  <c r="AF200" i="1" s="1"/>
  <c r="AE200" i="1" a="1"/>
  <c r="AE200" i="1" s="1"/>
  <c r="AD200" i="1" a="1"/>
  <c r="AD200" i="1" s="1"/>
  <c r="AC200" i="1" a="1"/>
  <c r="AC200" i="1" s="1"/>
  <c r="AB200" i="1" a="1"/>
  <c r="AB200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 s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 s="1"/>
  <c r="AM28" i="1" a="1"/>
  <c r="AM28" i="1" s="1"/>
  <c r="AL28" i="1" a="1"/>
  <c r="AL28" i="1" s="1"/>
  <c r="AK28" i="1" a="1"/>
  <c r="AK28" i="1" s="1"/>
  <c r="AJ28" i="1" a="1"/>
  <c r="AJ28" i="1" s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Z103" i="9" l="1"/>
  <c r="Z194" i="8"/>
  <c r="Z207" i="7"/>
  <c r="Z51" i="7"/>
  <c r="Z12" i="7"/>
  <c r="Z77" i="7"/>
  <c r="Z220" i="7"/>
  <c r="Z38" i="7"/>
  <c r="Z194" i="7"/>
  <c r="Z168" i="7"/>
  <c r="Z90" i="7"/>
  <c r="Z233" i="7"/>
  <c r="Z64" i="7"/>
  <c r="Z12" i="8"/>
  <c r="Z194" i="9"/>
  <c r="Z90" i="9"/>
  <c r="Z103" i="8"/>
  <c r="Z181" i="9"/>
  <c r="Z25" i="8"/>
  <c r="Z155" i="9"/>
  <c r="Z38" i="10"/>
  <c r="Z129" i="8"/>
  <c r="Z51" i="9"/>
  <c r="Z155" i="8"/>
  <c r="Z207" i="8"/>
  <c r="Z64" i="8"/>
  <c r="Z90" i="8"/>
  <c r="M140" i="15"/>
  <c r="M134" i="15"/>
  <c r="M172" i="15"/>
  <c r="M158" i="15"/>
  <c r="M50" i="15"/>
  <c r="M72" i="15"/>
  <c r="M166" i="15"/>
  <c r="M61" i="15"/>
  <c r="M181" i="15"/>
  <c r="M125" i="15"/>
  <c r="M35" i="15"/>
  <c r="M71" i="15"/>
  <c r="M141" i="15"/>
  <c r="M129" i="15"/>
  <c r="M186" i="15"/>
  <c r="M145" i="15"/>
  <c r="M173" i="15"/>
  <c r="M154" i="15"/>
  <c r="M151" i="15"/>
  <c r="M165" i="15"/>
  <c r="M107" i="15"/>
  <c r="M94" i="15"/>
  <c r="M89" i="15"/>
  <c r="M113" i="15"/>
  <c r="M48" i="15"/>
  <c r="M34" i="15"/>
  <c r="M118" i="15"/>
  <c r="M90" i="15"/>
  <c r="M208" i="15"/>
  <c r="M132" i="15"/>
  <c r="M92" i="15"/>
  <c r="M78" i="15"/>
  <c r="M176" i="15"/>
  <c r="M203" i="15"/>
  <c r="M25" i="15"/>
  <c r="M131" i="15"/>
  <c r="M81" i="15"/>
  <c r="M180" i="15"/>
  <c r="M28" i="15"/>
  <c r="M187" i="3"/>
  <c r="M183" i="3"/>
  <c r="M195" i="3"/>
  <c r="M40" i="3"/>
  <c r="M80" i="4"/>
  <c r="M79" i="4"/>
  <c r="M64" i="3"/>
  <c r="M148" i="3"/>
  <c r="M31" i="3"/>
  <c r="M162" i="3"/>
  <c r="M41" i="16"/>
  <c r="M38" i="16"/>
  <c r="M63" i="16"/>
  <c r="M75" i="16"/>
  <c r="M93" i="16"/>
  <c r="M79" i="16"/>
  <c r="M28" i="16"/>
  <c r="M51" i="16"/>
  <c r="M92" i="16"/>
  <c r="M62" i="16"/>
  <c r="M29" i="16"/>
  <c r="M121" i="16"/>
  <c r="M42" i="16"/>
  <c r="M55" i="16"/>
  <c r="M20" i="16"/>
  <c r="M76" i="16"/>
  <c r="M50" i="16"/>
  <c r="M116" i="16"/>
  <c r="M67" i="16"/>
  <c r="M74" i="16"/>
  <c r="M21" i="16"/>
  <c r="M102" i="16"/>
  <c r="M105" i="4"/>
  <c r="M144" i="5"/>
  <c r="M143" i="5"/>
  <c r="M173" i="3"/>
  <c r="M81" i="3"/>
  <c r="M14" i="6"/>
  <c r="M13" i="6"/>
  <c r="M142" i="4"/>
  <c r="M17" i="5"/>
  <c r="M211" i="4"/>
  <c r="M185" i="4"/>
  <c r="M28" i="4"/>
  <c r="M27" i="4"/>
  <c r="M39" i="6"/>
  <c r="M28" i="6"/>
  <c r="M27" i="6"/>
  <c r="M17" i="4"/>
  <c r="M170" i="4"/>
  <c r="M200" i="4"/>
  <c r="M199" i="4"/>
  <c r="M171" i="5"/>
  <c r="M65" i="5"/>
  <c r="M232" i="15"/>
  <c r="M206" i="15"/>
  <c r="M144" i="15"/>
  <c r="M241" i="15"/>
  <c r="M23" i="15"/>
  <c r="M16" i="15"/>
  <c r="M169" i="15"/>
  <c r="M135" i="15"/>
  <c r="M215" i="15"/>
  <c r="M52" i="15"/>
  <c r="M184" i="15"/>
  <c r="M156" i="15"/>
  <c r="M109" i="15"/>
  <c r="M244" i="15"/>
  <c r="M218" i="15"/>
  <c r="M249" i="15"/>
  <c r="M82" i="15"/>
  <c r="M177" i="15"/>
  <c r="M65" i="15"/>
  <c r="M280" i="15"/>
  <c r="M97" i="15"/>
  <c r="M83" i="15"/>
  <c r="M291" i="15"/>
  <c r="M294" i="15"/>
  <c r="M292" i="15"/>
  <c r="M41" i="15"/>
  <c r="M201" i="15"/>
  <c r="M18" i="15"/>
  <c r="M189" i="15"/>
  <c r="M275" i="15"/>
  <c r="M260" i="15"/>
  <c r="M160" i="15"/>
  <c r="M167" i="15"/>
  <c r="M20" i="15"/>
  <c r="M251" i="15"/>
  <c r="M64" i="15"/>
  <c r="M185" i="15"/>
  <c r="M77" i="15"/>
  <c r="M286" i="15"/>
  <c r="M224" i="15"/>
  <c r="M121" i="15"/>
  <c r="M293" i="15"/>
  <c r="M116" i="15"/>
  <c r="M27" i="15"/>
  <c r="M36" i="15"/>
  <c r="M233" i="15"/>
  <c r="M105" i="15"/>
  <c r="M254" i="15"/>
  <c r="M277" i="15"/>
  <c r="M271" i="15"/>
  <c r="M234" i="15"/>
  <c r="M225" i="15"/>
  <c r="M100" i="15"/>
  <c r="M264" i="15"/>
  <c r="M198" i="15"/>
  <c r="M270" i="15"/>
  <c r="M261" i="15"/>
  <c r="M127" i="15"/>
  <c r="M126" i="15"/>
  <c r="M214" i="15"/>
  <c r="M58" i="15"/>
  <c r="M104" i="15"/>
  <c r="M202" i="15"/>
  <c r="M220" i="15"/>
  <c r="M31" i="15"/>
  <c r="M138" i="15"/>
  <c r="M299" i="15"/>
  <c r="M70" i="15"/>
  <c r="M139" i="15"/>
  <c r="M262" i="15"/>
  <c r="M289" i="15"/>
  <c r="M205" i="15"/>
  <c r="M155" i="15"/>
  <c r="M187" i="15"/>
  <c r="M40" i="16"/>
  <c r="M111" i="16"/>
  <c r="M153" i="16"/>
  <c r="M82" i="16"/>
  <c r="M184" i="16"/>
  <c r="M57" i="16"/>
  <c r="M47" i="16"/>
  <c r="M109" i="16"/>
  <c r="M158" i="16"/>
  <c r="M159" i="16"/>
  <c r="M101" i="16"/>
  <c r="M88" i="16"/>
  <c r="M173" i="16"/>
  <c r="M14" i="16"/>
  <c r="M33" i="16"/>
  <c r="M146" i="16"/>
  <c r="M90" i="16"/>
  <c r="M17" i="16"/>
  <c r="M133" i="16"/>
  <c r="M161" i="16"/>
  <c r="M160" i="16"/>
  <c r="M157" i="16"/>
  <c r="M175" i="16"/>
  <c r="M132" i="16"/>
  <c r="M22" i="16"/>
  <c r="M166" i="16"/>
  <c r="M85" i="16"/>
  <c r="M87" i="16"/>
  <c r="M53" i="16"/>
  <c r="M182" i="16"/>
  <c r="M25" i="16"/>
  <c r="M27" i="16"/>
  <c r="M91" i="16"/>
  <c r="M171" i="16"/>
  <c r="M24" i="16"/>
  <c r="M117" i="16"/>
  <c r="M150" i="16"/>
  <c r="M122" i="16"/>
  <c r="M78" i="5"/>
  <c r="L17" i="14"/>
  <c r="L18" i="14" s="1"/>
  <c r="M213" i="3"/>
  <c r="M212" i="3"/>
  <c r="M65" i="3"/>
  <c r="M38" i="3"/>
  <c r="M117" i="3"/>
  <c r="M134" i="3"/>
  <c r="M240" i="3"/>
  <c r="M145" i="3"/>
  <c r="M96" i="3"/>
  <c r="M95" i="3"/>
  <c r="M158" i="4"/>
  <c r="M40" i="4"/>
  <c r="M17" i="6"/>
  <c r="M15" i="6"/>
  <c r="M194" i="5"/>
  <c r="M42" i="5"/>
  <c r="M54" i="5"/>
  <c r="M12" i="5"/>
  <c r="M14" i="4"/>
  <c r="M169" i="5"/>
  <c r="M121" i="5"/>
  <c r="M90" i="4"/>
  <c r="M14" i="15"/>
  <c r="M108" i="15"/>
  <c r="M200" i="15"/>
  <c r="M87" i="15"/>
  <c r="M86" i="15"/>
  <c r="M242" i="15"/>
  <c r="M91" i="15"/>
  <c r="M117" i="15"/>
  <c r="M295" i="15"/>
  <c r="M88" i="15"/>
  <c r="M159" i="15"/>
  <c r="M170" i="15"/>
  <c r="M95" i="15"/>
  <c r="M255" i="15"/>
  <c r="M281" i="15"/>
  <c r="M226" i="15"/>
  <c r="M54" i="15"/>
  <c r="M326" i="15"/>
  <c r="M235" i="15"/>
  <c r="M162" i="15"/>
  <c r="M136" i="15"/>
  <c r="M321" i="15"/>
  <c r="M29" i="15"/>
  <c r="M19" i="15"/>
  <c r="M279" i="15"/>
  <c r="M161" i="15"/>
  <c r="M245" i="15"/>
  <c r="M252" i="15"/>
  <c r="M21" i="15"/>
  <c r="M256" i="15"/>
  <c r="M67" i="15"/>
  <c r="M133" i="15"/>
  <c r="M74" i="15"/>
  <c r="M84" i="15"/>
  <c r="M42" i="15"/>
  <c r="M122" i="15"/>
  <c r="M349" i="15"/>
  <c r="M102" i="15"/>
  <c r="M346" i="15"/>
  <c r="M68" i="15"/>
  <c r="M57" i="15"/>
  <c r="M313" i="15"/>
  <c r="M343" i="15"/>
  <c r="M288" i="15"/>
  <c r="M69" i="15"/>
  <c r="M243" i="15"/>
  <c r="M328" i="15"/>
  <c r="M148" i="15"/>
  <c r="M330" i="15"/>
  <c r="M317" i="15"/>
  <c r="M143" i="15"/>
  <c r="M347" i="15"/>
  <c r="M348" i="15"/>
  <c r="M13" i="15"/>
  <c r="M333" i="15"/>
  <c r="M265" i="15"/>
  <c r="M341" i="15"/>
  <c r="M222" i="15"/>
  <c r="M191" i="15"/>
  <c r="M307" i="15"/>
  <c r="M285" i="15"/>
  <c r="M63" i="15"/>
  <c r="M62" i="15"/>
  <c r="M197" i="15"/>
  <c r="M336" i="15"/>
  <c r="M322" i="15"/>
  <c r="M335" i="15"/>
  <c r="M163" i="15"/>
  <c r="M47" i="15"/>
  <c r="M44" i="15"/>
  <c r="M211" i="15"/>
  <c r="M39" i="15"/>
  <c r="M306" i="15"/>
  <c r="M223" i="15"/>
  <c r="M217" i="15"/>
  <c r="M32" i="15"/>
  <c r="M210" i="15"/>
  <c r="M209" i="15"/>
  <c r="M298" i="15"/>
  <c r="M171" i="15"/>
  <c r="M112" i="15"/>
  <c r="M76" i="15"/>
  <c r="M75" i="15"/>
  <c r="M174" i="15"/>
  <c r="M79" i="15"/>
  <c r="M269" i="15"/>
  <c r="M327" i="15"/>
  <c r="M268" i="15"/>
  <c r="M130" i="15"/>
  <c r="M150" i="15"/>
  <c r="M142" i="15"/>
  <c r="M287" i="15"/>
  <c r="M297" i="15"/>
  <c r="M338" i="15"/>
  <c r="M221" i="15"/>
  <c r="M38" i="15"/>
  <c r="M357" i="15"/>
  <c r="M229" i="15"/>
  <c r="M312" i="15"/>
  <c r="J31" i="11"/>
  <c r="J32" i="11" s="1"/>
  <c r="M145" i="16"/>
  <c r="M98" i="16"/>
  <c r="M36" i="16"/>
  <c r="M202" i="16"/>
  <c r="M190" i="16"/>
  <c r="M151" i="16"/>
  <c r="M186" i="16"/>
  <c r="M103" i="16"/>
  <c r="M100" i="16"/>
  <c r="M168" i="16"/>
  <c r="M140" i="16"/>
  <c r="M118" i="16"/>
  <c r="M152" i="16"/>
  <c r="M176" i="16"/>
  <c r="M204" i="16"/>
  <c r="M37" i="16"/>
  <c r="M120" i="16"/>
  <c r="M138" i="16"/>
  <c r="M167" i="16"/>
  <c r="M155" i="16"/>
  <c r="M46" i="16"/>
  <c r="M95" i="16"/>
  <c r="M181" i="16"/>
  <c r="M68" i="16"/>
  <c r="M45" i="16"/>
  <c r="M32" i="16"/>
  <c r="M83" i="16"/>
  <c r="M112" i="16"/>
  <c r="M191" i="16"/>
  <c r="M66" i="16"/>
  <c r="M48" i="16"/>
  <c r="M192" i="16"/>
  <c r="M44" i="16"/>
  <c r="M13" i="16"/>
  <c r="M200" i="16"/>
  <c r="M72" i="16"/>
  <c r="M205" i="16"/>
  <c r="M179" i="16"/>
  <c r="M126" i="16"/>
  <c r="M156" i="16"/>
  <c r="M124" i="16"/>
  <c r="M34" i="16"/>
  <c r="M169" i="16"/>
  <c r="M125" i="16"/>
  <c r="M104" i="16"/>
  <c r="M196" i="16"/>
  <c r="M180" i="16"/>
  <c r="M201" i="16"/>
  <c r="M58" i="16"/>
  <c r="M147" i="16"/>
  <c r="M107" i="16"/>
  <c r="M108" i="3"/>
  <c r="M107" i="3"/>
  <c r="M199" i="3"/>
  <c r="O31" i="11"/>
  <c r="O32" i="11" s="1"/>
  <c r="W31" i="11"/>
  <c r="W32" i="11" s="1"/>
  <c r="M135" i="3"/>
  <c r="M130" i="3"/>
  <c r="V17" i="14"/>
  <c r="V18" i="14" s="1"/>
  <c r="Y14" i="14"/>
  <c r="M66" i="3"/>
  <c r="M29" i="4"/>
  <c r="M187" i="5"/>
  <c r="M109" i="4"/>
  <c r="M78" i="4"/>
  <c r="K88" i="4"/>
  <c r="M28" i="3"/>
  <c r="M15" i="4"/>
  <c r="M38" i="6"/>
  <c r="M54" i="3"/>
  <c r="M53" i="3"/>
  <c r="M160" i="5"/>
  <c r="M157" i="5"/>
  <c r="M15" i="5"/>
  <c r="M170" i="3"/>
  <c r="M43" i="5"/>
  <c r="M169" i="4"/>
  <c r="M91" i="4"/>
  <c r="M97" i="5"/>
  <c r="M96" i="5"/>
  <c r="M92" i="5"/>
  <c r="M188" i="3"/>
  <c r="M184" i="3"/>
  <c r="H20" i="13"/>
  <c r="M16" i="6"/>
  <c r="M28" i="5"/>
  <c r="M213" i="4"/>
  <c r="M209" i="4"/>
  <c r="M133" i="4"/>
  <c r="M132" i="4"/>
  <c r="M129" i="4"/>
  <c r="M213" i="5"/>
  <c r="M132" i="5"/>
  <c r="M170" i="5"/>
  <c r="M159" i="4"/>
  <c r="M29" i="6"/>
  <c r="K23" i="6"/>
  <c r="M216" i="16"/>
  <c r="M123" i="16"/>
  <c r="M15" i="16"/>
  <c r="M71" i="16"/>
  <c r="M97" i="16"/>
  <c r="M84" i="16"/>
  <c r="M26" i="16"/>
  <c r="M165" i="16"/>
  <c r="M135" i="16"/>
  <c r="M189" i="16"/>
  <c r="M52" i="16"/>
  <c r="M19" i="16"/>
  <c r="M61" i="16"/>
  <c r="M31" i="16"/>
  <c r="M96" i="16"/>
  <c r="M211" i="16"/>
  <c r="M178" i="16"/>
  <c r="M105" i="16"/>
  <c r="M136" i="16"/>
  <c r="M23" i="16"/>
  <c r="M149" i="16"/>
  <c r="M115" i="16"/>
  <c r="M215" i="16"/>
  <c r="M65" i="16"/>
  <c r="M49" i="16"/>
  <c r="M177" i="16"/>
  <c r="M164" i="16"/>
  <c r="M139" i="16"/>
  <c r="M77" i="16"/>
  <c r="M128" i="16"/>
  <c r="M114" i="16"/>
  <c r="M80" i="16"/>
  <c r="M73" i="16"/>
  <c r="M142" i="16"/>
  <c r="M119" i="16"/>
  <c r="M59" i="16"/>
  <c r="M64" i="16"/>
  <c r="M110" i="16"/>
  <c r="M209" i="16"/>
  <c r="M78" i="16"/>
  <c r="M43" i="16"/>
  <c r="M206" i="16"/>
  <c r="M60" i="16"/>
  <c r="M210" i="16"/>
  <c r="M163" i="16"/>
  <c r="M174" i="16"/>
  <c r="M89" i="16"/>
  <c r="M94" i="16"/>
  <c r="M56" i="16"/>
  <c r="M170" i="16"/>
  <c r="M35" i="16"/>
  <c r="M188" i="16"/>
  <c r="M259" i="15"/>
  <c r="M310" i="15"/>
  <c r="M193" i="15"/>
  <c r="M188" i="15"/>
  <c r="M49" i="15"/>
  <c r="M361" i="15"/>
  <c r="M149" i="15"/>
  <c r="M368" i="15"/>
  <c r="M30" i="15"/>
  <c r="M364" i="15"/>
  <c r="M266" i="15"/>
  <c r="M290" i="15"/>
  <c r="M257" i="15"/>
  <c r="M350" i="15"/>
  <c r="M283" i="15"/>
  <c r="M196" i="15"/>
  <c r="M365" i="15"/>
  <c r="M250" i="15"/>
  <c r="M53" i="15"/>
  <c r="M360" i="15"/>
  <c r="M302" i="15"/>
  <c r="M331" i="15"/>
  <c r="M51" i="15"/>
  <c r="M26" i="15"/>
  <c r="M73" i="15"/>
  <c r="M356" i="15"/>
  <c r="M168" i="15"/>
  <c r="M98" i="15"/>
  <c r="M85" i="15"/>
  <c r="M314" i="15"/>
  <c r="M367" i="15"/>
  <c r="M230" i="15"/>
  <c r="M33" i="15"/>
  <c r="M274" i="15"/>
  <c r="M351" i="15"/>
  <c r="M237" i="15"/>
  <c r="M80" i="15"/>
  <c r="M195" i="15"/>
  <c r="M183" i="15"/>
  <c r="M246" i="15"/>
  <c r="M99" i="15"/>
  <c r="M258" i="15"/>
  <c r="M120" i="15"/>
  <c r="M152" i="15"/>
  <c r="M363" i="15"/>
  <c r="M40" i="15"/>
  <c r="M24" i="15"/>
  <c r="M43" i="15"/>
  <c r="M345" i="15"/>
  <c r="M22" i="15"/>
  <c r="M323" i="15"/>
  <c r="M325" i="15"/>
  <c r="M15" i="15"/>
  <c r="M370" i="15"/>
  <c r="M114" i="15"/>
  <c r="M272" i="15"/>
  <c r="M178" i="15"/>
  <c r="M337" i="15"/>
  <c r="M190" i="15"/>
  <c r="M267" i="15"/>
  <c r="M284" i="15"/>
  <c r="M66" i="15"/>
  <c r="M339" i="15"/>
  <c r="M320" i="15"/>
  <c r="M124" i="15"/>
  <c r="M308" i="15"/>
  <c r="M344" i="15"/>
  <c r="M153" i="15"/>
  <c r="M340" i="15"/>
  <c r="M354" i="15"/>
  <c r="M296" i="15"/>
  <c r="M247" i="15"/>
  <c r="M194" i="15"/>
  <c r="M147" i="15"/>
  <c r="M37" i="15"/>
  <c r="M253" i="15"/>
  <c r="M111" i="15"/>
  <c r="Y13" i="14"/>
  <c r="Y23" i="13"/>
  <c r="Y20" i="13"/>
  <c r="Y12" i="13"/>
  <c r="Y16" i="13"/>
  <c r="Y13" i="13"/>
  <c r="Y17" i="13"/>
  <c r="Y21" i="13"/>
  <c r="Y22" i="13"/>
  <c r="Y15" i="13"/>
  <c r="H27" i="13"/>
  <c r="H24" i="11"/>
  <c r="M119" i="3"/>
  <c r="M97" i="3"/>
  <c r="L101" i="3"/>
  <c r="M110" i="3"/>
  <c r="M209" i="3"/>
  <c r="M198" i="3"/>
  <c r="M226" i="3"/>
  <c r="M223" i="3"/>
  <c r="M44" i="3"/>
  <c r="M39" i="3"/>
  <c r="M146" i="4"/>
  <c r="M199" i="5"/>
  <c r="M196" i="5"/>
  <c r="M131" i="3"/>
  <c r="M30" i="3"/>
  <c r="M64" i="4"/>
  <c r="M188" i="5"/>
  <c r="M183" i="5"/>
  <c r="M156" i="3"/>
  <c r="M108" i="4"/>
  <c r="M104" i="4"/>
  <c r="M69" i="5"/>
  <c r="M147" i="3"/>
  <c r="M146" i="3"/>
  <c r="L153" i="3"/>
  <c r="M183" i="4"/>
  <c r="M40" i="6"/>
  <c r="M82" i="5"/>
  <c r="M80" i="3"/>
  <c r="M79" i="3"/>
  <c r="M78" i="3"/>
  <c r="M161" i="5"/>
  <c r="M159" i="5"/>
  <c r="M201" i="4"/>
  <c r="M17" i="3"/>
  <c r="M14" i="3"/>
  <c r="M26" i="5"/>
  <c r="M26" i="6"/>
  <c r="M121" i="4"/>
  <c r="M120" i="4"/>
  <c r="K127" i="4"/>
  <c r="M147" i="5"/>
  <c r="M210" i="5"/>
  <c r="K218" i="5"/>
  <c r="M172" i="5"/>
  <c r="M160" i="4"/>
  <c r="M157" i="4"/>
  <c r="M155" i="4"/>
  <c r="M133" i="5"/>
  <c r="K36" i="3"/>
  <c r="L114" i="3"/>
  <c r="K140" i="3"/>
  <c r="K36" i="4"/>
  <c r="L62" i="4"/>
  <c r="L114" i="4"/>
  <c r="H19" i="12"/>
  <c r="K218" i="4"/>
  <c r="K101" i="3"/>
  <c r="K231" i="3"/>
  <c r="H23" i="12"/>
  <c r="M103" i="4"/>
  <c r="K114" i="5"/>
  <c r="Z142" i="9"/>
  <c r="M142" i="3"/>
  <c r="H25" i="11"/>
  <c r="K153" i="4"/>
  <c r="K49" i="5"/>
  <c r="K166" i="5"/>
  <c r="I29" i="13"/>
  <c r="I30" i="13" s="1"/>
  <c r="K23" i="3"/>
  <c r="H26" i="11"/>
  <c r="K127" i="3"/>
  <c r="L88" i="4"/>
  <c r="K192" i="4"/>
  <c r="H16" i="13"/>
  <c r="K205" i="3"/>
  <c r="K179" i="4"/>
  <c r="K179" i="5"/>
  <c r="H17" i="11"/>
  <c r="K244" i="3"/>
  <c r="H25" i="12"/>
  <c r="H15" i="12"/>
  <c r="L179" i="4"/>
  <c r="L192" i="4"/>
  <c r="K36" i="5"/>
  <c r="K62" i="3"/>
  <c r="K75" i="3"/>
  <c r="H27" i="11"/>
  <c r="K114" i="3"/>
  <c r="L75" i="4"/>
  <c r="K114" i="4"/>
  <c r="K75" i="5"/>
  <c r="K101" i="5"/>
  <c r="L179" i="5"/>
  <c r="K36" i="6"/>
  <c r="K49" i="6"/>
  <c r="Z25" i="7"/>
  <c r="Z181" i="8"/>
  <c r="T29" i="12"/>
  <c r="T30" i="12" s="1"/>
  <c r="H14" i="14"/>
  <c r="Z116" i="7"/>
  <c r="Z12" i="9"/>
  <c r="Z38" i="9"/>
  <c r="Z64" i="9"/>
  <c r="Z77" i="9"/>
  <c r="Z142" i="7"/>
  <c r="Z155" i="7"/>
  <c r="Z116" i="9"/>
  <c r="Z129" i="9"/>
  <c r="X17" i="14"/>
  <c r="X18" i="14" s="1"/>
  <c r="K62" i="5"/>
  <c r="K205" i="5"/>
  <c r="L23" i="6"/>
  <c r="Z181" i="7"/>
  <c r="J29" i="13"/>
  <c r="J30" i="13" s="1"/>
  <c r="H25" i="13"/>
  <c r="K153" i="5"/>
  <c r="K192" i="5"/>
  <c r="M12" i="6"/>
  <c r="Z51" i="8"/>
  <c r="Z77" i="8"/>
  <c r="Z12" i="10"/>
  <c r="Z25" i="10"/>
  <c r="P31" i="11"/>
  <c r="P32" i="11" s="1"/>
  <c r="Y18" i="12"/>
  <c r="Y23" i="12"/>
  <c r="Y13" i="12"/>
  <c r="Y26" i="12"/>
  <c r="Y21" i="12"/>
  <c r="Y15" i="12"/>
  <c r="Y22" i="12"/>
  <c r="Y24" i="12"/>
  <c r="Y17" i="12"/>
  <c r="K29" i="13"/>
  <c r="K30" i="13" s="1"/>
  <c r="S29" i="13"/>
  <c r="S30" i="13" s="1"/>
  <c r="L140" i="5"/>
  <c r="L192" i="5"/>
  <c r="K62" i="6"/>
  <c r="Z116" i="8"/>
  <c r="Y16" i="11"/>
  <c r="Y27" i="11"/>
  <c r="Y12" i="11"/>
  <c r="Y14" i="11"/>
  <c r="Y15" i="11"/>
  <c r="Y17" i="11"/>
  <c r="Y19" i="11"/>
  <c r="Y21" i="11"/>
  <c r="Y13" i="11"/>
  <c r="J29" i="12"/>
  <c r="J30" i="12" s="1"/>
  <c r="R29" i="12"/>
  <c r="R30" i="12" s="1"/>
  <c r="D38" i="8"/>
  <c r="D38" i="4"/>
  <c r="D52" i="7"/>
  <c r="D52" i="3"/>
  <c r="D54" i="7"/>
  <c r="D54" i="3"/>
  <c r="D56" i="7"/>
  <c r="D56" i="3"/>
  <c r="D70" i="8"/>
  <c r="D70" i="4"/>
  <c r="D58" i="7"/>
  <c r="D58" i="3"/>
  <c r="D77" i="8"/>
  <c r="D77" i="4"/>
  <c r="D65" i="7"/>
  <c r="D65" i="3"/>
  <c r="D81" i="8"/>
  <c r="D81" i="4"/>
  <c r="D69" i="7"/>
  <c r="D69" i="3"/>
  <c r="D83" i="8"/>
  <c r="D83" i="4"/>
  <c r="D71" i="7"/>
  <c r="D71" i="3"/>
  <c r="D90" i="8"/>
  <c r="D90" i="4"/>
  <c r="D78" i="7"/>
  <c r="D78" i="3"/>
  <c r="D92" i="8"/>
  <c r="D92" i="4"/>
  <c r="D80" i="7"/>
  <c r="D80" i="3"/>
  <c r="D94" i="8"/>
  <c r="D94" i="4"/>
  <c r="D82" i="7"/>
  <c r="D82" i="3"/>
  <c r="D96" i="8"/>
  <c r="D96" i="4"/>
  <c r="D84" i="7"/>
  <c r="D84" i="3"/>
  <c r="D103" i="8"/>
  <c r="D103" i="4"/>
  <c r="D91" i="7"/>
  <c r="D91" i="3"/>
  <c r="D117" i="8"/>
  <c r="D117" i="4"/>
  <c r="D105" i="8"/>
  <c r="D105" i="4"/>
  <c r="D93" i="7"/>
  <c r="D93" i="3"/>
  <c r="D119" i="8"/>
  <c r="D119" i="4"/>
  <c r="D107" i="8"/>
  <c r="D107" i="4"/>
  <c r="D95" i="7"/>
  <c r="D95" i="3"/>
  <c r="D121" i="8"/>
  <c r="D121" i="4"/>
  <c r="D109" i="8"/>
  <c r="D109" i="4"/>
  <c r="D97" i="7"/>
  <c r="D97" i="3"/>
  <c r="D123" i="8"/>
  <c r="D123" i="4"/>
  <c r="D129" i="8"/>
  <c r="D129" i="4"/>
  <c r="D104" i="7"/>
  <c r="D104" i="3"/>
  <c r="D143" i="8"/>
  <c r="D143" i="4"/>
  <c r="D131" i="8"/>
  <c r="D131" i="4"/>
  <c r="D106" i="7"/>
  <c r="D106" i="3"/>
  <c r="D145" i="8"/>
  <c r="D145" i="4"/>
  <c r="D133" i="8"/>
  <c r="D133" i="4"/>
  <c r="D108" i="7"/>
  <c r="D108" i="3"/>
  <c r="D147" i="8"/>
  <c r="D147" i="4"/>
  <c r="D135" i="8"/>
  <c r="D135" i="4"/>
  <c r="D110" i="7"/>
  <c r="D110" i="3"/>
  <c r="D149" i="8"/>
  <c r="D149" i="4"/>
  <c r="D117" i="7"/>
  <c r="D117" i="3"/>
  <c r="D119" i="7"/>
  <c r="D119" i="3"/>
  <c r="D121" i="7"/>
  <c r="D121" i="3"/>
  <c r="D123" i="7"/>
  <c r="D123" i="3"/>
  <c r="D155" i="8"/>
  <c r="D155" i="4"/>
  <c r="D130" i="7"/>
  <c r="D130" i="3"/>
  <c r="D157" i="8"/>
  <c r="D157" i="4"/>
  <c r="D132" i="7"/>
  <c r="D132" i="3"/>
  <c r="D159" i="8"/>
  <c r="D159" i="4"/>
  <c r="D134" i="7"/>
  <c r="D134" i="3"/>
  <c r="D161" i="8"/>
  <c r="D161" i="4"/>
  <c r="D169" i="8"/>
  <c r="D169" i="4"/>
  <c r="C171" i="8"/>
  <c r="C171" i="4"/>
  <c r="D187" i="8"/>
  <c r="D187" i="4"/>
  <c r="D159" i="7"/>
  <c r="D159" i="3"/>
  <c r="C161" i="7"/>
  <c r="C161" i="3"/>
  <c r="C199" i="7"/>
  <c r="C199" i="3"/>
  <c r="D183" i="8"/>
  <c r="D183" i="4"/>
  <c r="D173" i="7"/>
  <c r="D173" i="3"/>
  <c r="D175" i="7"/>
  <c r="D175" i="3"/>
  <c r="D212" i="7"/>
  <c r="D212" i="3"/>
  <c r="D225" i="7"/>
  <c r="D225" i="3"/>
  <c r="C13" i="7"/>
  <c r="C13" i="3"/>
  <c r="C18" i="8"/>
  <c r="C18" i="4"/>
  <c r="C25" i="8"/>
  <c r="C25" i="4"/>
  <c r="C28" i="7"/>
  <c r="C28" i="3"/>
  <c r="C31" i="8"/>
  <c r="C31" i="4"/>
  <c r="C52" i="8"/>
  <c r="C52" i="4"/>
  <c r="C43" i="7"/>
  <c r="C43" i="3"/>
  <c r="C52" i="7"/>
  <c r="C52" i="3"/>
  <c r="C68" i="8"/>
  <c r="C68" i="4"/>
  <c r="C79" i="8"/>
  <c r="C79" i="4"/>
  <c r="C69" i="7"/>
  <c r="C69" i="3"/>
  <c r="C80" i="7"/>
  <c r="C80" i="3"/>
  <c r="C96" i="8"/>
  <c r="C96" i="4"/>
  <c r="C103" i="8"/>
  <c r="C103" i="4"/>
  <c r="C93" i="7"/>
  <c r="C93" i="3"/>
  <c r="C121" i="8"/>
  <c r="C121" i="4"/>
  <c r="C123" i="8"/>
  <c r="C123" i="4"/>
  <c r="C131" i="8"/>
  <c r="C131" i="4"/>
  <c r="C147" i="8"/>
  <c r="C147" i="4"/>
  <c r="C119" i="7"/>
  <c r="C119" i="3"/>
  <c r="C157" i="8"/>
  <c r="C157" i="4"/>
  <c r="D185" i="8"/>
  <c r="D185" i="4"/>
  <c r="C159" i="7"/>
  <c r="C159" i="3"/>
  <c r="B64" i="7"/>
  <c r="B64" i="3"/>
  <c r="B104" i="8"/>
  <c r="B104" i="4"/>
  <c r="B122" i="8"/>
  <c r="B122" i="4"/>
  <c r="B103" i="7"/>
  <c r="B103" i="3"/>
  <c r="B142" i="8"/>
  <c r="B142" i="4"/>
  <c r="B130" i="8"/>
  <c r="B130" i="4"/>
  <c r="B144" i="8"/>
  <c r="B144" i="4"/>
  <c r="B132" i="8"/>
  <c r="B132" i="4"/>
  <c r="B107" i="7"/>
  <c r="B107" i="3"/>
  <c r="B146" i="8"/>
  <c r="B146" i="4"/>
  <c r="B109" i="7"/>
  <c r="B109" i="3"/>
  <c r="B148" i="8"/>
  <c r="B148" i="4"/>
  <c r="B136" i="8"/>
  <c r="B136" i="4"/>
  <c r="B116" i="7"/>
  <c r="B116" i="3"/>
  <c r="B118" i="7"/>
  <c r="B118" i="3"/>
  <c r="B120" i="7"/>
  <c r="B120" i="3"/>
  <c r="B122" i="7"/>
  <c r="B122" i="3"/>
  <c r="B129" i="7"/>
  <c r="B129" i="3"/>
  <c r="B156" i="8"/>
  <c r="B156" i="4"/>
  <c r="B131" i="7"/>
  <c r="B131" i="3"/>
  <c r="B158" i="8"/>
  <c r="B158" i="4"/>
  <c r="B133" i="7"/>
  <c r="B133" i="3"/>
  <c r="B160" i="8"/>
  <c r="B160" i="4"/>
  <c r="B135" i="7"/>
  <c r="B135" i="3"/>
  <c r="C142" i="7"/>
  <c r="C142" i="3"/>
  <c r="D171" i="8"/>
  <c r="D171" i="4"/>
  <c r="C173" i="8"/>
  <c r="C173" i="4"/>
  <c r="D161" i="7"/>
  <c r="D161" i="3"/>
  <c r="C168" i="7"/>
  <c r="C168" i="3"/>
  <c r="C170" i="7"/>
  <c r="C170" i="3"/>
  <c r="C172" i="7"/>
  <c r="C172" i="3"/>
  <c r="C174" i="7"/>
  <c r="C174" i="3"/>
  <c r="C181" i="7"/>
  <c r="C181" i="3"/>
  <c r="C195" i="8"/>
  <c r="C195" i="4"/>
  <c r="C183" i="7"/>
  <c r="C183" i="3"/>
  <c r="D238" i="7"/>
  <c r="D238" i="3"/>
  <c r="C12" i="9"/>
  <c r="C12" i="5"/>
  <c r="D171" i="7"/>
  <c r="D171" i="3"/>
  <c r="D182" i="7"/>
  <c r="D182" i="3"/>
  <c r="C17" i="7"/>
  <c r="C17" i="3"/>
  <c r="C26" i="7"/>
  <c r="C26" i="3"/>
  <c r="C32" i="7"/>
  <c r="C32" i="3"/>
  <c r="C39" i="7"/>
  <c r="C39" i="3"/>
  <c r="C41" i="7"/>
  <c r="C41" i="3"/>
  <c r="C56" i="8"/>
  <c r="C56" i="4"/>
  <c r="C58" i="8"/>
  <c r="C58" i="4"/>
  <c r="C58" i="7"/>
  <c r="C58" i="3"/>
  <c r="C81" i="8"/>
  <c r="C81" i="4"/>
  <c r="C71" i="7"/>
  <c r="C71" i="3"/>
  <c r="C78" i="7"/>
  <c r="C78" i="3"/>
  <c r="C84" i="7"/>
  <c r="C84" i="3"/>
  <c r="C117" i="8"/>
  <c r="C117" i="4"/>
  <c r="C107" i="8"/>
  <c r="C107" i="4"/>
  <c r="C97" i="7"/>
  <c r="C97" i="3"/>
  <c r="C143" i="8"/>
  <c r="C143" i="4"/>
  <c r="C133" i="8"/>
  <c r="C133" i="4"/>
  <c r="C149" i="8"/>
  <c r="C149" i="4"/>
  <c r="C123" i="7"/>
  <c r="C123" i="3"/>
  <c r="C159" i="8"/>
  <c r="C159" i="4"/>
  <c r="D162" i="8"/>
  <c r="D162" i="4"/>
  <c r="C25" i="9"/>
  <c r="C25" i="5"/>
  <c r="D12" i="8"/>
  <c r="D12" i="4"/>
  <c r="D15" i="7"/>
  <c r="D15" i="3"/>
  <c r="D16" i="8"/>
  <c r="D16" i="4"/>
  <c r="D18" i="8"/>
  <c r="D18" i="4"/>
  <c r="D26" i="7"/>
  <c r="D26" i="3"/>
  <c r="D27" i="8"/>
  <c r="D27" i="4"/>
  <c r="D30" i="7"/>
  <c r="D30" i="3"/>
  <c r="D31" i="8"/>
  <c r="D31" i="4"/>
  <c r="D39" i="7"/>
  <c r="D39" i="3"/>
  <c r="D41" i="7"/>
  <c r="D41" i="3"/>
  <c r="D42" i="8"/>
  <c r="D42" i="4"/>
  <c r="D56" i="8"/>
  <c r="D56" i="4"/>
  <c r="D45" i="7"/>
  <c r="D45" i="3"/>
  <c r="D64" i="8"/>
  <c r="D64" i="4"/>
  <c r="D67" i="7"/>
  <c r="D67" i="3"/>
  <c r="B12" i="7"/>
  <c r="B12" i="3"/>
  <c r="B13" i="8"/>
  <c r="B13" i="4"/>
  <c r="B14" i="7"/>
  <c r="B14" i="3"/>
  <c r="B15" i="8"/>
  <c r="B15" i="4"/>
  <c r="B16" i="7"/>
  <c r="B16" i="3"/>
  <c r="B17" i="8"/>
  <c r="B17" i="4"/>
  <c r="B18" i="7"/>
  <c r="B18" i="3"/>
  <c r="B19" i="8"/>
  <c r="B19" i="4"/>
  <c r="B25" i="7"/>
  <c r="B25" i="3"/>
  <c r="B26" i="8"/>
  <c r="B26" i="4"/>
  <c r="B27" i="7"/>
  <c r="B27" i="3"/>
  <c r="B28" i="8"/>
  <c r="B28" i="4"/>
  <c r="B29" i="7"/>
  <c r="B29" i="3"/>
  <c r="B30" i="8"/>
  <c r="B30" i="4"/>
  <c r="B31" i="7"/>
  <c r="B31" i="3"/>
  <c r="B32" i="8"/>
  <c r="B32" i="4"/>
  <c r="B38" i="7"/>
  <c r="B38" i="3"/>
  <c r="B51" i="8"/>
  <c r="B51" i="4"/>
  <c r="B39" i="8"/>
  <c r="B39" i="4"/>
  <c r="B40" i="7"/>
  <c r="B40" i="3"/>
  <c r="B53" i="8"/>
  <c r="B53" i="4"/>
  <c r="B41" i="8"/>
  <c r="B41" i="4"/>
  <c r="B42" i="7"/>
  <c r="B42" i="3"/>
  <c r="B55" i="8"/>
  <c r="B55" i="4"/>
  <c r="B43" i="8"/>
  <c r="B43" i="4"/>
  <c r="B44" i="7"/>
  <c r="B44" i="3"/>
  <c r="B57" i="8"/>
  <c r="B57" i="4"/>
  <c r="B45" i="8"/>
  <c r="B45" i="4"/>
  <c r="B51" i="7"/>
  <c r="B51" i="3"/>
  <c r="B65" i="8"/>
  <c r="B65" i="4"/>
  <c r="B53" i="7"/>
  <c r="B53" i="3"/>
  <c r="B67" i="8"/>
  <c r="B67" i="4"/>
  <c r="B55" i="7"/>
  <c r="B55" i="3"/>
  <c r="B69" i="8"/>
  <c r="B69" i="4"/>
  <c r="B57" i="7"/>
  <c r="B57" i="3"/>
  <c r="B71" i="8"/>
  <c r="B71" i="4"/>
  <c r="B78" i="8"/>
  <c r="B78" i="4"/>
  <c r="B66" i="7"/>
  <c r="B66" i="3"/>
  <c r="B80" i="8"/>
  <c r="B80" i="4"/>
  <c r="B68" i="7"/>
  <c r="B68" i="3"/>
  <c r="B82" i="8"/>
  <c r="B82" i="4"/>
  <c r="B70" i="7"/>
  <c r="B70" i="3"/>
  <c r="B84" i="8"/>
  <c r="B84" i="4"/>
  <c r="B77" i="7"/>
  <c r="B77" i="3"/>
  <c r="B91" i="8"/>
  <c r="B91" i="4"/>
  <c r="B79" i="7"/>
  <c r="B79" i="3"/>
  <c r="B93" i="8"/>
  <c r="B93" i="4"/>
  <c r="B81" i="7"/>
  <c r="B81" i="3"/>
  <c r="B95" i="8"/>
  <c r="B95" i="4"/>
  <c r="B83" i="7"/>
  <c r="B83" i="3"/>
  <c r="B97" i="8"/>
  <c r="B97" i="4"/>
  <c r="B90" i="7"/>
  <c r="B90" i="3"/>
  <c r="B116" i="8"/>
  <c r="B116" i="4"/>
  <c r="B92" i="7"/>
  <c r="B92" i="3"/>
  <c r="B118" i="8"/>
  <c r="B118" i="4"/>
  <c r="B106" i="8"/>
  <c r="B106" i="4"/>
  <c r="B94" i="7"/>
  <c r="B94" i="3"/>
  <c r="B120" i="8"/>
  <c r="B120" i="4"/>
  <c r="B108" i="8"/>
  <c r="B108" i="4"/>
  <c r="B96" i="7"/>
  <c r="B96" i="3"/>
  <c r="B110" i="8"/>
  <c r="B110" i="4"/>
  <c r="B105" i="7"/>
  <c r="B105" i="3"/>
  <c r="B134" i="8"/>
  <c r="B134" i="4"/>
  <c r="D142" i="7"/>
  <c r="D142" i="3"/>
  <c r="C144" i="7"/>
  <c r="C144" i="3"/>
  <c r="D173" i="8"/>
  <c r="D173" i="4"/>
  <c r="C175" i="8"/>
  <c r="C175" i="4"/>
  <c r="D168" i="7"/>
  <c r="D168" i="3"/>
  <c r="D170" i="7"/>
  <c r="D170" i="3"/>
  <c r="D172" i="7"/>
  <c r="D172" i="3"/>
  <c r="D174" i="7"/>
  <c r="D174" i="3"/>
  <c r="D181" i="7"/>
  <c r="D181" i="3"/>
  <c r="D195" i="8"/>
  <c r="D195" i="4"/>
  <c r="D183" i="7"/>
  <c r="D183" i="3"/>
  <c r="C198" i="8"/>
  <c r="C198" i="4"/>
  <c r="D220" i="7"/>
  <c r="D220" i="3"/>
  <c r="C13" i="10"/>
  <c r="C13" i="6"/>
  <c r="C56" i="7"/>
  <c r="C56" i="3"/>
  <c r="C108" i="7"/>
  <c r="C108" i="3"/>
  <c r="C187" i="8"/>
  <c r="C187" i="4"/>
  <c r="C83" i="7"/>
  <c r="C83" i="3"/>
  <c r="C94" i="7"/>
  <c r="C94" i="3"/>
  <c r="C122" i="8"/>
  <c r="C122" i="4"/>
  <c r="C103" i="7"/>
  <c r="C103" i="3"/>
  <c r="C142" i="8"/>
  <c r="C142" i="4"/>
  <c r="C130" i="8"/>
  <c r="C130" i="4"/>
  <c r="C144" i="8"/>
  <c r="C144" i="4"/>
  <c r="C132" i="8"/>
  <c r="C132" i="4"/>
  <c r="C107" i="7"/>
  <c r="C107" i="3"/>
  <c r="C134" i="8"/>
  <c r="C134" i="4"/>
  <c r="C109" i="7"/>
  <c r="C109" i="3"/>
  <c r="C148" i="8"/>
  <c r="C148" i="4"/>
  <c r="C136" i="8"/>
  <c r="C136" i="4"/>
  <c r="C116" i="7"/>
  <c r="C116" i="3"/>
  <c r="C118" i="7"/>
  <c r="C118" i="3"/>
  <c r="C120" i="7"/>
  <c r="C120" i="3"/>
  <c r="C122" i="7"/>
  <c r="C122" i="3"/>
  <c r="C129" i="7"/>
  <c r="C129" i="3"/>
  <c r="C156" i="8"/>
  <c r="C156" i="4"/>
  <c r="C131" i="7"/>
  <c r="C131" i="3"/>
  <c r="C158" i="8"/>
  <c r="C158" i="4"/>
  <c r="C133" i="7"/>
  <c r="C133" i="3"/>
  <c r="C160" i="8"/>
  <c r="C160" i="4"/>
  <c r="C135" i="7"/>
  <c r="C135" i="3"/>
  <c r="D144" i="7"/>
  <c r="D144" i="3"/>
  <c r="C146" i="7"/>
  <c r="C146" i="3"/>
  <c r="D175" i="8"/>
  <c r="D175" i="4"/>
  <c r="C197" i="8"/>
  <c r="C197" i="4"/>
  <c r="D201" i="8"/>
  <c r="D201" i="4"/>
  <c r="D209" i="8"/>
  <c r="D209" i="4"/>
  <c r="D155" i="7"/>
  <c r="D155" i="3"/>
  <c r="D169" i="7"/>
  <c r="D169" i="3"/>
  <c r="D196" i="8"/>
  <c r="D196" i="4"/>
  <c r="D207" i="7"/>
  <c r="D207" i="3"/>
  <c r="D240" i="7"/>
  <c r="D240" i="3"/>
  <c r="D41" i="9"/>
  <c r="D41" i="5"/>
  <c r="C15" i="7"/>
  <c r="C15" i="3"/>
  <c r="C27" i="8"/>
  <c r="C27" i="4"/>
  <c r="C29" i="8"/>
  <c r="C29" i="4"/>
  <c r="C40" i="8"/>
  <c r="C40" i="4"/>
  <c r="C42" i="8"/>
  <c r="C42" i="4"/>
  <c r="C44" i="8"/>
  <c r="C44" i="4"/>
  <c r="C64" i="8"/>
  <c r="C64" i="4"/>
  <c r="C54" i="7"/>
  <c r="C54" i="3"/>
  <c r="C70" i="8"/>
  <c r="C70" i="4"/>
  <c r="C77" i="8"/>
  <c r="C77" i="4"/>
  <c r="C67" i="7"/>
  <c r="C67" i="3"/>
  <c r="C90" i="8"/>
  <c r="C90" i="4"/>
  <c r="C92" i="8"/>
  <c r="C92" i="4"/>
  <c r="C82" i="7"/>
  <c r="C82" i="3"/>
  <c r="C91" i="7"/>
  <c r="C91" i="3"/>
  <c r="C119" i="8"/>
  <c r="C119" i="4"/>
  <c r="C109" i="8"/>
  <c r="C109" i="4"/>
  <c r="C104" i="7"/>
  <c r="C104" i="3"/>
  <c r="C145" i="8"/>
  <c r="C145" i="4"/>
  <c r="C110" i="7"/>
  <c r="C110" i="3"/>
  <c r="C117" i="7"/>
  <c r="C117" i="3"/>
  <c r="C130" i="7"/>
  <c r="C130" i="3"/>
  <c r="C134" i="7"/>
  <c r="C134" i="3"/>
  <c r="C169" i="8"/>
  <c r="C169" i="4"/>
  <c r="D13" i="7"/>
  <c r="D13" i="3"/>
  <c r="D14" i="8"/>
  <c r="D14" i="4"/>
  <c r="D17" i="7"/>
  <c r="D17" i="3"/>
  <c r="D19" i="7"/>
  <c r="D19" i="3"/>
  <c r="D25" i="8"/>
  <c r="D25" i="4"/>
  <c r="D28" i="7"/>
  <c r="D28" i="3"/>
  <c r="D29" i="8"/>
  <c r="D29" i="4"/>
  <c r="D32" i="7"/>
  <c r="D32" i="3"/>
  <c r="D52" i="8"/>
  <c r="D52" i="4"/>
  <c r="D40" i="8"/>
  <c r="D40" i="4"/>
  <c r="D54" i="8"/>
  <c r="D54" i="4"/>
  <c r="D43" i="7"/>
  <c r="D43" i="3"/>
  <c r="D44" i="8"/>
  <c r="D44" i="4"/>
  <c r="D58" i="8"/>
  <c r="D58" i="4"/>
  <c r="D66" i="8"/>
  <c r="D66" i="4"/>
  <c r="D68" i="8"/>
  <c r="D68" i="4"/>
  <c r="D79" i="8"/>
  <c r="D79" i="4"/>
  <c r="C12" i="7"/>
  <c r="C12" i="3"/>
  <c r="C13" i="8"/>
  <c r="C13" i="4"/>
  <c r="C14" i="7"/>
  <c r="C14" i="3"/>
  <c r="C15" i="8"/>
  <c r="C15" i="4"/>
  <c r="C16" i="7"/>
  <c r="C16" i="3"/>
  <c r="C17" i="8"/>
  <c r="C17" i="4"/>
  <c r="C18" i="7"/>
  <c r="C18" i="3"/>
  <c r="C19" i="8"/>
  <c r="C19" i="4"/>
  <c r="C25" i="7"/>
  <c r="C25" i="3"/>
  <c r="C26" i="8"/>
  <c r="C26" i="4"/>
  <c r="C27" i="7"/>
  <c r="C27" i="3"/>
  <c r="C28" i="8"/>
  <c r="C28" i="4"/>
  <c r="C29" i="7"/>
  <c r="C29" i="3"/>
  <c r="C30" i="8"/>
  <c r="C30" i="4"/>
  <c r="C31" i="7"/>
  <c r="C31" i="3"/>
  <c r="C32" i="8"/>
  <c r="C32" i="4"/>
  <c r="C38" i="7"/>
  <c r="C38" i="3"/>
  <c r="C51" i="8"/>
  <c r="C51" i="4"/>
  <c r="C39" i="8"/>
  <c r="C39" i="4"/>
  <c r="C40" i="7"/>
  <c r="C40" i="3"/>
  <c r="C53" i="8"/>
  <c r="C53" i="4"/>
  <c r="C41" i="8"/>
  <c r="C41" i="4"/>
  <c r="C42" i="7"/>
  <c r="C42" i="3"/>
  <c r="C55" i="8"/>
  <c r="C55" i="4"/>
  <c r="C43" i="4"/>
  <c r="C43" i="8"/>
  <c r="C44" i="7"/>
  <c r="C44" i="3"/>
  <c r="C57" i="8"/>
  <c r="C57" i="4"/>
  <c r="C45" i="8"/>
  <c r="C45" i="4"/>
  <c r="C51" i="7"/>
  <c r="C51" i="3"/>
  <c r="C65" i="8"/>
  <c r="C65" i="4"/>
  <c r="C53" i="7"/>
  <c r="C53" i="3"/>
  <c r="C67" i="8"/>
  <c r="C67" i="4"/>
  <c r="C55" i="7"/>
  <c r="C55" i="3"/>
  <c r="C69" i="8"/>
  <c r="C69" i="4"/>
  <c r="C57" i="7"/>
  <c r="C57" i="3"/>
  <c r="C71" i="8"/>
  <c r="C71" i="4"/>
  <c r="C64" i="7"/>
  <c r="C64" i="3"/>
  <c r="C78" i="8"/>
  <c r="C78" i="4"/>
  <c r="C66" i="7"/>
  <c r="C66" i="3"/>
  <c r="C80" i="8"/>
  <c r="C80" i="4"/>
  <c r="C68" i="7"/>
  <c r="C68" i="3"/>
  <c r="C82" i="8"/>
  <c r="C82" i="4"/>
  <c r="C70" i="7"/>
  <c r="C70" i="3"/>
  <c r="C84" i="8"/>
  <c r="C84" i="4"/>
  <c r="C77" i="7"/>
  <c r="C77" i="3"/>
  <c r="C91" i="8"/>
  <c r="C91" i="4"/>
  <c r="C79" i="7"/>
  <c r="C79" i="3"/>
  <c r="C93" i="8"/>
  <c r="C93" i="4"/>
  <c r="C81" i="7"/>
  <c r="C81" i="3"/>
  <c r="C95" i="8"/>
  <c r="C95" i="4"/>
  <c r="C97" i="8"/>
  <c r="C97" i="4"/>
  <c r="C90" i="7"/>
  <c r="C90" i="3"/>
  <c r="C116" i="8"/>
  <c r="C116" i="4"/>
  <c r="C104" i="8"/>
  <c r="C104" i="4"/>
  <c r="C92" i="7"/>
  <c r="C92" i="3"/>
  <c r="C118" i="8"/>
  <c r="C118" i="4"/>
  <c r="C106" i="8"/>
  <c r="C106" i="4"/>
  <c r="C120" i="8"/>
  <c r="C120" i="4"/>
  <c r="C108" i="8"/>
  <c r="C108" i="4"/>
  <c r="C96" i="7"/>
  <c r="C96" i="3"/>
  <c r="C110" i="4"/>
  <c r="C110" i="8"/>
  <c r="C105" i="7"/>
  <c r="C105" i="3"/>
  <c r="C146" i="8"/>
  <c r="C146" i="4"/>
  <c r="D12" i="7"/>
  <c r="D12" i="3"/>
  <c r="D13" i="8"/>
  <c r="D13" i="4"/>
  <c r="D14" i="7"/>
  <c r="D14" i="3"/>
  <c r="D15" i="8"/>
  <c r="D15" i="4"/>
  <c r="D16" i="7"/>
  <c r="D16" i="3"/>
  <c r="D17" i="8"/>
  <c r="D17" i="4"/>
  <c r="D18" i="7"/>
  <c r="D18" i="3"/>
  <c r="D19" i="8"/>
  <c r="D19" i="4"/>
  <c r="D25" i="7"/>
  <c r="D25" i="3"/>
  <c r="D26" i="8"/>
  <c r="D26" i="4"/>
  <c r="D27" i="7"/>
  <c r="D27" i="3"/>
  <c r="D28" i="8"/>
  <c r="D28" i="4"/>
  <c r="D29" i="7"/>
  <c r="D29" i="3"/>
  <c r="D30" i="8"/>
  <c r="D30" i="4"/>
  <c r="D31" i="7"/>
  <c r="D31" i="3"/>
  <c r="D32" i="8"/>
  <c r="D32" i="4"/>
  <c r="D38" i="7"/>
  <c r="D38" i="3"/>
  <c r="D51" i="8"/>
  <c r="D51" i="4"/>
  <c r="D39" i="8"/>
  <c r="D39" i="4"/>
  <c r="D40" i="7"/>
  <c r="D40" i="3"/>
  <c r="D53" i="8"/>
  <c r="D53" i="4"/>
  <c r="D41" i="8"/>
  <c r="D41" i="4"/>
  <c r="D42" i="7"/>
  <c r="D42" i="3"/>
  <c r="D55" i="8"/>
  <c r="D55" i="4"/>
  <c r="D43" i="8"/>
  <c r="D43" i="4"/>
  <c r="D44" i="7"/>
  <c r="D44" i="3"/>
  <c r="D57" i="8"/>
  <c r="D57" i="4"/>
  <c r="D45" i="8"/>
  <c r="D45" i="4"/>
  <c r="D51" i="7"/>
  <c r="D51" i="3"/>
  <c r="D65" i="8"/>
  <c r="D65" i="4"/>
  <c r="D53" i="7"/>
  <c r="D53" i="3"/>
  <c r="D67" i="8"/>
  <c r="D67" i="4"/>
  <c r="D55" i="7"/>
  <c r="D55" i="3"/>
  <c r="D69" i="8"/>
  <c r="D69" i="4"/>
  <c r="D57" i="7"/>
  <c r="D57" i="3"/>
  <c r="D71" i="8"/>
  <c r="D71" i="4"/>
  <c r="D64" i="7"/>
  <c r="D64" i="3"/>
  <c r="D78" i="8"/>
  <c r="D78" i="4"/>
  <c r="D66" i="7"/>
  <c r="D66" i="3"/>
  <c r="D80" i="8"/>
  <c r="D80" i="4"/>
  <c r="D68" i="7"/>
  <c r="D68" i="3"/>
  <c r="D82" i="8"/>
  <c r="D82" i="4"/>
  <c r="D70" i="7"/>
  <c r="D70" i="3"/>
  <c r="D84" i="8"/>
  <c r="D84" i="4"/>
  <c r="D77" i="7"/>
  <c r="D77" i="3"/>
  <c r="D91" i="8"/>
  <c r="D91" i="4"/>
  <c r="D79" i="7"/>
  <c r="D79" i="3"/>
  <c r="D93" i="8"/>
  <c r="D93" i="4"/>
  <c r="D81" i="7"/>
  <c r="D81" i="3"/>
  <c r="D95" i="8"/>
  <c r="D95" i="4"/>
  <c r="D83" i="7"/>
  <c r="D83" i="3"/>
  <c r="D97" i="8"/>
  <c r="D97" i="4"/>
  <c r="D90" i="7"/>
  <c r="D90" i="3"/>
  <c r="D116" i="8"/>
  <c r="D116" i="4"/>
  <c r="D104" i="8"/>
  <c r="D104" i="4"/>
  <c r="D92" i="7"/>
  <c r="D92" i="3"/>
  <c r="D118" i="8"/>
  <c r="D118" i="4"/>
  <c r="D106" i="8"/>
  <c r="D106" i="4"/>
  <c r="D94" i="7"/>
  <c r="D94" i="3"/>
  <c r="D120" i="8"/>
  <c r="D120" i="4"/>
  <c r="D108" i="8"/>
  <c r="D108" i="4"/>
  <c r="D96" i="7"/>
  <c r="D96" i="3"/>
  <c r="D122" i="8"/>
  <c r="D122" i="4"/>
  <c r="D110" i="8"/>
  <c r="D110" i="4"/>
  <c r="D103" i="7"/>
  <c r="D103" i="3"/>
  <c r="D142" i="8"/>
  <c r="D142" i="4"/>
  <c r="D130" i="8"/>
  <c r="D130" i="4"/>
  <c r="D105" i="7"/>
  <c r="D105" i="3"/>
  <c r="D144" i="8"/>
  <c r="D144" i="4"/>
  <c r="D132" i="8"/>
  <c r="D132" i="4"/>
  <c r="D107" i="7"/>
  <c r="D107" i="3"/>
  <c r="D146" i="8"/>
  <c r="D146" i="4"/>
  <c r="D134" i="8"/>
  <c r="D134" i="4"/>
  <c r="D109" i="7"/>
  <c r="D109" i="3"/>
  <c r="D148" i="8"/>
  <c r="D148" i="4"/>
  <c r="D136" i="8"/>
  <c r="D136" i="4"/>
  <c r="D116" i="7"/>
  <c r="D116" i="3"/>
  <c r="D118" i="7"/>
  <c r="D118" i="3"/>
  <c r="D120" i="7"/>
  <c r="D120" i="3"/>
  <c r="D122" i="7"/>
  <c r="D122" i="3"/>
  <c r="D129" i="7"/>
  <c r="D129" i="3"/>
  <c r="D156" i="8"/>
  <c r="D156" i="4"/>
  <c r="D131" i="7"/>
  <c r="D131" i="3"/>
  <c r="D158" i="8"/>
  <c r="D158" i="4"/>
  <c r="D133" i="7"/>
  <c r="D133" i="3"/>
  <c r="D160" i="8"/>
  <c r="D160" i="4"/>
  <c r="D135" i="7"/>
  <c r="D135" i="3"/>
  <c r="C181" i="8"/>
  <c r="C181" i="4"/>
  <c r="D146" i="7"/>
  <c r="D146" i="3"/>
  <c r="C148" i="7"/>
  <c r="C148" i="3"/>
  <c r="D197" i="8"/>
  <c r="D197" i="4"/>
  <c r="C188" i="7"/>
  <c r="C188" i="3"/>
  <c r="C227" i="7"/>
  <c r="C227" i="3"/>
  <c r="C16" i="9"/>
  <c r="C16" i="5"/>
  <c r="C29" i="9"/>
  <c r="C29" i="5"/>
  <c r="C162" i="8"/>
  <c r="C162" i="4"/>
  <c r="C185" i="8"/>
  <c r="C185" i="4"/>
  <c r="C157" i="7"/>
  <c r="C157" i="3"/>
  <c r="D194" i="8"/>
  <c r="D194" i="4"/>
  <c r="C184" i="7"/>
  <c r="C184" i="3"/>
  <c r="D194" i="7"/>
  <c r="D194" i="3"/>
  <c r="C12" i="8"/>
  <c r="C12" i="4"/>
  <c r="C14" i="8"/>
  <c r="C14" i="4"/>
  <c r="C16" i="8"/>
  <c r="C16" i="4"/>
  <c r="C19" i="7"/>
  <c r="C19" i="3"/>
  <c r="C30" i="7"/>
  <c r="C30" i="3"/>
  <c r="C38" i="8"/>
  <c r="C38" i="4"/>
  <c r="C54" i="8"/>
  <c r="C54" i="4"/>
  <c r="C45" i="7"/>
  <c r="C45" i="3"/>
  <c r="C66" i="8"/>
  <c r="C66" i="4"/>
  <c r="C65" i="7"/>
  <c r="C65" i="3"/>
  <c r="C83" i="8"/>
  <c r="C83" i="4"/>
  <c r="C94" i="8"/>
  <c r="C94" i="4"/>
  <c r="C105" i="8"/>
  <c r="C105" i="4"/>
  <c r="C95" i="7"/>
  <c r="C95" i="3"/>
  <c r="C129" i="8"/>
  <c r="C129" i="4"/>
  <c r="C106" i="7"/>
  <c r="C106" i="3"/>
  <c r="C135" i="8"/>
  <c r="C135" i="4"/>
  <c r="C121" i="7"/>
  <c r="C121" i="3"/>
  <c r="C155" i="8"/>
  <c r="C155" i="4"/>
  <c r="C132" i="7"/>
  <c r="C132" i="3"/>
  <c r="C161" i="8"/>
  <c r="C161" i="4"/>
  <c r="D157" i="7"/>
  <c r="D157" i="3"/>
  <c r="C196" i="7"/>
  <c r="C196" i="3"/>
  <c r="B12" i="8"/>
  <c r="B12" i="4"/>
  <c r="B13" i="7"/>
  <c r="B13" i="3"/>
  <c r="B14" i="8"/>
  <c r="B14" i="4"/>
  <c r="B15" i="7"/>
  <c r="B15" i="3"/>
  <c r="B16" i="8"/>
  <c r="B16" i="4"/>
  <c r="B17" i="7"/>
  <c r="B17" i="3"/>
  <c r="B18" i="8"/>
  <c r="B18" i="4"/>
  <c r="B19" i="7"/>
  <c r="B19" i="3"/>
  <c r="B25" i="8"/>
  <c r="B25" i="4"/>
  <c r="B26" i="7"/>
  <c r="B26" i="3"/>
  <c r="B27" i="8"/>
  <c r="B27" i="4"/>
  <c r="B28" i="7"/>
  <c r="B28" i="3"/>
  <c r="B29" i="8"/>
  <c r="B29" i="4"/>
  <c r="B30" i="7"/>
  <c r="B30" i="3"/>
  <c r="B31" i="8"/>
  <c r="B31" i="4"/>
  <c r="B32" i="7"/>
  <c r="B32" i="3"/>
  <c r="B38" i="8"/>
  <c r="B38" i="4"/>
  <c r="B39" i="7"/>
  <c r="B39" i="3"/>
  <c r="B52" i="8"/>
  <c r="B52" i="4"/>
  <c r="B40" i="8"/>
  <c r="B40" i="4"/>
  <c r="B41" i="7"/>
  <c r="B41" i="3"/>
  <c r="B54" i="8"/>
  <c r="B54" i="4"/>
  <c r="B42" i="8"/>
  <c r="B42" i="4"/>
  <c r="B43" i="7"/>
  <c r="B43" i="3"/>
  <c r="B56" i="8"/>
  <c r="B56" i="4"/>
  <c r="B44" i="8"/>
  <c r="B44" i="4"/>
  <c r="B45" i="7"/>
  <c r="B45" i="3"/>
  <c r="B58" i="8"/>
  <c r="B58" i="4"/>
  <c r="B64" i="8"/>
  <c r="B64" i="4"/>
  <c r="B52" i="7"/>
  <c r="B52" i="3"/>
  <c r="B66" i="8"/>
  <c r="B66" i="4"/>
  <c r="B54" i="7"/>
  <c r="B54" i="3"/>
  <c r="B68" i="8"/>
  <c r="B68" i="4"/>
  <c r="B56" i="3"/>
  <c r="B56" i="7"/>
  <c r="B70" i="8"/>
  <c r="B70" i="4"/>
  <c r="B58" i="7"/>
  <c r="B58" i="3"/>
  <c r="B77" i="8"/>
  <c r="B77" i="4"/>
  <c r="B65" i="7"/>
  <c r="B65" i="3"/>
  <c r="B79" i="8"/>
  <c r="B79" i="4"/>
  <c r="B67" i="7"/>
  <c r="B67" i="3"/>
  <c r="B81" i="8"/>
  <c r="B81" i="4"/>
  <c r="B69" i="7"/>
  <c r="B69" i="3"/>
  <c r="B83" i="8"/>
  <c r="B83" i="4"/>
  <c r="B71" i="7"/>
  <c r="B71" i="3"/>
  <c r="B90" i="8"/>
  <c r="B90" i="4"/>
  <c r="B78" i="7"/>
  <c r="B78" i="3"/>
  <c r="B92" i="8"/>
  <c r="B92" i="4"/>
  <c r="B80" i="7"/>
  <c r="B80" i="3"/>
  <c r="B94" i="8"/>
  <c r="B94" i="4"/>
  <c r="B82" i="7"/>
  <c r="B82" i="3"/>
  <c r="B96" i="8"/>
  <c r="B96" i="4"/>
  <c r="B84" i="7"/>
  <c r="B84" i="3"/>
  <c r="B103" i="8"/>
  <c r="B103" i="4"/>
  <c r="B91" i="7"/>
  <c r="B91" i="3"/>
  <c r="B117" i="8"/>
  <c r="B117" i="4"/>
  <c r="B105" i="8"/>
  <c r="B105" i="4"/>
  <c r="B93" i="7"/>
  <c r="B93" i="3"/>
  <c r="B119" i="8"/>
  <c r="B119" i="4"/>
  <c r="B107" i="8"/>
  <c r="B107" i="4"/>
  <c r="B95" i="7"/>
  <c r="B95" i="3"/>
  <c r="B121" i="8"/>
  <c r="B121" i="4"/>
  <c r="B109" i="8"/>
  <c r="B109" i="4"/>
  <c r="B97" i="7"/>
  <c r="B97" i="3"/>
  <c r="B123" i="8"/>
  <c r="B123" i="4"/>
  <c r="B129" i="8"/>
  <c r="B129" i="4"/>
  <c r="B104" i="7"/>
  <c r="B104" i="3"/>
  <c r="B143" i="8"/>
  <c r="B143" i="4"/>
  <c r="B131" i="8"/>
  <c r="B131" i="4"/>
  <c r="B106" i="7"/>
  <c r="B106" i="3"/>
  <c r="B145" i="8"/>
  <c r="B145" i="4"/>
  <c r="B133" i="8"/>
  <c r="B133" i="4"/>
  <c r="B108" i="7"/>
  <c r="B108" i="3"/>
  <c r="B147" i="8"/>
  <c r="B147" i="4"/>
  <c r="B135" i="8"/>
  <c r="B135" i="4"/>
  <c r="B110" i="7"/>
  <c r="B110" i="3"/>
  <c r="B149" i="8"/>
  <c r="B149" i="4"/>
  <c r="B117" i="7"/>
  <c r="B117" i="3"/>
  <c r="B119" i="7"/>
  <c r="B119" i="3"/>
  <c r="B121" i="7"/>
  <c r="B121" i="3"/>
  <c r="B123" i="7"/>
  <c r="B123" i="3"/>
  <c r="B155" i="8"/>
  <c r="B155" i="4"/>
  <c r="B130" i="7"/>
  <c r="B130" i="3"/>
  <c r="B157" i="8"/>
  <c r="B157" i="4"/>
  <c r="B132" i="7"/>
  <c r="B132" i="3"/>
  <c r="B159" i="8"/>
  <c r="B159" i="4"/>
  <c r="B134" i="7"/>
  <c r="B134" i="3"/>
  <c r="B161" i="8"/>
  <c r="B161" i="4"/>
  <c r="D181" i="8"/>
  <c r="D181" i="4"/>
  <c r="C183" i="8"/>
  <c r="C183" i="4"/>
  <c r="D148" i="7"/>
  <c r="D148" i="3"/>
  <c r="C155" i="7"/>
  <c r="C155" i="3"/>
  <c r="C169" i="7"/>
  <c r="C169" i="3"/>
  <c r="C171" i="7"/>
  <c r="C171" i="3"/>
  <c r="C173" i="7"/>
  <c r="C173" i="3"/>
  <c r="C175" i="7"/>
  <c r="C175" i="3"/>
  <c r="C194" i="8"/>
  <c r="C194" i="4"/>
  <c r="C182" i="7"/>
  <c r="C182" i="3"/>
  <c r="C196" i="8"/>
  <c r="C196" i="4"/>
  <c r="D186" i="7"/>
  <c r="D186" i="3"/>
  <c r="D187" i="7"/>
  <c r="D187" i="3"/>
  <c r="C194" i="7"/>
  <c r="C194" i="3"/>
  <c r="C214" i="8"/>
  <c r="C214" i="4"/>
  <c r="B162" i="8"/>
  <c r="B162" i="4"/>
  <c r="C168" i="8"/>
  <c r="C168" i="4"/>
  <c r="D143" i="7"/>
  <c r="D143" i="3"/>
  <c r="B144" i="7"/>
  <c r="B144" i="3"/>
  <c r="C145" i="7"/>
  <c r="C145" i="3"/>
  <c r="D184" i="8"/>
  <c r="D184" i="4"/>
  <c r="B185" i="8"/>
  <c r="B185" i="4"/>
  <c r="C186" i="8"/>
  <c r="C186" i="4"/>
  <c r="D174" i="8"/>
  <c r="D174" i="4"/>
  <c r="B175" i="8"/>
  <c r="B175" i="4"/>
  <c r="D156" i="7"/>
  <c r="D156" i="3"/>
  <c r="B157" i="7"/>
  <c r="B157" i="3"/>
  <c r="C158" i="7"/>
  <c r="C158" i="3"/>
  <c r="B197" i="7"/>
  <c r="B197" i="3"/>
  <c r="D208" i="7"/>
  <c r="D208" i="3"/>
  <c r="C209" i="7"/>
  <c r="C209" i="3"/>
  <c r="B210" i="7"/>
  <c r="B210" i="3"/>
  <c r="D213" i="7"/>
  <c r="D213" i="3"/>
  <c r="C214" i="7"/>
  <c r="C214" i="3"/>
  <c r="D214" i="8"/>
  <c r="D214" i="4"/>
  <c r="D227" i="7"/>
  <c r="D227" i="3"/>
  <c r="C234" i="7"/>
  <c r="C234" i="3"/>
  <c r="C235" i="7"/>
  <c r="C235" i="3"/>
  <c r="C236" i="7"/>
  <c r="C236" i="3"/>
  <c r="C237" i="7"/>
  <c r="C237" i="3"/>
  <c r="D12" i="9"/>
  <c r="D12" i="5"/>
  <c r="D15" i="9"/>
  <c r="D15" i="5"/>
  <c r="B17" i="9"/>
  <c r="B17" i="5"/>
  <c r="C18" i="9"/>
  <c r="C18" i="5"/>
  <c r="C26" i="9"/>
  <c r="C26" i="5"/>
  <c r="B30" i="9"/>
  <c r="B30" i="5"/>
  <c r="D38" i="9"/>
  <c r="D38" i="5"/>
  <c r="D43" i="9"/>
  <c r="D43" i="5"/>
  <c r="D58" i="9"/>
  <c r="D58" i="5"/>
  <c r="B65" i="9"/>
  <c r="B65" i="5"/>
  <c r="B68" i="9"/>
  <c r="B68" i="5"/>
  <c r="D92" i="9"/>
  <c r="D92" i="5"/>
  <c r="D32" i="10"/>
  <c r="D32" i="6"/>
  <c r="C103" i="9"/>
  <c r="C103" i="5"/>
  <c r="C105" i="9"/>
  <c r="C105" i="5"/>
  <c r="C107" i="9"/>
  <c r="C107" i="5"/>
  <c r="C109" i="9"/>
  <c r="C109" i="5"/>
  <c r="C116" i="9"/>
  <c r="C116" i="5"/>
  <c r="C39" i="10"/>
  <c r="C39" i="6"/>
  <c r="C118" i="9"/>
  <c r="C118" i="5"/>
  <c r="C41" i="10"/>
  <c r="C41" i="6"/>
  <c r="C120" i="9"/>
  <c r="C120" i="5"/>
  <c r="C43" i="10"/>
  <c r="C43" i="6"/>
  <c r="C122" i="9"/>
  <c r="C122" i="5"/>
  <c r="C45" i="10"/>
  <c r="C45" i="6"/>
  <c r="D134" i="9"/>
  <c r="D134" i="5"/>
  <c r="C136" i="9"/>
  <c r="C136" i="5"/>
  <c r="C149" i="9"/>
  <c r="C149" i="5"/>
  <c r="C162" i="9"/>
  <c r="C162" i="5"/>
  <c r="C55" i="10"/>
  <c r="C55" i="6"/>
  <c r="C175" i="9"/>
  <c r="C175" i="5"/>
  <c r="M136" i="3"/>
  <c r="L140" i="3"/>
  <c r="B136" i="7"/>
  <c r="B136" i="3"/>
  <c r="B182" i="8"/>
  <c r="B182" i="4"/>
  <c r="B172" i="8"/>
  <c r="B172" i="4"/>
  <c r="B149" i="7"/>
  <c r="B149" i="3"/>
  <c r="B162" i="7"/>
  <c r="B162" i="3"/>
  <c r="B169" i="7"/>
  <c r="B169" i="3"/>
  <c r="B173" i="7"/>
  <c r="B173" i="3"/>
  <c r="B182" i="7"/>
  <c r="B182" i="3"/>
  <c r="B196" i="8"/>
  <c r="B196" i="4"/>
  <c r="D184" i="7"/>
  <c r="D184" i="3"/>
  <c r="C185" i="7"/>
  <c r="C185" i="3"/>
  <c r="D198" i="8"/>
  <c r="D198" i="4"/>
  <c r="B186" i="7"/>
  <c r="B186" i="3"/>
  <c r="C199" i="8"/>
  <c r="C199" i="4"/>
  <c r="B200" i="8"/>
  <c r="B200" i="4"/>
  <c r="D188" i="7"/>
  <c r="D188" i="3"/>
  <c r="D196" i="7"/>
  <c r="D196" i="3"/>
  <c r="B198" i="7"/>
  <c r="B198" i="3"/>
  <c r="D199" i="7"/>
  <c r="D199" i="3"/>
  <c r="C200" i="7"/>
  <c r="C200" i="3"/>
  <c r="B201" i="7"/>
  <c r="B201" i="3"/>
  <c r="B207" i="8"/>
  <c r="B207" i="4"/>
  <c r="D210" i="8"/>
  <c r="D210" i="4"/>
  <c r="C211" i="8"/>
  <c r="C211" i="4"/>
  <c r="D233" i="7"/>
  <c r="D233" i="3"/>
  <c r="D234" i="7"/>
  <c r="D234" i="3"/>
  <c r="D235" i="7"/>
  <c r="D235" i="3"/>
  <c r="D236" i="7"/>
  <c r="D236" i="3"/>
  <c r="C238" i="7"/>
  <c r="C238" i="3"/>
  <c r="C240" i="7"/>
  <c r="C240" i="3"/>
  <c r="D18" i="9"/>
  <c r="D18" i="5"/>
  <c r="D26" i="9"/>
  <c r="D26" i="5"/>
  <c r="C31" i="9"/>
  <c r="C31" i="5"/>
  <c r="D32" i="9"/>
  <c r="D32" i="5"/>
  <c r="B14" i="10"/>
  <c r="B14" i="6"/>
  <c r="D19" i="10"/>
  <c r="D19" i="6"/>
  <c r="D66" i="9"/>
  <c r="D66" i="5"/>
  <c r="D69" i="9"/>
  <c r="D69" i="5"/>
  <c r="B71" i="9"/>
  <c r="B71" i="5"/>
  <c r="D77" i="9"/>
  <c r="D77" i="5"/>
  <c r="B79" i="9"/>
  <c r="B79" i="5"/>
  <c r="B94" i="9"/>
  <c r="B94" i="5"/>
  <c r="B97" i="9"/>
  <c r="B97" i="5"/>
  <c r="D168" i="8"/>
  <c r="D168" i="4"/>
  <c r="B169" i="8"/>
  <c r="B169" i="4"/>
  <c r="D145" i="7"/>
  <c r="D145" i="3"/>
  <c r="B146" i="7"/>
  <c r="B146" i="3"/>
  <c r="D186" i="8"/>
  <c r="D186" i="4"/>
  <c r="B187" i="8"/>
  <c r="B187" i="4"/>
  <c r="C188" i="8"/>
  <c r="C188" i="4"/>
  <c r="D158" i="7"/>
  <c r="D158" i="3"/>
  <c r="B159" i="7"/>
  <c r="B159" i="3"/>
  <c r="C160" i="7"/>
  <c r="C160" i="3"/>
  <c r="B195" i="7"/>
  <c r="B195" i="3"/>
  <c r="C197" i="7"/>
  <c r="C197" i="3"/>
  <c r="D209" i="7"/>
  <c r="D209" i="3"/>
  <c r="C210" i="7"/>
  <c r="C210" i="3"/>
  <c r="B213" i="8"/>
  <c r="B213" i="4"/>
  <c r="D214" i="7"/>
  <c r="D214" i="3"/>
  <c r="C220" i="7"/>
  <c r="C220" i="3"/>
  <c r="B223" i="7"/>
  <c r="B223" i="3"/>
  <c r="B226" i="7"/>
  <c r="B226" i="3"/>
  <c r="B13" i="9"/>
  <c r="B13" i="5"/>
  <c r="C14" i="9"/>
  <c r="C14" i="5"/>
  <c r="C17" i="9"/>
  <c r="C17" i="5"/>
  <c r="C30" i="9"/>
  <c r="C30" i="5"/>
  <c r="D16" i="10"/>
  <c r="D16" i="6"/>
  <c r="D45" i="9"/>
  <c r="D45" i="5"/>
  <c r="C170" i="8"/>
  <c r="C170" i="4"/>
  <c r="C147" i="7"/>
  <c r="C147" i="3"/>
  <c r="B143" i="7"/>
  <c r="B143" i="3"/>
  <c r="B184" i="8"/>
  <c r="B184" i="4"/>
  <c r="B174" i="8"/>
  <c r="B174" i="4"/>
  <c r="B156" i="7"/>
  <c r="B156" i="3"/>
  <c r="B170" i="7"/>
  <c r="B170" i="3"/>
  <c r="B174" i="7"/>
  <c r="B174" i="3"/>
  <c r="B183" i="7"/>
  <c r="B183" i="3"/>
  <c r="B197" i="8"/>
  <c r="B197" i="4"/>
  <c r="D185" i="7"/>
  <c r="D185" i="3"/>
  <c r="C186" i="7"/>
  <c r="C186" i="3"/>
  <c r="D199" i="8"/>
  <c r="D199" i="4"/>
  <c r="B187" i="7"/>
  <c r="B187" i="3"/>
  <c r="C200" i="8"/>
  <c r="C200" i="4"/>
  <c r="B201" i="8"/>
  <c r="B201" i="4"/>
  <c r="D197" i="7"/>
  <c r="D197" i="3"/>
  <c r="D200" i="7"/>
  <c r="D200" i="3"/>
  <c r="C201" i="7"/>
  <c r="C201" i="3"/>
  <c r="C207" i="8"/>
  <c r="C207" i="4"/>
  <c r="D210" i="7"/>
  <c r="D210" i="3"/>
  <c r="C211" i="7"/>
  <c r="C211" i="3"/>
  <c r="D211" i="8"/>
  <c r="D211" i="4"/>
  <c r="B212" i="7"/>
  <c r="B212" i="3"/>
  <c r="C212" i="8"/>
  <c r="C212" i="4"/>
  <c r="B213" i="7"/>
  <c r="B213" i="3"/>
  <c r="D14" i="9"/>
  <c r="D14" i="5"/>
  <c r="D17" i="9"/>
  <c r="D17" i="5"/>
  <c r="D30" i="9"/>
  <c r="D30" i="5"/>
  <c r="D42" i="9"/>
  <c r="D42" i="5"/>
  <c r="C136" i="7"/>
  <c r="C136" i="3"/>
  <c r="D170" i="8"/>
  <c r="D170" i="4"/>
  <c r="B171" i="8"/>
  <c r="B171" i="4"/>
  <c r="D147" i="7"/>
  <c r="D147" i="3"/>
  <c r="C149" i="7"/>
  <c r="C149" i="3"/>
  <c r="D188" i="8"/>
  <c r="D188" i="4"/>
  <c r="D160" i="7"/>
  <c r="D160" i="3"/>
  <c r="B161" i="7"/>
  <c r="B161" i="3"/>
  <c r="C162" i="7"/>
  <c r="C162" i="3"/>
  <c r="C198" i="7"/>
  <c r="C198" i="3"/>
  <c r="D207" i="8"/>
  <c r="D207" i="4"/>
  <c r="B208" i="7"/>
  <c r="B208" i="3"/>
  <c r="C208" i="8"/>
  <c r="C208" i="4"/>
  <c r="B209" i="8"/>
  <c r="B209" i="4"/>
  <c r="B210" i="8"/>
  <c r="B210" i="4"/>
  <c r="C221" i="7"/>
  <c r="C221" i="3"/>
  <c r="C222" i="7"/>
  <c r="C222" i="3"/>
  <c r="C223" i="7"/>
  <c r="C223" i="3"/>
  <c r="C224" i="7"/>
  <c r="C224" i="3"/>
  <c r="C13" i="9"/>
  <c r="C13" i="5"/>
  <c r="D25" i="9"/>
  <c r="D25" i="5"/>
  <c r="D29" i="9"/>
  <c r="D29" i="5"/>
  <c r="B39" i="9"/>
  <c r="B39" i="5"/>
  <c r="D13" i="10"/>
  <c r="D13" i="6"/>
  <c r="D18" i="10"/>
  <c r="D18" i="6"/>
  <c r="B181" i="8"/>
  <c r="B181" i="4"/>
  <c r="C182" i="8"/>
  <c r="C182" i="4"/>
  <c r="C172" i="8"/>
  <c r="C172" i="4"/>
  <c r="B148" i="7"/>
  <c r="B148" i="3"/>
  <c r="B168" i="8"/>
  <c r="B168" i="4"/>
  <c r="B145" i="7"/>
  <c r="B145" i="3"/>
  <c r="B186" i="8"/>
  <c r="B186" i="4"/>
  <c r="B158" i="7"/>
  <c r="B158" i="3"/>
  <c r="B171" i="7"/>
  <c r="B171" i="3"/>
  <c r="B175" i="7"/>
  <c r="B175" i="3"/>
  <c r="B194" i="8"/>
  <c r="B194" i="4"/>
  <c r="B184" i="7"/>
  <c r="B184" i="3"/>
  <c r="B198" i="8"/>
  <c r="B198" i="4"/>
  <c r="C187" i="7"/>
  <c r="C187" i="3"/>
  <c r="D200" i="8"/>
  <c r="D200" i="4"/>
  <c r="B188" i="7"/>
  <c r="B188" i="3"/>
  <c r="C201" i="8"/>
  <c r="C201" i="4"/>
  <c r="C195" i="7"/>
  <c r="C195" i="3"/>
  <c r="B199" i="7"/>
  <c r="B199" i="3"/>
  <c r="D201" i="7"/>
  <c r="D201" i="3"/>
  <c r="C207" i="7"/>
  <c r="C207" i="3"/>
  <c r="D211" i="7"/>
  <c r="D211" i="3"/>
  <c r="C212" i="7"/>
  <c r="C212" i="3"/>
  <c r="D212" i="8"/>
  <c r="D212" i="4"/>
  <c r="C213" i="8"/>
  <c r="C213" i="4"/>
  <c r="D221" i="7"/>
  <c r="D221" i="3"/>
  <c r="D222" i="7"/>
  <c r="D222" i="3"/>
  <c r="D223" i="7"/>
  <c r="D223" i="3"/>
  <c r="C225" i="7"/>
  <c r="C225" i="3"/>
  <c r="D13" i="9"/>
  <c r="D13" i="5"/>
  <c r="C19" i="9"/>
  <c r="C19" i="5"/>
  <c r="D28" i="9"/>
  <c r="D28" i="5"/>
  <c r="D12" i="10"/>
  <c r="D12" i="6"/>
  <c r="D14" i="10"/>
  <c r="D14" i="6"/>
  <c r="D44" i="9"/>
  <c r="D44" i="5"/>
  <c r="C143" i="7"/>
  <c r="C143" i="3"/>
  <c r="C184" i="8"/>
  <c r="C184" i="4"/>
  <c r="D149" i="7"/>
  <c r="D149" i="3"/>
  <c r="B155" i="7"/>
  <c r="B155" i="3"/>
  <c r="C156" i="7"/>
  <c r="C156" i="3"/>
  <c r="D162" i="7"/>
  <c r="D162" i="3"/>
  <c r="B168" i="7"/>
  <c r="B168" i="3"/>
  <c r="D195" i="7"/>
  <c r="D195" i="3"/>
  <c r="D198" i="7"/>
  <c r="D198" i="3"/>
  <c r="B200" i="7"/>
  <c r="B200" i="3"/>
  <c r="D208" i="8"/>
  <c r="D208" i="4"/>
  <c r="C209" i="8"/>
  <c r="C209" i="4"/>
  <c r="C213" i="7"/>
  <c r="C213" i="3"/>
  <c r="D213" i="8"/>
  <c r="D213" i="4"/>
  <c r="B214" i="7"/>
  <c r="B214" i="3"/>
  <c r="B236" i="7"/>
  <c r="B236" i="3"/>
  <c r="B239" i="7"/>
  <c r="B239" i="3"/>
  <c r="D16" i="9"/>
  <c r="D16" i="5"/>
  <c r="D19" i="9"/>
  <c r="D19" i="5"/>
  <c r="B26" i="9"/>
  <c r="B26" i="5"/>
  <c r="C27" i="9"/>
  <c r="C27" i="5"/>
  <c r="C38" i="9"/>
  <c r="C38" i="5"/>
  <c r="C39" i="9"/>
  <c r="C39" i="5"/>
  <c r="D15" i="10"/>
  <c r="D15" i="6"/>
  <c r="B42" i="9"/>
  <c r="B42" i="5"/>
  <c r="D136" i="7"/>
  <c r="D136" i="3"/>
  <c r="B142" i="7"/>
  <c r="B142" i="3"/>
  <c r="D182" i="8"/>
  <c r="D182" i="4"/>
  <c r="B183" i="8"/>
  <c r="B183" i="4"/>
  <c r="D172" i="8"/>
  <c r="D172" i="4"/>
  <c r="B173" i="8"/>
  <c r="B173" i="4"/>
  <c r="C174" i="8"/>
  <c r="C174" i="4"/>
  <c r="B170" i="8"/>
  <c r="B170" i="4"/>
  <c r="B147" i="7"/>
  <c r="B147" i="3"/>
  <c r="B188" i="8"/>
  <c r="B188" i="4"/>
  <c r="B160" i="7"/>
  <c r="B160" i="3"/>
  <c r="B172" i="7"/>
  <c r="B172" i="3"/>
  <c r="B181" i="7"/>
  <c r="B181" i="3"/>
  <c r="B195" i="8"/>
  <c r="B195" i="4"/>
  <c r="B185" i="7"/>
  <c r="B185" i="3"/>
  <c r="B199" i="8"/>
  <c r="B199" i="4"/>
  <c r="C208" i="7"/>
  <c r="C208" i="3"/>
  <c r="C210" i="8"/>
  <c r="C210" i="4"/>
  <c r="B211" i="8"/>
  <c r="B211" i="4"/>
  <c r="C15" i="9"/>
  <c r="C15" i="5"/>
  <c r="D27" i="9"/>
  <c r="D27" i="5"/>
  <c r="D39" i="9"/>
  <c r="D39" i="5"/>
  <c r="D17" i="10"/>
  <c r="D17" i="6"/>
  <c r="D51" i="9"/>
  <c r="D51" i="5"/>
  <c r="B194" i="7"/>
  <c r="B194" i="3"/>
  <c r="B207" i="7"/>
  <c r="B207" i="3"/>
  <c r="B212" i="8"/>
  <c r="B212" i="4"/>
  <c r="B220" i="7"/>
  <c r="B220" i="3"/>
  <c r="B233" i="7"/>
  <c r="B233" i="3"/>
  <c r="B14" i="9"/>
  <c r="B14" i="5"/>
  <c r="B18" i="9"/>
  <c r="B18" i="5"/>
  <c r="B27" i="9"/>
  <c r="B27" i="5"/>
  <c r="B31" i="9"/>
  <c r="B31" i="5"/>
  <c r="B40" i="9"/>
  <c r="B40" i="5"/>
  <c r="C14" i="10"/>
  <c r="C14" i="6"/>
  <c r="B15" i="10"/>
  <c r="B15" i="6"/>
  <c r="B56" i="9"/>
  <c r="B56" i="5"/>
  <c r="B64" i="9"/>
  <c r="B64" i="5"/>
  <c r="D80" i="9"/>
  <c r="D80" i="5"/>
  <c r="B82" i="9"/>
  <c r="B82" i="5"/>
  <c r="B90" i="9"/>
  <c r="B90" i="5"/>
  <c r="B30" i="10"/>
  <c r="B30" i="6"/>
  <c r="D224" i="7"/>
  <c r="D224" i="3"/>
  <c r="B225" i="7"/>
  <c r="B225" i="3"/>
  <c r="C226" i="7"/>
  <c r="C226" i="3"/>
  <c r="D237" i="7"/>
  <c r="D237" i="3"/>
  <c r="B238" i="7"/>
  <c r="B238" i="3"/>
  <c r="C239" i="7"/>
  <c r="C239" i="3"/>
  <c r="C42" i="9"/>
  <c r="C42" i="5"/>
  <c r="C16" i="10"/>
  <c r="C16" i="6"/>
  <c r="C43" i="9"/>
  <c r="C43" i="5"/>
  <c r="C17" i="10"/>
  <c r="C17" i="6"/>
  <c r="C44" i="9"/>
  <c r="C44" i="5"/>
  <c r="C18" i="10"/>
  <c r="C18" i="6"/>
  <c r="C45" i="9"/>
  <c r="C45" i="5"/>
  <c r="C19" i="10"/>
  <c r="C19" i="6"/>
  <c r="C51" i="9"/>
  <c r="C51" i="5"/>
  <c r="C52" i="9"/>
  <c r="C52" i="5"/>
  <c r="C53" i="9"/>
  <c r="C53" i="5"/>
  <c r="C54" i="9"/>
  <c r="C54" i="5"/>
  <c r="C55" i="9"/>
  <c r="C55" i="5"/>
  <c r="D57" i="9"/>
  <c r="D57" i="5"/>
  <c r="D65" i="9"/>
  <c r="D65" i="5"/>
  <c r="B67" i="9"/>
  <c r="B67" i="5"/>
  <c r="D68" i="9"/>
  <c r="D68" i="5"/>
  <c r="B70" i="9"/>
  <c r="B70" i="5"/>
  <c r="C91" i="9"/>
  <c r="C91" i="5"/>
  <c r="B96" i="9"/>
  <c r="B96" i="5"/>
  <c r="C31" i="10"/>
  <c r="C31" i="6"/>
  <c r="B196" i="7"/>
  <c r="B196" i="3"/>
  <c r="B209" i="7"/>
  <c r="B209" i="3"/>
  <c r="B214" i="8"/>
  <c r="B214" i="4"/>
  <c r="B222" i="7"/>
  <c r="B222" i="3"/>
  <c r="B235" i="7"/>
  <c r="B235" i="3"/>
  <c r="B240" i="7"/>
  <c r="B240" i="3"/>
  <c r="B15" i="9"/>
  <c r="B15" i="5"/>
  <c r="B19" i="9"/>
  <c r="B19" i="5"/>
  <c r="B28" i="9"/>
  <c r="B28" i="5"/>
  <c r="B32" i="9"/>
  <c r="B32" i="5"/>
  <c r="B12" i="10"/>
  <c r="B12" i="6"/>
  <c r="C40" i="9"/>
  <c r="C40" i="5"/>
  <c r="B41" i="9"/>
  <c r="B41" i="5"/>
  <c r="D71" i="9"/>
  <c r="D71" i="5"/>
  <c r="B78" i="9"/>
  <c r="B78" i="5"/>
  <c r="B81" i="9"/>
  <c r="B81" i="5"/>
  <c r="D226" i="7"/>
  <c r="D226" i="3"/>
  <c r="B227" i="7"/>
  <c r="B227" i="3"/>
  <c r="C233" i="7"/>
  <c r="C233" i="3"/>
  <c r="D239" i="7"/>
  <c r="D239" i="3"/>
  <c r="C15" i="10"/>
  <c r="C15" i="6"/>
  <c r="D52" i="9"/>
  <c r="D52" i="5"/>
  <c r="D53" i="9"/>
  <c r="D53" i="5"/>
  <c r="D54" i="9"/>
  <c r="D54" i="5"/>
  <c r="D55" i="9"/>
  <c r="D55" i="5"/>
  <c r="D56" i="9"/>
  <c r="D56" i="5"/>
  <c r="B58" i="9"/>
  <c r="B58" i="5"/>
  <c r="D64" i="9"/>
  <c r="D64" i="5"/>
  <c r="B66" i="9"/>
  <c r="B66" i="5"/>
  <c r="D79" i="9"/>
  <c r="D79" i="5"/>
  <c r="D82" i="9"/>
  <c r="D82" i="5"/>
  <c r="B84" i="9"/>
  <c r="B84" i="5"/>
  <c r="B26" i="10"/>
  <c r="B26" i="6"/>
  <c r="B92" i="9"/>
  <c r="B92" i="5"/>
  <c r="B29" i="10"/>
  <c r="B29" i="6"/>
  <c r="B32" i="10"/>
  <c r="B32" i="6"/>
  <c r="B208" i="8"/>
  <c r="B208" i="4"/>
  <c r="B211" i="7"/>
  <c r="B211" i="3"/>
  <c r="B224" i="7"/>
  <c r="B224" i="3"/>
  <c r="B237" i="7"/>
  <c r="B237" i="3"/>
  <c r="B12" i="9"/>
  <c r="B12" i="5"/>
  <c r="B16" i="9"/>
  <c r="B16" i="5"/>
  <c r="B25" i="9"/>
  <c r="B25" i="5"/>
  <c r="C28" i="9"/>
  <c r="C28" i="5"/>
  <c r="B29" i="9"/>
  <c r="B29" i="5"/>
  <c r="D31" i="9"/>
  <c r="D31" i="5"/>
  <c r="C32" i="9"/>
  <c r="C32" i="5"/>
  <c r="B38" i="9"/>
  <c r="B38" i="5"/>
  <c r="C12" i="10"/>
  <c r="C12" i="6"/>
  <c r="B13" i="10"/>
  <c r="B13" i="6"/>
  <c r="D40" i="9"/>
  <c r="D40" i="5"/>
  <c r="C41" i="9"/>
  <c r="C41" i="5"/>
  <c r="D67" i="9"/>
  <c r="D67" i="5"/>
  <c r="B69" i="9"/>
  <c r="B69" i="5"/>
  <c r="B77" i="9"/>
  <c r="B77" i="5"/>
  <c r="B221" i="7"/>
  <c r="B221" i="3"/>
  <c r="B234" i="7"/>
  <c r="B234" i="3"/>
  <c r="B57" i="9"/>
  <c r="B57" i="5"/>
  <c r="C58" i="9"/>
  <c r="C58" i="5"/>
  <c r="D70" i="9"/>
  <c r="D70" i="5"/>
  <c r="D78" i="9"/>
  <c r="D78" i="5"/>
  <c r="B80" i="9"/>
  <c r="B80" i="5"/>
  <c r="D81" i="9"/>
  <c r="D81" i="5"/>
  <c r="B83" i="9"/>
  <c r="B83" i="5"/>
  <c r="B28" i="10"/>
  <c r="B28" i="6"/>
  <c r="B16" i="10"/>
  <c r="B16" i="6"/>
  <c r="B43" i="9"/>
  <c r="B43" i="5"/>
  <c r="B17" i="10"/>
  <c r="B17" i="6"/>
  <c r="B44" i="9"/>
  <c r="B44" i="5"/>
  <c r="B18" i="10"/>
  <c r="B18" i="6"/>
  <c r="B45" i="9"/>
  <c r="B45" i="5"/>
  <c r="B19" i="10"/>
  <c r="B19" i="6"/>
  <c r="B51" i="9"/>
  <c r="B51" i="5"/>
  <c r="B52" i="9"/>
  <c r="B52" i="5"/>
  <c r="B53" i="9"/>
  <c r="B53" i="5"/>
  <c r="B54" i="9"/>
  <c r="B54" i="5"/>
  <c r="B55" i="9"/>
  <c r="B55" i="5"/>
  <c r="C56" i="9"/>
  <c r="C56" i="5"/>
  <c r="C65" i="9"/>
  <c r="C65" i="5"/>
  <c r="C69" i="9"/>
  <c r="C69" i="5"/>
  <c r="C78" i="9"/>
  <c r="C78" i="5"/>
  <c r="C82" i="9"/>
  <c r="C82" i="5"/>
  <c r="C90" i="9"/>
  <c r="C90" i="5"/>
  <c r="D91" i="9"/>
  <c r="D91" i="5"/>
  <c r="B27" i="10"/>
  <c r="B27" i="6"/>
  <c r="B95" i="9"/>
  <c r="B95" i="5"/>
  <c r="C30" i="10"/>
  <c r="C30" i="6"/>
  <c r="D31" i="10"/>
  <c r="D31" i="6"/>
  <c r="D103" i="9"/>
  <c r="D103" i="5"/>
  <c r="D105" i="9"/>
  <c r="D105" i="5"/>
  <c r="D107" i="9"/>
  <c r="D107" i="5"/>
  <c r="D109" i="9"/>
  <c r="D109" i="5"/>
  <c r="D116" i="9"/>
  <c r="D116" i="5"/>
  <c r="D39" i="10"/>
  <c r="D39" i="6"/>
  <c r="D118" i="9"/>
  <c r="D118" i="5"/>
  <c r="D41" i="10"/>
  <c r="D41" i="6"/>
  <c r="D120" i="9"/>
  <c r="D120" i="5"/>
  <c r="D43" i="10"/>
  <c r="D43" i="6"/>
  <c r="D122" i="9"/>
  <c r="D122" i="5"/>
  <c r="B129" i="9"/>
  <c r="B129" i="5"/>
  <c r="D136" i="9"/>
  <c r="D136" i="5"/>
  <c r="C143" i="9"/>
  <c r="C143" i="5"/>
  <c r="C148" i="9"/>
  <c r="C148" i="5"/>
  <c r="C161" i="9"/>
  <c r="C161" i="5"/>
  <c r="C54" i="10"/>
  <c r="C54" i="6"/>
  <c r="C174" i="9"/>
  <c r="C174" i="5"/>
  <c r="C84" i="9"/>
  <c r="C84" i="5"/>
  <c r="D90" i="9"/>
  <c r="D90" i="5"/>
  <c r="C29" i="10"/>
  <c r="C29" i="6"/>
  <c r="D30" i="10"/>
  <c r="D30" i="6"/>
  <c r="C97" i="9"/>
  <c r="C97" i="5"/>
  <c r="B104" i="9"/>
  <c r="B104" i="5"/>
  <c r="B106" i="9"/>
  <c r="B106" i="5"/>
  <c r="B108" i="9"/>
  <c r="B108" i="5"/>
  <c r="B110" i="9"/>
  <c r="B110" i="5"/>
  <c r="B38" i="10"/>
  <c r="B38" i="6"/>
  <c r="B117" i="9"/>
  <c r="B117" i="5"/>
  <c r="B40" i="10"/>
  <c r="B40" i="6"/>
  <c r="B119" i="9"/>
  <c r="B119" i="5"/>
  <c r="B42" i="10"/>
  <c r="B42" i="6"/>
  <c r="B121" i="9"/>
  <c r="B121" i="5"/>
  <c r="B44" i="10"/>
  <c r="B44" i="6"/>
  <c r="B123" i="9"/>
  <c r="B123" i="5"/>
  <c r="D45" i="10"/>
  <c r="D45" i="6"/>
  <c r="B130" i="9"/>
  <c r="B130" i="5"/>
  <c r="B131" i="9"/>
  <c r="B131" i="5"/>
  <c r="D143" i="9"/>
  <c r="D143" i="5"/>
  <c r="C145" i="9"/>
  <c r="C145" i="5"/>
  <c r="C147" i="9"/>
  <c r="C147" i="5"/>
  <c r="B157" i="9"/>
  <c r="B157" i="5"/>
  <c r="C160" i="9"/>
  <c r="C160" i="5"/>
  <c r="B170" i="9"/>
  <c r="B170" i="5"/>
  <c r="C53" i="10"/>
  <c r="C53" i="6"/>
  <c r="C173" i="9"/>
  <c r="C173" i="5"/>
  <c r="B58" i="10"/>
  <c r="B58" i="6"/>
  <c r="B183" i="9"/>
  <c r="B183" i="5"/>
  <c r="C186" i="9"/>
  <c r="C186" i="5"/>
  <c r="C57" i="9"/>
  <c r="C57" i="5"/>
  <c r="C66" i="9"/>
  <c r="C66" i="5"/>
  <c r="C70" i="9"/>
  <c r="C70" i="5"/>
  <c r="C79" i="9"/>
  <c r="C79" i="5"/>
  <c r="C83" i="9"/>
  <c r="C83" i="5"/>
  <c r="D84" i="9"/>
  <c r="D84" i="5"/>
  <c r="B25" i="10"/>
  <c r="B25" i="6"/>
  <c r="B93" i="9"/>
  <c r="B93" i="5"/>
  <c r="C28" i="10"/>
  <c r="C28" i="6"/>
  <c r="D29" i="10"/>
  <c r="D29" i="6"/>
  <c r="C96" i="9"/>
  <c r="C96" i="5"/>
  <c r="D97" i="9"/>
  <c r="D97" i="5"/>
  <c r="B133" i="9"/>
  <c r="B133" i="5"/>
  <c r="D145" i="9"/>
  <c r="D145" i="5"/>
  <c r="D146" i="9"/>
  <c r="D146" i="5"/>
  <c r="C159" i="9"/>
  <c r="C159" i="5"/>
  <c r="C52" i="10"/>
  <c r="C52" i="6"/>
  <c r="C172" i="9"/>
  <c r="C172" i="5"/>
  <c r="C185" i="9"/>
  <c r="C185" i="5"/>
  <c r="D83" i="9"/>
  <c r="D83" i="5"/>
  <c r="C27" i="10"/>
  <c r="C27" i="6"/>
  <c r="D28" i="10"/>
  <c r="D28" i="6"/>
  <c r="C95" i="9"/>
  <c r="C95" i="5"/>
  <c r="D96" i="9"/>
  <c r="D96" i="5"/>
  <c r="C104" i="9"/>
  <c r="C104" i="5"/>
  <c r="C106" i="9"/>
  <c r="C106" i="5"/>
  <c r="C108" i="9"/>
  <c r="C108" i="5"/>
  <c r="C110" i="9"/>
  <c r="C110" i="5"/>
  <c r="C38" i="10"/>
  <c r="C38" i="6"/>
  <c r="C117" i="9"/>
  <c r="C117" i="5"/>
  <c r="C40" i="10"/>
  <c r="C40" i="6"/>
  <c r="C119" i="9"/>
  <c r="C119" i="5"/>
  <c r="C42" i="10"/>
  <c r="C42" i="6"/>
  <c r="C121" i="9"/>
  <c r="C121" i="5"/>
  <c r="C44" i="10"/>
  <c r="C44" i="6"/>
  <c r="C123" i="9"/>
  <c r="C123" i="5"/>
  <c r="C131" i="9"/>
  <c r="C131" i="5"/>
  <c r="B134" i="9"/>
  <c r="B134" i="5"/>
  <c r="B135" i="9"/>
  <c r="B135" i="5"/>
  <c r="C158" i="9"/>
  <c r="C158" i="5"/>
  <c r="C51" i="10"/>
  <c r="C51" i="6"/>
  <c r="C171" i="9"/>
  <c r="C171" i="5"/>
  <c r="C184" i="9"/>
  <c r="C184" i="5"/>
  <c r="C67" i="9"/>
  <c r="C67" i="5"/>
  <c r="C71" i="9"/>
  <c r="C71" i="5"/>
  <c r="C80" i="9"/>
  <c r="C80" i="5"/>
  <c r="B91" i="9"/>
  <c r="B91" i="5"/>
  <c r="C26" i="10"/>
  <c r="C26" i="6"/>
  <c r="D27" i="10"/>
  <c r="D27" i="6"/>
  <c r="C94" i="9"/>
  <c r="C94" i="5"/>
  <c r="D95" i="9"/>
  <c r="D95" i="5"/>
  <c r="B31" i="10"/>
  <c r="B31" i="6"/>
  <c r="D104" i="9"/>
  <c r="D104" i="5"/>
  <c r="D106" i="9"/>
  <c r="D106" i="5"/>
  <c r="D108" i="9"/>
  <c r="D108" i="5"/>
  <c r="D110" i="9"/>
  <c r="D110" i="5"/>
  <c r="D38" i="10"/>
  <c r="D38" i="6"/>
  <c r="D117" i="9"/>
  <c r="D117" i="5"/>
  <c r="D40" i="10"/>
  <c r="D40" i="6"/>
  <c r="D119" i="9"/>
  <c r="D119" i="5"/>
  <c r="D42" i="10"/>
  <c r="D42" i="6"/>
  <c r="D121" i="9"/>
  <c r="D121" i="5"/>
  <c r="D44" i="10"/>
  <c r="D44" i="6"/>
  <c r="D123" i="9"/>
  <c r="D123" i="5"/>
  <c r="D129" i="9"/>
  <c r="D129" i="5"/>
  <c r="C130" i="9"/>
  <c r="C130" i="5"/>
  <c r="B142" i="9"/>
  <c r="B142" i="5"/>
  <c r="C157" i="9"/>
  <c r="C157" i="5"/>
  <c r="C170" i="9"/>
  <c r="C170" i="5"/>
  <c r="C58" i="10"/>
  <c r="C58" i="6"/>
  <c r="C183" i="9"/>
  <c r="C183" i="5"/>
  <c r="D194" i="9"/>
  <c r="D194" i="5"/>
  <c r="B198" i="9"/>
  <c r="B198" i="5"/>
  <c r="C209" i="9"/>
  <c r="C209" i="5"/>
  <c r="B211" i="9"/>
  <c r="B211" i="5"/>
  <c r="C212" i="9"/>
  <c r="C212" i="5"/>
  <c r="C25" i="10"/>
  <c r="C25" i="6"/>
  <c r="D26" i="10"/>
  <c r="D26" i="6"/>
  <c r="C93" i="9"/>
  <c r="C93" i="5"/>
  <c r="D94" i="9"/>
  <c r="D94" i="5"/>
  <c r="B103" i="9"/>
  <c r="B103" i="5"/>
  <c r="B105" i="9"/>
  <c r="B105" i="5"/>
  <c r="B107" i="9"/>
  <c r="B107" i="5"/>
  <c r="B109" i="9"/>
  <c r="B109" i="5"/>
  <c r="B116" i="9"/>
  <c r="B116" i="5"/>
  <c r="B39" i="10"/>
  <c r="B39" i="6"/>
  <c r="B118" i="9"/>
  <c r="B118" i="5"/>
  <c r="B41" i="10"/>
  <c r="B41" i="6"/>
  <c r="B120" i="9"/>
  <c r="B120" i="5"/>
  <c r="B43" i="10"/>
  <c r="B43" i="6"/>
  <c r="B122" i="9"/>
  <c r="B122" i="5"/>
  <c r="B45" i="10"/>
  <c r="B45" i="6"/>
  <c r="D130" i="9"/>
  <c r="D130" i="5"/>
  <c r="C132" i="9"/>
  <c r="C132" i="5"/>
  <c r="C135" i="9"/>
  <c r="C135" i="5"/>
  <c r="B144" i="9"/>
  <c r="B144" i="5"/>
  <c r="B148" i="9"/>
  <c r="B148" i="5"/>
  <c r="C156" i="9"/>
  <c r="C156" i="5"/>
  <c r="B161" i="9"/>
  <c r="B161" i="5"/>
  <c r="C169" i="9"/>
  <c r="C169" i="5"/>
  <c r="B54" i="10"/>
  <c r="B54" i="6"/>
  <c r="B174" i="9"/>
  <c r="B174" i="5"/>
  <c r="C57" i="10"/>
  <c r="C57" i="6"/>
  <c r="C182" i="9"/>
  <c r="C182" i="5"/>
  <c r="C64" i="9"/>
  <c r="C64" i="5"/>
  <c r="C68" i="9"/>
  <c r="C68" i="5"/>
  <c r="C77" i="9"/>
  <c r="C77" i="5"/>
  <c r="C81" i="9"/>
  <c r="C81" i="5"/>
  <c r="D25" i="10"/>
  <c r="D25" i="6"/>
  <c r="C92" i="9"/>
  <c r="C92" i="5"/>
  <c r="D93" i="9"/>
  <c r="D93" i="5"/>
  <c r="C32" i="10"/>
  <c r="C32" i="6"/>
  <c r="D132" i="9"/>
  <c r="D132" i="5"/>
  <c r="D133" i="9"/>
  <c r="D133" i="5"/>
  <c r="C134" i="9"/>
  <c r="C134" i="5"/>
  <c r="B146" i="9"/>
  <c r="B146" i="5"/>
  <c r="C155" i="9"/>
  <c r="C155" i="5"/>
  <c r="C168" i="9"/>
  <c r="C168" i="5"/>
  <c r="C56" i="10"/>
  <c r="C56" i="6"/>
  <c r="C181" i="9"/>
  <c r="C181" i="5"/>
  <c r="D155" i="9"/>
  <c r="D155" i="5"/>
  <c r="D159" i="9"/>
  <c r="D159" i="5"/>
  <c r="D168" i="9"/>
  <c r="D168" i="5"/>
  <c r="D52" i="10"/>
  <c r="D52" i="6"/>
  <c r="D172" i="9"/>
  <c r="D172" i="5"/>
  <c r="D56" i="10"/>
  <c r="D56" i="6"/>
  <c r="D181" i="9"/>
  <c r="D181" i="5"/>
  <c r="D185" i="9"/>
  <c r="D185" i="5"/>
  <c r="B187" i="9"/>
  <c r="B187" i="5"/>
  <c r="D195" i="9"/>
  <c r="D195" i="5"/>
  <c r="C196" i="9"/>
  <c r="C196" i="5"/>
  <c r="C197" i="9"/>
  <c r="C197" i="5"/>
  <c r="L36" i="3"/>
  <c r="L62" i="3"/>
  <c r="D135" i="9"/>
  <c r="D135" i="5"/>
  <c r="B136" i="9"/>
  <c r="B136" i="5"/>
  <c r="C142" i="9"/>
  <c r="C142" i="5"/>
  <c r="B149" i="9"/>
  <c r="B149" i="5"/>
  <c r="B158" i="9"/>
  <c r="B158" i="5"/>
  <c r="B162" i="9"/>
  <c r="B162" i="5"/>
  <c r="B51" i="10"/>
  <c r="B51" i="6"/>
  <c r="B171" i="9"/>
  <c r="B171" i="5"/>
  <c r="B55" i="10"/>
  <c r="B55" i="6"/>
  <c r="B175" i="9"/>
  <c r="B175" i="5"/>
  <c r="B184" i="9"/>
  <c r="B184" i="5"/>
  <c r="D196" i="9"/>
  <c r="D196" i="5"/>
  <c r="C198" i="9"/>
  <c r="C198" i="5"/>
  <c r="C199" i="9"/>
  <c r="C199" i="5"/>
  <c r="C201" i="9"/>
  <c r="C201" i="5"/>
  <c r="C208" i="9"/>
  <c r="C208" i="5"/>
  <c r="D147" i="9"/>
  <c r="D147" i="5"/>
  <c r="D156" i="9"/>
  <c r="D156" i="5"/>
  <c r="D160" i="9"/>
  <c r="D160" i="5"/>
  <c r="D169" i="9"/>
  <c r="D169" i="5"/>
  <c r="D53" i="10"/>
  <c r="D53" i="6"/>
  <c r="D173" i="9"/>
  <c r="D173" i="5"/>
  <c r="D57" i="10"/>
  <c r="D57" i="6"/>
  <c r="D182" i="9"/>
  <c r="D182" i="5"/>
  <c r="D186" i="9"/>
  <c r="D186" i="5"/>
  <c r="C187" i="9"/>
  <c r="C187" i="5"/>
  <c r="D197" i="9"/>
  <c r="D197" i="5"/>
  <c r="D198" i="9"/>
  <c r="D198" i="5"/>
  <c r="C200" i="9"/>
  <c r="C200" i="5"/>
  <c r="C211" i="9"/>
  <c r="C211" i="5"/>
  <c r="C129" i="5"/>
  <c r="D142" i="9"/>
  <c r="D142" i="5"/>
  <c r="B143" i="9"/>
  <c r="B143" i="5"/>
  <c r="C144" i="9"/>
  <c r="C144" i="5"/>
  <c r="B155" i="9"/>
  <c r="B155" i="5"/>
  <c r="B159" i="9"/>
  <c r="B159" i="5"/>
  <c r="B168" i="9"/>
  <c r="B168" i="5"/>
  <c r="B52" i="10"/>
  <c r="B52" i="6"/>
  <c r="B172" i="9"/>
  <c r="B172" i="5"/>
  <c r="B56" i="10"/>
  <c r="B56" i="6"/>
  <c r="B181" i="9"/>
  <c r="B181" i="5"/>
  <c r="B185" i="9"/>
  <c r="B185" i="5"/>
  <c r="D187" i="9"/>
  <c r="D187" i="5"/>
  <c r="C188" i="9"/>
  <c r="C188" i="5"/>
  <c r="B194" i="9"/>
  <c r="B194" i="5"/>
  <c r="B195" i="9"/>
  <c r="B195" i="5"/>
  <c r="D200" i="9"/>
  <c r="D200" i="5"/>
  <c r="B207" i="9"/>
  <c r="B207" i="5"/>
  <c r="D148" i="9"/>
  <c r="D148" i="5"/>
  <c r="D157" i="9"/>
  <c r="D157" i="5"/>
  <c r="D161" i="9"/>
  <c r="D161" i="5"/>
  <c r="D170" i="9"/>
  <c r="D170" i="5"/>
  <c r="D54" i="10"/>
  <c r="D54" i="6"/>
  <c r="D174" i="9"/>
  <c r="D174" i="5"/>
  <c r="D58" i="10"/>
  <c r="D58" i="6"/>
  <c r="D183" i="9"/>
  <c r="D183" i="5"/>
  <c r="D131" i="9"/>
  <c r="D131" i="5"/>
  <c r="B132" i="9"/>
  <c r="B132" i="5"/>
  <c r="C133" i="9"/>
  <c r="C133" i="5"/>
  <c r="D144" i="9"/>
  <c r="D144" i="5"/>
  <c r="B145" i="9"/>
  <c r="B145" i="5"/>
  <c r="C146" i="9"/>
  <c r="C146" i="5"/>
  <c r="B147" i="9"/>
  <c r="B147" i="5"/>
  <c r="B156" i="9"/>
  <c r="B156" i="5"/>
  <c r="B160" i="9"/>
  <c r="B160" i="5"/>
  <c r="B169" i="9"/>
  <c r="B169" i="5"/>
  <c r="B53" i="10"/>
  <c r="B53" i="6"/>
  <c r="B173" i="9"/>
  <c r="B173" i="5"/>
  <c r="B57" i="10"/>
  <c r="B57" i="6"/>
  <c r="B182" i="9"/>
  <c r="B182" i="5"/>
  <c r="B186" i="9"/>
  <c r="B186" i="5"/>
  <c r="D188" i="9"/>
  <c r="D188" i="5"/>
  <c r="C194" i="9"/>
  <c r="C194" i="5"/>
  <c r="C207" i="9"/>
  <c r="C207" i="5"/>
  <c r="C213" i="9"/>
  <c r="C213" i="5"/>
  <c r="D149" i="9"/>
  <c r="D149" i="5"/>
  <c r="D158" i="9"/>
  <c r="D158" i="5"/>
  <c r="D162" i="9"/>
  <c r="D162" i="5"/>
  <c r="D51" i="10"/>
  <c r="D51" i="6"/>
  <c r="D171" i="9"/>
  <c r="D171" i="5"/>
  <c r="D55" i="10"/>
  <c r="D55" i="6"/>
  <c r="D175" i="9"/>
  <c r="D175" i="5"/>
  <c r="D184" i="9"/>
  <c r="D184" i="5"/>
  <c r="C195" i="9"/>
  <c r="C195" i="5"/>
  <c r="B196" i="9"/>
  <c r="B196" i="5"/>
  <c r="L23" i="4"/>
  <c r="M12" i="4"/>
  <c r="D209" i="9"/>
  <c r="D209" i="5"/>
  <c r="C210" i="9"/>
  <c r="C210" i="5"/>
  <c r="D213" i="9"/>
  <c r="D213" i="5"/>
  <c r="C214" i="9"/>
  <c r="C214" i="5"/>
  <c r="E18" i="11"/>
  <c r="E31" i="11" s="1"/>
  <c r="E32" i="11" s="1"/>
  <c r="H249" i="3"/>
  <c r="H250" i="3" s="1"/>
  <c r="K88" i="3"/>
  <c r="L231" i="3"/>
  <c r="M220" i="3"/>
  <c r="D199" i="9"/>
  <c r="D199" i="5"/>
  <c r="B200" i="9"/>
  <c r="B200" i="5"/>
  <c r="B208" i="9"/>
  <c r="B208" i="5"/>
  <c r="B212" i="9"/>
  <c r="B212" i="5"/>
  <c r="F18" i="11"/>
  <c r="F31" i="11" s="1"/>
  <c r="F32" i="11" s="1"/>
  <c r="I249" i="3"/>
  <c r="I250" i="3" s="1"/>
  <c r="K49" i="3"/>
  <c r="L88" i="3"/>
  <c r="K179" i="3"/>
  <c r="L205" i="3"/>
  <c r="L127" i="5"/>
  <c r="M116" i="5"/>
  <c r="B197" i="9"/>
  <c r="B197" i="5"/>
  <c r="D201" i="9"/>
  <c r="D201" i="5"/>
  <c r="D210" i="9"/>
  <c r="D210" i="5"/>
  <c r="D214" i="9"/>
  <c r="D214" i="5"/>
  <c r="L23" i="3"/>
  <c r="M12" i="3"/>
  <c r="G18" i="11"/>
  <c r="G31" i="11" s="1"/>
  <c r="G32" i="11" s="1"/>
  <c r="J249" i="3"/>
  <c r="J250" i="3" s="1"/>
  <c r="L179" i="3"/>
  <c r="M172" i="3"/>
  <c r="H19" i="11"/>
  <c r="L244" i="3"/>
  <c r="M136" i="4"/>
  <c r="L140" i="4"/>
  <c r="B209" i="9"/>
  <c r="B209" i="5"/>
  <c r="B213" i="9"/>
  <c r="B213" i="5"/>
  <c r="L49" i="3"/>
  <c r="L127" i="3"/>
  <c r="M116" i="3"/>
  <c r="B199" i="9"/>
  <c r="B199" i="5"/>
  <c r="D207" i="9"/>
  <c r="D207" i="5"/>
  <c r="D211" i="9"/>
  <c r="D211" i="5"/>
  <c r="L166" i="3"/>
  <c r="K218" i="3"/>
  <c r="M58" i="5"/>
  <c r="L62" i="5"/>
  <c r="B201" i="9"/>
  <c r="B201" i="5"/>
  <c r="B210" i="9"/>
  <c r="B210" i="5"/>
  <c r="B214" i="9"/>
  <c r="B214" i="5"/>
  <c r="L75" i="3"/>
  <c r="M68" i="3"/>
  <c r="K166" i="3"/>
  <c r="K192" i="3"/>
  <c r="L218" i="3"/>
  <c r="B188" i="9"/>
  <c r="B188" i="5"/>
  <c r="D208" i="9"/>
  <c r="D208" i="5"/>
  <c r="D212" i="9"/>
  <c r="D212" i="5"/>
  <c r="K153" i="3"/>
  <c r="L192" i="3"/>
  <c r="K23" i="4"/>
  <c r="G249" i="3"/>
  <c r="G250" i="3" s="1"/>
  <c r="L49" i="4"/>
  <c r="K62" i="4"/>
  <c r="K140" i="4"/>
  <c r="H16" i="11"/>
  <c r="M103" i="3"/>
  <c r="H28" i="11"/>
  <c r="M207" i="3"/>
  <c r="E18" i="12"/>
  <c r="E29" i="12" s="1"/>
  <c r="E30" i="12" s="1"/>
  <c r="H223" i="4"/>
  <c r="H224" i="4" s="1"/>
  <c r="M38" i="4"/>
  <c r="K75" i="4"/>
  <c r="K166" i="4"/>
  <c r="L218" i="4"/>
  <c r="L36" i="5"/>
  <c r="L36" i="6"/>
  <c r="M25" i="6"/>
  <c r="H22" i="11"/>
  <c r="M90" i="3"/>
  <c r="H15" i="11"/>
  <c r="M194" i="3"/>
  <c r="H20" i="11"/>
  <c r="F18" i="12"/>
  <c r="F29" i="12" s="1"/>
  <c r="F30" i="12" s="1"/>
  <c r="I223" i="4"/>
  <c r="I224" i="4" s="1"/>
  <c r="K49" i="4"/>
  <c r="K101" i="4"/>
  <c r="L101" i="4"/>
  <c r="M92" i="4"/>
  <c r="L166" i="4"/>
  <c r="K88" i="5"/>
  <c r="D31" i="11"/>
  <c r="D32" i="11" s="1"/>
  <c r="M77" i="3"/>
  <c r="H29" i="11"/>
  <c r="M181" i="3"/>
  <c r="H13" i="11"/>
  <c r="Z13" i="11" s="1"/>
  <c r="G18" i="12"/>
  <c r="G29" i="12" s="1"/>
  <c r="G30" i="12" s="1"/>
  <c r="J223" i="4"/>
  <c r="J224" i="4" s="1"/>
  <c r="L127" i="4"/>
  <c r="M116" i="4"/>
  <c r="L88" i="5"/>
  <c r="H14" i="11"/>
  <c r="H21" i="11"/>
  <c r="Z21" i="11" s="1"/>
  <c r="L36" i="4"/>
  <c r="L153" i="4"/>
  <c r="K205" i="4"/>
  <c r="L205" i="4"/>
  <c r="M196" i="4"/>
  <c r="K23" i="5"/>
  <c r="L23" i="5"/>
  <c r="M14" i="5"/>
  <c r="L49" i="5"/>
  <c r="M38" i="5"/>
  <c r="M51" i="3"/>
  <c r="H12" i="11"/>
  <c r="M155" i="3"/>
  <c r="H23" i="11"/>
  <c r="F23" i="13"/>
  <c r="F29" i="13" s="1"/>
  <c r="F30" i="13" s="1"/>
  <c r="I223" i="5"/>
  <c r="I224" i="5" s="1"/>
  <c r="L75" i="5"/>
  <c r="L101" i="5"/>
  <c r="H27" i="12"/>
  <c r="H22" i="12"/>
  <c r="G23" i="13"/>
  <c r="G29" i="13" s="1"/>
  <c r="G30" i="13" s="1"/>
  <c r="J223" i="5"/>
  <c r="J224" i="5" s="1"/>
  <c r="H12" i="13"/>
  <c r="H13" i="12"/>
  <c r="H16" i="12"/>
  <c r="M207" i="4"/>
  <c r="M25" i="5"/>
  <c r="H24" i="13"/>
  <c r="K140" i="5"/>
  <c r="G223" i="4"/>
  <c r="G224" i="4" s="1"/>
  <c r="L114" i="5"/>
  <c r="L218" i="5"/>
  <c r="M207" i="5"/>
  <c r="L49" i="6"/>
  <c r="D29" i="12"/>
  <c r="D30" i="12" s="1"/>
  <c r="M53" i="4"/>
  <c r="M65" i="4"/>
  <c r="M77" i="4"/>
  <c r="H21" i="12"/>
  <c r="M145" i="4"/>
  <c r="M181" i="4"/>
  <c r="H14" i="13"/>
  <c r="M67" i="5"/>
  <c r="H12" i="12"/>
  <c r="H17" i="12"/>
  <c r="H18" i="13"/>
  <c r="L153" i="5"/>
  <c r="L166" i="5"/>
  <c r="G12" i="14"/>
  <c r="G17" i="14" s="1"/>
  <c r="G18" i="14" s="1"/>
  <c r="J67" i="6"/>
  <c r="J68" i="6" s="1"/>
  <c r="H26" i="12"/>
  <c r="H14" i="12"/>
  <c r="D23" i="13"/>
  <c r="G223" i="5"/>
  <c r="G224" i="5" s="1"/>
  <c r="L205" i="5"/>
  <c r="M195" i="5"/>
  <c r="H20" i="12"/>
  <c r="H24" i="12"/>
  <c r="E23" i="13"/>
  <c r="E29" i="13" s="1"/>
  <c r="E30" i="13" s="1"/>
  <c r="H223" i="5"/>
  <c r="H224" i="5" s="1"/>
  <c r="K127" i="5"/>
  <c r="H26" i="13"/>
  <c r="H17" i="13"/>
  <c r="M181" i="5"/>
  <c r="Z103" i="7"/>
  <c r="H13" i="13"/>
  <c r="M156" i="5"/>
  <c r="M168" i="5"/>
  <c r="H15" i="13"/>
  <c r="H13" i="14"/>
  <c r="G67" i="6"/>
  <c r="G68" i="6" s="1"/>
  <c r="H22" i="13"/>
  <c r="D17" i="14"/>
  <c r="D18" i="14" s="1"/>
  <c r="H67" i="6"/>
  <c r="H68" i="6" s="1"/>
  <c r="M142" i="5"/>
  <c r="H19" i="13"/>
  <c r="E17" i="14"/>
  <c r="E18" i="14" s="1"/>
  <c r="L62" i="6"/>
  <c r="M129" i="5"/>
  <c r="H21" i="13"/>
  <c r="F12" i="14"/>
  <c r="F17" i="14" s="1"/>
  <c r="F18" i="14" s="1"/>
  <c r="I67" i="6"/>
  <c r="I68" i="6" s="1"/>
  <c r="H15" i="14"/>
  <c r="Z142" i="8"/>
  <c r="Z38" i="8"/>
  <c r="Z168" i="9"/>
  <c r="Y29" i="11"/>
  <c r="Q31" i="11"/>
  <c r="Q32" i="11" s="1"/>
  <c r="I31" i="11"/>
  <c r="I32" i="11" s="1"/>
  <c r="X31" i="11"/>
  <c r="X32" i="11" s="1"/>
  <c r="Z25" i="9"/>
  <c r="O29" i="12"/>
  <c r="O30" i="12" s="1"/>
  <c r="W29" i="12"/>
  <c r="W30" i="12" s="1"/>
  <c r="N31" i="11"/>
  <c r="N32" i="11" s="1"/>
  <c r="V31" i="11"/>
  <c r="V32" i="11" s="1"/>
  <c r="Y24" i="11"/>
  <c r="Y28" i="11"/>
  <c r="Y23" i="11"/>
  <c r="Y20" i="11"/>
  <c r="M29" i="12"/>
  <c r="M30" i="12" s="1"/>
  <c r="U29" i="12"/>
  <c r="U30" i="12" s="1"/>
  <c r="Y20" i="12"/>
  <c r="Y19" i="12"/>
  <c r="R29" i="13"/>
  <c r="R30" i="13" s="1"/>
  <c r="Y18" i="11"/>
  <c r="N29" i="12"/>
  <c r="N30" i="12" s="1"/>
  <c r="V29" i="12"/>
  <c r="V30" i="12" s="1"/>
  <c r="K31" i="11"/>
  <c r="K32" i="11" s="1"/>
  <c r="S31" i="11"/>
  <c r="S32" i="11" s="1"/>
  <c r="P29" i="12"/>
  <c r="P30" i="12" s="1"/>
  <c r="X29" i="12"/>
  <c r="X30" i="12" s="1"/>
  <c r="H38" i="12"/>
  <c r="Y27" i="13"/>
  <c r="L31" i="11"/>
  <c r="L32" i="11" s="1"/>
  <c r="T31" i="11"/>
  <c r="T32" i="11" s="1"/>
  <c r="Y22" i="11"/>
  <c r="Y26" i="11"/>
  <c r="Y25" i="11"/>
  <c r="H40" i="11"/>
  <c r="Q29" i="12"/>
  <c r="Q30" i="12" s="1"/>
  <c r="Y27" i="12"/>
  <c r="Y12" i="12"/>
  <c r="Y16" i="12"/>
  <c r="Y14" i="12"/>
  <c r="M31" i="11"/>
  <c r="M32" i="11" s="1"/>
  <c r="U31" i="11"/>
  <c r="U32" i="11" s="1"/>
  <c r="Y19" i="13"/>
  <c r="Y25" i="12"/>
  <c r="I29" i="12"/>
  <c r="I30" i="12" s="1"/>
  <c r="K389" i="15"/>
  <c r="K390" i="15" s="1"/>
  <c r="K29" i="12"/>
  <c r="K30" i="12" s="1"/>
  <c r="S29" i="12"/>
  <c r="S30" i="12" s="1"/>
  <c r="L29" i="13"/>
  <c r="L30" i="13" s="1"/>
  <c r="T29" i="13"/>
  <c r="T30" i="13" s="1"/>
  <c r="Y14" i="13"/>
  <c r="Y25" i="13"/>
  <c r="M29" i="13"/>
  <c r="M30" i="13" s="1"/>
  <c r="U29" i="13"/>
  <c r="U30" i="13" s="1"/>
  <c r="N29" i="13"/>
  <c r="N30" i="13" s="1"/>
  <c r="V29" i="13"/>
  <c r="V30" i="13" s="1"/>
  <c r="P17" i="14"/>
  <c r="P18" i="14" s="1"/>
  <c r="O29" i="13"/>
  <c r="O30" i="13" s="1"/>
  <c r="W29" i="13"/>
  <c r="W30" i="13" s="1"/>
  <c r="Y18" i="13"/>
  <c r="Y24" i="13"/>
  <c r="I17" i="14"/>
  <c r="I18" i="14" s="1"/>
  <c r="Q17" i="14"/>
  <c r="Q18" i="14" s="1"/>
  <c r="Y12" i="14"/>
  <c r="P29" i="13"/>
  <c r="P30" i="13" s="1"/>
  <c r="X29" i="13"/>
  <c r="X30" i="13" s="1"/>
  <c r="H38" i="13"/>
  <c r="J17" i="14"/>
  <c r="J18" i="14" s="1"/>
  <c r="R17" i="14"/>
  <c r="R18" i="14" s="1"/>
  <c r="Y15" i="14"/>
  <c r="Y26" i="13"/>
  <c r="H26" i="14"/>
  <c r="K235" i="16"/>
  <c r="K236" i="16" s="1"/>
  <c r="Z13" i="13" l="1"/>
  <c r="Z17" i="13"/>
  <c r="Z13" i="14"/>
  <c r="D33" i="14" s="1"/>
  <c r="Z13" i="12"/>
  <c r="G33" i="11"/>
  <c r="G19" i="14"/>
  <c r="G31" i="12"/>
  <c r="G31" i="13"/>
  <c r="Z14" i="11"/>
  <c r="Z12" i="11"/>
  <c r="Z14" i="14"/>
  <c r="Z25" i="13"/>
  <c r="Z21" i="13"/>
  <c r="Z22" i="13"/>
  <c r="Z16" i="13"/>
  <c r="Z12" i="13"/>
  <c r="Z17" i="12"/>
  <c r="F33" i="11"/>
  <c r="F19" i="14"/>
  <c r="F31" i="12"/>
  <c r="F31" i="13"/>
  <c r="Z19" i="11"/>
  <c r="Z15" i="11"/>
  <c r="Z20" i="13"/>
  <c r="Z24" i="12"/>
  <c r="Z27" i="13"/>
  <c r="Z22" i="12"/>
  <c r="Z26" i="12"/>
  <c r="Z16" i="11"/>
  <c r="Z15" i="13"/>
  <c r="Z24" i="11"/>
  <c r="Z19" i="12"/>
  <c r="E33" i="11"/>
  <c r="E31" i="12"/>
  <c r="E19" i="14"/>
  <c r="E31" i="13"/>
  <c r="K67" i="6"/>
  <c r="Z26" i="11"/>
  <c r="D33" i="11"/>
  <c r="D19" i="14"/>
  <c r="D31" i="12"/>
  <c r="Z27" i="11"/>
  <c r="Z17" i="11"/>
  <c r="Z15" i="14"/>
  <c r="D35" i="14" s="1"/>
  <c r="Z12" i="12"/>
  <c r="Y29" i="13"/>
  <c r="Y30" i="13" s="1"/>
  <c r="Z25" i="12"/>
  <c r="Z24" i="13"/>
  <c r="K249" i="3"/>
  <c r="Z25" i="11"/>
  <c r="Z23" i="12"/>
  <c r="Z20" i="11"/>
  <c r="Y17" i="14"/>
  <c r="Y18" i="14" s="1"/>
  <c r="Z26" i="13"/>
  <c r="Z21" i="12"/>
  <c r="Z16" i="12"/>
  <c r="Z15" i="12"/>
  <c r="K223" i="5"/>
  <c r="Z22" i="11"/>
  <c r="K223" i="4"/>
  <c r="Y31" i="11"/>
  <c r="Y32" i="11" s="1"/>
  <c r="H18" i="11"/>
  <c r="H12" i="14"/>
  <c r="Z18" i="13"/>
  <c r="L67" i="6"/>
  <c r="L249" i="3"/>
  <c r="Z14" i="12"/>
  <c r="Z23" i="11"/>
  <c r="D29" i="13"/>
  <c r="H23" i="13"/>
  <c r="Z27" i="12"/>
  <c r="D59" i="12" s="1"/>
  <c r="Z28" i="11"/>
  <c r="L223" i="4"/>
  <c r="Y29" i="12"/>
  <c r="Y30" i="12" s="1"/>
  <c r="Z14" i="13"/>
  <c r="H18" i="12"/>
  <c r="Z19" i="13"/>
  <c r="Z20" i="12"/>
  <c r="L223" i="5"/>
  <c r="Z29" i="11"/>
  <c r="D58" i="13" l="1"/>
  <c r="D50" i="13"/>
  <c r="D49" i="13"/>
  <c r="D51" i="13"/>
  <c r="D55" i="11"/>
  <c r="D59" i="13"/>
  <c r="D57" i="12"/>
  <c r="D62" i="11"/>
  <c r="D52" i="13"/>
  <c r="D47" i="13"/>
  <c r="D54" i="12"/>
  <c r="D61" i="11"/>
  <c r="D53" i="12"/>
  <c r="D58" i="11"/>
  <c r="D45" i="12"/>
  <c r="D46" i="12"/>
  <c r="D48" i="13"/>
  <c r="D52" i="12"/>
  <c r="D63" i="11"/>
  <c r="D53" i="11"/>
  <c r="D30" i="13"/>
  <c r="D31" i="13"/>
  <c r="H29" i="12"/>
  <c r="Z18" i="12"/>
  <c r="D55" i="12" s="1"/>
  <c r="D49" i="12"/>
  <c r="Z18" i="11"/>
  <c r="A29" i="11" s="1" a="1"/>
  <c r="A29" i="11" s="1"/>
  <c r="H31" i="11"/>
  <c r="D47" i="11"/>
  <c r="D47" i="12"/>
  <c r="A27" i="12" a="1"/>
  <c r="D45" i="13"/>
  <c r="H29" i="13"/>
  <c r="Z23" i="13"/>
  <c r="D55" i="13" s="1"/>
  <c r="A19" i="13" a="1"/>
  <c r="A19" i="13" s="1"/>
  <c r="A14" i="12" a="1"/>
  <c r="D58" i="12"/>
  <c r="D46" i="13"/>
  <c r="H17" i="14"/>
  <c r="Z12" i="14"/>
  <c r="D34" i="14" s="1"/>
  <c r="D48" i="11" l="1"/>
  <c r="D56" i="12"/>
  <c r="D53" i="13"/>
  <c r="D59" i="11"/>
  <c r="D57" i="11"/>
  <c r="D54" i="11"/>
  <c r="D48" i="12"/>
  <c r="D56" i="11"/>
  <c r="D52" i="11"/>
  <c r="D54" i="13"/>
  <c r="D50" i="11"/>
  <c r="D49" i="11"/>
  <c r="A23" i="11" a="1"/>
  <c r="A23" i="11" s="1"/>
  <c r="A22" i="11" a="1"/>
  <c r="A22" i="11" s="1"/>
  <c r="D60" i="11"/>
  <c r="D57" i="13"/>
  <c r="D56" i="13"/>
  <c r="A20" i="12" a="1"/>
  <c r="A20" i="12" s="1"/>
  <c r="D50" i="12"/>
  <c r="D51" i="11"/>
  <c r="D51" i="12"/>
  <c r="A27" i="12"/>
  <c r="A14" i="12"/>
  <c r="H32" i="11"/>
  <c r="H33" i="11"/>
  <c r="H18" i="14"/>
  <c r="H19" i="14"/>
  <c r="H30" i="12"/>
  <c r="H31" i="12"/>
  <c r="H30" i="13"/>
  <c r="H31" i="13"/>
  <c r="D46" i="11"/>
  <c r="A18" i="11" a="1"/>
  <c r="A18" i="11" s="1"/>
  <c r="Z31" i="11"/>
  <c r="A27" i="11" a="1"/>
  <c r="A27" i="11" s="1"/>
  <c r="A17" i="11" a="1"/>
  <c r="A17" i="11" s="1"/>
  <c r="A26" i="11" a="1"/>
  <c r="A26" i="11" s="1"/>
  <c r="A16" i="11" a="1"/>
  <c r="A16" i="11" s="1"/>
  <c r="A24" i="11" a="1"/>
  <c r="A24" i="11" s="1"/>
  <c r="A14" i="11" a="1"/>
  <c r="A14" i="11" s="1"/>
  <c r="A25" i="11" a="1"/>
  <c r="A25" i="11" s="1"/>
  <c r="A21" i="11" a="1"/>
  <c r="A21" i="11" s="1"/>
  <c r="A13" i="11" a="1"/>
  <c r="A13" i="11" s="1"/>
  <c r="A19" i="11" a="1"/>
  <c r="A19" i="11" s="1"/>
  <c r="A15" i="11" a="1"/>
  <c r="A15" i="11" s="1"/>
  <c r="A20" i="11" a="1"/>
  <c r="A20" i="11" s="1"/>
  <c r="A12" i="11" a="1"/>
  <c r="A12" i="11" s="1"/>
  <c r="D44" i="13"/>
  <c r="A23" i="13" a="1"/>
  <c r="A23" i="13" s="1"/>
  <c r="Z29" i="13"/>
  <c r="A16" i="13" a="1"/>
  <c r="A16" i="13" s="1"/>
  <c r="A20" i="13" a="1"/>
  <c r="A20" i="13" s="1"/>
  <c r="A25" i="13" a="1"/>
  <c r="A25" i="13" s="1"/>
  <c r="A26" i="13" a="1"/>
  <c r="A26" i="13" s="1"/>
  <c r="A13" i="13" a="1"/>
  <c r="A13" i="13" s="1"/>
  <c r="A22" i="13" a="1"/>
  <c r="A22" i="13" s="1"/>
  <c r="A27" i="13" a="1"/>
  <c r="A27" i="13" s="1"/>
  <c r="A15" i="13" a="1"/>
  <c r="A15" i="13" s="1"/>
  <c r="A17" i="13" a="1"/>
  <c r="A17" i="13" s="1"/>
  <c r="A24" i="13" a="1"/>
  <c r="A24" i="13" s="1"/>
  <c r="A21" i="13" a="1"/>
  <c r="A21" i="13" s="1"/>
  <c r="A12" i="13" a="1"/>
  <c r="A12" i="13" s="1"/>
  <c r="Z17" i="14"/>
  <c r="D32" i="14"/>
  <c r="A12" i="14" a="1"/>
  <c r="A12" i="14" s="1"/>
  <c r="A14" i="14" a="1"/>
  <c r="A14" i="14" s="1"/>
  <c r="A15" i="14" a="1"/>
  <c r="A15" i="14" s="1"/>
  <c r="A35" i="14" s="1"/>
  <c r="A13" i="14" a="1"/>
  <c r="A13" i="14" s="1"/>
  <c r="A28" i="11" a="1"/>
  <c r="A28" i="11" s="1"/>
  <c r="Z29" i="12"/>
  <c r="D44" i="12"/>
  <c r="A18" i="12" a="1"/>
  <c r="A18" i="12" s="1"/>
  <c r="A23" i="12" a="1"/>
  <c r="A23" i="12" s="1"/>
  <c r="A15" i="12" a="1"/>
  <c r="A15" i="12" s="1"/>
  <c r="A12" i="12" a="1"/>
  <c r="A12" i="12" s="1"/>
  <c r="A25" i="12" a="1"/>
  <c r="A25" i="12" s="1"/>
  <c r="A17" i="12" a="1"/>
  <c r="A17" i="12" s="1"/>
  <c r="A19" i="12" a="1"/>
  <c r="A19" i="12" s="1"/>
  <c r="A21" i="12" a="1"/>
  <c r="A21" i="12" s="1"/>
  <c r="A26" i="12" a="1"/>
  <c r="A26" i="12" s="1"/>
  <c r="A16" i="12" a="1"/>
  <c r="A16" i="12" s="1"/>
  <c r="A22" i="12" a="1"/>
  <c r="A22" i="12" s="1"/>
  <c r="A13" i="12" a="1"/>
  <c r="A13" i="12" s="1"/>
  <c r="A24" i="12" a="1"/>
  <c r="A24" i="12" s="1"/>
  <c r="A18" i="13" a="1"/>
  <c r="A18" i="13" s="1"/>
  <c r="A14" i="13" a="1"/>
  <c r="A14" i="13" s="1"/>
  <c r="A63" i="11" l="1"/>
  <c r="A53" i="13"/>
  <c r="A52" i="11"/>
  <c r="A52" i="12"/>
  <c r="A55" i="12"/>
  <c r="A57" i="12"/>
  <c r="A58" i="11"/>
  <c r="A53" i="11"/>
  <c r="A49" i="11"/>
  <c r="A48" i="11"/>
  <c r="A50" i="11"/>
  <c r="A59" i="12"/>
  <c r="A34" i="14"/>
  <c r="A49" i="13"/>
  <c r="A55" i="13"/>
  <c r="A56" i="13"/>
  <c r="A54" i="12"/>
  <c r="A46" i="12"/>
  <c r="A45" i="12"/>
  <c r="A50" i="12"/>
  <c r="A48" i="12"/>
  <c r="A51" i="13"/>
  <c r="A46" i="13"/>
  <c r="A58" i="13"/>
  <c r="A45" i="13"/>
  <c r="A32" i="14"/>
  <c r="A33" i="14"/>
  <c r="A61" i="11"/>
  <c r="A46" i="11"/>
  <c r="A44" i="13"/>
  <c r="A54" i="13"/>
  <c r="A47" i="13"/>
  <c r="A48" i="13"/>
  <c r="A52" i="13"/>
  <c r="A50" i="13"/>
  <c r="A59" i="13"/>
  <c r="A57" i="13"/>
  <c r="A44" i="12"/>
  <c r="A56" i="12"/>
  <c r="A58" i="12"/>
  <c r="A47" i="12"/>
  <c r="A51" i="12"/>
  <c r="A53" i="12"/>
  <c r="A49" i="12"/>
  <c r="A60" i="11"/>
  <c r="A47" i="11"/>
  <c r="A56" i="11"/>
  <c r="A55" i="11"/>
  <c r="A51" i="11"/>
  <c r="A59" i="11"/>
  <c r="A57" i="11"/>
  <c r="A62" i="11"/>
  <c r="A54" i="11"/>
</calcChain>
</file>

<file path=xl/sharedStrings.xml><?xml version="1.0" encoding="utf-8"?>
<sst xmlns="http://schemas.openxmlformats.org/spreadsheetml/2006/main" count="106653" uniqueCount="1257">
  <si>
    <t>Tournament Details - Rosters</t>
  </si>
  <si>
    <t>WHAC Jackson Open</t>
  </si>
  <si>
    <t>Tier 2</t>
  </si>
  <si>
    <t>USBC</t>
  </si>
  <si>
    <t>2407</t>
  </si>
  <si>
    <t>4</t>
  </si>
  <si>
    <t>16</t>
  </si>
  <si>
    <t>5</t>
  </si>
  <si>
    <t/>
  </si>
  <si>
    <t>7</t>
  </si>
  <si>
    <t>IBCYouth</t>
  </si>
  <si>
    <t>&lt;&lt;Dates&gt;&gt;</t>
  </si>
  <si>
    <t>&lt;&lt;Event#&gt;&gt;</t>
  </si>
  <si>
    <t>12/09/2023 - 12/09/2023</t>
  </si>
  <si>
    <t>V</t>
  </si>
  <si>
    <t>&lt;&lt;Location&gt;&gt;</t>
  </si>
  <si>
    <t>Jackson, MI</t>
  </si>
  <si>
    <t>JV1</t>
  </si>
  <si>
    <t>JV2</t>
  </si>
  <si>
    <t>Men's Division</t>
  </si>
  <si>
    <t>Cert No:</t>
  </si>
  <si>
    <t>06762</t>
  </si>
  <si>
    <t>School/Team</t>
  </si>
  <si>
    <t>State</t>
  </si>
  <si>
    <t>Bowler ID</t>
  </si>
  <si>
    <t>Bowler</t>
  </si>
  <si>
    <t>Division</t>
  </si>
  <si>
    <t>Aquinas College</t>
  </si>
  <si>
    <t>8568-362557</t>
  </si>
  <si>
    <t>Abery Thomas</t>
  </si>
  <si>
    <t xml:space="preserve"> </t>
  </si>
  <si>
    <t>21-79440</t>
  </si>
  <si>
    <t>Bradyn Curtis</t>
  </si>
  <si>
    <t>19-34469</t>
  </si>
  <si>
    <t>Brendan Madej</t>
  </si>
  <si>
    <t>8568-440680</t>
  </si>
  <si>
    <t>Dylan Maurer</t>
  </si>
  <si>
    <t>11-96766</t>
  </si>
  <si>
    <t>Dylan Vermilyea</t>
  </si>
  <si>
    <t>11-520072</t>
  </si>
  <si>
    <t>Greyson White</t>
  </si>
  <si>
    <t>19-84855</t>
  </si>
  <si>
    <t>Ian Carmichael</t>
  </si>
  <si>
    <t>16-125022</t>
  </si>
  <si>
    <t>Jack Wicker</t>
  </si>
  <si>
    <t>17-57270</t>
  </si>
  <si>
    <t>Joshua Boersma</t>
  </si>
  <si>
    <t>16-155185</t>
  </si>
  <si>
    <t>Kyle Cameon</t>
  </si>
  <si>
    <t>18-85923</t>
  </si>
  <si>
    <t>Mark Musgrave</t>
  </si>
  <si>
    <t>16-125016</t>
  </si>
  <si>
    <t>Michael Deming</t>
  </si>
  <si>
    <t>22-7517</t>
  </si>
  <si>
    <t>Nathan Kozminski</t>
  </si>
  <si>
    <t>7914-3030</t>
  </si>
  <si>
    <t>Riley Devereaux</t>
  </si>
  <si>
    <t>11-554587</t>
  </si>
  <si>
    <t>Tony Deluccia</t>
  </si>
  <si>
    <t>Cleary University</t>
  </si>
  <si>
    <t>19-78222</t>
  </si>
  <si>
    <t>Andrew Robbins</t>
  </si>
  <si>
    <t>21-1273</t>
  </si>
  <si>
    <t>Brent Wood</t>
  </si>
  <si>
    <t>15-120862</t>
  </si>
  <si>
    <t>Brett Fraser</t>
  </si>
  <si>
    <t>20-46949</t>
  </si>
  <si>
    <t>Bryce Owens</t>
  </si>
  <si>
    <t>20-59228</t>
  </si>
  <si>
    <t>Corey Goldsmith</t>
  </si>
  <si>
    <t>19-23085</t>
  </si>
  <si>
    <t>Ethan Parker</t>
  </si>
  <si>
    <t>16-126458</t>
  </si>
  <si>
    <t>Howard Hammond</t>
  </si>
  <si>
    <t>11-443862</t>
  </si>
  <si>
    <t>Hunter Blackhurst</t>
  </si>
  <si>
    <t>18-54219</t>
  </si>
  <si>
    <t>Justin De Bont</t>
  </si>
  <si>
    <t>21-6393</t>
  </si>
  <si>
    <t>Justin Perdue</t>
  </si>
  <si>
    <t>11-563845</t>
  </si>
  <si>
    <t>Matthew Radjewski</t>
  </si>
  <si>
    <t>15-164847</t>
  </si>
  <si>
    <t>Reis Stine</t>
  </si>
  <si>
    <t>21-82502</t>
  </si>
  <si>
    <t>Trevor Cockerill</t>
  </si>
  <si>
    <t>11-514921</t>
  </si>
  <si>
    <t>Zachary Delong</t>
  </si>
  <si>
    <t>Concordia University</t>
  </si>
  <si>
    <t>17-59570</t>
  </si>
  <si>
    <t>Alex Bumpus</t>
  </si>
  <si>
    <t>11-225882</t>
  </si>
  <si>
    <t>Brandon Hiestand</t>
  </si>
  <si>
    <t>11-144778</t>
  </si>
  <si>
    <t>Caleb Gard</t>
  </si>
  <si>
    <t>7823-208839</t>
  </si>
  <si>
    <t>Cameron Barrett</t>
  </si>
  <si>
    <t>11-276689</t>
  </si>
  <si>
    <t>Cole Peters</t>
  </si>
  <si>
    <t>8414-15971</t>
  </si>
  <si>
    <t>Conner Lackey</t>
  </si>
  <si>
    <t>7914-20863</t>
  </si>
  <si>
    <t>Connor Rogus</t>
  </si>
  <si>
    <t>11-512781</t>
  </si>
  <si>
    <t>David Schaberg</t>
  </si>
  <si>
    <t>21-44161</t>
  </si>
  <si>
    <t>Donovan Uselman</t>
  </si>
  <si>
    <t>11-237769</t>
  </si>
  <si>
    <t>Dylan Jablonski</t>
  </si>
  <si>
    <t>11-752550</t>
  </si>
  <si>
    <t>Hunter Fletcher</t>
  </si>
  <si>
    <t>5986-57744</t>
  </si>
  <si>
    <t>Jeffrey Lizewski</t>
  </si>
  <si>
    <t>15-50179</t>
  </si>
  <si>
    <t>Kenji London</t>
  </si>
  <si>
    <t>21-3352</t>
  </si>
  <si>
    <t>Marek Bernhardt</t>
  </si>
  <si>
    <t>23-1138</t>
  </si>
  <si>
    <t>Matthew Stovall Jr.</t>
  </si>
  <si>
    <t>11-105944</t>
  </si>
  <si>
    <t>Michael Cohen</t>
  </si>
  <si>
    <t>11-721550</t>
  </si>
  <si>
    <t>Nicholas Cranson</t>
  </si>
  <si>
    <t>16-16059</t>
  </si>
  <si>
    <t>Nicholas Holz</t>
  </si>
  <si>
    <t>8649-30292</t>
  </si>
  <si>
    <t>Patrick Good</t>
  </si>
  <si>
    <t>7914-37162</t>
  </si>
  <si>
    <t>Ryan Frederick</t>
  </si>
  <si>
    <t>11-740997</t>
  </si>
  <si>
    <t>Spencer Mosher</t>
  </si>
  <si>
    <t>Cornerstone University</t>
  </si>
  <si>
    <t>11-325921</t>
  </si>
  <si>
    <t>Andrew Iler</t>
  </si>
  <si>
    <t>23-1236</t>
  </si>
  <si>
    <t>Carter Moon</t>
  </si>
  <si>
    <t>11-404211</t>
  </si>
  <si>
    <t>Cody O'Neil</t>
  </si>
  <si>
    <t>20-13758</t>
  </si>
  <si>
    <t>Elijah Heerema</t>
  </si>
  <si>
    <t>7918-197</t>
  </si>
  <si>
    <t>Hunter Haldaman</t>
  </si>
  <si>
    <t>21-5614</t>
  </si>
  <si>
    <t>Jamel Williams</t>
  </si>
  <si>
    <t>23-1235</t>
  </si>
  <si>
    <t>Levi Heerema</t>
  </si>
  <si>
    <t>23-1234</t>
  </si>
  <si>
    <t>Nathan Slowik</t>
  </si>
  <si>
    <t>23-1237</t>
  </si>
  <si>
    <t>Robert Phillips</t>
  </si>
  <si>
    <t>Ferris State University</t>
  </si>
  <si>
    <t>19-38344</t>
  </si>
  <si>
    <t>Benjamin Gehman</t>
  </si>
  <si>
    <t>21-23060</t>
  </si>
  <si>
    <t>Cale Herzenstiel</t>
  </si>
  <si>
    <t>19-39059</t>
  </si>
  <si>
    <t>Charlie Glamzi</t>
  </si>
  <si>
    <t>9815-3826</t>
  </si>
  <si>
    <t>Grant Gross</t>
  </si>
  <si>
    <t>9815-3828</t>
  </si>
  <si>
    <t>Jevik Freeman</t>
  </si>
  <si>
    <t>15-159655</t>
  </si>
  <si>
    <t>Kaleb Rowland</t>
  </si>
  <si>
    <t>9721-8043</t>
  </si>
  <si>
    <t>Konnor Brugh</t>
  </si>
  <si>
    <t>22-22992</t>
  </si>
  <si>
    <t>Marcus Doucette</t>
  </si>
  <si>
    <t>23-14813</t>
  </si>
  <si>
    <t>Nathan Diephouse</t>
  </si>
  <si>
    <t>8163-4854372</t>
  </si>
  <si>
    <t>Tyler Leone</t>
  </si>
  <si>
    <t>23-14814</t>
  </si>
  <si>
    <t>Tyler Pierce</t>
  </si>
  <si>
    <t>Grand Valley State University</t>
  </si>
  <si>
    <t>23-10090</t>
  </si>
  <si>
    <t>Aj Coleman</t>
  </si>
  <si>
    <t>23-10097</t>
  </si>
  <si>
    <t>Caleb Franke</t>
  </si>
  <si>
    <t>23-10105</t>
  </si>
  <si>
    <t>Chloe Witter</t>
  </si>
  <si>
    <t>18-40483</t>
  </si>
  <si>
    <t>Delaney Morrin</t>
  </si>
  <si>
    <t>23-22245</t>
  </si>
  <si>
    <t>Dylan Vavrick</t>
  </si>
  <si>
    <t>23-10096</t>
  </si>
  <si>
    <t>Eric Moras</t>
  </si>
  <si>
    <t>11-237770</t>
  </si>
  <si>
    <t>Gabriel Johnson</t>
  </si>
  <si>
    <t>8778-58051</t>
  </si>
  <si>
    <t>Gavin Derwich</t>
  </si>
  <si>
    <t>18-89021</t>
  </si>
  <si>
    <t>Jacob Ngo</t>
  </si>
  <si>
    <t>23-10091</t>
  </si>
  <si>
    <t>Korbin Tenbrink</t>
  </si>
  <si>
    <t>5989-13185</t>
  </si>
  <si>
    <t>Molly Doty</t>
  </si>
  <si>
    <t>23-10114</t>
  </si>
  <si>
    <t>Natalie Davis</t>
  </si>
  <si>
    <t>Indiana Institute Of Technology</t>
  </si>
  <si>
    <t>8766-17343</t>
  </si>
  <si>
    <t>Alexander Horton</t>
  </si>
  <si>
    <t>9024-115159</t>
  </si>
  <si>
    <t>Anthony Daniels</t>
  </si>
  <si>
    <t>11-655419</t>
  </si>
  <si>
    <t>Ashton Kiessling</t>
  </si>
  <si>
    <t>11-528368</t>
  </si>
  <si>
    <t>Brandon Haney</t>
  </si>
  <si>
    <t>11-73178</t>
  </si>
  <si>
    <t>Brent Shroyer</t>
  </si>
  <si>
    <t>7914-34818</t>
  </si>
  <si>
    <t>Chayton Bass</t>
  </si>
  <si>
    <t>21-35514</t>
  </si>
  <si>
    <t>Damin Knowles</t>
  </si>
  <si>
    <t>18-17334</t>
  </si>
  <si>
    <t>Donovan Oneil</t>
  </si>
  <si>
    <t>11-274294</t>
  </si>
  <si>
    <t>Dylan Bulusan</t>
  </si>
  <si>
    <t>16-45570</t>
  </si>
  <si>
    <t>Ethan Rubio</t>
  </si>
  <si>
    <t>11-118974</t>
  </si>
  <si>
    <t>Jacob Frogge</t>
  </si>
  <si>
    <t>11-293040</t>
  </si>
  <si>
    <t>Jacob Hull</t>
  </si>
  <si>
    <t>11-615880</t>
  </si>
  <si>
    <t>Javier Ison</t>
  </si>
  <si>
    <t>7919-191</t>
  </si>
  <si>
    <t>Jayden Combs</t>
  </si>
  <si>
    <t>11-434569</t>
  </si>
  <si>
    <t>Joey Price</t>
  </si>
  <si>
    <t>18-83581</t>
  </si>
  <si>
    <t>Kameron Ruiz</t>
  </si>
  <si>
    <t>8568-381075</t>
  </si>
  <si>
    <t>Logan Salyer</t>
  </si>
  <si>
    <t>11-749233</t>
  </si>
  <si>
    <t>Matthew Heldman</t>
  </si>
  <si>
    <t>11-110534</t>
  </si>
  <si>
    <t>Nick Borgman</t>
  </si>
  <si>
    <t>18-59855</t>
  </si>
  <si>
    <t>Nick Schwartz</t>
  </si>
  <si>
    <t>11-456297</t>
  </si>
  <si>
    <t>Parker Laubach</t>
  </si>
  <si>
    <t>11-136310</t>
  </si>
  <si>
    <t>Race Lowder</t>
  </si>
  <si>
    <t>11-763514</t>
  </si>
  <si>
    <t>Ralph Carbone</t>
  </si>
  <si>
    <t>22-30830</t>
  </si>
  <si>
    <t>Tyler Inthanongxay</t>
  </si>
  <si>
    <t>Lawrence Technological University</t>
  </si>
  <si>
    <t>7914-54822</t>
  </si>
  <si>
    <t>Adam Ferris</t>
  </si>
  <si>
    <t>8766-19598</t>
  </si>
  <si>
    <t>Ayden Davis</t>
  </si>
  <si>
    <t>19-35989</t>
  </si>
  <si>
    <t>Benjamin Augustitus</t>
  </si>
  <si>
    <t>9229-52707</t>
  </si>
  <si>
    <t>Brody La Rose</t>
  </si>
  <si>
    <t>17-71210</t>
  </si>
  <si>
    <t>Callum Meredith</t>
  </si>
  <si>
    <t>11-386200</t>
  </si>
  <si>
    <t>Cayleb Carey</t>
  </si>
  <si>
    <t>11-528575</t>
  </si>
  <si>
    <t>Connor Nowak</t>
  </si>
  <si>
    <t>11-540891</t>
  </si>
  <si>
    <t>Costa Gastouniotis</t>
  </si>
  <si>
    <t>15-197089</t>
  </si>
  <si>
    <t>David Decruydt</t>
  </si>
  <si>
    <t>11-342421</t>
  </si>
  <si>
    <t>Jacob Wilson</t>
  </si>
  <si>
    <t>5617-4041</t>
  </si>
  <si>
    <t>Jarin Kurashige</t>
  </si>
  <si>
    <t>11-377079</t>
  </si>
  <si>
    <t>Jervon Webster</t>
  </si>
  <si>
    <t>11-83127</t>
  </si>
  <si>
    <t>Logan Bird</t>
  </si>
  <si>
    <t>15-139595</t>
  </si>
  <si>
    <t>Marco Ramirez</t>
  </si>
  <si>
    <t>16-80311</t>
  </si>
  <si>
    <t>Micah Grune</t>
  </si>
  <si>
    <t>8431-14652</t>
  </si>
  <si>
    <t>Michael Weber</t>
  </si>
  <si>
    <t>11-670270</t>
  </si>
  <si>
    <t>Nicholas Clauson</t>
  </si>
  <si>
    <t>11-392577</t>
  </si>
  <si>
    <t>Noah Samuels</t>
  </si>
  <si>
    <t>11-724585</t>
  </si>
  <si>
    <t>Ryan Beaty</t>
  </si>
  <si>
    <t>17-62773</t>
  </si>
  <si>
    <t>Seth Braum</t>
  </si>
  <si>
    <t>Lourdes University</t>
  </si>
  <si>
    <t>11-530264</t>
  </si>
  <si>
    <t>Aaron Lenz</t>
  </si>
  <si>
    <t>11-428934</t>
  </si>
  <si>
    <t>DJ Barton</t>
  </si>
  <si>
    <t>23-13645</t>
  </si>
  <si>
    <t>Dylan Erway</t>
  </si>
  <si>
    <t>5777-2939</t>
  </si>
  <si>
    <t>Ethan Achten</t>
  </si>
  <si>
    <t>22-23086</t>
  </si>
  <si>
    <t>Michael Keane</t>
  </si>
  <si>
    <t>11-83799</t>
  </si>
  <si>
    <t>Tyler Rose</t>
  </si>
  <si>
    <t>23-34736</t>
  </si>
  <si>
    <t>Zachary Gibson</t>
  </si>
  <si>
    <t>Madonna University</t>
  </si>
  <si>
    <t>11-598356</t>
  </si>
  <si>
    <t>Alex Warren</t>
  </si>
  <si>
    <t>7914-20765</t>
  </si>
  <si>
    <t>Andrew Cetnar</t>
  </si>
  <si>
    <t>11-42515</t>
  </si>
  <si>
    <t>Anthony Thibodeaux</t>
  </si>
  <si>
    <t>8568-433185</t>
  </si>
  <si>
    <t>Brandon Leavitt</t>
  </si>
  <si>
    <t>21-7036</t>
  </si>
  <si>
    <t>Darren Francis</t>
  </si>
  <si>
    <t>11-335322</t>
  </si>
  <si>
    <t>Griffin Cartier</t>
  </si>
  <si>
    <t>11-680528</t>
  </si>
  <si>
    <t>Haydn Debacker</t>
  </si>
  <si>
    <t>11-733325</t>
  </si>
  <si>
    <t>Isiah Humphries</t>
  </si>
  <si>
    <t>7914-22991</t>
  </si>
  <si>
    <t>Jonathon Michalski</t>
  </si>
  <si>
    <t>20-46680</t>
  </si>
  <si>
    <t>Kaden Cirata</t>
  </si>
  <si>
    <t>7914-21739</t>
  </si>
  <si>
    <t>Keith Mcleod</t>
  </si>
  <si>
    <t>11-415097</t>
  </si>
  <si>
    <t>Ken Kloth</t>
  </si>
  <si>
    <t>21-66242</t>
  </si>
  <si>
    <t>Owen Schook</t>
  </si>
  <si>
    <t>18-26345</t>
  </si>
  <si>
    <t>Timothy McGarry</t>
  </si>
  <si>
    <t>Michigan State University</t>
  </si>
  <si>
    <t>23-9162</t>
  </si>
  <si>
    <t>Alexander Page</t>
  </si>
  <si>
    <t>23-7262</t>
  </si>
  <si>
    <t>Alexander Peet</t>
  </si>
  <si>
    <t>23-7266</t>
  </si>
  <si>
    <t>Ali Jefferies</t>
  </si>
  <si>
    <t>22-28172</t>
  </si>
  <si>
    <t>Brendan Witt</t>
  </si>
  <si>
    <t>22-15439</t>
  </si>
  <si>
    <t>Corey Wojcik</t>
  </si>
  <si>
    <t>22-103442</t>
  </si>
  <si>
    <t>Declan Davis</t>
  </si>
  <si>
    <t>22-15432</t>
  </si>
  <si>
    <t>Finn Moher</t>
  </si>
  <si>
    <t>22-15443</t>
  </si>
  <si>
    <t>Gage Battle</t>
  </si>
  <si>
    <t>11-427800</t>
  </si>
  <si>
    <t>Giovanni Costa</t>
  </si>
  <si>
    <t>23-7259</t>
  </si>
  <si>
    <t>Gunnar Nelson</t>
  </si>
  <si>
    <t>7914-32865</t>
  </si>
  <si>
    <t>Ian Kalinowski</t>
  </si>
  <si>
    <t>20-29115</t>
  </si>
  <si>
    <t>Jackson Massey</t>
  </si>
  <si>
    <t>23-9170</t>
  </si>
  <si>
    <t>Jacob Gray</t>
  </si>
  <si>
    <t>11-690711</t>
  </si>
  <si>
    <t>Joseph Borngesser</t>
  </si>
  <si>
    <t>11-557042</t>
  </si>
  <si>
    <t>Julian Hugo</t>
  </si>
  <si>
    <t>8414-27877</t>
  </si>
  <si>
    <t>Lane Kellogg</t>
  </si>
  <si>
    <t>23-7245</t>
  </si>
  <si>
    <t>Michael Lamb</t>
  </si>
  <si>
    <t>23-7240</t>
  </si>
  <si>
    <t>Philip Brust</t>
  </si>
  <si>
    <t>11-94402</t>
  </si>
  <si>
    <t>Ryan Wrublewski</t>
  </si>
  <si>
    <t>19-20053</t>
  </si>
  <si>
    <t>Samuel Colby</t>
  </si>
  <si>
    <t>11-232037</t>
  </si>
  <si>
    <t>Sean Tinsley</t>
  </si>
  <si>
    <t>23-10466</t>
  </si>
  <si>
    <t>Tj McCarthy</t>
  </si>
  <si>
    <t>15-103779</t>
  </si>
  <si>
    <t>Tyler Rutter</t>
  </si>
  <si>
    <t>5986-57543</t>
  </si>
  <si>
    <t>Zachary Stowe</t>
  </si>
  <si>
    <t>Michigan-Dearborn</t>
  </si>
  <si>
    <t>21-6240</t>
  </si>
  <si>
    <t>Jaylen Watson</t>
  </si>
  <si>
    <t>17-14963</t>
  </si>
  <si>
    <t>Joseph Devita</t>
  </si>
  <si>
    <t>11-563893</t>
  </si>
  <si>
    <t>Joshua Schunemann</t>
  </si>
  <si>
    <t>11-493251</t>
  </si>
  <si>
    <t>Kejuan Mathews</t>
  </si>
  <si>
    <t>17-102819</t>
  </si>
  <si>
    <t>Nathan Roberts</t>
  </si>
  <si>
    <t>22-43371</t>
  </si>
  <si>
    <t>Philip Albright</t>
  </si>
  <si>
    <t>8568-371403</t>
  </si>
  <si>
    <t>Stephen Strzalkowski</t>
  </si>
  <si>
    <t>11-168582</t>
  </si>
  <si>
    <t>Zachary Baum</t>
  </si>
  <si>
    <t>Mid Michigan Community College</t>
  </si>
  <si>
    <t>19-30927</t>
  </si>
  <si>
    <t>Angelo Porter</t>
  </si>
  <si>
    <t>23-1880</t>
  </si>
  <si>
    <t>Brett Petersen</t>
  </si>
  <si>
    <t>17-84923</t>
  </si>
  <si>
    <t>Cole Swanberg</t>
  </si>
  <si>
    <t>1086-3411</t>
  </si>
  <si>
    <t>Jake Mathewson</t>
  </si>
  <si>
    <t>15-52761</t>
  </si>
  <si>
    <t>Jase Clairmont</t>
  </si>
  <si>
    <t>16-133126</t>
  </si>
  <si>
    <t>Jordan McPhall</t>
  </si>
  <si>
    <t>23-1879</t>
  </si>
  <si>
    <t>Mason Hodges</t>
  </si>
  <si>
    <t>11-535781</t>
  </si>
  <si>
    <t>Ruberto Mosqueda</t>
  </si>
  <si>
    <t>21-22069</t>
  </si>
  <si>
    <t>Taylor Parker</t>
  </si>
  <si>
    <t>Rochester University</t>
  </si>
  <si>
    <t>19-84013</t>
  </si>
  <si>
    <t>Alexander Miller</t>
  </si>
  <si>
    <t>7914-23646</t>
  </si>
  <si>
    <t>Andrew Florence</t>
  </si>
  <si>
    <t>19-50137</t>
  </si>
  <si>
    <t>Brandon Rinke</t>
  </si>
  <si>
    <t>11-564027</t>
  </si>
  <si>
    <t>Brendan Kasa</t>
  </si>
  <si>
    <t>18-87248</t>
  </si>
  <si>
    <t>Brian Henry</t>
  </si>
  <si>
    <t>11-493030</t>
  </si>
  <si>
    <t>Brian Shimabukuro</t>
  </si>
  <si>
    <t>21-3250</t>
  </si>
  <si>
    <t>Dominic Mitchell</t>
  </si>
  <si>
    <t>11-258416</t>
  </si>
  <si>
    <t>Dominic Wilson</t>
  </si>
  <si>
    <t>20-59088</t>
  </si>
  <si>
    <t>Jackson Vlassis</t>
  </si>
  <si>
    <t>21-3224</t>
  </si>
  <si>
    <t>Jake Thompson</t>
  </si>
  <si>
    <t>18-82553</t>
  </si>
  <si>
    <t>Jaxon Small</t>
  </si>
  <si>
    <t>11-268258</t>
  </si>
  <si>
    <t>Justin Powell</t>
  </si>
  <si>
    <t>11-268250</t>
  </si>
  <si>
    <t>Luke Acton</t>
  </si>
  <si>
    <t>7914-25519</t>
  </si>
  <si>
    <t>Mitchell Martin</t>
  </si>
  <si>
    <t>19-35288</t>
  </si>
  <si>
    <t>Nolan Matz</t>
  </si>
  <si>
    <t>11-697167</t>
  </si>
  <si>
    <t>Tony Verbeke</t>
  </si>
  <si>
    <t>5617-4080</t>
  </si>
  <si>
    <t>Tylan Kim-Arellano</t>
  </si>
  <si>
    <t>7914-23647</t>
  </si>
  <si>
    <t>Zachary Florence</t>
  </si>
  <si>
    <t>Shawnee State University</t>
  </si>
  <si>
    <t>23-10538</t>
  </si>
  <si>
    <t>Andrew Schoemer</t>
  </si>
  <si>
    <t>22-11046</t>
  </si>
  <si>
    <t>Ashton Heckman</t>
  </si>
  <si>
    <t>21-79372</t>
  </si>
  <si>
    <t>Blake Landers</t>
  </si>
  <si>
    <t>11-698328</t>
  </si>
  <si>
    <t>Brendan Major</t>
  </si>
  <si>
    <t>8730-1577</t>
  </si>
  <si>
    <t>Isaac Halter</t>
  </si>
  <si>
    <t>18-96012</t>
  </si>
  <si>
    <t>Jakob Pelfrey</t>
  </si>
  <si>
    <t>18-41927</t>
  </si>
  <si>
    <t>Jaylen Sumler</t>
  </si>
  <si>
    <t>11-504244</t>
  </si>
  <si>
    <t>Khoury Carroll-Tanner</t>
  </si>
  <si>
    <t>11-217355</t>
  </si>
  <si>
    <t>Logan Hughes</t>
  </si>
  <si>
    <t>19-77551</t>
  </si>
  <si>
    <t>Parker Lauders</t>
  </si>
  <si>
    <t>16-119392</t>
  </si>
  <si>
    <t>Sam Clay</t>
  </si>
  <si>
    <t>22-3885</t>
  </si>
  <si>
    <t>Shaun Rodgers</t>
  </si>
  <si>
    <t>7914-52475</t>
  </si>
  <si>
    <t>Tyler Roberts</t>
  </si>
  <si>
    <t>11-712661</t>
  </si>
  <si>
    <t>Zachary Ison</t>
  </si>
  <si>
    <t>Siena Heights University</t>
  </si>
  <si>
    <t>21-6821</t>
  </si>
  <si>
    <t>Andrew Warsecke</t>
  </si>
  <si>
    <t>11-513107</t>
  </si>
  <si>
    <t>Charles Scopone</t>
  </si>
  <si>
    <t>20-48193</t>
  </si>
  <si>
    <t>Cooper Greuling</t>
  </si>
  <si>
    <t>18-96200</t>
  </si>
  <si>
    <t>Jack Sisco</t>
  </si>
  <si>
    <t>23-1805</t>
  </si>
  <si>
    <t>Jeffrey Dudek</t>
  </si>
  <si>
    <t>20-1456</t>
  </si>
  <si>
    <t>Joe Wager</t>
  </si>
  <si>
    <t>20-47209</t>
  </si>
  <si>
    <t>Logan Cook</t>
  </si>
  <si>
    <t>19-45688</t>
  </si>
  <si>
    <t>Luke Spear</t>
  </si>
  <si>
    <t>20-23576</t>
  </si>
  <si>
    <t>Nathan Ewing</t>
  </si>
  <si>
    <t>16-144451</t>
  </si>
  <si>
    <t>Neal Perok</t>
  </si>
  <si>
    <t>11-79415</t>
  </si>
  <si>
    <t>Noah Tafanelli</t>
  </si>
  <si>
    <t>11-555142</t>
  </si>
  <si>
    <t>Pablo Gomez</t>
  </si>
  <si>
    <t>11-545488</t>
  </si>
  <si>
    <t>Paul Scheuher</t>
  </si>
  <si>
    <t>18-7434</t>
  </si>
  <si>
    <t>Philip Starr</t>
  </si>
  <si>
    <t>17-3177</t>
  </si>
  <si>
    <t>Robert Burcar</t>
  </si>
  <si>
    <t>20-48195</t>
  </si>
  <si>
    <t>Sam Greuling</t>
  </si>
  <si>
    <t>11-251803</t>
  </si>
  <si>
    <t>Sean Fitzgibbon</t>
  </si>
  <si>
    <t>17-85211</t>
  </si>
  <si>
    <t>Tim Polidor</t>
  </si>
  <si>
    <t>Spring Arbor University</t>
  </si>
  <si>
    <t>11-688347</t>
  </si>
  <si>
    <t>Anthony Fotis</t>
  </si>
  <si>
    <t>21-56853</t>
  </si>
  <si>
    <t>Branden Groce</t>
  </si>
  <si>
    <t>18-89550</t>
  </si>
  <si>
    <t>Brayden Metcalf</t>
  </si>
  <si>
    <t>11-722464</t>
  </si>
  <si>
    <t>Caleb Tate</t>
  </si>
  <si>
    <t>5999-7799</t>
  </si>
  <si>
    <t>Carson Kohler</t>
  </si>
  <si>
    <t>11-692476</t>
  </si>
  <si>
    <t>Cody Hall</t>
  </si>
  <si>
    <t>11-697222</t>
  </si>
  <si>
    <t>Collin Massie</t>
  </si>
  <si>
    <t>23-3151</t>
  </si>
  <si>
    <t>Connor Blake</t>
  </si>
  <si>
    <t>19-58792</t>
  </si>
  <si>
    <t>Connor Wallis</t>
  </si>
  <si>
    <t>11-414548</t>
  </si>
  <si>
    <t>Dallas Casey</t>
  </si>
  <si>
    <t>16-103436</t>
  </si>
  <si>
    <t>Jake Love</t>
  </si>
  <si>
    <t>8046-6207</t>
  </si>
  <si>
    <t>Jaylen Zaragoza</t>
  </si>
  <si>
    <t>11-695044</t>
  </si>
  <si>
    <t>Keegan Bradley</t>
  </si>
  <si>
    <t>11-294056</t>
  </si>
  <si>
    <t>Ryan Wenman</t>
  </si>
  <si>
    <t>11-512726</t>
  </si>
  <si>
    <t>Steven Levra</t>
  </si>
  <si>
    <t>16-73989</t>
  </si>
  <si>
    <t>Zach Gietzel</t>
  </si>
  <si>
    <t>University of the Cumberlands</t>
  </si>
  <si>
    <t>11-77678</t>
  </si>
  <si>
    <t>Aidan Longo</t>
  </si>
  <si>
    <t>18-2834</t>
  </si>
  <si>
    <t>Austin Hale</t>
  </si>
  <si>
    <t>11-746126</t>
  </si>
  <si>
    <t>Charles Wilken</t>
  </si>
  <si>
    <t>20-39316</t>
  </si>
  <si>
    <t>Cody Lumpkins</t>
  </si>
  <si>
    <t>16-162248</t>
  </si>
  <si>
    <t>Koby Brewer</t>
  </si>
  <si>
    <t>8069-30719</t>
  </si>
  <si>
    <t>Liam Mcnamara</t>
  </si>
  <si>
    <t>19-80458</t>
  </si>
  <si>
    <t>Samuel Belew</t>
  </si>
  <si>
    <t>18-64010</t>
  </si>
  <si>
    <t>Stephen Simmons</t>
  </si>
  <si>
    <t>Women's Division</t>
  </si>
  <si>
    <t>17-61027</t>
  </si>
  <si>
    <t>Abby Pecynski</t>
  </si>
  <si>
    <t>22-7521</t>
  </si>
  <si>
    <t>Avery Burk</t>
  </si>
  <si>
    <t>15-256</t>
  </si>
  <si>
    <t>Brynna Hanson</t>
  </si>
  <si>
    <t>5998-4682</t>
  </si>
  <si>
    <t>Carley Blanchard</t>
  </si>
  <si>
    <t>11-421889</t>
  </si>
  <si>
    <t>Chloe Fisk</t>
  </si>
  <si>
    <t>11-554585</t>
  </si>
  <si>
    <t>Courtney Delaney</t>
  </si>
  <si>
    <t>18-42224</t>
  </si>
  <si>
    <t>Gillian Lemon</t>
  </si>
  <si>
    <t>20-52022</t>
  </si>
  <si>
    <t>Kayla VanLinden</t>
  </si>
  <si>
    <t>20-46531</t>
  </si>
  <si>
    <t>Mary Brown</t>
  </si>
  <si>
    <t>15-164600</t>
  </si>
  <si>
    <t>Morgan Jones</t>
  </si>
  <si>
    <t>22-7522</t>
  </si>
  <si>
    <t>Robin Long</t>
  </si>
  <si>
    <t>11-710398</t>
  </si>
  <si>
    <t>Shelby Sanders</t>
  </si>
  <si>
    <t>11-402749</t>
  </si>
  <si>
    <t>Amy Jackson</t>
  </si>
  <si>
    <t>21-43259</t>
  </si>
  <si>
    <t>Cali Hunter</t>
  </si>
  <si>
    <t>7914-44554</t>
  </si>
  <si>
    <t>Courtney Witten</t>
  </si>
  <si>
    <t>11-396381</t>
  </si>
  <si>
    <t>Erica Pyden</t>
  </si>
  <si>
    <t>16-164469</t>
  </si>
  <si>
    <t>Hailee Hale</t>
  </si>
  <si>
    <t>11-447967</t>
  </si>
  <si>
    <t>Jamie Crandell</t>
  </si>
  <si>
    <t>23-5695</t>
  </si>
  <si>
    <t>Kaitlyn Daniels</t>
  </si>
  <si>
    <t>15-103776</t>
  </si>
  <si>
    <t>Leigha Rue</t>
  </si>
  <si>
    <t>17-73985</t>
  </si>
  <si>
    <t>Samantha Dulz</t>
  </si>
  <si>
    <t>19-32062</t>
  </si>
  <si>
    <t>Amanda Fisher</t>
  </si>
  <si>
    <t>11-294037</t>
  </si>
  <si>
    <t>Arielle Oakley</t>
  </si>
  <si>
    <t>20-29068</t>
  </si>
  <si>
    <t>Ashley Kreger</t>
  </si>
  <si>
    <t>20-30633</t>
  </si>
  <si>
    <t>Bailey Tomlin</t>
  </si>
  <si>
    <t>11-252184</t>
  </si>
  <si>
    <t>Bailey VanMeter</t>
  </si>
  <si>
    <t>11-388021</t>
  </si>
  <si>
    <t>Brooke Binder</t>
  </si>
  <si>
    <t>11-285727</t>
  </si>
  <si>
    <t>Carly Pavka</t>
  </si>
  <si>
    <t>18-84897</t>
  </si>
  <si>
    <t>Emilee Hughes</t>
  </si>
  <si>
    <t>11-378899</t>
  </si>
  <si>
    <t>Emily Morris</t>
  </si>
  <si>
    <t>19-78941</t>
  </si>
  <si>
    <t>Emily Rodman</t>
  </si>
  <si>
    <t>5999-7548</t>
  </si>
  <si>
    <t>Gabriella VanHorn</t>
  </si>
  <si>
    <t>7914-20864</t>
  </si>
  <si>
    <t>Jenna Rohloff</t>
  </si>
  <si>
    <t>11-743568</t>
  </si>
  <si>
    <t>Jleigh Saunders</t>
  </si>
  <si>
    <t>17-17225</t>
  </si>
  <si>
    <t>Kyla Peterson</t>
  </si>
  <si>
    <t>11-307144</t>
  </si>
  <si>
    <t>Mackenzie Morgan</t>
  </si>
  <si>
    <t>22-23695</t>
  </si>
  <si>
    <t>Megan Redmond</t>
  </si>
  <si>
    <t>11-666975</t>
  </si>
  <si>
    <t>Ryan Giese</t>
  </si>
  <si>
    <t>16-55300</t>
  </si>
  <si>
    <t>Sydney Stocks</t>
  </si>
  <si>
    <t>19-30230</t>
  </si>
  <si>
    <t>Alayna Ryan</t>
  </si>
  <si>
    <t>22-9023</t>
  </si>
  <si>
    <t>Amelia Wells</t>
  </si>
  <si>
    <t>7914-5160</t>
  </si>
  <si>
    <t>Chloe Crick</t>
  </si>
  <si>
    <t>20-3312</t>
  </si>
  <si>
    <t>Francesca Bontomasi</t>
  </si>
  <si>
    <t>11-332913</t>
  </si>
  <si>
    <t>Harlee Burrows</t>
  </si>
  <si>
    <t>21-5624</t>
  </si>
  <si>
    <t>Mackenzie Smith</t>
  </si>
  <si>
    <t>21-5623</t>
  </si>
  <si>
    <t>Nicole Will</t>
  </si>
  <si>
    <t>7916-84</t>
  </si>
  <si>
    <t>Ryleigh Jordan</t>
  </si>
  <si>
    <t>19-11189</t>
  </si>
  <si>
    <t>Allison Leslie</t>
  </si>
  <si>
    <t>11-429854</t>
  </si>
  <si>
    <t>Courtney Wheeler</t>
  </si>
  <si>
    <t>11-311342</t>
  </si>
  <si>
    <t>Emma VanDongen</t>
  </si>
  <si>
    <t>7914-53541</t>
  </si>
  <si>
    <t>Kylie Middleton</t>
  </si>
  <si>
    <t>22-27486</t>
  </si>
  <si>
    <t>Mackenzie Griffin</t>
  </si>
  <si>
    <t>22-23028</t>
  </si>
  <si>
    <t>Makayla Phenix</t>
  </si>
  <si>
    <t>15-154245</t>
  </si>
  <si>
    <t>Taryn Welling</t>
  </si>
  <si>
    <t>11-404183</t>
  </si>
  <si>
    <t>Jillian Treska</t>
  </si>
  <si>
    <t>16-157794</t>
  </si>
  <si>
    <t>Jordan Downham</t>
  </si>
  <si>
    <t>7920-188</t>
  </si>
  <si>
    <t>Josephine Cehelnik</t>
  </si>
  <si>
    <t>15-44994</t>
  </si>
  <si>
    <t>Leah Brazier</t>
  </si>
  <si>
    <t>11-352594</t>
  </si>
  <si>
    <t>Meagan Kennedy</t>
  </si>
  <si>
    <t>11-337626</t>
  </si>
  <si>
    <t>Morgan Nunn</t>
  </si>
  <si>
    <t>18-57048</t>
  </si>
  <si>
    <t>Natalie Schildhouse</t>
  </si>
  <si>
    <t>11-689811</t>
  </si>
  <si>
    <t>Ryleigh Hanicq</t>
  </si>
  <si>
    <t>8995-6635</t>
  </si>
  <si>
    <t>Allison Clark</t>
  </si>
  <si>
    <t>11-738600</t>
  </si>
  <si>
    <t>Amelia (Mia) Adams</t>
  </si>
  <si>
    <t>11-122331</t>
  </si>
  <si>
    <t>Aubrie Svilar</t>
  </si>
  <si>
    <t>19-76428</t>
  </si>
  <si>
    <t>Brooke Kochel</t>
  </si>
  <si>
    <t>7914-15947</t>
  </si>
  <si>
    <t>Brooke Vanous</t>
  </si>
  <si>
    <t>11-513962</t>
  </si>
  <si>
    <t>Carly Dlugos</t>
  </si>
  <si>
    <t>17-98244</t>
  </si>
  <si>
    <t>Caroline Holowenko</t>
  </si>
  <si>
    <t>20-25872</t>
  </si>
  <si>
    <t>Grace Spondike</t>
  </si>
  <si>
    <t>11-555549</t>
  </si>
  <si>
    <t>Grace Tefend</t>
  </si>
  <si>
    <t>17-42919</t>
  </si>
  <si>
    <t>Kayla Zygmontowicz</t>
  </si>
  <si>
    <t>11-349673</t>
  </si>
  <si>
    <t>Leah Williams</t>
  </si>
  <si>
    <t>17-44484</t>
  </si>
  <si>
    <t>Nicole Jagger</t>
  </si>
  <si>
    <t>17-53163</t>
  </si>
  <si>
    <t>Rachel Iha</t>
  </si>
  <si>
    <t>11-576108</t>
  </si>
  <si>
    <t>Abigail Arnes</t>
  </si>
  <si>
    <t>5774-656</t>
  </si>
  <si>
    <t>Alexandria Hahn</t>
  </si>
  <si>
    <t>11-284777</t>
  </si>
  <si>
    <t>DeLayna Harvey</t>
  </si>
  <si>
    <t>18-28276</t>
  </si>
  <si>
    <t>Dezaray McIe</t>
  </si>
  <si>
    <t>17-104813</t>
  </si>
  <si>
    <t>Jaycie Arnet</t>
  </si>
  <si>
    <t>11-607563</t>
  </si>
  <si>
    <t>Mikaili Truman</t>
  </si>
  <si>
    <t>7914-33762</t>
  </si>
  <si>
    <t>Sarah Chilvers</t>
  </si>
  <si>
    <t>11-743533</t>
  </si>
  <si>
    <t>Taylor Mcbride</t>
  </si>
  <si>
    <t>7914-20325</t>
  </si>
  <si>
    <t>Angelita Rodriguez</t>
  </si>
  <si>
    <t>11-666945</t>
  </si>
  <si>
    <t>Bayleigh Shimmell</t>
  </si>
  <si>
    <t>22-10201</t>
  </si>
  <si>
    <t>Britney Manning</t>
  </si>
  <si>
    <t>11-85881</t>
  </si>
  <si>
    <t>Cassidy Halstead</t>
  </si>
  <si>
    <t>21-36245</t>
  </si>
  <si>
    <t>Hannah Thoms</t>
  </si>
  <si>
    <t>11-411104</t>
  </si>
  <si>
    <t>Isabella Portman</t>
  </si>
  <si>
    <t>11-151762</t>
  </si>
  <si>
    <t>Jillian Lipinski</t>
  </si>
  <si>
    <t>11-307138</t>
  </si>
  <si>
    <t>Katherine Dybicki</t>
  </si>
  <si>
    <t>15-114407</t>
  </si>
  <si>
    <t>Laila Lupercio</t>
  </si>
  <si>
    <t>7914-5720</t>
  </si>
  <si>
    <t>Maya Janowicz</t>
  </si>
  <si>
    <t>20-38033</t>
  </si>
  <si>
    <t>Miranda Manszewski</t>
  </si>
  <si>
    <t>7914-50888</t>
  </si>
  <si>
    <t>Olivia Spaller</t>
  </si>
  <si>
    <t>8568-475384</t>
  </si>
  <si>
    <t>Tamia Jackson</t>
  </si>
  <si>
    <t>18-74946</t>
  </si>
  <si>
    <t>Abby Barton</t>
  </si>
  <si>
    <t>22-15404</t>
  </si>
  <si>
    <t>Allyson Harrison</t>
  </si>
  <si>
    <t>21-17464</t>
  </si>
  <si>
    <t>Ella Wendall</t>
  </si>
  <si>
    <t>19-20049</t>
  </si>
  <si>
    <t>Emma Colby</t>
  </si>
  <si>
    <t>23-7143</t>
  </si>
  <si>
    <t>Erica Bingham</t>
  </si>
  <si>
    <t>17-57272</t>
  </si>
  <si>
    <t>Haylie Beers</t>
  </si>
  <si>
    <t>23-7141</t>
  </si>
  <si>
    <t>Isabel Smith</t>
  </si>
  <si>
    <t>23-7140</t>
  </si>
  <si>
    <t>Mikayla Miklasz</t>
  </si>
  <si>
    <t>16-91278</t>
  </si>
  <si>
    <t>Alexa Marth</t>
  </si>
  <si>
    <t>11-605347</t>
  </si>
  <si>
    <t>Carly Scanlon</t>
  </si>
  <si>
    <t>11-676065</t>
  </si>
  <si>
    <t>Elizabeth Breitzman</t>
  </si>
  <si>
    <t>15-85866</t>
  </si>
  <si>
    <t>Jasmine Carroll</t>
  </si>
  <si>
    <t>15-197083</t>
  </si>
  <si>
    <t>Jessica Ludwick</t>
  </si>
  <si>
    <t>22-11711</t>
  </si>
  <si>
    <t>Katrina McKay</t>
  </si>
  <si>
    <t>23-9656</t>
  </si>
  <si>
    <t>Kayla Winston</t>
  </si>
  <si>
    <t>17-97822</t>
  </si>
  <si>
    <t>Madison Shelton</t>
  </si>
  <si>
    <t>23-9657</t>
  </si>
  <si>
    <t>Sara Elkoussy</t>
  </si>
  <si>
    <t>22-1664</t>
  </si>
  <si>
    <t>Abby Self</t>
  </si>
  <si>
    <t>11-435189</t>
  </si>
  <si>
    <t>Amelia King</t>
  </si>
  <si>
    <t>11-577632</t>
  </si>
  <si>
    <t>Becca Claypool</t>
  </si>
  <si>
    <t>9451-6006</t>
  </si>
  <si>
    <t>Khaila Bullard</t>
  </si>
  <si>
    <t>23-1881</t>
  </si>
  <si>
    <t>Mallorie Ecker</t>
  </si>
  <si>
    <t>23-1882</t>
  </si>
  <si>
    <t>Natalie Hyde</t>
  </si>
  <si>
    <t>22-1662</t>
  </si>
  <si>
    <t>Olivia Moss</t>
  </si>
  <si>
    <t>11-550855</t>
  </si>
  <si>
    <t>Skylar Davy</t>
  </si>
  <si>
    <t>23-2559</t>
  </si>
  <si>
    <t>Caroline Martinez</t>
  </si>
  <si>
    <t>11-277265</t>
  </si>
  <si>
    <t>Hannah Drys</t>
  </si>
  <si>
    <t>18-99782</t>
  </si>
  <si>
    <t>Hannah Traczynski</t>
  </si>
  <si>
    <t>22-637</t>
  </si>
  <si>
    <t>Jazmin Brant</t>
  </si>
  <si>
    <t>20-31030</t>
  </si>
  <si>
    <t>Lynzie Kirkendall</t>
  </si>
  <si>
    <t>22-1508</t>
  </si>
  <si>
    <t>Macayla Lane</t>
  </si>
  <si>
    <t>21-29319</t>
  </si>
  <si>
    <t>Margaret Russell</t>
  </si>
  <si>
    <t>22-1488</t>
  </si>
  <si>
    <t>Nadia Yabs</t>
  </si>
  <si>
    <t>11-699836</t>
  </si>
  <si>
    <t>Nataleigh Eagle</t>
  </si>
  <si>
    <t>21-41817</t>
  </si>
  <si>
    <t>Olivia Kaake</t>
  </si>
  <si>
    <t>19-48429</t>
  </si>
  <si>
    <t>Rachel Caseria</t>
  </si>
  <si>
    <t>7914-37251</t>
  </si>
  <si>
    <t>Riley Brownrigg</t>
  </si>
  <si>
    <t>7918-321</t>
  </si>
  <si>
    <t>Sara Ritchie</t>
  </si>
  <si>
    <t>19-78947</t>
  </si>
  <si>
    <t>Sarah Temple</t>
  </si>
  <si>
    <t>22-1505</t>
  </si>
  <si>
    <t>Shelby Opalka</t>
  </si>
  <si>
    <t>11-520099</t>
  </si>
  <si>
    <t>Vanessa Zissler</t>
  </si>
  <si>
    <t>19-23252</t>
  </si>
  <si>
    <t>Brooklyn Foose</t>
  </si>
  <si>
    <t>22-11040</t>
  </si>
  <si>
    <t>Cali Baird</t>
  </si>
  <si>
    <t>21-83167</t>
  </si>
  <si>
    <t>Callie Layne</t>
  </si>
  <si>
    <t>11-707333</t>
  </si>
  <si>
    <t>Chloe Long</t>
  </si>
  <si>
    <t>20-50654</t>
  </si>
  <si>
    <t>Emma Billenstein</t>
  </si>
  <si>
    <t>18-8731</t>
  </si>
  <si>
    <t>Hannah Rearick</t>
  </si>
  <si>
    <t>22-11037</t>
  </si>
  <si>
    <t>Jackie Aubry</t>
  </si>
  <si>
    <t>17-95358</t>
  </si>
  <si>
    <t>Kylie Fowler</t>
  </si>
  <si>
    <t>7914-52393</t>
  </si>
  <si>
    <t>Mackenzie Drone</t>
  </si>
  <si>
    <t>15-21080</t>
  </si>
  <si>
    <t>Madalyn Pierce</t>
  </si>
  <si>
    <t>23-10554</t>
  </si>
  <si>
    <t>McKenna Roades</t>
  </si>
  <si>
    <t>18-101726</t>
  </si>
  <si>
    <t>Morgan Higgins</t>
  </si>
  <si>
    <t>18-90000</t>
  </si>
  <si>
    <t>Olyvia Bittner</t>
  </si>
  <si>
    <t>5730-25753</t>
  </si>
  <si>
    <t>Skylar Lane</t>
  </si>
  <si>
    <t>11-555273</t>
  </si>
  <si>
    <t>Hannah Patch</t>
  </si>
  <si>
    <t>8615-50320</t>
  </si>
  <si>
    <t>Megan Helpman</t>
  </si>
  <si>
    <t>20-11912</t>
  </si>
  <si>
    <t>Olivia Johnston</t>
  </si>
  <si>
    <t>20-20746</t>
  </si>
  <si>
    <t>Paige Westergaard</t>
  </si>
  <si>
    <t>22-5475</t>
  </si>
  <si>
    <t>Sabina Martinez</t>
  </si>
  <si>
    <t>23-1797</t>
  </si>
  <si>
    <t>Samantha Keilman</t>
  </si>
  <si>
    <t>21-4242</t>
  </si>
  <si>
    <t>Teri Decker</t>
  </si>
  <si>
    <t>15-101505</t>
  </si>
  <si>
    <t>Angelita Mireles</t>
  </si>
  <si>
    <t>11-97278</t>
  </si>
  <si>
    <t>Devon Thomas</t>
  </si>
  <si>
    <t>20-10605</t>
  </si>
  <si>
    <t>Emily Pepper</t>
  </si>
  <si>
    <t>11-68820</t>
  </si>
  <si>
    <t>Emily Vanderburg</t>
  </si>
  <si>
    <t>22-7520</t>
  </si>
  <si>
    <t>Emma White</t>
  </si>
  <si>
    <t>7914-4991</t>
  </si>
  <si>
    <t>Gracey Smiley</t>
  </si>
  <si>
    <t>21-6880</t>
  </si>
  <si>
    <t>Karrah Wiggins</t>
  </si>
  <si>
    <t>11-568522</t>
  </si>
  <si>
    <t>Kassidy Alexander</t>
  </si>
  <si>
    <t>11-181403</t>
  </si>
  <si>
    <t>Kayla Tafanelli</t>
  </si>
  <si>
    <t>7914-25836</t>
  </si>
  <si>
    <t>Kaylee Hall</t>
  </si>
  <si>
    <t>19-62330</t>
  </si>
  <si>
    <t>Kaylie Campbell</t>
  </si>
  <si>
    <t>21-6884</t>
  </si>
  <si>
    <t>Madelyn Learman</t>
  </si>
  <si>
    <t>11-383555</t>
  </si>
  <si>
    <t>Malori Barnes</t>
  </si>
  <si>
    <t>11-311448</t>
  </si>
  <si>
    <t>Mikayla Kelley</t>
  </si>
  <si>
    <t>11-538842</t>
  </si>
  <si>
    <t>Mikayla Ponce</t>
  </si>
  <si>
    <t>11-433460</t>
  </si>
  <si>
    <t>Montana Hernandez</t>
  </si>
  <si>
    <t>22-83252</t>
  </si>
  <si>
    <t>Noelle Riley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</si>
  <si>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</si>
  <si>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</si>
  <si>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</si>
  <si>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</si>
  <si>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</si>
  <si>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</si>
  <si>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</si>
  <si>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</si>
  <si>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</si>
  <si>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</si>
  <si>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</si>
  <si>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Aquinas College V</t>
  </si>
  <si>
    <t>Cleary University V</t>
  </si>
  <si>
    <t>Concordia University V</t>
  </si>
  <si>
    <t>Cornerstone University V</t>
  </si>
  <si>
    <t>Ferris State University V</t>
  </si>
  <si>
    <t>Grand Valley State University V</t>
  </si>
  <si>
    <t>Indiana Institute Of Technology V</t>
  </si>
  <si>
    <t>Lawrence Technological University V</t>
  </si>
  <si>
    <t>Lourdes University V</t>
  </si>
  <si>
    <t>Madonna University V</t>
  </si>
  <si>
    <t>Michigan State University V</t>
  </si>
  <si>
    <t>Michigan-Dearborn V</t>
  </si>
  <si>
    <t>Mid Michigan Community College V</t>
  </si>
  <si>
    <t>Rochester University V</t>
  </si>
  <si>
    <t>Shawnee State University V</t>
  </si>
  <si>
    <t>Siena Heights University V</t>
  </si>
  <si>
    <t>Spring Arbor University V</t>
  </si>
  <si>
    <t>University of the Cumberlands V</t>
  </si>
  <si>
    <t>Team Totals</t>
  </si>
  <si>
    <t>*</t>
  </si>
  <si>
    <t>Team Game Average</t>
  </si>
  <si>
    <t>Aquinas College JV1</t>
  </si>
  <si>
    <t>Cleary University JV1</t>
  </si>
  <si>
    <t>Concordia University JV1</t>
  </si>
  <si>
    <t>Concordia University JV2</t>
  </si>
  <si>
    <t>Cornerstone University JV1</t>
  </si>
  <si>
    <t>Ferris State University JV1</t>
  </si>
  <si>
    <t>Grand Valley State University JV1</t>
  </si>
  <si>
    <t>Indiana Institute Of Technology JV1</t>
  </si>
  <si>
    <t>Indiana Institute Of Technology JV2</t>
  </si>
  <si>
    <t>Lawrence Technological University JV1</t>
  </si>
  <si>
    <t>Lawrence Technological University JV2</t>
  </si>
  <si>
    <t>Madonna University JV1</t>
  </si>
  <si>
    <t>Michigan State University JV1</t>
  </si>
  <si>
    <t>Michigan State University JV2</t>
  </si>
  <si>
    <t>Rochester University JV1</t>
  </si>
  <si>
    <t>Siena Heights University JV1</t>
  </si>
  <si>
    <t>Baker Team Scores</t>
  </si>
  <si>
    <t>Bowled Traditional</t>
  </si>
  <si>
    <t>Aquinas College JV</t>
  </si>
  <si>
    <t>Cleary University JV</t>
  </si>
  <si>
    <t>Concordia University JV</t>
  </si>
  <si>
    <t>Cornerstone University JV</t>
  </si>
  <si>
    <t>Ferris State University JV</t>
  </si>
  <si>
    <t>Grand Valley State University JV</t>
  </si>
  <si>
    <t>Indiana Institute Of Technology JV</t>
  </si>
  <si>
    <t>Lawrence Technological University JV</t>
  </si>
  <si>
    <t>Madonna University JV</t>
  </si>
  <si>
    <t>Michigan State University JV</t>
  </si>
  <si>
    <t>Rochester University JV</t>
  </si>
  <si>
    <t>Siena Heights University JV</t>
  </si>
  <si>
    <t>SetecAstronomy</t>
  </si>
  <si>
    <t>Qualifying Team Standings</t>
  </si>
  <si>
    <t>A12:Z29</t>
  </si>
  <si>
    <t>A12:A29</t>
  </si>
  <si>
    <t>Individual_Scores_Men_Var</t>
  </si>
  <si>
    <t>Cert. No: 06762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</si>
  <si>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</si>
  <si>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</si>
  <si>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</si>
  <si>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</si>
  <si>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</si>
  <si>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</si>
  <si>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</si>
  <si>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</si>
  <si>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A12:Z27</t>
  </si>
  <si>
    <t>A12:A27</t>
  </si>
  <si>
    <t>Individual_Scores_Men_JV</t>
  </si>
  <si>
    <t>Men's Jr. Varsity</t>
  </si>
  <si>
    <t>Individual_Scores_Women_Var</t>
  </si>
  <si>
    <t>Women's Varsity</t>
  </si>
  <si>
    <t>A12:Z15</t>
  </si>
  <si>
    <t>A12:A15</t>
  </si>
  <si>
    <t>Individual_Scores_Women_JV</t>
  </si>
  <si>
    <t>Women's Jr. Varsity</t>
  </si>
  <si>
    <t>Individual Combined Scores</t>
  </si>
  <si>
    <t>G12:J22</t>
  </si>
  <si>
    <t>B12:B22</t>
  </si>
  <si>
    <t>D12:D22</t>
  </si>
  <si>
    <t>C12:C22</t>
  </si>
  <si>
    <t>G13:J23</t>
  </si>
  <si>
    <t>E13:E23</t>
  </si>
  <si>
    <t>B13:B23</t>
  </si>
  <si>
    <t>C13:C23</t>
  </si>
  <si>
    <t>Indiv_Combined_Scores_Men</t>
  </si>
  <si>
    <t>B13:M386</t>
  </si>
  <si>
    <t>G25:J35</t>
  </si>
  <si>
    <t>B25:B35</t>
  </si>
  <si>
    <t>D25:D35</t>
  </si>
  <si>
    <t>C25:C35</t>
  </si>
  <si>
    <t>G24:J34</t>
  </si>
  <si>
    <t>E24:E34</t>
  </si>
  <si>
    <t>B24:B34</t>
  </si>
  <si>
    <t>C24:C34</t>
  </si>
  <si>
    <t>K13:K386</t>
  </si>
  <si>
    <t>B13:B386</t>
  </si>
  <si>
    <t>G38:J48</t>
  </si>
  <si>
    <t>B38:B48</t>
  </si>
  <si>
    <t>D38:D48</t>
  </si>
  <si>
    <t>C38:C48</t>
  </si>
  <si>
    <t>G35:J45</t>
  </si>
  <si>
    <t>E35:E45</t>
  </si>
  <si>
    <t>B35:B45</t>
  </si>
  <si>
    <t>C35:C45</t>
  </si>
  <si>
    <t>G51:J61</t>
  </si>
  <si>
    <t>B51:B61</t>
  </si>
  <si>
    <t>D51:D61</t>
  </si>
  <si>
    <t>C51:C61</t>
  </si>
  <si>
    <t>G46:J56</t>
  </si>
  <si>
    <t>E46:E56</t>
  </si>
  <si>
    <t>B46:B56</t>
  </si>
  <si>
    <t>C46:C56</t>
  </si>
  <si>
    <t>G64:J74</t>
  </si>
  <si>
    <t>B64:B74</t>
  </si>
  <si>
    <t>D64:D74</t>
  </si>
  <si>
    <t>C64:C74</t>
  </si>
  <si>
    <t>G57:J67</t>
  </si>
  <si>
    <t>E57:E67</t>
  </si>
  <si>
    <t>B57:B67</t>
  </si>
  <si>
    <t>C57:C67</t>
  </si>
  <si>
    <t>G77:J87</t>
  </si>
  <si>
    <t>B77:B87</t>
  </si>
  <si>
    <t>D77:D87</t>
  </si>
  <si>
    <t>C77:C87</t>
  </si>
  <si>
    <t>G68:J78</t>
  </si>
  <si>
    <t>E68:E78</t>
  </si>
  <si>
    <t>B68:B78</t>
  </si>
  <si>
    <t>C68:C78</t>
  </si>
  <si>
    <t>G90:J100</t>
  </si>
  <si>
    <t>B90:B100</t>
  </si>
  <si>
    <t>D90:D100</t>
  </si>
  <si>
    <t>C90:C100</t>
  </si>
  <si>
    <t>G79:J89</t>
  </si>
  <si>
    <t>E79:E89</t>
  </si>
  <si>
    <t>B79:B89</t>
  </si>
  <si>
    <t>C79:C89</t>
  </si>
  <si>
    <t>G103:J113</t>
  </si>
  <si>
    <t>B103:B113</t>
  </si>
  <si>
    <t>D103:D113</t>
  </si>
  <si>
    <t>C103:C113</t>
  </si>
  <si>
    <t>E90:E100</t>
  </si>
  <si>
    <t>G116:J126</t>
  </si>
  <si>
    <t>B116:B126</t>
  </si>
  <si>
    <t>D116:D126</t>
  </si>
  <si>
    <t>C116:C126</t>
  </si>
  <si>
    <t>G101:J111</t>
  </si>
  <si>
    <t>E101:E111</t>
  </si>
  <si>
    <t>B101:B111</t>
  </si>
  <si>
    <t>C101:C111</t>
  </si>
  <si>
    <t>G129:J139</t>
  </si>
  <si>
    <t>B129:B139</t>
  </si>
  <si>
    <t>D129:D139</t>
  </si>
  <si>
    <t>C129:C139</t>
  </si>
  <si>
    <t>G112:J122</t>
  </si>
  <si>
    <t>E112:E122</t>
  </si>
  <si>
    <t>B112:B122</t>
  </si>
  <si>
    <t>C112:C122</t>
  </si>
  <si>
    <t>Individual</t>
  </si>
  <si>
    <t>G142:J152</t>
  </si>
  <si>
    <t>B142:B152</t>
  </si>
  <si>
    <t>D142:D152</t>
  </si>
  <si>
    <t>C142:C152</t>
  </si>
  <si>
    <t>G123:J133</t>
  </si>
  <si>
    <t>E123:E133</t>
  </si>
  <si>
    <t>B123:B133</t>
  </si>
  <si>
    <t>C123:C133</t>
  </si>
  <si>
    <t>G155:J165</t>
  </si>
  <si>
    <t>B155:B165</t>
  </si>
  <si>
    <t>D155:D165</t>
  </si>
  <si>
    <t>C155:C165</t>
  </si>
  <si>
    <t>G134:J144</t>
  </si>
  <si>
    <t>E134:E144</t>
  </si>
  <si>
    <t>B134:B144</t>
  </si>
  <si>
    <t>C134:C144</t>
  </si>
  <si>
    <t>G168:J178</t>
  </si>
  <si>
    <t>B168:B178</t>
  </si>
  <si>
    <t>D168:D178</t>
  </si>
  <si>
    <t>C168:C178</t>
  </si>
  <si>
    <t>G145:J155</t>
  </si>
  <si>
    <t>E145:E155</t>
  </si>
  <si>
    <t>B145:B155</t>
  </si>
  <si>
    <t>C145:C155</t>
  </si>
  <si>
    <t>G181:J191</t>
  </si>
  <si>
    <t>B181:B191</t>
  </si>
  <si>
    <t>D181:D191</t>
  </si>
  <si>
    <t>C181:C191</t>
  </si>
  <si>
    <t>G156:J166</t>
  </si>
  <si>
    <t>E156:E166</t>
  </si>
  <si>
    <t>B156:B166</t>
  </si>
  <si>
    <t>C156:C166</t>
  </si>
  <si>
    <t>G194:J204</t>
  </si>
  <si>
    <t>B194:B204</t>
  </si>
  <si>
    <t>D194:D204</t>
  </si>
  <si>
    <t>C194:C204</t>
  </si>
  <si>
    <t>G167:J177</t>
  </si>
  <si>
    <t>E167:E177</t>
  </si>
  <si>
    <t>B167:B177</t>
  </si>
  <si>
    <t>C167:C177</t>
  </si>
  <si>
    <t>G207:J217</t>
  </si>
  <si>
    <t>B207:B217</t>
  </si>
  <si>
    <t>D207:D217</t>
  </si>
  <si>
    <t>C207:C217</t>
  </si>
  <si>
    <t>G178:J188</t>
  </si>
  <si>
    <t>E178:E188</t>
  </si>
  <si>
    <t>B178:B188</t>
  </si>
  <si>
    <t>C178:C188</t>
  </si>
  <si>
    <t>G220:J230</t>
  </si>
  <si>
    <t>B220:B230</t>
  </si>
  <si>
    <t>D220:D230</t>
  </si>
  <si>
    <t>C220:C230</t>
  </si>
  <si>
    <t>G189:J199</t>
  </si>
  <si>
    <t>E189:E199</t>
  </si>
  <si>
    <t>B189:B199</t>
  </si>
  <si>
    <t>C189:C199</t>
  </si>
  <si>
    <t>G233:J243</t>
  </si>
  <si>
    <t>B233:B243</t>
  </si>
  <si>
    <t>D233:D243</t>
  </si>
  <si>
    <t>C233:C243</t>
  </si>
  <si>
    <t>G200:J210</t>
  </si>
  <si>
    <t>E200:E210</t>
  </si>
  <si>
    <t>B200:B210</t>
  </si>
  <si>
    <t>C200:C210</t>
  </si>
  <si>
    <t>G211:J221</t>
  </si>
  <si>
    <t>E211:E221</t>
  </si>
  <si>
    <t>B211:B221</t>
  </si>
  <si>
    <t>C211:C221</t>
  </si>
  <si>
    <t>G222:J232</t>
  </si>
  <si>
    <t>E222:E232</t>
  </si>
  <si>
    <t>B222:B232</t>
  </si>
  <si>
    <t>C222:C232</t>
  </si>
  <si>
    <t>E233:E243</t>
  </si>
  <si>
    <t>G244:J254</t>
  </si>
  <si>
    <t>E244:E254</t>
  </si>
  <si>
    <t>B244:B254</t>
  </si>
  <si>
    <t>C244:C254</t>
  </si>
  <si>
    <t>G255:J265</t>
  </si>
  <si>
    <t>E255:E265</t>
  </si>
  <si>
    <t>B255:B265</t>
  </si>
  <si>
    <t>C255:C265</t>
  </si>
  <si>
    <t>G266:J276</t>
  </si>
  <si>
    <t>E266:E276</t>
  </si>
  <si>
    <t>B266:B276</t>
  </si>
  <si>
    <t>C266:C276</t>
  </si>
  <si>
    <t>G277:J287</t>
  </si>
  <si>
    <t>E277:E287</t>
  </si>
  <si>
    <t>B277:B287</t>
  </si>
  <si>
    <t>C277:C287</t>
  </si>
  <si>
    <t>G288:J298</t>
  </si>
  <si>
    <t>E288:E298</t>
  </si>
  <si>
    <t>B288:B298</t>
  </si>
  <si>
    <t>C288:C298</t>
  </si>
  <si>
    <t>G299:J309</t>
  </si>
  <si>
    <t>E299:E309</t>
  </si>
  <si>
    <t>B299:B309</t>
  </si>
  <si>
    <t>C299:C309</t>
  </si>
  <si>
    <t>G310:J320</t>
  </si>
  <si>
    <t>E310:E320</t>
  </si>
  <si>
    <t>B310:B320</t>
  </si>
  <si>
    <t>C310:C320</t>
  </si>
  <si>
    <t>G321:J331</t>
  </si>
  <si>
    <t>E321:E331</t>
  </si>
  <si>
    <t>B321:B331</t>
  </si>
  <si>
    <t>C321:C331</t>
  </si>
  <si>
    <t>G332:J342</t>
  </si>
  <si>
    <t>E332:E342</t>
  </si>
  <si>
    <t>B332:B342</t>
  </si>
  <si>
    <t>C332:C342</t>
  </si>
  <si>
    <t>G343:J353</t>
  </si>
  <si>
    <t>E343:E353</t>
  </si>
  <si>
    <t>B343:B353</t>
  </si>
  <si>
    <t>C343:C353</t>
  </si>
  <si>
    <t>G354:J364</t>
  </si>
  <si>
    <t>E354:E364</t>
  </si>
  <si>
    <t>B354:B364</t>
  </si>
  <si>
    <t>C354:C364</t>
  </si>
  <si>
    <t>G365:J375</t>
  </si>
  <si>
    <t>E365:E375</t>
  </si>
  <si>
    <t>B365:B375</t>
  </si>
  <si>
    <t>C365:C375</t>
  </si>
  <si>
    <t>G376:J386</t>
  </si>
  <si>
    <t>E376:E386</t>
  </si>
  <si>
    <t>B376:B386</t>
  </si>
  <si>
    <t>C376:C386</t>
  </si>
  <si>
    <t>Total Pins Bowled:</t>
  </si>
  <si>
    <t>Field Ave::</t>
  </si>
  <si>
    <t>Indiv_Combined_Scores_Women</t>
  </si>
  <si>
    <t>B13:M232</t>
  </si>
  <si>
    <t>K13:K232</t>
  </si>
  <si>
    <t>B13:B232</t>
  </si>
  <si>
    <t xml:space="preserve">Aquinas College V </t>
  </si>
  <si>
    <t xml:space="preserve"> V </t>
  </si>
  <si>
    <t xml:space="preserve">Cleary University V </t>
  </si>
  <si>
    <t xml:space="preserve">Concordia University V </t>
  </si>
  <si>
    <t xml:space="preserve">Cornerstone University V </t>
  </si>
  <si>
    <t xml:space="preserve">Ferris State University V </t>
  </si>
  <si>
    <t xml:space="preserve">Grand Valley State University V </t>
  </si>
  <si>
    <t xml:space="preserve">Indiana Institute Of Technology V </t>
  </si>
  <si>
    <t xml:space="preserve">Lawrence Technological University V </t>
  </si>
  <si>
    <t xml:space="preserve">Lourdes University V </t>
  </si>
  <si>
    <t xml:space="preserve">Madonna University V </t>
  </si>
  <si>
    <t xml:space="preserve">Michigan State University V </t>
  </si>
  <si>
    <t xml:space="preserve">Michigan-Dearborn V </t>
  </si>
  <si>
    <t xml:space="preserve">Mid Michigan Community College V </t>
  </si>
  <si>
    <t xml:space="preserve">Rochester University V </t>
  </si>
  <si>
    <t xml:space="preserve">Shawnee State University V </t>
  </si>
  <si>
    <t xml:space="preserve">Siena Heights University V </t>
  </si>
  <si>
    <t xml:space="preserve">Spring Arbor University V </t>
  </si>
  <si>
    <t xml:space="preserve">University of the Cumberlands V </t>
  </si>
  <si>
    <t xml:space="preserve">Aquinas College JV1 </t>
  </si>
  <si>
    <t xml:space="preserve"> JV1 </t>
  </si>
  <si>
    <t xml:space="preserve">Cleary University JV1 </t>
  </si>
  <si>
    <t xml:space="preserve">Concordia University JV1 </t>
  </si>
  <si>
    <t xml:space="preserve"> JV2 </t>
  </si>
  <si>
    <t xml:space="preserve">Cornerstone University JV1 </t>
  </si>
  <si>
    <t xml:space="preserve">Ferris State University JV1 </t>
  </si>
  <si>
    <t xml:space="preserve">Grand Valley State University JV1 </t>
  </si>
  <si>
    <t xml:space="preserve">Indiana Institute Of Technology JV1 </t>
  </si>
  <si>
    <t xml:space="preserve">Indiana Institute Of Technology JV2 </t>
  </si>
  <si>
    <t xml:space="preserve">Lawrence Technological University JV1 </t>
  </si>
  <si>
    <t xml:space="preserve">Lawrence Technological University JV2 </t>
  </si>
  <si>
    <t xml:space="preserve">Madonna University JV1 </t>
  </si>
  <si>
    <t xml:space="preserve">Michigan State University JV1 </t>
  </si>
  <si>
    <t xml:space="preserve">Michigan State University JV2 </t>
  </si>
  <si>
    <t xml:space="preserve">Rochester University JV1 </t>
  </si>
  <si>
    <t xml:space="preserve">Siena Heights University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</si>
</sst>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19" fillId="0" borderId="0" xfId="0" applyFo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20" fillId="0" borderId="0" xfId="0" applyFont="1"/>
    <xf numFmtId="0" fontId="22" fillId="0" borderId="0" xfId="0" applyFont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9" fillId="0" borderId="0" xfId="0" applyFont="1"/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22" fillId="0" borderId="0" xfId="0" applyFont="1"/>
    <xf numFmtId="0" fontId="23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7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="85" zoomScaleNormal="85" workbookViewId="0">
      <pane xSplit="1" ySplit="10" topLeftCell="B171" activePane="bottomRight" state="frozen"/>
      <selection pane="topRight" activeCell="B1" sqref="B1"/>
      <selection pane="bottomLeft" activeCell="A10" sqref="A10"/>
      <selection pane="bottomRight" activeCell="G181" sqref="G181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12.33203125" style="1" hidden="1" customWidth="1"/>
    <col min="15" max="26" width="9" style="1" customWidth="1"/>
    <col min="27" max="27" width="8.88671875" style="1" customWidth="1"/>
    <col min="28" max="28" width="0.109375" style="1" hidden="1" customWidth="1"/>
    <col min="29" max="29" width="0.332031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H1" s="6"/>
      <c r="AI1" s="6"/>
    </row>
    <row r="2" spans="1:54" s="4" customFormat="1" ht="16.2" customHeight="1" x14ac:dyDescent="0.3">
      <c r="H2" s="7"/>
      <c r="J2" s="7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H7" s="6"/>
      <c r="AI7" s="6"/>
    </row>
    <row r="8" spans="1:54" s="4" customFormat="1" ht="16.2" customHeight="1" x14ac:dyDescent="0.3">
      <c r="B8" s="8" t="s">
        <v>19</v>
      </c>
      <c r="C8" s="14"/>
      <c r="D8" s="14" t="s">
        <v>20</v>
      </c>
      <c r="E8" s="14" t="s">
        <v>21</v>
      </c>
      <c r="F8" s="12"/>
      <c r="G8" s="12"/>
      <c r="H8" s="11"/>
      <c r="I8" s="12"/>
      <c r="J8" s="7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IFERROR(INDEX(B11:B25, SMALL(IF("V"=F11:F25, ROW(F11:F25)-MIN(ROW(F11:F25))+1, ""), ROW() -10 )), "")</f>
        <v>Aquinas College</v>
      </c>
      <c r="AC11" s="13">
        <f t="array" ref="AC11">IFERROR(INDEX(C11:C25, SMALL(IF("V"=F11:F25, ROW(F11:F25)-MIN(ROW(F11:F25))+1, ""), ROW() -10 )), "")</f>
        <v>0</v>
      </c>
      <c r="AD11" s="13" t="str">
        <f t="array" ref="AD11">IFERROR(INDEX(D11:D25, SMALL(IF("V"=F11:F25, ROW(F11:F25)-MIN(ROW(F11:F25))+1, ""), ROW() -10 )), "")</f>
        <v>8568-362557</v>
      </c>
      <c r="AE11" s="13" t="str">
        <f t="array" ref="AE11">IFERROR(INDEX(E11:E25, SMALL(IF("V"=F11:F25, ROW(F11:F25)-MIN(ROW(F11:F25))+1, ""), ROW() -10 )), "")</f>
        <v>Abery Thomas</v>
      </c>
      <c r="AF11" s="13" t="str">
        <f t="array" ref="AF11">IFERROR(INDEX(B11:B25, SMALL(IF(ISNUMBER(SEARCH("JV1",F11:F25)), ROW(F11:F25)-MIN(ROW(F11:F25))+1, ""), ROW() -10 )), "")</f>
        <v>Aquinas College</v>
      </c>
      <c r="AG11" s="13">
        <f t="array" ref="AG11">IFERROR(INDEX(C11:C25, SMALL(IF(ISNUMBER(SEARCH("JV1",F11:F25)), ROW(F11:F25)-MIN(ROW(F11:F25))+1, ""), ROW() -10 )), "")</f>
        <v>0</v>
      </c>
      <c r="AH11" s="13" t="str">
        <f t="array" ref="AH11">IFERROR(INDEX(D11:D25, SMALL(IF(ISNUMBER(SEARCH("JV1",F11:F25)), ROW(F11:F25)-MIN(ROW(F11:F25))+1, ""), ROW() -10 )), "")</f>
        <v>21-79440</v>
      </c>
      <c r="AI11" s="13" t="str">
        <f t="array" ref="AI11">IFERROR(INDEX(E11:E25, SMALL(IF(ISNUMBER(SEARCH("JV1",F11:F25)), ROW(F11:F25)-MIN(ROW(F11:F25))+1, ""), ROW() -10 )), "")</f>
        <v>Bradyn Curtis</v>
      </c>
      <c r="AJ11" s="13" t="str">
        <f t="array" ref="AJ11">IFERROR(INDEX(B11:B25, SMALL(IF(ISNUMBER(SEARCH("JV2",F11:F25)), ROW(F11:F25)-MIN(ROW(F11:F25))+1, ""), ROW() -10 )), "")</f>
        <v/>
      </c>
      <c r="AK11" s="13" t="str">
        <f t="array" ref="AK11">IFERROR(INDEX(C11:C25, SMALL(IF(ISNUMBER(SEARCH("JV2",F11:F25)), ROW(F11:F25)-MIN(ROW(F11:F25))+1, ""), ROW() -10 )), "")</f>
        <v/>
      </c>
      <c r="AL11" s="13" t="str">
        <f t="array" ref="AL11">IFERROR(INDEX(D11:D25, SMALL(IF(ISNUMBER(SEARCH("JV2",F11:F25)), ROW(F11:F25)-MIN(ROW(F11:F25))+1, ""), ROW() -10 )), "")</f>
        <v/>
      </c>
      <c r="AM11" s="13" t="str">
        <f t="array" ref="AM11">IFERROR(INDEX(E11:E25, SMALL(IF(ISNUMBER(SEARCH("JV2",F11:F25)), ROW(F11:F25)-MIN(ROW(F11:F25))+1,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17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IFERROR(INDEX(B11:B25, SMALL(IF("V"=F11:F25, ROW(F11:F25)-MIN(ROW(F11:F25))+1, ""), ROW() -10 )), "")</f>
        <v>Aquinas College</v>
      </c>
      <c r="AC12" s="13">
        <f t="array" ref="AC12">IFERROR(INDEX(C11:C25, SMALL(IF("V"=F11:F25, ROW(F11:F25)-MIN(ROW(F11:F25))+1, ""), ROW() -10 )), "")</f>
        <v>0</v>
      </c>
      <c r="AD12" s="13" t="str">
        <f t="array" ref="AD12">IFERROR(INDEX(D11:D25, SMALL(IF("V"=F11:F25, ROW(F11:F25)-MIN(ROW(F11:F25))+1, ""), ROW() -10 )), "")</f>
        <v>8568-440680</v>
      </c>
      <c r="AE12" s="13" t="str">
        <f t="array" ref="AE12">IFERROR(INDEX(E11:E25, SMALL(IF("V"=F11:F25, ROW(F11:F25)-MIN(ROW(F11:F25))+1, ""), ROW() -10 )), "")</f>
        <v>Dylan Maurer</v>
      </c>
      <c r="AF12" s="13" t="str">
        <f t="array" ref="AF12">IFERROR(INDEX(B11:B25, SMALL(IF(ISNUMBER(SEARCH("JV1",F11:F25)), ROW(F11:F25)-MIN(ROW(F11:F25))+1, ""), ROW() -10 )), "")</f>
        <v>Aquinas College</v>
      </c>
      <c r="AG12" s="13">
        <f t="array" ref="AG12">IFERROR(INDEX(C11:C25, SMALL(IF(ISNUMBER(SEARCH("JV1",F11:F25)), ROW(F11:F25)-MIN(ROW(F11:F25))+1, ""), ROW() -10 )), "")</f>
        <v>0</v>
      </c>
      <c r="AH12" s="13" t="str">
        <f t="array" ref="AH12">IFERROR(INDEX(D11:D25, SMALL(IF(ISNUMBER(SEARCH("JV1",F11:F25)), ROW(F11:F25)-MIN(ROW(F11:F25))+1, ""), ROW() -10 )), "")</f>
        <v>19-34469</v>
      </c>
      <c r="AI12" s="13" t="str">
        <f t="array" ref="AI12">IFERROR(INDEX(E11:E25, SMALL(IF(ISNUMBER(SEARCH("JV1",F11:F25)), ROW(F11:F25)-MIN(ROW(F11:F25))+1, ""), ROW() -10 )), "")</f>
        <v>Brendan Madej</v>
      </c>
      <c r="AJ12" s="13" t="str">
        <f t="array" ref="AJ12">IFERROR(INDEX(B11:B25, SMALL(IF(ISNUMBER(SEARCH("JV2",F11:F25)), ROW(F11:F25)-MIN(ROW(F11:F25))+1, ""), ROW() -10 )), "")</f>
        <v/>
      </c>
      <c r="AK12" s="13" t="str">
        <f t="array" ref="AK12">IFERROR(INDEX(C11:C25, SMALL(IF(ISNUMBER(SEARCH("JV2",F11:F25)), ROW(F11:F25)-MIN(ROW(F11:F25))+1, ""), ROW() -10 )), "")</f>
        <v/>
      </c>
      <c r="AL12" s="13" t="str">
        <f t="array" ref="AL12">IFERROR(INDEX(D11:D25, SMALL(IF(ISNUMBER(SEARCH("JV2",F11:F25)), ROW(F11:F25)-MIN(ROW(F11:F25))+1, ""), ROW() -10 )), "")</f>
        <v/>
      </c>
      <c r="AM12" s="13" t="str">
        <f t="array" ref="AM12">IFERROR(INDEX(E11:E25, SMALL(IF(ISNUMBER(SEARCH("JV2",F11:F25)), ROW(F11:F25)-MIN(ROW(F11:F25))+1,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17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IFERROR(INDEX(B11:B25, SMALL(IF("V"=F11:F25, ROW(F11:F25)-MIN(ROW(F11:F25))+1, ""), ROW() -10 )), "")</f>
        <v>Aquinas College</v>
      </c>
      <c r="AC13" s="13">
        <f t="array" ref="AC13">IFERROR(INDEX(C11:C25, SMALL(IF("V"=F11:F25, ROW(F11:F25)-MIN(ROW(F11:F25))+1, ""), ROW() -10 )), "")</f>
        <v>0</v>
      </c>
      <c r="AD13" s="13" t="str">
        <f t="array" ref="AD13">IFERROR(INDEX(D11:D25, SMALL(IF("V"=F11:F25, ROW(F11:F25)-MIN(ROW(F11:F25))+1, ""), ROW() -10 )), "")</f>
        <v>11-96766</v>
      </c>
      <c r="AE13" s="13" t="str">
        <f t="array" ref="AE13">IFERROR(INDEX(E11:E25, SMALL(IF("V"=F11:F25, ROW(F11:F25)-MIN(ROW(F11:F25))+1, ""), ROW() -10 )), "")</f>
        <v>Dylan Vermilyea</v>
      </c>
      <c r="AF13" s="13" t="str">
        <f t="array" ref="AF13">IFERROR(INDEX(B11:B25, SMALL(IF(ISNUMBER(SEARCH("JV1",F11:F25)), ROW(F11:F25)-MIN(ROW(F11:F25))+1, ""), ROW() -10 )), "")</f>
        <v>Aquinas College</v>
      </c>
      <c r="AG13" s="13">
        <f t="array" ref="AG13">IFERROR(INDEX(C11:C25, SMALL(IF(ISNUMBER(SEARCH("JV1",F11:F25)), ROW(F11:F25)-MIN(ROW(F11:F25))+1, ""), ROW() -10 )), "")</f>
        <v>0</v>
      </c>
      <c r="AH13" s="13" t="str">
        <f t="array" ref="AH13">IFERROR(INDEX(D11:D25, SMALL(IF(ISNUMBER(SEARCH("JV1",F11:F25)), ROW(F11:F25)-MIN(ROW(F11:F25))+1, ""), ROW() -10 )), "")</f>
        <v>11-520072</v>
      </c>
      <c r="AI13" s="13" t="str">
        <f t="array" ref="AI13">IFERROR(INDEX(E11:E25, SMALL(IF(ISNUMBER(SEARCH("JV1",F11:F25)), ROW(F11:F25)-MIN(ROW(F11:F25))+1, ""), ROW() -10 )), "")</f>
        <v>Greyson White</v>
      </c>
      <c r="AJ13" s="13" t="str">
        <f t="array" ref="AJ13">IFERROR(INDEX(B11:B25, SMALL(IF(ISNUMBER(SEARCH("JV2",F11:F25)), ROW(F11:F25)-MIN(ROW(F11:F25))+1, ""), ROW() -10 )), "")</f>
        <v/>
      </c>
      <c r="AK13" s="13" t="str">
        <f t="array" ref="AK13">IFERROR(INDEX(C11:C25, SMALL(IF(ISNUMBER(SEARCH("JV2",F11:F25)), ROW(F11:F25)-MIN(ROW(F11:F25))+1, ""), ROW() -10 )), "")</f>
        <v/>
      </c>
      <c r="AL13" s="13" t="str">
        <f t="array" ref="AL13">IFERROR(INDEX(D11:D25, SMALL(IF(ISNUMBER(SEARCH("JV2",F11:F25)), ROW(F11:F25)-MIN(ROW(F11:F25))+1, ""), ROW() -10 )), "")</f>
        <v/>
      </c>
      <c r="AM13" s="13" t="str">
        <f t="array" ref="AM13">IFERROR(INDEX(E11:E25, SMALL(IF(ISNUMBER(SEARCH("JV2",F11:F25)), ROW(F11:F25)-MIN(ROW(F11:F25))+1,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14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IFERROR(INDEX(B11:B25, SMALL(IF("V"=F11:F25, ROW(F11:F25)-MIN(ROW(F11:F25))+1, ""), ROW() -10 )), "")</f>
        <v>Aquinas College</v>
      </c>
      <c r="AC14" s="13">
        <f t="array" ref="AC14">IFERROR(INDEX(C11:C25, SMALL(IF("V"=F11:F25, ROW(F11:F25)-MIN(ROW(F11:F25))+1, ""), ROW() -10 )), "")</f>
        <v>0</v>
      </c>
      <c r="AD14" s="13" t="str">
        <f t="array" ref="AD14">IFERROR(INDEX(D11:D25, SMALL(IF("V"=F11:F25, ROW(F11:F25)-MIN(ROW(F11:F25))+1, ""), ROW() -10 )), "")</f>
        <v>16-125022</v>
      </c>
      <c r="AE14" s="13" t="str">
        <f t="array" ref="AE14">IFERROR(INDEX(E11:E25, SMALL(IF("V"=F11:F25, ROW(F11:F25)-MIN(ROW(F11:F25))+1, ""), ROW() -10 )), "")</f>
        <v>Jack Wicker</v>
      </c>
      <c r="AF14" s="13" t="str">
        <f t="array" ref="AF14">IFERROR(INDEX(B11:B25, SMALL(IF(ISNUMBER(SEARCH("JV1",F11:F25)), ROW(F11:F25)-MIN(ROW(F11:F25))+1, ""), ROW() -10 )), "")</f>
        <v>Aquinas College</v>
      </c>
      <c r="AG14" s="13">
        <f t="array" ref="AG14">IFERROR(INDEX(C11:C25, SMALL(IF(ISNUMBER(SEARCH("JV1",F11:F25)), ROW(F11:F25)-MIN(ROW(F11:F25))+1, ""), ROW() -10 )), "")</f>
        <v>0</v>
      </c>
      <c r="AH14" s="13" t="str">
        <f t="array" ref="AH14">IFERROR(INDEX(D11:D25, SMALL(IF(ISNUMBER(SEARCH("JV1",F11:F25)), ROW(F11:F25)-MIN(ROW(F11:F25))+1, ""), ROW() -10 )), "")</f>
        <v>19-84855</v>
      </c>
      <c r="AI14" s="13" t="str">
        <f t="array" ref="AI14">IFERROR(INDEX(E11:E25, SMALL(IF(ISNUMBER(SEARCH("JV1",F11:F25)), ROW(F11:F25)-MIN(ROW(F11:F25))+1, ""), ROW() -10 )), "")</f>
        <v>Ian Carmichael</v>
      </c>
      <c r="AJ14" s="13" t="str">
        <f t="array" ref="AJ14">IFERROR(INDEX(B11:B25, SMALL(IF(ISNUMBER(SEARCH("JV2",F11:F25)), ROW(F11:F25)-MIN(ROW(F11:F25))+1, ""), ROW() -10 )), "")</f>
        <v/>
      </c>
      <c r="AK14" s="13" t="str">
        <f t="array" ref="AK14">IFERROR(INDEX(C11:C25, SMALL(IF(ISNUMBER(SEARCH("JV2",F11:F25)), ROW(F11:F25)-MIN(ROW(F11:F25))+1, ""), ROW() -10 )), "")</f>
        <v/>
      </c>
      <c r="AL14" s="13" t="str">
        <f t="array" ref="AL14">IFERROR(INDEX(D11:D25, SMALL(IF(ISNUMBER(SEARCH("JV2",F11:F25)), ROW(F11:F25)-MIN(ROW(F11:F25))+1, ""), ROW() -10 )), "")</f>
        <v/>
      </c>
      <c r="AM14" s="13" t="str">
        <f t="array" ref="AM14">IFERROR(INDEX(E11:E25, SMALL(IF(ISNUMBER(SEARCH("JV2",F11:F25)), ROW(F11:F25)-MIN(ROW(F11:F25))+1,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IFERROR(INDEX(B11:B25, SMALL(IF("V"=F11:F25, ROW(F11:F25)-MIN(ROW(F11:F25))+1, ""), ROW() -10 )), "")</f>
        <v>Aquinas College</v>
      </c>
      <c r="AC15" s="13">
        <f t="array" ref="AC15">IFERROR(INDEX(C11:C25, SMALL(IF("V"=F11:F25, ROW(F11:F25)-MIN(ROW(F11:F25))+1, ""), ROW() -10 )), "")</f>
        <v>0</v>
      </c>
      <c r="AD15" s="13" t="str">
        <f t="array" ref="AD15">IFERROR(INDEX(D11:D25, SMALL(IF("V"=F11:F25, ROW(F11:F25)-MIN(ROW(F11:F25))+1, ""), ROW() -10 )), "")</f>
        <v>17-57270</v>
      </c>
      <c r="AE15" s="13" t="str">
        <f t="array" ref="AE15">IFERROR(INDEX(E11:E25, SMALL(IF("V"=F11:F25, ROW(F11:F25)-MIN(ROW(F11:F25))+1, ""), ROW() -10 )), "")</f>
        <v>Joshua Boersma</v>
      </c>
      <c r="AF15" s="13" t="str">
        <f t="array" ref="AF15">IFERROR(INDEX(B11:B25, SMALL(IF(ISNUMBER(SEARCH("JV1",F11:F25)), ROW(F11:F25)-MIN(ROW(F11:F25))+1, ""), ROW() -10 )), "")</f>
        <v>Aquinas College</v>
      </c>
      <c r="AG15" s="13">
        <f t="array" ref="AG15">IFERROR(INDEX(C11:C25, SMALL(IF(ISNUMBER(SEARCH("JV1",F11:F25)), ROW(F11:F25)-MIN(ROW(F11:F25))+1, ""), ROW() -10 )), "")</f>
        <v>0</v>
      </c>
      <c r="AH15" s="13" t="str">
        <f t="array" ref="AH15">IFERROR(INDEX(D11:D25, SMALL(IF(ISNUMBER(SEARCH("JV1",F11:F25)), ROW(F11:F25)-MIN(ROW(F11:F25))+1, ""), ROW() -10 )), "")</f>
        <v>22-7517</v>
      </c>
      <c r="AI15" s="13" t="str">
        <f t="array" ref="AI15">IFERROR(INDEX(E11:E25, SMALL(IF(ISNUMBER(SEARCH("JV1",F11:F25)), ROW(F11:F25)-MIN(ROW(F11:F25))+1, ""), ROW() -10 )), "")</f>
        <v>Nathan Kozminski</v>
      </c>
      <c r="AJ15" s="13" t="str">
        <f t="array" ref="AJ15">IFERROR(INDEX(B11:B25, SMALL(IF(ISNUMBER(SEARCH("JV2",F11:F25)), ROW(F11:F25)-MIN(ROW(F11:F25))+1, ""), ROW() -10 )), "")</f>
        <v/>
      </c>
      <c r="AK15" s="13" t="str">
        <f t="array" ref="AK15">IFERROR(INDEX(C11:C25, SMALL(IF(ISNUMBER(SEARCH("JV2",F11:F25)), ROW(F11:F25)-MIN(ROW(F11:F25))+1, ""), ROW() -10 )), "")</f>
        <v/>
      </c>
      <c r="AL15" s="13" t="str">
        <f t="array" ref="AL15">IFERROR(INDEX(D11:D25, SMALL(IF(ISNUMBER(SEARCH("JV2",F11:F25)), ROW(F11:F25)-MIN(ROW(F11:F25))+1, ""), ROW() -10 )), "")</f>
        <v/>
      </c>
      <c r="AM15" s="13" t="str">
        <f t="array" ref="AM15">IFERROR(INDEX(E11:E25, SMALL(IF(ISNUMBER(SEARCH("JV2",F11:F25)), ROW(F11:F25)-MIN(ROW(F11:F25))+1,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17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IFERROR(INDEX(B11:B25, SMALL(IF("V"=F11:F25, ROW(F11:F25)-MIN(ROW(F11:F25))+1, ""), ROW() -10 )), "")</f>
        <v>Aquinas College</v>
      </c>
      <c r="AC16" s="13">
        <f t="array" ref="AC16">IFERROR(INDEX(C11:C25, SMALL(IF("V"=F11:F25, ROW(F11:F25)-MIN(ROW(F11:F25))+1, ""), ROW() -10 )), "")</f>
        <v>0</v>
      </c>
      <c r="AD16" s="13" t="str">
        <f t="array" ref="AD16">IFERROR(INDEX(D11:D25, SMALL(IF("V"=F11:F25, ROW(F11:F25)-MIN(ROW(F11:F25))+1, ""), ROW() -10 )), "")</f>
        <v>16-125016</v>
      </c>
      <c r="AE16" s="13" t="str">
        <f t="array" ref="AE16">IFERROR(INDEX(E11:E25, SMALL(IF("V"=F11:F25, ROW(F11:F25)-MIN(ROW(F11:F25))+1, ""), ROW() -10 )), "")</f>
        <v>Michael Deming</v>
      </c>
      <c r="AF16" s="13" t="str">
        <f t="array" ref="AF16">IFERROR(INDEX(B11:B25, SMALL(IF(ISNUMBER(SEARCH("JV1",F11:F25)), ROW(F11:F25)-MIN(ROW(F11:F25))+1, ""), ROW() -10 )), "")</f>
        <v>Aquinas College</v>
      </c>
      <c r="AG16" s="13">
        <f t="array" ref="AG16">IFERROR(INDEX(C11:C25, SMALL(IF(ISNUMBER(SEARCH("JV1",F11:F25)), ROW(F11:F25)-MIN(ROW(F11:F25))+1, ""), ROW() -10 )), "")</f>
        <v>0</v>
      </c>
      <c r="AH16" s="13" t="str">
        <f t="array" ref="AH16">IFERROR(INDEX(D11:D25, SMALL(IF(ISNUMBER(SEARCH("JV1",F11:F25)), ROW(F11:F25)-MIN(ROW(F11:F25))+1, ""), ROW() -10 )), "")</f>
        <v>7914-3030</v>
      </c>
      <c r="AI16" s="13" t="str">
        <f t="array" ref="AI16">IFERROR(INDEX(E11:E25, SMALL(IF(ISNUMBER(SEARCH("JV1",F11:F25)), ROW(F11:F25)-MIN(ROW(F11:F25))+1, ""), ROW() -10 )), "")</f>
        <v>Riley Devereaux</v>
      </c>
      <c r="AJ16" s="13" t="str">
        <f t="array" ref="AJ16">IFERROR(INDEX(B11:B25, SMALL(IF(ISNUMBER(SEARCH("JV2",F11:F25)), ROW(F11:F25)-MIN(ROW(F11:F25))+1, ""), ROW() -10 )), "")</f>
        <v/>
      </c>
      <c r="AK16" s="13" t="str">
        <f t="array" ref="AK16">IFERROR(INDEX(C11:C25, SMALL(IF(ISNUMBER(SEARCH("JV2",F11:F25)), ROW(F11:F25)-MIN(ROW(F11:F25))+1, ""), ROW() -10 )), "")</f>
        <v/>
      </c>
      <c r="AL16" s="13" t="str">
        <f t="array" ref="AL16">IFERROR(INDEX(D11:D25, SMALL(IF(ISNUMBER(SEARCH("JV2",F11:F25)), ROW(F11:F25)-MIN(ROW(F11:F25))+1, ""), ROW() -10 )), "")</f>
        <v/>
      </c>
      <c r="AM16" s="13" t="str">
        <f t="array" ref="AM16">IFERROR(INDEX(E11:E25, SMALL(IF(ISNUMBER(SEARCH("JV2",F11:F25)), ROW(F11:F25)-MIN(ROW(F11:F25))+1,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17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IFERROR(INDEX(B11:B25, SMALL(IF("V"=F11:F25, ROW(F11:F25)-MIN(ROW(F11:F25))+1, ""), ROW() -10 )), "")</f>
        <v>Aquinas College</v>
      </c>
      <c r="AC17" s="13">
        <f t="array" ref="AC17">IFERROR(INDEX(C11:C25, SMALL(IF("V"=F11:F25, ROW(F11:F25)-MIN(ROW(F11:F25))+1, ""), ROW() -10 )), "")</f>
        <v>0</v>
      </c>
      <c r="AD17" s="13" t="str">
        <f t="array" ref="AD17">IFERROR(INDEX(D11:D25, SMALL(IF("V"=F11:F25, ROW(F11:F25)-MIN(ROW(F11:F25))+1, ""), ROW() -10 )), "")</f>
        <v>11-554587</v>
      </c>
      <c r="AE17" s="13" t="str">
        <f t="array" ref="AE17">IFERROR(INDEX(E11:E25, SMALL(IF("V"=F11:F25, ROW(F11:F25)-MIN(ROW(F11:F25))+1, ""), ROW() -10 )), "")</f>
        <v>Tony Deluccia</v>
      </c>
      <c r="AF17" s="13" t="str">
        <f t="array" ref="AF17">IFERROR(INDEX(B11:B25, SMALL(IF(ISNUMBER(SEARCH("JV1",F11:F25)), ROW(F11:F25)-MIN(ROW(F11:F25))+1, ""), ROW() -10 )), "")</f>
        <v/>
      </c>
      <c r="AG17" s="13" t="str">
        <f t="array" ref="AG17">IFERROR(INDEX(C11:C25, SMALL(IF(ISNUMBER(SEARCH("JV1",F11:F25)), ROW(F11:F25)-MIN(ROW(F11:F25))+1, ""), ROW() -10 )), "")</f>
        <v/>
      </c>
      <c r="AH17" s="13" t="str">
        <f t="array" ref="AH17">IFERROR(INDEX(D11:D25, SMALL(IF(ISNUMBER(SEARCH("JV1",F11:F25)), ROW(F11:F25)-MIN(ROW(F11:F25))+1, ""), ROW() -10 )), "")</f>
        <v/>
      </c>
      <c r="AI17" s="13" t="str">
        <f t="array" ref="AI17">IFERROR(INDEX(E11:E25, SMALL(IF(ISNUMBER(SEARCH("JV1",F11:F25)), ROW(F11:F25)-MIN(ROW(F11:F25))+1, ""), ROW() -10 )), "")</f>
        <v/>
      </c>
      <c r="AJ17" s="13" t="str">
        <f t="array" ref="AJ17">IFERROR(INDEX(B11:B25, SMALL(IF(ISNUMBER(SEARCH("JV2",F11:F25)), ROW(F11:F25)-MIN(ROW(F11:F25))+1, ""), ROW() -10 )), "")</f>
        <v/>
      </c>
      <c r="AK17" s="13" t="str">
        <f t="array" ref="AK17">IFERROR(INDEX(C11:C25, SMALL(IF(ISNUMBER(SEARCH("JV2",F11:F25)), ROW(F11:F25)-MIN(ROW(F11:F25))+1, ""), ROW() -10 )), "")</f>
        <v/>
      </c>
      <c r="AL17" s="13" t="str">
        <f t="array" ref="AL17">IFERROR(INDEX(D11:D25, SMALL(IF(ISNUMBER(SEARCH("JV2",F11:F25)), ROW(F11:F25)-MIN(ROW(F11:F25))+1, ""), ROW() -10 )), "")</f>
        <v/>
      </c>
      <c r="AM17" s="13" t="str">
        <f t="array" ref="AM17">IFERROR(INDEX(E11:E25, SMALL(IF(ISNUMBER(SEARCH("JV2",F11:F25)), ROW(F11:F25)-MIN(ROW(F11:F25))+1,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IFERROR(INDEX(B11:B25, SMALL(IF("V"=F11:F25, ROW(F11:F25)-MIN(ROW(F11:F25))+1, ""), ROW() -10 )), "")</f>
        <v/>
      </c>
      <c r="AC18" s="13" t="str">
        <f t="array" ref="AC18">IFERROR(INDEX(C11:C25, SMALL(IF("V"=F11:F25, ROW(F11:F25)-MIN(ROW(F11:F25))+1, ""), ROW() -10 )), "")</f>
        <v/>
      </c>
      <c r="AD18" s="13" t="str">
        <f t="array" ref="AD18">IFERROR(INDEX(D11:D25, SMALL(IF("V"=F11:F25, ROW(F11:F25)-MIN(ROW(F11:F25))+1, ""), ROW() -10 )), "")</f>
        <v/>
      </c>
      <c r="AE18" s="13" t="str">
        <f t="array" ref="AE18">IFERROR(INDEX(E11:E25, SMALL(IF("V"=F11:F25, ROW(F11:F25)-MIN(ROW(F11:F25))+1, ""), ROW() -10 )), "")</f>
        <v/>
      </c>
      <c r="AF18" s="13" t="str">
        <f t="array" ref="AF18">IFERROR(INDEX(B11:B25, SMALL(IF(ISNUMBER(SEARCH("JV1",F11:F25)), ROW(F11:F25)-MIN(ROW(F11:F25))+1, ""), ROW() -10 )), "")</f>
        <v/>
      </c>
      <c r="AG18" s="13" t="str">
        <f t="array" ref="AG18">IFERROR(INDEX(C11:C25, SMALL(IF(ISNUMBER(SEARCH("JV1",F11:F25)), ROW(F11:F25)-MIN(ROW(F11:F25))+1, ""), ROW() -10 )), "")</f>
        <v/>
      </c>
      <c r="AH18" s="13" t="str">
        <f t="array" ref="AH18">IFERROR(INDEX(D11:D25, SMALL(IF(ISNUMBER(SEARCH("JV1",F11:F25)), ROW(F11:F25)-MIN(ROW(F11:F25))+1, ""), ROW() -10 )), "")</f>
        <v/>
      </c>
      <c r="AI18" s="13" t="str">
        <f t="array" ref="AI18">IFERROR(INDEX(E11:E25, SMALL(IF(ISNUMBER(SEARCH("JV1",F11:F25)), ROW(F11:F25)-MIN(ROW(F11:F25))+1, ""), ROW() -10 )), "")</f>
        <v/>
      </c>
      <c r="AJ18" s="13" t="str">
        <f t="array" ref="AJ18">IFERROR(INDEX(B11:B25, SMALL(IF(ISNUMBER(SEARCH("JV2",F11:F25)), ROW(F11:F25)-MIN(ROW(F11:F25))+1, ""), ROW() -10 )), "")</f>
        <v/>
      </c>
      <c r="AK18" s="13" t="str">
        <f t="array" ref="AK18">IFERROR(INDEX(C11:C25, SMALL(IF(ISNUMBER(SEARCH("JV2",F11:F25)), ROW(F11:F25)-MIN(ROW(F11:F25))+1, ""), ROW() -10 )), "")</f>
        <v/>
      </c>
      <c r="AL18" s="13" t="str">
        <f t="array" ref="AL18">IFERROR(INDEX(D11:D25, SMALL(IF(ISNUMBER(SEARCH("JV2",F11:F25)), ROW(F11:F25)-MIN(ROW(F11:F25))+1, ""), ROW() -10 )), "")</f>
        <v/>
      </c>
      <c r="AM18" s="13" t="str">
        <f t="array" ref="AM18">IFERROR(INDEX(E11:E25, SMALL(IF(ISNUMBER(SEARCH("JV2",F11:F25)), ROW(F11:F25)-MIN(ROW(F11:F25))+1,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14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47</v>
      </c>
      <c r="E20" s="1" t="s">
        <v>48</v>
      </c>
      <c r="F20" s="23" t="s">
        <v>30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49</v>
      </c>
      <c r="E21" s="1" t="s">
        <v>50</v>
      </c>
      <c r="F21" s="23" t="s">
        <v>30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51</v>
      </c>
      <c r="E22" s="1" t="s">
        <v>52</v>
      </c>
      <c r="F22" s="23" t="s">
        <v>14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27</v>
      </c>
      <c r="C23" s="1"/>
      <c r="D23" s="22" t="s">
        <v>53</v>
      </c>
      <c r="E23" s="1" t="s">
        <v>54</v>
      </c>
      <c r="F23" s="23" t="s">
        <v>17</v>
      </c>
      <c r="G23" s="24"/>
      <c r="H23" s="25">
        <v>4117</v>
      </c>
      <c r="I23" s="24"/>
      <c r="J23" s="25" t="b">
        <v>0</v>
      </c>
      <c r="K23" s="19"/>
      <c r="L23" s="26"/>
      <c r="M23" s="27"/>
    </row>
    <row r="24" spans="2:39" s="13" customFormat="1" ht="15" customHeight="1" x14ac:dyDescent="0.3">
      <c r="B24" s="21" t="s">
        <v>27</v>
      </c>
      <c r="C24" s="1"/>
      <c r="D24" s="22" t="s">
        <v>55</v>
      </c>
      <c r="E24" s="1" t="s">
        <v>56</v>
      </c>
      <c r="F24" s="23" t="s">
        <v>17</v>
      </c>
      <c r="G24" s="24"/>
      <c r="H24" s="25">
        <v>4117</v>
      </c>
      <c r="I24" s="24"/>
      <c r="J24" s="25" t="b">
        <v>0</v>
      </c>
      <c r="K24" s="19"/>
      <c r="L24" s="26"/>
      <c r="M24" s="27"/>
    </row>
    <row r="25" spans="2:39" s="13" customFormat="1" ht="15" customHeight="1" x14ac:dyDescent="0.3">
      <c r="B25" s="21" t="s">
        <v>27</v>
      </c>
      <c r="C25" s="1"/>
      <c r="D25" s="22" t="s">
        <v>57</v>
      </c>
      <c r="E25" s="1" t="s">
        <v>58</v>
      </c>
      <c r="F25" s="23" t="s">
        <v>14</v>
      </c>
      <c r="G25" s="24"/>
      <c r="H25" s="25">
        <v>4117</v>
      </c>
      <c r="I25" s="24"/>
      <c r="J25" s="25" t="b">
        <v>0</v>
      </c>
      <c r="K25" s="19"/>
      <c r="L25" s="26"/>
      <c r="M25" s="27"/>
    </row>
    <row r="26" spans="2:39" s="13" customFormat="1" ht="15" customHeight="1" x14ac:dyDescent="0.3">
      <c r="B26" s="21" t="s">
        <v>59</v>
      </c>
      <c r="C26" s="1"/>
      <c r="D26" s="22" t="s">
        <v>60</v>
      </c>
      <c r="E26" s="1" t="s">
        <v>61</v>
      </c>
      <c r="F26" s="23" t="s">
        <v>17</v>
      </c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IFERROR(INDEX(B26:B39, SMALL(IF("V"=F26:F39, ROW(F26:F39)-MIN(ROW(F26:F39))+1, ""), ROW() -25 )), "")</f>
        <v>Cleary University</v>
      </c>
      <c r="AC26" s="13">
        <f t="array" ref="AC26">IFERROR(INDEX(C26:C39, SMALL(IF("V"=F26:F39, ROW(F26:F39)-MIN(ROW(F26:F39))+1, ""), ROW() -25 )), "")</f>
        <v>0</v>
      </c>
      <c r="AD26" s="13" t="str">
        <f t="array" ref="AD26">IFERROR(INDEX(D26:D39, SMALL(IF("V"=F26:F39, ROW(F26:F39)-MIN(ROW(F26:F39))+1, ""), ROW() -25 )), "")</f>
        <v>20-59228</v>
      </c>
      <c r="AE26" s="13" t="str">
        <f t="array" ref="AE26">IFERROR(INDEX(E26:E39, SMALL(IF("V"=F26:F39, ROW(F26:F39)-MIN(ROW(F26:F39))+1, ""), ROW() -25 )), "")</f>
        <v>Corey Goldsmith</v>
      </c>
      <c r="AF26" s="13" t="str">
        <f t="array" ref="AF26">IFERROR(INDEX(B26:B39, SMALL(IF(ISNUMBER(SEARCH("JV1",F26:F39)), ROW(F26:F39)-MIN(ROW(F26:F39))+1, ""), ROW() -25 )), "")</f>
        <v>Cleary University</v>
      </c>
      <c r="AG26" s="13">
        <f t="array" ref="AG26">IFERROR(INDEX(C26:C39, SMALL(IF(ISNUMBER(SEARCH("JV1",F26:F39)), ROW(F26:F39)-MIN(ROW(F26:F39))+1, ""), ROW() -25 )), "")</f>
        <v>0</v>
      </c>
      <c r="AH26" s="13" t="str">
        <f t="array" ref="AH26">IFERROR(INDEX(D26:D39, SMALL(IF(ISNUMBER(SEARCH("JV1",F26:F39)), ROW(F26:F39)-MIN(ROW(F26:F39))+1, ""), ROW() -25 )), "")</f>
        <v>19-78222</v>
      </c>
      <c r="AI26" s="13" t="str">
        <f t="array" ref="AI26">IFERROR(INDEX(E26:E39, SMALL(IF(ISNUMBER(SEARCH("JV1",F26:F39)), ROW(F26:F39)-MIN(ROW(F26:F39))+1, ""), ROW() -25 )), "")</f>
        <v>Andrew Robbins</v>
      </c>
      <c r="AJ26" s="13" t="str">
        <f t="array" ref="AJ26">IFERROR(INDEX(B26:B39, SMALL(IF(ISNUMBER(SEARCH("JV2",F26:F39)), ROW(F26:F39)-MIN(ROW(F26:F39))+1, ""), ROW() -25 )), "")</f>
        <v/>
      </c>
      <c r="AK26" s="13" t="str">
        <f t="array" ref="AK26">IFERROR(INDEX(C26:C39, SMALL(IF(ISNUMBER(SEARCH("JV2",F26:F39)), ROW(F26:F39)-MIN(ROW(F26:F39))+1, ""), ROW() -25 )), "")</f>
        <v/>
      </c>
      <c r="AL26" s="13" t="str">
        <f t="array" ref="AL26">IFERROR(INDEX(D26:D39, SMALL(IF(ISNUMBER(SEARCH("JV2",F26:F39)), ROW(F26:F39)-MIN(ROW(F26:F39))+1, ""), ROW() -25 )), "")</f>
        <v/>
      </c>
      <c r="AM26" s="13" t="str">
        <f t="array" ref="AM26">IFERROR(INDEX(E26:E39, SMALL(IF(ISNUMBER(SEARCH("JV2",F26:F39)), ROW(F26:F39)-MIN(ROW(F26:F39))+1, ""), ROW() -25 )), "")</f>
        <v/>
      </c>
    </row>
    <row r="27" spans="2:39" s="13" customFormat="1" ht="15" customHeight="1" x14ac:dyDescent="0.3">
      <c r="B27" s="21" t="s">
        <v>59</v>
      </c>
      <c r="C27" s="1"/>
      <c r="D27" s="22" t="s">
        <v>62</v>
      </c>
      <c r="E27" s="1" t="s">
        <v>63</v>
      </c>
      <c r="F27" s="23" t="s">
        <v>17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IFERROR(INDEX(B26:B39, SMALL(IF("V"=F26:F39, ROW(F26:F39)-MIN(ROW(F26:F39))+1, ""), ROW() -25 )), "")</f>
        <v>Cleary University</v>
      </c>
      <c r="AC27" s="13">
        <f t="array" ref="AC27">IFERROR(INDEX(C26:C39, SMALL(IF("V"=F26:F39, ROW(F26:F39)-MIN(ROW(F26:F39))+1, ""), ROW() -25 )), "")</f>
        <v>0</v>
      </c>
      <c r="AD27" s="13" t="str">
        <f t="array" ref="AD27">IFERROR(INDEX(D26:D39, SMALL(IF("V"=F26:F39, ROW(F26:F39)-MIN(ROW(F26:F39))+1, ""), ROW() -25 )), "")</f>
        <v>19-23085</v>
      </c>
      <c r="AE27" s="13" t="str">
        <f t="array" ref="AE27">IFERROR(INDEX(E26:E39, SMALL(IF("V"=F26:F39, ROW(F26:F39)-MIN(ROW(F26:F39))+1, ""), ROW() -25 )), "")</f>
        <v>Ethan Parker</v>
      </c>
      <c r="AF27" s="13" t="str">
        <f t="array" ref="AF27">IFERROR(INDEX(B26:B39, SMALL(IF(ISNUMBER(SEARCH("JV1",F26:F39)), ROW(F26:F39)-MIN(ROW(F26:F39))+1, ""), ROW() -25 )), "")</f>
        <v>Cleary University</v>
      </c>
      <c r="AG27" s="13">
        <f t="array" ref="AG27">IFERROR(INDEX(C26:C39, SMALL(IF(ISNUMBER(SEARCH("JV1",F26:F39)), ROW(F26:F39)-MIN(ROW(F26:F39))+1, ""), ROW() -25 )), "")</f>
        <v>0</v>
      </c>
      <c r="AH27" s="13" t="str">
        <f t="array" ref="AH27">IFERROR(INDEX(D26:D39, SMALL(IF(ISNUMBER(SEARCH("JV1",F26:F39)), ROW(F26:F39)-MIN(ROW(F26:F39))+1, ""), ROW() -25 )), "")</f>
        <v>21-1273</v>
      </c>
      <c r="AI27" s="13" t="str">
        <f t="array" ref="AI27">IFERROR(INDEX(E26:E39, SMALL(IF(ISNUMBER(SEARCH("JV1",F26:F39)), ROW(F26:F39)-MIN(ROW(F26:F39))+1, ""), ROW() -25 )), "")</f>
        <v>Brent Wood</v>
      </c>
      <c r="AJ27" s="13" t="str">
        <f t="array" ref="AJ27">IFERROR(INDEX(B26:B39, SMALL(IF(ISNUMBER(SEARCH("JV2",F26:F39)), ROW(F26:F39)-MIN(ROW(F26:F39))+1, ""), ROW() -25 )), "")</f>
        <v/>
      </c>
      <c r="AK27" s="13" t="str">
        <f t="array" ref="AK27">IFERROR(INDEX(C26:C39, SMALL(IF(ISNUMBER(SEARCH("JV2",F26:F39)), ROW(F26:F39)-MIN(ROW(F26:F39))+1, ""), ROW() -25 )), "")</f>
        <v/>
      </c>
      <c r="AL27" s="13" t="str">
        <f t="array" ref="AL27">IFERROR(INDEX(D26:D39, SMALL(IF(ISNUMBER(SEARCH("JV2",F26:F39)), ROW(F26:F39)-MIN(ROW(F26:F39))+1, ""), ROW() -25 )), "")</f>
        <v/>
      </c>
      <c r="AM27" s="13" t="str">
        <f t="array" ref="AM27">IFERROR(INDEX(E26:E39, SMALL(IF(ISNUMBER(SEARCH("JV2",F26:F39)), ROW(F26:F39)-MIN(ROW(F26:F39))+1, ""), ROW() -25 )), "")</f>
        <v/>
      </c>
    </row>
    <row r="28" spans="2:39" s="13" customFormat="1" ht="15" customHeight="1" x14ac:dyDescent="0.3">
      <c r="B28" s="21" t="s">
        <v>59</v>
      </c>
      <c r="C28" s="1"/>
      <c r="D28" s="22" t="s">
        <v>64</v>
      </c>
      <c r="E28" s="1" t="s">
        <v>65</v>
      </c>
      <c r="F28" s="23" t="s">
        <v>17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IFERROR(INDEX(B26:B39, SMALL(IF("V"=F26:F39, ROW(F26:F39)-MIN(ROW(F26:F39))+1, ""), ROW() -25 )), "")</f>
        <v>Cleary University</v>
      </c>
      <c r="AC28" s="13">
        <f t="array" ref="AC28">IFERROR(INDEX(C26:C39, SMALL(IF("V"=F26:F39, ROW(F26:F39)-MIN(ROW(F26:F39))+1, ""), ROW() -25 )), "")</f>
        <v>0</v>
      </c>
      <c r="AD28" s="13" t="str">
        <f t="array" ref="AD28">IFERROR(INDEX(D26:D39, SMALL(IF("V"=F26:F39, ROW(F26:F39)-MIN(ROW(F26:F39))+1, ""), ROW() -25 )), "")</f>
        <v>16-126458</v>
      </c>
      <c r="AE28" s="13" t="str">
        <f t="array" ref="AE28">IFERROR(INDEX(E26:E39, SMALL(IF("V"=F26:F39, ROW(F26:F39)-MIN(ROW(F26:F39))+1, ""), ROW() -25 )), "")</f>
        <v>Howard Hammond</v>
      </c>
      <c r="AF28" s="13" t="str">
        <f t="array" ref="AF28">IFERROR(INDEX(B26:B39, SMALL(IF(ISNUMBER(SEARCH("JV1",F26:F39)), ROW(F26:F39)-MIN(ROW(F26:F39))+1, ""), ROW() -25 )), "")</f>
        <v>Cleary University</v>
      </c>
      <c r="AG28" s="13">
        <f t="array" ref="AG28">IFERROR(INDEX(C26:C39, SMALL(IF(ISNUMBER(SEARCH("JV1",F26:F39)), ROW(F26:F39)-MIN(ROW(F26:F39))+1, ""), ROW() -25 )), "")</f>
        <v>0</v>
      </c>
      <c r="AH28" s="13" t="str">
        <f t="array" ref="AH28">IFERROR(INDEX(D26:D39, SMALL(IF(ISNUMBER(SEARCH("JV1",F26:F39)), ROW(F26:F39)-MIN(ROW(F26:F39))+1, ""), ROW() -25 )), "")</f>
        <v>15-120862</v>
      </c>
      <c r="AI28" s="13" t="str">
        <f t="array" ref="AI28">IFERROR(INDEX(E26:E39, SMALL(IF(ISNUMBER(SEARCH("JV1",F26:F39)), ROW(F26:F39)-MIN(ROW(F26:F39))+1, ""), ROW() -25 )), "")</f>
        <v>Brett Fraser</v>
      </c>
      <c r="AJ28" s="13" t="str">
        <f t="array" ref="AJ28">IFERROR(INDEX(B26:B39, SMALL(IF(ISNUMBER(SEARCH("JV2",F26:F39)), ROW(F26:F39)-MIN(ROW(F26:F39))+1, ""), ROW() -25 )), "")</f>
        <v/>
      </c>
      <c r="AK28" s="13" t="str">
        <f t="array" ref="AK28">IFERROR(INDEX(C26:C39, SMALL(IF(ISNUMBER(SEARCH("JV2",F26:F39)), ROW(F26:F39)-MIN(ROW(F26:F39))+1, ""), ROW() -25 )), "")</f>
        <v/>
      </c>
      <c r="AL28" s="13" t="str">
        <f t="array" ref="AL28">IFERROR(INDEX(D26:D39, SMALL(IF(ISNUMBER(SEARCH("JV2",F26:F39)), ROW(F26:F39)-MIN(ROW(F26:F39))+1, ""), ROW() -25 )), "")</f>
        <v/>
      </c>
      <c r="AM28" s="13" t="str">
        <f t="array" ref="AM28">IFERROR(INDEX(E26:E39, SMALL(IF(ISNUMBER(SEARCH("JV2",F26:F39)), ROW(F26:F39)-MIN(ROW(F26:F39))+1, ""), ROW() -25 )), "")</f>
        <v/>
      </c>
    </row>
    <row r="29" spans="2:39" s="13" customFormat="1" ht="15" customHeight="1" x14ac:dyDescent="0.3">
      <c r="B29" s="21" t="s">
        <v>59</v>
      </c>
      <c r="C29" s="1"/>
      <c r="D29" s="22" t="s">
        <v>66</v>
      </c>
      <c r="E29" s="1" t="s">
        <v>67</v>
      </c>
      <c r="F29" s="23" t="s">
        <v>17</v>
      </c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IFERROR(INDEX(B26:B39, SMALL(IF("V"=F26:F39, ROW(F26:F39)-MIN(ROW(F26:F39))+1, ""), ROW() -25 )), "")</f>
        <v>Cleary University</v>
      </c>
      <c r="AC29" s="13">
        <f t="array" ref="AC29">IFERROR(INDEX(C26:C39, SMALL(IF("V"=F26:F39, ROW(F26:F39)-MIN(ROW(F26:F39))+1, ""), ROW() -25 )), "")</f>
        <v>0</v>
      </c>
      <c r="AD29" s="13" t="str">
        <f t="array" ref="AD29">IFERROR(INDEX(D26:D39, SMALL(IF("V"=F26:F39, ROW(F26:F39)-MIN(ROW(F26:F39))+1, ""), ROW() -25 )), "")</f>
        <v>11-443862</v>
      </c>
      <c r="AE29" s="13" t="str">
        <f t="array" ref="AE29">IFERROR(INDEX(E26:E39, SMALL(IF("V"=F26:F39, ROW(F26:F39)-MIN(ROW(F26:F39))+1, ""), ROW() -25 )), "")</f>
        <v>Hunter Blackhurst</v>
      </c>
      <c r="AF29" s="13" t="str">
        <f t="array" ref="AF29">IFERROR(INDEX(B26:B39, SMALL(IF(ISNUMBER(SEARCH("JV1",F26:F39)), ROW(F26:F39)-MIN(ROW(F26:F39))+1, ""), ROW() -25 )), "")</f>
        <v>Cleary University</v>
      </c>
      <c r="AG29" s="13">
        <f t="array" ref="AG29">IFERROR(INDEX(C26:C39, SMALL(IF(ISNUMBER(SEARCH("JV1",F26:F39)), ROW(F26:F39)-MIN(ROW(F26:F39))+1, ""), ROW() -25 )), "")</f>
        <v>0</v>
      </c>
      <c r="AH29" s="13" t="str">
        <f t="array" ref="AH29">IFERROR(INDEX(D26:D39, SMALL(IF(ISNUMBER(SEARCH("JV1",F26:F39)), ROW(F26:F39)-MIN(ROW(F26:F39))+1, ""), ROW() -25 )), "")</f>
        <v>20-46949</v>
      </c>
      <c r="AI29" s="13" t="str">
        <f t="array" ref="AI29">IFERROR(INDEX(E26:E39, SMALL(IF(ISNUMBER(SEARCH("JV1",F26:F39)), ROW(F26:F39)-MIN(ROW(F26:F39))+1, ""), ROW() -25 )), "")</f>
        <v>Bryce Owens</v>
      </c>
      <c r="AJ29" s="13" t="str">
        <f t="array" ref="AJ29">IFERROR(INDEX(B26:B39, SMALL(IF(ISNUMBER(SEARCH("JV2",F26:F39)), ROW(F26:F39)-MIN(ROW(F26:F39))+1, ""), ROW() -25 )), "")</f>
        <v/>
      </c>
      <c r="AK29" s="13" t="str">
        <f t="array" ref="AK29">IFERROR(INDEX(C26:C39, SMALL(IF(ISNUMBER(SEARCH("JV2",F26:F39)), ROW(F26:F39)-MIN(ROW(F26:F39))+1, ""), ROW() -25 )), "")</f>
        <v/>
      </c>
      <c r="AL29" s="13" t="str">
        <f t="array" ref="AL29">IFERROR(INDEX(D26:D39, SMALL(IF(ISNUMBER(SEARCH("JV2",F26:F39)), ROW(F26:F39)-MIN(ROW(F26:F39))+1, ""), ROW() -25 )), "")</f>
        <v/>
      </c>
      <c r="AM29" s="13" t="str">
        <f t="array" ref="AM29">IFERROR(INDEX(E26:E39, SMALL(IF(ISNUMBER(SEARCH("JV2",F26:F39)), ROW(F26:F39)-MIN(ROW(F26:F39))+1, ""), ROW() -25 )), "")</f>
        <v/>
      </c>
    </row>
    <row r="30" spans="2:39" s="13" customFormat="1" ht="15" customHeight="1" x14ac:dyDescent="0.3">
      <c r="B30" s="21" t="s">
        <v>59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IFERROR(INDEX(B26:B39, SMALL(IF("V"=F26:F39, ROW(F26:F39)-MIN(ROW(F26:F39))+1, ""), ROW() -25 )), "")</f>
        <v>Cleary University</v>
      </c>
      <c r="AC30" s="13">
        <f t="array" ref="AC30">IFERROR(INDEX(C26:C39, SMALL(IF("V"=F26:F39, ROW(F26:F39)-MIN(ROW(F26:F39))+1, ""), ROW() -25 )), "")</f>
        <v>0</v>
      </c>
      <c r="AD30" s="13" t="str">
        <f t="array" ref="AD30">IFERROR(INDEX(D26:D39, SMALL(IF("V"=F26:F39, ROW(F26:F39)-MIN(ROW(F26:F39))+1, ""), ROW() -25 )), "")</f>
        <v>21-6393</v>
      </c>
      <c r="AE30" s="13" t="str">
        <f t="array" ref="AE30">IFERROR(INDEX(E26:E39, SMALL(IF("V"=F26:F39, ROW(F26:F39)-MIN(ROW(F26:F39))+1, ""), ROW() -25 )), "")</f>
        <v>Justin Perdue</v>
      </c>
      <c r="AF30" s="13" t="str">
        <f t="array" ref="AF30">IFERROR(INDEX(B26:B39, SMALL(IF(ISNUMBER(SEARCH("JV1",F26:F39)), ROW(F26:F39)-MIN(ROW(F26:F39))+1, ""), ROW() -25 )), "")</f>
        <v>Cleary University</v>
      </c>
      <c r="AG30" s="13">
        <f t="array" ref="AG30">IFERROR(INDEX(C26:C39, SMALL(IF(ISNUMBER(SEARCH("JV1",F26:F39)), ROW(F26:F39)-MIN(ROW(F26:F39))+1, ""), ROW() -25 )), "")</f>
        <v>0</v>
      </c>
      <c r="AH30" s="13" t="str">
        <f t="array" ref="AH30">IFERROR(INDEX(D26:D39, SMALL(IF(ISNUMBER(SEARCH("JV1",F26:F39)), ROW(F26:F39)-MIN(ROW(F26:F39))+1, ""), ROW() -25 )), "")</f>
        <v>18-54219</v>
      </c>
      <c r="AI30" s="13" t="str">
        <f t="array" ref="AI30">IFERROR(INDEX(E26:E39, SMALL(IF(ISNUMBER(SEARCH("JV1",F26:F39)), ROW(F26:F39)-MIN(ROW(F26:F39))+1, ""), ROW() -25 )), "")</f>
        <v>Justin De Bont</v>
      </c>
      <c r="AJ30" s="13" t="str">
        <f t="array" ref="AJ30">IFERROR(INDEX(B26:B39, SMALL(IF(ISNUMBER(SEARCH("JV2",F26:F39)), ROW(F26:F39)-MIN(ROW(F26:F39))+1, ""), ROW() -25 )), "")</f>
        <v/>
      </c>
      <c r="AK30" s="13" t="str">
        <f t="array" ref="AK30">IFERROR(INDEX(C26:C39, SMALL(IF(ISNUMBER(SEARCH("JV2",F26:F39)), ROW(F26:F39)-MIN(ROW(F26:F39))+1, ""), ROW() -25 )), "")</f>
        <v/>
      </c>
      <c r="AL30" s="13" t="str">
        <f t="array" ref="AL30">IFERROR(INDEX(D26:D39, SMALL(IF(ISNUMBER(SEARCH("JV2",F26:F39)), ROW(F26:F39)-MIN(ROW(F26:F39))+1, ""), ROW() -25 )), "")</f>
        <v/>
      </c>
      <c r="AM30" s="13" t="str">
        <f t="array" ref="AM30">IFERROR(INDEX(E26:E39, SMALL(IF(ISNUMBER(SEARCH("JV2",F26:F39)), ROW(F26:F39)-MIN(ROW(F26:F39))+1, ""), ROW() -25 )), "")</f>
        <v/>
      </c>
    </row>
    <row r="31" spans="2:39" s="13" customFormat="1" ht="15" customHeight="1" x14ac:dyDescent="0.3">
      <c r="B31" s="21" t="s">
        <v>59</v>
      </c>
      <c r="C31" s="1"/>
      <c r="D31" s="22" t="s">
        <v>70</v>
      </c>
      <c r="E31" s="1" t="s">
        <v>71</v>
      </c>
      <c r="F31" s="23" t="s">
        <v>14</v>
      </c>
      <c r="G31" s="24"/>
      <c r="H31" s="25">
        <v>4369</v>
      </c>
      <c r="I31" s="24"/>
      <c r="J31" s="25" t="b">
        <v>0</v>
      </c>
      <c r="K31" s="19"/>
      <c r="L31" s="26"/>
      <c r="M31" s="27"/>
      <c r="AB31" s="13" t="str">
        <f t="array" ref="AB31">IFERROR(INDEX(B26:B39, SMALL(IF("V"=F26:F39, ROW(F26:F39)-MIN(ROW(F26:F39))+1, ""), ROW() -25 )), "")</f>
        <v>Cleary University</v>
      </c>
      <c r="AC31" s="13">
        <f t="array" ref="AC31">IFERROR(INDEX(C26:C39, SMALL(IF("V"=F26:F39, ROW(F26:F39)-MIN(ROW(F26:F39))+1, ""), ROW() -25 )), "")</f>
        <v>0</v>
      </c>
      <c r="AD31" s="13" t="str">
        <f t="array" ref="AD31">IFERROR(INDEX(D26:D39, SMALL(IF("V"=F26:F39, ROW(F26:F39)-MIN(ROW(F26:F39))+1, ""), ROW() -25 )), "")</f>
        <v>11-563845</v>
      </c>
      <c r="AE31" s="13" t="str">
        <f t="array" ref="AE31">IFERROR(INDEX(E26:E39, SMALL(IF("V"=F26:F39, ROW(F26:F39)-MIN(ROW(F26:F39))+1, ""), ROW() -25 )), "")</f>
        <v>Matthew Radjewski</v>
      </c>
      <c r="AF31" s="13" t="str">
        <f t="array" ref="AF31">IFERROR(INDEX(B26:B39, SMALL(IF(ISNUMBER(SEARCH("JV1",F26:F39)), ROW(F26:F39)-MIN(ROW(F26:F39))+1, ""), ROW() -25 )), "")</f>
        <v>Cleary University</v>
      </c>
      <c r="AG31" s="13">
        <f t="array" ref="AG31">IFERROR(INDEX(C26:C39, SMALL(IF(ISNUMBER(SEARCH("JV1",F26:F39)), ROW(F26:F39)-MIN(ROW(F26:F39))+1, ""), ROW() -25 )), "")</f>
        <v>0</v>
      </c>
      <c r="AH31" s="13" t="str">
        <f t="array" ref="AH31">IFERROR(INDEX(D26:D39, SMALL(IF(ISNUMBER(SEARCH("JV1",F26:F39)), ROW(F26:F39)-MIN(ROW(F26:F39))+1, ""), ROW() -25 )), "")</f>
        <v>15-164847</v>
      </c>
      <c r="AI31" s="13" t="str">
        <f t="array" ref="AI31">IFERROR(INDEX(E26:E39, SMALL(IF(ISNUMBER(SEARCH("JV1",F26:F39)), ROW(F26:F39)-MIN(ROW(F26:F39))+1, ""), ROW() -25 )), "")</f>
        <v>Reis Stine</v>
      </c>
      <c r="AJ31" s="13" t="str">
        <f t="array" ref="AJ31">IFERROR(INDEX(B26:B39, SMALL(IF(ISNUMBER(SEARCH("JV2",F26:F39)), ROW(F26:F39)-MIN(ROW(F26:F39))+1, ""), ROW() -25 )), "")</f>
        <v/>
      </c>
      <c r="AK31" s="13" t="str">
        <f t="array" ref="AK31">IFERROR(INDEX(C26:C39, SMALL(IF(ISNUMBER(SEARCH("JV2",F26:F39)), ROW(F26:F39)-MIN(ROW(F26:F39))+1, ""), ROW() -25 )), "")</f>
        <v/>
      </c>
      <c r="AL31" s="13" t="str">
        <f t="array" ref="AL31">IFERROR(INDEX(D26:D39, SMALL(IF(ISNUMBER(SEARCH("JV2",F26:F39)), ROW(F26:F39)-MIN(ROW(F26:F39))+1, ""), ROW() -25 )), "")</f>
        <v/>
      </c>
      <c r="AM31" s="13" t="str">
        <f t="array" ref="AM31">IFERROR(INDEX(E26:E39, SMALL(IF(ISNUMBER(SEARCH("JV2",F26:F39)), ROW(F26:F39)-MIN(ROW(F26:F39))+1, ""), ROW() -25 )), "")</f>
        <v/>
      </c>
    </row>
    <row r="32" spans="2:39" s="13" customFormat="1" ht="15" customHeight="1" x14ac:dyDescent="0.3">
      <c r="B32" s="21" t="s">
        <v>59</v>
      </c>
      <c r="C32" s="1"/>
      <c r="D32" s="22" t="s">
        <v>72</v>
      </c>
      <c r="E32" s="1" t="s">
        <v>73</v>
      </c>
      <c r="F32" s="23" t="s">
        <v>14</v>
      </c>
      <c r="G32" s="24"/>
      <c r="H32" s="25">
        <v>4369</v>
      </c>
      <c r="I32" s="24"/>
      <c r="J32" s="25" t="b">
        <v>0</v>
      </c>
      <c r="K32" s="19"/>
      <c r="L32" s="26"/>
      <c r="M32" s="27"/>
      <c r="AB32" s="13" t="str">
        <f t="array" ref="AB32">IFERROR(INDEX(B26:B39, SMALL(IF("V"=F26:F39, ROW(F26:F39)-MIN(ROW(F26:F39))+1, ""), ROW() -25 )), "")</f>
        <v>Cleary University</v>
      </c>
      <c r="AC32" s="13">
        <f t="array" ref="AC32">IFERROR(INDEX(C26:C39, SMALL(IF("V"=F26:F39, ROW(F26:F39)-MIN(ROW(F26:F39))+1, ""), ROW() -25 )), "")</f>
        <v>0</v>
      </c>
      <c r="AD32" s="13" t="str">
        <f t="array" ref="AD32">IFERROR(INDEX(D26:D39, SMALL(IF("V"=F26:F39, ROW(F26:F39)-MIN(ROW(F26:F39))+1, ""), ROW() -25 )), "")</f>
        <v>11-514921</v>
      </c>
      <c r="AE32" s="13" t="str">
        <f t="array" ref="AE32">IFERROR(INDEX(E26:E39, SMALL(IF("V"=F26:F39, ROW(F26:F39)-MIN(ROW(F26:F39))+1, ""), ROW() -25 )), "")</f>
        <v>Zachary Delong</v>
      </c>
      <c r="AF32" s="13" t="str">
        <f t="array" ref="AF32">IFERROR(INDEX(B26:B39, SMALL(IF(ISNUMBER(SEARCH("JV1",F26:F39)), ROW(F26:F39)-MIN(ROW(F26:F39))+1, ""), ROW() -25 )), "")</f>
        <v/>
      </c>
      <c r="AG32" s="13" t="str">
        <f t="array" ref="AG32">IFERROR(INDEX(C26:C39, SMALL(IF(ISNUMBER(SEARCH("JV1",F26:F39)), ROW(F26:F39)-MIN(ROW(F26:F39))+1, ""), ROW() -25 )), "")</f>
        <v/>
      </c>
      <c r="AH32" s="13" t="str">
        <f t="array" ref="AH32">IFERROR(INDEX(D26:D39, SMALL(IF(ISNUMBER(SEARCH("JV1",F26:F39)), ROW(F26:F39)-MIN(ROW(F26:F39))+1, ""), ROW() -25 )), "")</f>
        <v/>
      </c>
      <c r="AI32" s="13" t="str">
        <f t="array" ref="AI32">IFERROR(INDEX(E26:E39, SMALL(IF(ISNUMBER(SEARCH("JV1",F26:F39)), ROW(F26:F39)-MIN(ROW(F26:F39))+1, ""), ROW() -25 )), "")</f>
        <v/>
      </c>
      <c r="AJ32" s="13" t="str">
        <f t="array" ref="AJ32">IFERROR(INDEX(B26:B39, SMALL(IF(ISNUMBER(SEARCH("JV2",F26:F39)), ROW(F26:F39)-MIN(ROW(F26:F39))+1, ""), ROW() -25 )), "")</f>
        <v/>
      </c>
      <c r="AK32" s="13" t="str">
        <f t="array" ref="AK32">IFERROR(INDEX(C26:C39, SMALL(IF(ISNUMBER(SEARCH("JV2",F26:F39)), ROW(F26:F39)-MIN(ROW(F26:F39))+1, ""), ROW() -25 )), "")</f>
        <v/>
      </c>
      <c r="AL32" s="13" t="str">
        <f t="array" ref="AL32">IFERROR(INDEX(D26:D39, SMALL(IF(ISNUMBER(SEARCH("JV2",F26:F39)), ROW(F26:F39)-MIN(ROW(F26:F39))+1, ""), ROW() -25 )), "")</f>
        <v/>
      </c>
      <c r="AM32" s="13" t="str">
        <f t="array" ref="AM32">IFERROR(INDEX(E26:E39, SMALL(IF(ISNUMBER(SEARCH("JV2",F26:F39)), ROW(F26:F39)-MIN(ROW(F26:F39))+1, ""), ROW() -25 )), "")</f>
        <v/>
      </c>
    </row>
    <row r="33" spans="2:39" s="13" customFormat="1" ht="15" customHeight="1" x14ac:dyDescent="0.3">
      <c r="B33" s="21" t="s">
        <v>59</v>
      </c>
      <c r="C33" s="1"/>
      <c r="D33" s="22" t="s">
        <v>74</v>
      </c>
      <c r="E33" s="1" t="s">
        <v>75</v>
      </c>
      <c r="F33" s="23" t="s">
        <v>14</v>
      </c>
      <c r="G33" s="24"/>
      <c r="H33" s="25">
        <v>4369</v>
      </c>
      <c r="I33" s="24"/>
      <c r="J33" s="25" t="b">
        <v>0</v>
      </c>
      <c r="K33" s="19"/>
      <c r="L33" s="26"/>
      <c r="M33" s="27"/>
      <c r="AB33" s="13" t="str">
        <f t="array" ref="AB33">IFERROR(INDEX(B26:B39, SMALL(IF("V"=F26:F39, ROW(F26:F39)-MIN(ROW(F26:F39))+1, ""), ROW() -25 )), "")</f>
        <v/>
      </c>
      <c r="AC33" s="13" t="str">
        <f t="array" ref="AC33">IFERROR(INDEX(C26:C39, SMALL(IF("V"=F26:F39, ROW(F26:F39)-MIN(ROW(F26:F39))+1, ""), ROW() -25 )), "")</f>
        <v/>
      </c>
      <c r="AD33" s="13" t="str">
        <f t="array" ref="AD33">IFERROR(INDEX(D26:D39, SMALL(IF("V"=F26:F39, ROW(F26:F39)-MIN(ROW(F26:F39))+1, ""), ROW() -25 )), "")</f>
        <v/>
      </c>
      <c r="AE33" s="13" t="str">
        <f t="array" ref="AE33">IFERROR(INDEX(E26:E39, SMALL(IF("V"=F26:F39, ROW(F26:F39)-MIN(ROW(F26:F39))+1, ""), ROW() -25 )), "")</f>
        <v/>
      </c>
      <c r="AF33" s="13" t="str">
        <f t="array" ref="AF33">IFERROR(INDEX(B26:B39, SMALL(IF(ISNUMBER(SEARCH("JV1",F26:F39)), ROW(F26:F39)-MIN(ROW(F26:F39))+1, ""), ROW() -25 )), "")</f>
        <v/>
      </c>
      <c r="AG33" s="13" t="str">
        <f t="array" ref="AG33">IFERROR(INDEX(C26:C39, SMALL(IF(ISNUMBER(SEARCH("JV1",F26:F39)), ROW(F26:F39)-MIN(ROW(F26:F39))+1, ""), ROW() -25 )), "")</f>
        <v/>
      </c>
      <c r="AH33" s="13" t="str">
        <f t="array" ref="AH33">IFERROR(INDEX(D26:D39, SMALL(IF(ISNUMBER(SEARCH("JV1",F26:F39)), ROW(F26:F39)-MIN(ROW(F26:F39))+1, ""), ROW() -25 )), "")</f>
        <v/>
      </c>
      <c r="AI33" s="13" t="str">
        <f t="array" ref="AI33">IFERROR(INDEX(E26:E39, SMALL(IF(ISNUMBER(SEARCH("JV1",F26:F39)), ROW(F26:F39)-MIN(ROW(F26:F39))+1, ""), ROW() -25 )), "")</f>
        <v/>
      </c>
      <c r="AJ33" s="13" t="str">
        <f t="array" ref="AJ33">IFERROR(INDEX(B26:B39, SMALL(IF(ISNUMBER(SEARCH("JV2",F26:F39)), ROW(F26:F39)-MIN(ROW(F26:F39))+1, ""), ROW() -25 )), "")</f>
        <v/>
      </c>
      <c r="AK33" s="13" t="str">
        <f t="array" ref="AK33">IFERROR(INDEX(C26:C39, SMALL(IF(ISNUMBER(SEARCH("JV2",F26:F39)), ROW(F26:F39)-MIN(ROW(F26:F39))+1, ""), ROW() -25 )), "")</f>
        <v/>
      </c>
      <c r="AL33" s="13" t="str">
        <f t="array" ref="AL33">IFERROR(INDEX(D26:D39, SMALL(IF(ISNUMBER(SEARCH("JV2",F26:F39)), ROW(F26:F39)-MIN(ROW(F26:F39))+1, ""), ROW() -25 )), "")</f>
        <v/>
      </c>
      <c r="AM33" s="13" t="str">
        <f t="array" ref="AM33">IFERROR(INDEX(E26:E39, SMALL(IF(ISNUMBER(SEARCH("JV2",F26:F39)), ROW(F26:F39)-MIN(ROW(F26:F39))+1, ""), ROW() -25 )), "")</f>
        <v/>
      </c>
    </row>
    <row r="34" spans="2:39" s="13" customFormat="1" ht="15" customHeight="1" x14ac:dyDescent="0.3">
      <c r="B34" s="21" t="s">
        <v>59</v>
      </c>
      <c r="C34" s="1"/>
      <c r="D34" s="22" t="s">
        <v>76</v>
      </c>
      <c r="E34" s="1" t="s">
        <v>77</v>
      </c>
      <c r="F34" s="23" t="s">
        <v>17</v>
      </c>
      <c r="G34" s="24"/>
      <c r="H34" s="25">
        <v>4369</v>
      </c>
      <c r="I34" s="24"/>
      <c r="J34" s="25" t="b">
        <v>0</v>
      </c>
      <c r="K34" s="19"/>
      <c r="L34" s="26"/>
      <c r="M34" s="27"/>
    </row>
    <row r="35" spans="2:39" s="13" customFormat="1" ht="15" customHeight="1" x14ac:dyDescent="0.3">
      <c r="B35" s="21" t="s">
        <v>59</v>
      </c>
      <c r="C35" s="1"/>
      <c r="D35" s="22" t="s">
        <v>78</v>
      </c>
      <c r="E35" s="1" t="s">
        <v>79</v>
      </c>
      <c r="F35" s="23" t="s">
        <v>14</v>
      </c>
      <c r="G35" s="24"/>
      <c r="H35" s="25">
        <v>4369</v>
      </c>
      <c r="I35" s="24"/>
      <c r="J35" s="25" t="b">
        <v>0</v>
      </c>
      <c r="K35" s="19"/>
      <c r="L35" s="26"/>
      <c r="M35" s="27"/>
    </row>
    <row r="36" spans="2:39" s="13" customFormat="1" ht="15" customHeight="1" x14ac:dyDescent="0.3">
      <c r="B36" s="21" t="s">
        <v>59</v>
      </c>
      <c r="C36" s="1"/>
      <c r="D36" s="22" t="s">
        <v>80</v>
      </c>
      <c r="E36" s="1" t="s">
        <v>81</v>
      </c>
      <c r="F36" s="23" t="s">
        <v>14</v>
      </c>
      <c r="G36" s="24"/>
      <c r="H36" s="25">
        <v>4369</v>
      </c>
      <c r="I36" s="24"/>
      <c r="J36" s="25" t="b">
        <v>0</v>
      </c>
      <c r="K36" s="19"/>
      <c r="L36" s="26"/>
      <c r="M36" s="27"/>
    </row>
    <row r="37" spans="2:39" s="13" customFormat="1" ht="15" customHeight="1" x14ac:dyDescent="0.3">
      <c r="B37" s="21" t="s">
        <v>59</v>
      </c>
      <c r="C37" s="1"/>
      <c r="D37" s="22" t="s">
        <v>82</v>
      </c>
      <c r="E37" s="1" t="s">
        <v>83</v>
      </c>
      <c r="F37" s="23" t="s">
        <v>17</v>
      </c>
      <c r="G37" s="24"/>
      <c r="H37" s="25">
        <v>4369</v>
      </c>
      <c r="I37" s="24"/>
      <c r="J37" s="25" t="b">
        <v>0</v>
      </c>
      <c r="K37" s="19"/>
      <c r="L37" s="26"/>
      <c r="M37" s="27"/>
    </row>
    <row r="38" spans="2:39" s="13" customFormat="1" ht="15" customHeight="1" x14ac:dyDescent="0.3">
      <c r="B38" s="21" t="s">
        <v>59</v>
      </c>
      <c r="C38" s="1"/>
      <c r="D38" s="22" t="s">
        <v>84</v>
      </c>
      <c r="E38" s="1" t="s">
        <v>85</v>
      </c>
      <c r="F38" s="23" t="s">
        <v>30</v>
      </c>
      <c r="G38" s="24"/>
      <c r="H38" s="25">
        <v>4369</v>
      </c>
      <c r="I38" s="24"/>
      <c r="J38" s="25" t="b">
        <v>0</v>
      </c>
      <c r="K38" s="19"/>
      <c r="L38" s="26"/>
      <c r="M38" s="27"/>
    </row>
    <row r="39" spans="2:39" s="13" customFormat="1" ht="15" customHeight="1" x14ac:dyDescent="0.3">
      <c r="B39" s="21" t="s">
        <v>59</v>
      </c>
      <c r="C39" s="1"/>
      <c r="D39" s="22" t="s">
        <v>86</v>
      </c>
      <c r="E39" s="1" t="s">
        <v>87</v>
      </c>
      <c r="F39" s="23" t="s">
        <v>14</v>
      </c>
      <c r="G39" s="24"/>
      <c r="H39" s="25">
        <v>4369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88</v>
      </c>
      <c r="C40" s="1"/>
      <c r="D40" s="22" t="s">
        <v>89</v>
      </c>
      <c r="E40" s="1" t="s">
        <v>90</v>
      </c>
      <c r="F40" s="23" t="s">
        <v>14</v>
      </c>
      <c r="G40" s="24"/>
      <c r="H40" s="25">
        <v>4043</v>
      </c>
      <c r="I40" s="24"/>
      <c r="J40" s="25" t="b">
        <v>0</v>
      </c>
      <c r="K40" s="19"/>
      <c r="L40" s="26"/>
      <c r="M40" s="27"/>
      <c r="AB40" s="13" t="str">
        <f t="array" ref="AB40">IFERROR(INDEX(B40:B60, SMALL(IF("V"=F40:F60, ROW(F40:F60)-MIN(ROW(F40:F60))+1, ""), ROW() -39 )), "")</f>
        <v>Concordia University</v>
      </c>
      <c r="AC40" s="13">
        <f t="array" ref="AC40">IFERROR(INDEX(C40:C60, SMALL(IF("V"=F40:F60, ROW(F40:F60)-MIN(ROW(F40:F60))+1, ""), ROW() -39 )), "")</f>
        <v>0</v>
      </c>
      <c r="AD40" s="13" t="str">
        <f t="array" ref="AD40">IFERROR(INDEX(D40:D60, SMALL(IF("V"=F40:F60, ROW(F40:F60)-MIN(ROW(F40:F60))+1, ""), ROW() -39 )), "")</f>
        <v>17-59570</v>
      </c>
      <c r="AE40" s="13" t="str">
        <f t="array" ref="AE40">IFERROR(INDEX(E40:E60, SMALL(IF("V"=F40:F60, ROW(F40:F60)-MIN(ROW(F40:F60))+1, ""), ROW() -39 )), "")</f>
        <v>Alex Bumpus</v>
      </c>
      <c r="AF40" s="13" t="str">
        <f t="array" ref="AF40">IFERROR(INDEX(B40:B60, SMALL(IF(ISNUMBER(SEARCH("JV1",F40:F60)), ROW(F40:F60)-MIN(ROW(F40:F60))+1, ""), ROW() -39 )), "")</f>
        <v>Concordia University</v>
      </c>
      <c r="AG40" s="13">
        <f t="array" ref="AG40">IFERROR(INDEX(C40:C60, SMALL(IF(ISNUMBER(SEARCH("JV1",F40:F60)), ROW(F40:F60)-MIN(ROW(F40:F60))+1, ""), ROW() -39 )), "")</f>
        <v>0</v>
      </c>
      <c r="AH40" s="13" t="str">
        <f t="array" ref="AH40">IFERROR(INDEX(D40:D60, SMALL(IF(ISNUMBER(SEARCH("JV1",F40:F60)), ROW(F40:F60)-MIN(ROW(F40:F60))+1, ""), ROW() -39 )), "")</f>
        <v>11-225882</v>
      </c>
      <c r="AI40" s="13" t="str">
        <f t="array" ref="AI40">IFERROR(INDEX(E40:E60, SMALL(IF(ISNUMBER(SEARCH("JV1",F40:F60)), ROW(F40:F60)-MIN(ROW(F40:F60))+1, ""), ROW() -39 )), "")</f>
        <v>Brandon Hiestand</v>
      </c>
      <c r="AJ40" s="13" t="str">
        <f t="array" ref="AJ40">IFERROR(INDEX(B40:B60, SMALL(IF(ISNUMBER(SEARCH("JV2",F40:F60)), ROW(F40:F60)-MIN(ROW(F40:F60))+1, ""), ROW() -39 )), "")</f>
        <v/>
      </c>
      <c r="AK40" s="13" t="str">
        <f t="array" ref="AK40">IFERROR(INDEX(C40:C60, SMALL(IF(ISNUMBER(SEARCH("JV2",F40:F60)), ROW(F40:F60)-MIN(ROW(F40:F60))+1, ""), ROW() -39 )), "")</f>
        <v/>
      </c>
      <c r="AL40" s="13" t="str">
        <f t="array" ref="AL40">IFERROR(INDEX(D40:D60, SMALL(IF(ISNUMBER(SEARCH("JV2",F40:F60)), ROW(F40:F60)-MIN(ROW(F40:F60))+1, ""), ROW() -39 )), "")</f>
        <v/>
      </c>
      <c r="AM40" s="13" t="str">
        <f t="array" ref="AM40">IFERROR(INDEX(E40:E60, SMALL(IF(ISNUMBER(SEARCH("JV2",F40:F60)), ROW(F40:F60)-MIN(ROW(F40:F60))+1, ""), ROW() -39 )), "")</f>
        <v/>
      </c>
    </row>
    <row r="41" spans="2:39" s="13" customFormat="1" ht="15" customHeight="1" x14ac:dyDescent="0.3">
      <c r="B41" s="21" t="s">
        <v>88</v>
      </c>
      <c r="C41" s="1"/>
      <c r="D41" s="22" t="s">
        <v>91</v>
      </c>
      <c r="E41" s="1" t="s">
        <v>92</v>
      </c>
      <c r="F41" s="23" t="s">
        <v>17</v>
      </c>
      <c r="G41" s="24"/>
      <c r="H41" s="25">
        <v>4043</v>
      </c>
      <c r="I41" s="24"/>
      <c r="J41" s="25" t="b">
        <v>0</v>
      </c>
      <c r="K41" s="19"/>
      <c r="L41" s="26"/>
      <c r="M41" s="27"/>
      <c r="AB41" s="13" t="str">
        <f t="array" ref="AB41">IFERROR(INDEX(B40:B60, SMALL(IF("V"=F40:F60, ROW(F40:F60)-MIN(ROW(F40:F60))+1, ""), ROW() -39 )), "")</f>
        <v>Concordia University</v>
      </c>
      <c r="AC41" s="13">
        <f t="array" ref="AC41">IFERROR(INDEX(C40:C60, SMALL(IF("V"=F40:F60, ROW(F40:F60)-MIN(ROW(F40:F60))+1, ""), ROW() -39 )), "")</f>
        <v>0</v>
      </c>
      <c r="AD41" s="13" t="str">
        <f t="array" ref="AD41">IFERROR(INDEX(D40:D60, SMALL(IF("V"=F40:F60, ROW(F40:F60)-MIN(ROW(F40:F60))+1, ""), ROW() -39 )), "")</f>
        <v>7914-20863</v>
      </c>
      <c r="AE41" s="13" t="str">
        <f t="array" ref="AE41">IFERROR(INDEX(E40:E60, SMALL(IF("V"=F40:F60, ROW(F40:F60)-MIN(ROW(F40:F60))+1, ""), ROW() -39 )), "")</f>
        <v>Connor Rogus</v>
      </c>
      <c r="AF41" s="13" t="str">
        <f t="array" ref="AF41">IFERROR(INDEX(B40:B60, SMALL(IF(ISNUMBER(SEARCH("JV1",F40:F60)), ROW(F40:F60)-MIN(ROW(F40:F60))+1, ""), ROW() -39 )), "")</f>
        <v>Concordia University</v>
      </c>
      <c r="AG41" s="13">
        <f t="array" ref="AG41">IFERROR(INDEX(C40:C60, SMALL(IF(ISNUMBER(SEARCH("JV1",F40:F60)), ROW(F40:F60)-MIN(ROW(F40:F60))+1, ""), ROW() -39 )), "")</f>
        <v>0</v>
      </c>
      <c r="AH41" s="13" t="str">
        <f t="array" ref="AH41">IFERROR(INDEX(D40:D60, SMALL(IF(ISNUMBER(SEARCH("JV1",F40:F60)), ROW(F40:F60)-MIN(ROW(F40:F60))+1, ""), ROW() -39 )), "")</f>
        <v>11-144778</v>
      </c>
      <c r="AI41" s="13" t="str">
        <f t="array" ref="AI41">IFERROR(INDEX(E40:E60, SMALL(IF(ISNUMBER(SEARCH("JV1",F40:F60)), ROW(F40:F60)-MIN(ROW(F40:F60))+1, ""), ROW() -39 )), "")</f>
        <v>Caleb Gard</v>
      </c>
      <c r="AJ41" s="13" t="str">
        <f t="array" ref="AJ41">IFERROR(INDEX(B40:B60, SMALL(IF(ISNUMBER(SEARCH("JV2",F40:F60)), ROW(F40:F60)-MIN(ROW(F40:F60))+1, ""), ROW() -39 )), "")</f>
        <v/>
      </c>
      <c r="AK41" s="13" t="str">
        <f t="array" ref="AK41">IFERROR(INDEX(C40:C60, SMALL(IF(ISNUMBER(SEARCH("JV2",F40:F60)), ROW(F40:F60)-MIN(ROW(F40:F60))+1, ""), ROW() -39 )), "")</f>
        <v/>
      </c>
      <c r="AL41" s="13" t="str">
        <f t="array" ref="AL41">IFERROR(INDEX(D40:D60, SMALL(IF(ISNUMBER(SEARCH("JV2",F40:F60)), ROW(F40:F60)-MIN(ROW(F40:F60))+1, ""), ROW() -39 )), "")</f>
        <v/>
      </c>
      <c r="AM41" s="13" t="str">
        <f t="array" ref="AM41">IFERROR(INDEX(E40:E60, SMALL(IF(ISNUMBER(SEARCH("JV2",F40:F60)), ROW(F40:F60)-MIN(ROW(F40:F60))+1, ""), ROW() -39 )), "")</f>
        <v/>
      </c>
    </row>
    <row r="42" spans="2:39" s="13" customFormat="1" ht="15" customHeight="1" x14ac:dyDescent="0.3">
      <c r="B42" s="21" t="s">
        <v>88</v>
      </c>
      <c r="C42" s="1"/>
      <c r="D42" s="22" t="s">
        <v>93</v>
      </c>
      <c r="E42" s="1" t="s">
        <v>94</v>
      </c>
      <c r="F42" s="23" t="s">
        <v>17</v>
      </c>
      <c r="G42" s="24"/>
      <c r="H42" s="25">
        <v>4043</v>
      </c>
      <c r="I42" s="24"/>
      <c r="J42" s="25" t="b">
        <v>0</v>
      </c>
      <c r="K42" s="19"/>
      <c r="L42" s="26"/>
      <c r="M42" s="27"/>
      <c r="AB42" s="13" t="str">
        <f t="array" ref="AB42">IFERROR(INDEX(B40:B60, SMALL(IF("V"=F40:F60, ROW(F40:F60)-MIN(ROW(F40:F60))+1, ""), ROW() -39 )), "")</f>
        <v>Concordia University</v>
      </c>
      <c r="AC42" s="13">
        <f t="array" ref="AC42">IFERROR(INDEX(C40:C60, SMALL(IF("V"=F40:F60, ROW(F40:F60)-MIN(ROW(F40:F60))+1, ""), ROW() -39 )), "")</f>
        <v>0</v>
      </c>
      <c r="AD42" s="13" t="str">
        <f t="array" ref="AD42">IFERROR(INDEX(D40:D60, SMALL(IF("V"=F40:F60, ROW(F40:F60)-MIN(ROW(F40:F60))+1, ""), ROW() -39 )), "")</f>
        <v>11-512781</v>
      </c>
      <c r="AE42" s="13" t="str">
        <f t="array" ref="AE42">IFERROR(INDEX(E40:E60, SMALL(IF("V"=F40:F60, ROW(F40:F60)-MIN(ROW(F40:F60))+1, ""), ROW() -39 )), "")</f>
        <v>David Schaberg</v>
      </c>
      <c r="AF42" s="13" t="str">
        <f t="array" ref="AF42">IFERROR(INDEX(B40:B60, SMALL(IF(ISNUMBER(SEARCH("JV1",F40:F60)), ROW(F40:F60)-MIN(ROW(F40:F60))+1, ""), ROW() -39 )), "")</f>
        <v>Concordia University</v>
      </c>
      <c r="AG42" s="13">
        <f t="array" ref="AG42">IFERROR(INDEX(C40:C60, SMALL(IF(ISNUMBER(SEARCH("JV1",F40:F60)), ROW(F40:F60)-MIN(ROW(F40:F60))+1, ""), ROW() -39 )), "")</f>
        <v>0</v>
      </c>
      <c r="AH42" s="13" t="str">
        <f t="array" ref="AH42">IFERROR(INDEX(D40:D60, SMALL(IF(ISNUMBER(SEARCH("JV1",F40:F60)), ROW(F40:F60)-MIN(ROW(F40:F60))+1, ""), ROW() -39 )), "")</f>
        <v>7823-208839</v>
      </c>
      <c r="AI42" s="13" t="str">
        <f t="array" ref="AI42">IFERROR(INDEX(E40:E60, SMALL(IF(ISNUMBER(SEARCH("JV1",F40:F60)), ROW(F40:F60)-MIN(ROW(F40:F60))+1, ""), ROW() -39 )), "")</f>
        <v>Cameron Barrett</v>
      </c>
      <c r="AJ42" s="13" t="str">
        <f t="array" ref="AJ42">IFERROR(INDEX(B40:B60, SMALL(IF(ISNUMBER(SEARCH("JV2",F40:F60)), ROW(F40:F60)-MIN(ROW(F40:F60))+1, ""), ROW() -39 )), "")</f>
        <v/>
      </c>
      <c r="AK42" s="13" t="str">
        <f t="array" ref="AK42">IFERROR(INDEX(C40:C60, SMALL(IF(ISNUMBER(SEARCH("JV2",F40:F60)), ROW(F40:F60)-MIN(ROW(F40:F60))+1, ""), ROW() -39 )), "")</f>
        <v/>
      </c>
      <c r="AL42" s="13" t="str">
        <f t="array" ref="AL42">IFERROR(INDEX(D40:D60, SMALL(IF(ISNUMBER(SEARCH("JV2",F40:F60)), ROW(F40:F60)-MIN(ROW(F40:F60))+1, ""), ROW() -39 )), "")</f>
        <v/>
      </c>
      <c r="AM42" s="13" t="str">
        <f t="array" ref="AM42">IFERROR(INDEX(E40:E60, SMALL(IF(ISNUMBER(SEARCH("JV2",F40:F60)), ROW(F40:F60)-MIN(ROW(F40:F60))+1, ""), ROW() -39 )), "")</f>
        <v/>
      </c>
    </row>
    <row r="43" spans="2:39" s="13" customFormat="1" ht="15" customHeight="1" x14ac:dyDescent="0.3">
      <c r="B43" s="21" t="s">
        <v>88</v>
      </c>
      <c r="C43" s="1"/>
      <c r="D43" s="22" t="s">
        <v>95</v>
      </c>
      <c r="E43" s="1" t="s">
        <v>96</v>
      </c>
      <c r="F43" s="23" t="s">
        <v>17</v>
      </c>
      <c r="G43" s="24"/>
      <c r="H43" s="25">
        <v>4043</v>
      </c>
      <c r="I43" s="24"/>
      <c r="J43" s="25" t="b">
        <v>0</v>
      </c>
      <c r="K43" s="19"/>
      <c r="L43" s="26"/>
      <c r="M43" s="27"/>
      <c r="AB43" s="13" t="str">
        <f t="array" ref="AB43">IFERROR(INDEX(B40:B60, SMALL(IF("V"=F40:F60, ROW(F40:F60)-MIN(ROW(F40:F60))+1, ""), ROW() -39 )), "")</f>
        <v>Concordia University</v>
      </c>
      <c r="AC43" s="13">
        <f t="array" ref="AC43">IFERROR(INDEX(C40:C60, SMALL(IF("V"=F40:F60, ROW(F40:F60)-MIN(ROW(F40:F60))+1, ""), ROW() -39 )), "")</f>
        <v>0</v>
      </c>
      <c r="AD43" s="13" t="str">
        <f t="array" ref="AD43">IFERROR(INDEX(D40:D60, SMALL(IF("V"=F40:F60, ROW(F40:F60)-MIN(ROW(F40:F60))+1, ""), ROW() -39 )), "")</f>
        <v>11-237769</v>
      </c>
      <c r="AE43" s="13" t="str">
        <f t="array" ref="AE43">IFERROR(INDEX(E40:E60, SMALL(IF("V"=F40:F60, ROW(F40:F60)-MIN(ROW(F40:F60))+1, ""), ROW() -39 )), "")</f>
        <v>Dylan Jablonski</v>
      </c>
      <c r="AF43" s="13" t="str">
        <f t="array" ref="AF43">IFERROR(INDEX(B40:B60, SMALL(IF(ISNUMBER(SEARCH("JV1",F40:F60)), ROW(F40:F60)-MIN(ROW(F40:F60))+1, ""), ROW() -39 )), "")</f>
        <v>Concordia University</v>
      </c>
      <c r="AG43" s="13">
        <f t="array" ref="AG43">IFERROR(INDEX(C40:C60, SMALL(IF(ISNUMBER(SEARCH("JV1",F40:F60)), ROW(F40:F60)-MIN(ROW(F40:F60))+1, ""), ROW() -39 )), "")</f>
        <v>0</v>
      </c>
      <c r="AH43" s="13" t="str">
        <f t="array" ref="AH43">IFERROR(INDEX(D40:D60, SMALL(IF(ISNUMBER(SEARCH("JV1",F40:F60)), ROW(F40:F60)-MIN(ROW(F40:F60))+1, ""), ROW() -39 )), "")</f>
        <v>11-276689</v>
      </c>
      <c r="AI43" s="13" t="str">
        <f t="array" ref="AI43">IFERROR(INDEX(E40:E60, SMALL(IF(ISNUMBER(SEARCH("JV1",F40:F60)), ROW(F40:F60)-MIN(ROW(F40:F60))+1, ""), ROW() -39 )), "")</f>
        <v>Cole Peters</v>
      </c>
      <c r="AJ43" s="13" t="str">
        <f t="array" ref="AJ43">IFERROR(INDEX(B40:B60, SMALL(IF(ISNUMBER(SEARCH("JV2",F40:F60)), ROW(F40:F60)-MIN(ROW(F40:F60))+1, ""), ROW() -39 )), "")</f>
        <v/>
      </c>
      <c r="AK43" s="13" t="str">
        <f t="array" ref="AK43">IFERROR(INDEX(C40:C60, SMALL(IF(ISNUMBER(SEARCH("JV2",F40:F60)), ROW(F40:F60)-MIN(ROW(F40:F60))+1, ""), ROW() -39 )), "")</f>
        <v/>
      </c>
      <c r="AL43" s="13" t="str">
        <f t="array" ref="AL43">IFERROR(INDEX(D40:D60, SMALL(IF(ISNUMBER(SEARCH("JV2",F40:F60)), ROW(F40:F60)-MIN(ROW(F40:F60))+1, ""), ROW() -39 )), "")</f>
        <v/>
      </c>
      <c r="AM43" s="13" t="str">
        <f t="array" ref="AM43">IFERROR(INDEX(E40:E60, SMALL(IF(ISNUMBER(SEARCH("JV2",F40:F60)), ROW(F40:F60)-MIN(ROW(F40:F60))+1, ""), ROW() -39 )), "")</f>
        <v/>
      </c>
    </row>
    <row r="44" spans="2:39" s="13" customFormat="1" ht="15" customHeight="1" x14ac:dyDescent="0.3">
      <c r="B44" s="21" t="s">
        <v>88</v>
      </c>
      <c r="C44" s="1"/>
      <c r="D44" s="22" t="s">
        <v>97</v>
      </c>
      <c r="E44" s="1" t="s">
        <v>98</v>
      </c>
      <c r="F44" s="23" t="s">
        <v>17</v>
      </c>
      <c r="G44" s="24"/>
      <c r="H44" s="25">
        <v>4043</v>
      </c>
      <c r="I44" s="24"/>
      <c r="J44" s="25" t="b">
        <v>0</v>
      </c>
      <c r="K44" s="19"/>
      <c r="L44" s="26"/>
      <c r="M44" s="27"/>
      <c r="AB44" s="13" t="str">
        <f t="array" ref="AB44">IFERROR(INDEX(B40:B60, SMALL(IF("V"=F40:F60, ROW(F40:F60)-MIN(ROW(F40:F60))+1, ""), ROW() -39 )), "")</f>
        <v>Concordia University</v>
      </c>
      <c r="AC44" s="13">
        <f t="array" ref="AC44">IFERROR(INDEX(C40:C60, SMALL(IF("V"=F40:F60, ROW(F40:F60)-MIN(ROW(F40:F60))+1, ""), ROW() -39 )), "")</f>
        <v>0</v>
      </c>
      <c r="AD44" s="13" t="str">
        <f t="array" ref="AD44">IFERROR(INDEX(D40:D60, SMALL(IF("V"=F40:F60, ROW(F40:F60)-MIN(ROW(F40:F60))+1, ""), ROW() -39 )), "")</f>
        <v>5986-57744</v>
      </c>
      <c r="AE44" s="13" t="str">
        <f t="array" ref="AE44">IFERROR(INDEX(E40:E60, SMALL(IF("V"=F40:F60, ROW(F40:F60)-MIN(ROW(F40:F60))+1, ""), ROW() -39 )), "")</f>
        <v>Jeffrey Lizewski</v>
      </c>
      <c r="AF44" s="13" t="str">
        <f t="array" ref="AF44">IFERROR(INDEX(B40:B60, SMALL(IF(ISNUMBER(SEARCH("JV1",F40:F60)), ROW(F40:F60)-MIN(ROW(F40:F60))+1, ""), ROW() -39 )), "")</f>
        <v>Concordia University</v>
      </c>
      <c r="AG44" s="13">
        <f t="array" ref="AG44">IFERROR(INDEX(C40:C60, SMALL(IF(ISNUMBER(SEARCH("JV1",F40:F60)), ROW(F40:F60)-MIN(ROW(F40:F60))+1, ""), ROW() -39 )), "")</f>
        <v>0</v>
      </c>
      <c r="AH44" s="13" t="str">
        <f t="array" ref="AH44">IFERROR(INDEX(D40:D60, SMALL(IF(ISNUMBER(SEARCH("JV1",F40:F60)), ROW(F40:F60)-MIN(ROW(F40:F60))+1, ""), ROW() -39 )), "")</f>
        <v>8414-15971</v>
      </c>
      <c r="AI44" s="13" t="str">
        <f t="array" ref="AI44">IFERROR(INDEX(E40:E60, SMALL(IF(ISNUMBER(SEARCH("JV1",F40:F60)), ROW(F40:F60)-MIN(ROW(F40:F60))+1, ""), ROW() -39 )), "")</f>
        <v>Conner Lackey</v>
      </c>
      <c r="AJ44" s="13" t="str">
        <f t="array" ref="AJ44">IFERROR(INDEX(B40:B60, SMALL(IF(ISNUMBER(SEARCH("JV2",F40:F60)), ROW(F40:F60)-MIN(ROW(F40:F60))+1, ""), ROW() -39 )), "")</f>
        <v/>
      </c>
      <c r="AK44" s="13" t="str">
        <f t="array" ref="AK44">IFERROR(INDEX(C40:C60, SMALL(IF(ISNUMBER(SEARCH("JV2",F40:F60)), ROW(F40:F60)-MIN(ROW(F40:F60))+1, ""), ROW() -39 )), "")</f>
        <v/>
      </c>
      <c r="AL44" s="13" t="str">
        <f t="array" ref="AL44">IFERROR(INDEX(D40:D60, SMALL(IF(ISNUMBER(SEARCH("JV2",F40:F60)), ROW(F40:F60)-MIN(ROW(F40:F60))+1, ""), ROW() -39 )), "")</f>
        <v/>
      </c>
      <c r="AM44" s="13" t="str">
        <f t="array" ref="AM44">IFERROR(INDEX(E40:E60, SMALL(IF(ISNUMBER(SEARCH("JV2",F40:F60)), ROW(F40:F60)-MIN(ROW(F40:F60))+1, ""), ROW() -39 )), "")</f>
        <v/>
      </c>
    </row>
    <row r="45" spans="2:39" s="13" customFormat="1" ht="15" customHeight="1" x14ac:dyDescent="0.3">
      <c r="B45" s="21" t="s">
        <v>88</v>
      </c>
      <c r="C45" s="1"/>
      <c r="D45" s="22" t="s">
        <v>99</v>
      </c>
      <c r="E45" s="1" t="s">
        <v>100</v>
      </c>
      <c r="F45" s="23" t="s">
        <v>17</v>
      </c>
      <c r="G45" s="24"/>
      <c r="H45" s="25">
        <v>4043</v>
      </c>
      <c r="I45" s="24"/>
      <c r="J45" s="25" t="b">
        <v>0</v>
      </c>
      <c r="K45" s="19"/>
      <c r="L45" s="26"/>
      <c r="M45" s="27"/>
      <c r="AB45" s="13" t="str">
        <f t="array" ref="AB45">IFERROR(INDEX(B40:B60, SMALL(IF("V"=F40:F60, ROW(F40:F60)-MIN(ROW(F40:F60))+1, ""), ROW() -39 )), "")</f>
        <v>Concordia University</v>
      </c>
      <c r="AC45" s="13">
        <f t="array" ref="AC45">IFERROR(INDEX(C40:C60, SMALL(IF("V"=F40:F60, ROW(F40:F60)-MIN(ROW(F40:F60))+1, ""), ROW() -39 )), "")</f>
        <v>0</v>
      </c>
      <c r="AD45" s="13" t="str">
        <f t="array" ref="AD45">IFERROR(INDEX(D40:D60, SMALL(IF("V"=F40:F60, ROW(F40:F60)-MIN(ROW(F40:F60))+1, ""), ROW() -39 )), "")</f>
        <v>15-50179</v>
      </c>
      <c r="AE45" s="13" t="str">
        <f t="array" ref="AE45">IFERROR(INDEX(E40:E60, SMALL(IF("V"=F40:F60, ROW(F40:F60)-MIN(ROW(F40:F60))+1, ""), ROW() -39 )), "")</f>
        <v>Kenji London</v>
      </c>
      <c r="AF45" s="13" t="str">
        <f t="array" ref="AF45">IFERROR(INDEX(B40:B60, SMALL(IF(ISNUMBER(SEARCH("JV1",F40:F60)), ROW(F40:F60)-MIN(ROW(F40:F60))+1, ""), ROW() -39 )), "")</f>
        <v>Concordia University</v>
      </c>
      <c r="AG45" s="13">
        <f t="array" ref="AG45">IFERROR(INDEX(C40:C60, SMALL(IF(ISNUMBER(SEARCH("JV1",F40:F60)), ROW(F40:F60)-MIN(ROW(F40:F60))+1, ""), ROW() -39 )), "")</f>
        <v>0</v>
      </c>
      <c r="AH45" s="13" t="str">
        <f t="array" ref="AH45">IFERROR(INDEX(D40:D60, SMALL(IF(ISNUMBER(SEARCH("JV1",F40:F60)), ROW(F40:F60)-MIN(ROW(F40:F60))+1, ""), ROW() -39 )), "")</f>
        <v>11-752550</v>
      </c>
      <c r="AI45" s="13" t="str">
        <f t="array" ref="AI45">IFERROR(INDEX(E40:E60, SMALL(IF(ISNUMBER(SEARCH("JV1",F40:F60)), ROW(F40:F60)-MIN(ROW(F40:F60))+1, ""), ROW() -39 )), "")</f>
        <v>Hunter Fletcher</v>
      </c>
      <c r="AJ45" s="13" t="str">
        <f t="array" ref="AJ45">IFERROR(INDEX(B40:B60, SMALL(IF(ISNUMBER(SEARCH("JV2",F40:F60)), ROW(F40:F60)-MIN(ROW(F40:F60))+1, ""), ROW() -39 )), "")</f>
        <v/>
      </c>
      <c r="AK45" s="13" t="str">
        <f t="array" ref="AK45">IFERROR(INDEX(C40:C60, SMALL(IF(ISNUMBER(SEARCH("JV2",F40:F60)), ROW(F40:F60)-MIN(ROW(F40:F60))+1, ""), ROW() -39 )), "")</f>
        <v/>
      </c>
      <c r="AL45" s="13" t="str">
        <f t="array" ref="AL45">IFERROR(INDEX(D40:D60, SMALL(IF(ISNUMBER(SEARCH("JV2",F40:F60)), ROW(F40:F60)-MIN(ROW(F40:F60))+1, ""), ROW() -39 )), "")</f>
        <v/>
      </c>
      <c r="AM45" s="13" t="str">
        <f t="array" ref="AM45">IFERROR(INDEX(E40:E60, SMALL(IF(ISNUMBER(SEARCH("JV2",F40:F60)), ROW(F40:F60)-MIN(ROW(F40:F60))+1, ""), ROW() -39 )), "")</f>
        <v/>
      </c>
    </row>
    <row r="46" spans="2:39" s="13" customFormat="1" ht="15" customHeight="1" x14ac:dyDescent="0.3">
      <c r="B46" s="21" t="s">
        <v>88</v>
      </c>
      <c r="C46" s="1"/>
      <c r="D46" s="22" t="s">
        <v>101</v>
      </c>
      <c r="E46" s="1" t="s">
        <v>102</v>
      </c>
      <c r="F46" s="23" t="s">
        <v>14</v>
      </c>
      <c r="G46" s="24"/>
      <c r="H46" s="25">
        <v>4043</v>
      </c>
      <c r="I46" s="24"/>
      <c r="J46" s="25" t="b">
        <v>0</v>
      </c>
      <c r="K46" s="19"/>
      <c r="L46" s="26"/>
      <c r="M46" s="27"/>
      <c r="AB46" s="13" t="str">
        <f t="array" ref="AB46">IFERROR(INDEX(B40:B60, SMALL(IF("V"=F40:F60, ROW(F40:F60)-MIN(ROW(F40:F60))+1, ""), ROW() -39 )), "")</f>
        <v>Concordia University</v>
      </c>
      <c r="AC46" s="13">
        <f t="array" ref="AC46">IFERROR(INDEX(C40:C60, SMALL(IF("V"=F40:F60, ROW(F40:F60)-MIN(ROW(F40:F60))+1, ""), ROW() -39 )), "")</f>
        <v>0</v>
      </c>
      <c r="AD46" s="13" t="str">
        <f t="array" ref="AD46">IFERROR(INDEX(D40:D60, SMALL(IF("V"=F40:F60, ROW(F40:F60)-MIN(ROW(F40:F60))+1, ""), ROW() -39 )), "")</f>
        <v>8649-30292</v>
      </c>
      <c r="AE46" s="13" t="str">
        <f t="array" ref="AE46">IFERROR(INDEX(E40:E60, SMALL(IF("V"=F40:F60, ROW(F40:F60)-MIN(ROW(F40:F60))+1, ""), ROW() -39 )), "")</f>
        <v>Patrick Good</v>
      </c>
      <c r="AF46" s="13" t="str">
        <f t="array" ref="AF46">IFERROR(INDEX(B40:B60, SMALL(IF(ISNUMBER(SEARCH("JV1",F40:F60)), ROW(F40:F60)-MIN(ROW(F40:F60))+1, ""), ROW() -39 )), "")</f>
        <v>Concordia University</v>
      </c>
      <c r="AG46" s="13">
        <f t="array" ref="AG46">IFERROR(INDEX(C40:C60, SMALL(IF(ISNUMBER(SEARCH("JV1",F40:F60)), ROW(F40:F60)-MIN(ROW(F40:F60))+1, ""), ROW() -39 )), "")</f>
        <v>0</v>
      </c>
      <c r="AH46" s="13" t="str">
        <f t="array" ref="AH46">IFERROR(INDEX(D40:D60, SMALL(IF(ISNUMBER(SEARCH("JV1",F40:F60)), ROW(F40:F60)-MIN(ROW(F40:F60))+1, ""), ROW() -39 )), "")</f>
        <v>21-3352</v>
      </c>
      <c r="AI46" s="13" t="str">
        <f t="array" ref="AI46">IFERROR(INDEX(E40:E60, SMALL(IF(ISNUMBER(SEARCH("JV1",F40:F60)), ROW(F40:F60)-MIN(ROW(F40:F60))+1, ""), ROW() -39 )), "")</f>
        <v>Marek Bernhardt</v>
      </c>
      <c r="AJ46" s="13" t="str">
        <f t="array" ref="AJ46">IFERROR(INDEX(B40:B60, SMALL(IF(ISNUMBER(SEARCH("JV2",F40:F60)), ROW(F40:F60)-MIN(ROW(F40:F60))+1, ""), ROW() -39 )), "")</f>
        <v/>
      </c>
      <c r="AK46" s="13" t="str">
        <f t="array" ref="AK46">IFERROR(INDEX(C40:C60, SMALL(IF(ISNUMBER(SEARCH("JV2",F40:F60)), ROW(F40:F60)-MIN(ROW(F40:F60))+1, ""), ROW() -39 )), "")</f>
        <v/>
      </c>
      <c r="AL46" s="13" t="str">
        <f t="array" ref="AL46">IFERROR(INDEX(D40:D60, SMALL(IF(ISNUMBER(SEARCH("JV2",F40:F60)), ROW(F40:F60)-MIN(ROW(F40:F60))+1, ""), ROW() -39 )), "")</f>
        <v/>
      </c>
      <c r="AM46" s="13" t="str">
        <f t="array" ref="AM46">IFERROR(INDEX(E40:E60, SMALL(IF(ISNUMBER(SEARCH("JV2",F40:F60)), ROW(F40:F60)-MIN(ROW(F40:F60))+1, ""), ROW() -39 )), "")</f>
        <v/>
      </c>
    </row>
    <row r="47" spans="2:39" s="13" customFormat="1" ht="15" customHeight="1" x14ac:dyDescent="0.3">
      <c r="B47" s="21" t="s">
        <v>88</v>
      </c>
      <c r="C47" s="1"/>
      <c r="D47" s="22" t="s">
        <v>103</v>
      </c>
      <c r="E47" s="1" t="s">
        <v>104</v>
      </c>
      <c r="F47" s="23" t="s">
        <v>14</v>
      </c>
      <c r="G47" s="24"/>
      <c r="H47" s="25">
        <v>4043</v>
      </c>
      <c r="I47" s="24"/>
      <c r="J47" s="25" t="b">
        <v>0</v>
      </c>
      <c r="K47" s="19"/>
      <c r="L47" s="26"/>
      <c r="M47" s="27"/>
      <c r="AB47" s="13" t="str">
        <f t="array" ref="AB47">IFERROR(INDEX(B40:B60, SMALL(IF("V"=F40:F60, ROW(F40:F60)-MIN(ROW(F40:F60))+1, ""), ROW() -39 )), "")</f>
        <v>Concordia University</v>
      </c>
      <c r="AC47" s="13">
        <f t="array" ref="AC47">IFERROR(INDEX(C40:C60, SMALL(IF("V"=F40:F60, ROW(F40:F60)-MIN(ROW(F40:F60))+1, ""), ROW() -39 )), "")</f>
        <v>0</v>
      </c>
      <c r="AD47" s="13" t="str">
        <f t="array" ref="AD47">IFERROR(INDEX(D40:D60, SMALL(IF("V"=F40:F60, ROW(F40:F60)-MIN(ROW(F40:F60))+1, ""), ROW() -39 )), "")</f>
        <v>11-740997</v>
      </c>
      <c r="AE47" s="13" t="str">
        <f t="array" ref="AE47">IFERROR(INDEX(E40:E60, SMALL(IF("V"=F40:F60, ROW(F40:F60)-MIN(ROW(F40:F60))+1, ""), ROW() -39 )), "")</f>
        <v>Spencer Mosher</v>
      </c>
      <c r="AF47" s="13" t="str">
        <f t="array" ref="AF47">IFERROR(INDEX(B40:B60, SMALL(IF(ISNUMBER(SEARCH("JV1",F40:F60)), ROW(F40:F60)-MIN(ROW(F40:F60))+1, ""), ROW() -39 )), "")</f>
        <v>Concordia University</v>
      </c>
      <c r="AG47" s="13">
        <f t="array" ref="AG47">IFERROR(INDEX(C40:C60, SMALL(IF(ISNUMBER(SEARCH("JV1",F40:F60)), ROW(F40:F60)-MIN(ROW(F40:F60))+1, ""), ROW() -39 )), "")</f>
        <v>0</v>
      </c>
      <c r="AH47" s="13" t="str">
        <f t="array" ref="AH47">IFERROR(INDEX(D40:D60, SMALL(IF(ISNUMBER(SEARCH("JV1",F40:F60)), ROW(F40:F60)-MIN(ROW(F40:F60))+1, ""), ROW() -39 )), "")</f>
        <v>11-721550</v>
      </c>
      <c r="AI47" s="13" t="str">
        <f t="array" ref="AI47">IFERROR(INDEX(E40:E60, SMALL(IF(ISNUMBER(SEARCH("JV1",F40:F60)), ROW(F40:F60)-MIN(ROW(F40:F60))+1, ""), ROW() -39 )), "")</f>
        <v>Nicholas Cranson</v>
      </c>
      <c r="AJ47" s="13" t="str">
        <f t="array" ref="AJ47">IFERROR(INDEX(B40:B60, SMALL(IF(ISNUMBER(SEARCH("JV2",F40:F60)), ROW(F40:F60)-MIN(ROW(F40:F60))+1, ""), ROW() -39 )), "")</f>
        <v/>
      </c>
      <c r="AK47" s="13" t="str">
        <f t="array" ref="AK47">IFERROR(INDEX(C40:C60, SMALL(IF(ISNUMBER(SEARCH("JV2",F40:F60)), ROW(F40:F60)-MIN(ROW(F40:F60))+1, ""), ROW() -39 )), "")</f>
        <v/>
      </c>
      <c r="AL47" s="13" t="str">
        <f t="array" ref="AL47">IFERROR(INDEX(D40:D60, SMALL(IF(ISNUMBER(SEARCH("JV2",F40:F60)), ROW(F40:F60)-MIN(ROW(F40:F60))+1, ""), ROW() -39 )), "")</f>
        <v/>
      </c>
      <c r="AM47" s="13" t="str">
        <f t="array" ref="AM47">IFERROR(INDEX(E40:E60, SMALL(IF(ISNUMBER(SEARCH("JV2",F40:F60)), ROW(F40:F60)-MIN(ROW(F40:F60))+1, ""), ROW() -39 )), "")</f>
        <v/>
      </c>
    </row>
    <row r="48" spans="2:39" s="13" customFormat="1" ht="15" customHeight="1" x14ac:dyDescent="0.3">
      <c r="B48" s="21" t="s">
        <v>88</v>
      </c>
      <c r="C48" s="1"/>
      <c r="D48" s="22" t="s">
        <v>105</v>
      </c>
      <c r="E48" s="1" t="s">
        <v>106</v>
      </c>
      <c r="F48" s="23"/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107</v>
      </c>
      <c r="E49" s="1" t="s">
        <v>108</v>
      </c>
      <c r="F49" s="23" t="s">
        <v>14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88</v>
      </c>
      <c r="C50" s="1"/>
      <c r="D50" s="22" t="s">
        <v>109</v>
      </c>
      <c r="E50" s="1" t="s">
        <v>110</v>
      </c>
      <c r="F50" s="23" t="s">
        <v>17</v>
      </c>
      <c r="G50" s="24"/>
      <c r="H50" s="25">
        <v>4043</v>
      </c>
      <c r="I50" s="24"/>
      <c r="J50" s="25" t="b">
        <v>0</v>
      </c>
      <c r="K50" s="19"/>
      <c r="L50" s="26"/>
      <c r="M50" s="27"/>
    </row>
    <row r="51" spans="2:39" s="13" customFormat="1" ht="15" customHeight="1" x14ac:dyDescent="0.3">
      <c r="B51" s="21" t="s">
        <v>88</v>
      </c>
      <c r="C51" s="1"/>
      <c r="D51" s="22" t="s">
        <v>111</v>
      </c>
      <c r="E51" s="1" t="s">
        <v>112</v>
      </c>
      <c r="F51" s="23" t="s">
        <v>14</v>
      </c>
      <c r="G51" s="24"/>
      <c r="H51" s="25">
        <v>4043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88</v>
      </c>
      <c r="C52" s="1"/>
      <c r="D52" s="22" t="s">
        <v>113</v>
      </c>
      <c r="E52" s="1" t="s">
        <v>114</v>
      </c>
      <c r="F52" s="23" t="s">
        <v>14</v>
      </c>
      <c r="G52" s="24"/>
      <c r="H52" s="25">
        <v>4043</v>
      </c>
      <c r="I52" s="24"/>
      <c r="J52" s="25" t="b">
        <v>0</v>
      </c>
      <c r="K52" s="19"/>
      <c r="L52" s="26"/>
      <c r="M52" s="27"/>
    </row>
    <row r="53" spans="2:39" s="13" customFormat="1" ht="15" customHeight="1" x14ac:dyDescent="0.3">
      <c r="B53" s="21" t="s">
        <v>88</v>
      </c>
      <c r="C53" s="1"/>
      <c r="D53" s="22" t="s">
        <v>115</v>
      </c>
      <c r="E53" s="1" t="s">
        <v>116</v>
      </c>
      <c r="F53" s="23" t="s">
        <v>17</v>
      </c>
      <c r="G53" s="24"/>
      <c r="H53" s="25">
        <v>4043</v>
      </c>
      <c r="I53" s="24"/>
      <c r="J53" s="25" t="b">
        <v>0</v>
      </c>
      <c r="K53" s="19"/>
      <c r="L53" s="26"/>
      <c r="M53" s="27"/>
    </row>
    <row r="54" spans="2:39" s="13" customFormat="1" ht="15" customHeight="1" x14ac:dyDescent="0.3">
      <c r="B54" s="21" t="s">
        <v>88</v>
      </c>
      <c r="C54" s="1"/>
      <c r="D54" s="22" t="s">
        <v>117</v>
      </c>
      <c r="E54" s="1" t="s">
        <v>118</v>
      </c>
      <c r="F54" s="23" t="s">
        <v>30</v>
      </c>
      <c r="G54" s="24"/>
      <c r="H54" s="25">
        <v>4043</v>
      </c>
      <c r="I54" s="24"/>
      <c r="J54" s="25" t="b">
        <v>0</v>
      </c>
      <c r="K54" s="19"/>
      <c r="L54" s="26"/>
      <c r="M54" s="27"/>
    </row>
    <row r="55" spans="2:39" s="13" customFormat="1" ht="15" customHeight="1" x14ac:dyDescent="0.3">
      <c r="B55" s="21" t="s">
        <v>88</v>
      </c>
      <c r="C55" s="1"/>
      <c r="D55" s="22" t="s">
        <v>119</v>
      </c>
      <c r="E55" s="1" t="s">
        <v>120</v>
      </c>
      <c r="F55" s="23"/>
      <c r="G55" s="24"/>
      <c r="H55" s="25">
        <v>4043</v>
      </c>
      <c r="I55" s="24"/>
      <c r="J55" s="25" t="b">
        <v>0</v>
      </c>
      <c r="K55" s="19"/>
      <c r="L55" s="26"/>
      <c r="M55" s="27"/>
    </row>
    <row r="56" spans="2:39" s="13" customFormat="1" ht="15" customHeight="1" x14ac:dyDescent="0.3">
      <c r="B56" s="21" t="s">
        <v>88</v>
      </c>
      <c r="C56" s="1"/>
      <c r="D56" s="22" t="s">
        <v>121</v>
      </c>
      <c r="E56" s="1" t="s">
        <v>122</v>
      </c>
      <c r="F56" s="23" t="s">
        <v>17</v>
      </c>
      <c r="G56" s="24"/>
      <c r="H56" s="25">
        <v>4043</v>
      </c>
      <c r="I56" s="24"/>
      <c r="J56" s="25" t="b">
        <v>0</v>
      </c>
      <c r="K56" s="19"/>
      <c r="L56" s="26"/>
      <c r="M56" s="27"/>
    </row>
    <row r="57" spans="2:39" s="13" customFormat="1" ht="15" customHeight="1" x14ac:dyDescent="0.3">
      <c r="B57" s="21" t="s">
        <v>88</v>
      </c>
      <c r="C57" s="1"/>
      <c r="D57" s="22" t="s">
        <v>123</v>
      </c>
      <c r="E57" s="1" t="s">
        <v>124</v>
      </c>
      <c r="F57" s="23"/>
      <c r="G57" s="24"/>
      <c r="H57" s="25">
        <v>4043</v>
      </c>
      <c r="I57" s="24"/>
      <c r="J57" s="25" t="b">
        <v>0</v>
      </c>
      <c r="K57" s="19"/>
      <c r="L57" s="26"/>
      <c r="M57" s="27"/>
    </row>
    <row r="58" spans="2:39" s="13" customFormat="1" ht="15" customHeight="1" x14ac:dyDescent="0.3">
      <c r="B58" s="21" t="s">
        <v>88</v>
      </c>
      <c r="C58" s="1"/>
      <c r="D58" s="22" t="s">
        <v>125</v>
      </c>
      <c r="E58" s="1" t="s">
        <v>126</v>
      </c>
      <c r="F58" s="23" t="s">
        <v>14</v>
      </c>
      <c r="G58" s="24"/>
      <c r="H58" s="25">
        <v>4043</v>
      </c>
      <c r="I58" s="24"/>
      <c r="J58" s="25" t="b">
        <v>0</v>
      </c>
      <c r="K58" s="19"/>
      <c r="L58" s="26"/>
      <c r="M58" s="27"/>
    </row>
    <row r="59" spans="2:39" s="13" customFormat="1" ht="15" customHeight="1" x14ac:dyDescent="0.3">
      <c r="B59" s="21" t="s">
        <v>88</v>
      </c>
      <c r="C59" s="1"/>
      <c r="D59" s="22" t="s">
        <v>127</v>
      </c>
      <c r="E59" s="1" t="s">
        <v>128</v>
      </c>
      <c r="F59" s="23" t="s">
        <v>30</v>
      </c>
      <c r="G59" s="24"/>
      <c r="H59" s="25">
        <v>4043</v>
      </c>
      <c r="I59" s="24"/>
      <c r="J59" s="25" t="b">
        <v>0</v>
      </c>
      <c r="K59" s="19"/>
      <c r="L59" s="26"/>
      <c r="M59" s="27"/>
    </row>
    <row r="60" spans="2:39" s="13" customFormat="1" ht="15" customHeight="1" x14ac:dyDescent="0.3">
      <c r="B60" s="21" t="s">
        <v>88</v>
      </c>
      <c r="C60" s="1"/>
      <c r="D60" s="22" t="s">
        <v>129</v>
      </c>
      <c r="E60" s="1" t="s">
        <v>130</v>
      </c>
      <c r="F60" s="23" t="s">
        <v>14</v>
      </c>
      <c r="G60" s="24"/>
      <c r="H60" s="25">
        <v>4043</v>
      </c>
      <c r="I60" s="24"/>
      <c r="J60" s="25" t="b">
        <v>0</v>
      </c>
      <c r="K60" s="19"/>
      <c r="L60" s="26"/>
      <c r="M60" s="27"/>
    </row>
    <row r="61" spans="2:39" s="13" customFormat="1" ht="15" customHeight="1" x14ac:dyDescent="0.3">
      <c r="B61" s="21" t="s">
        <v>131</v>
      </c>
      <c r="C61" s="1"/>
      <c r="D61" s="22" t="s">
        <v>132</v>
      </c>
      <c r="E61" s="1" t="s">
        <v>133</v>
      </c>
      <c r="F61" s="23" t="s">
        <v>14</v>
      </c>
      <c r="G61" s="24"/>
      <c r="H61" s="25">
        <v>4381</v>
      </c>
      <c r="I61" s="24"/>
      <c r="J61" s="25" t="b">
        <v>0</v>
      </c>
      <c r="K61" s="19"/>
      <c r="L61" s="26"/>
      <c r="M61" s="27"/>
      <c r="AB61" s="13" t="str">
        <f t="array" ref="AB61">IFERROR(INDEX(B61:B69, SMALL(IF("V"=F61:F69, ROW(F61:F69)-MIN(ROW(F61:F69))+1, ""), ROW() -60 )), "")</f>
        <v>Cornerstone University</v>
      </c>
      <c r="AC61" s="13">
        <f t="array" ref="AC61">IFERROR(INDEX(C61:C69, SMALL(IF("V"=F61:F69, ROW(F61:F69)-MIN(ROW(F61:F69))+1, ""), ROW() -60 )), "")</f>
        <v>0</v>
      </c>
      <c r="AD61" s="13" t="str">
        <f t="array" ref="AD61">IFERROR(INDEX(D61:D69, SMALL(IF("V"=F61:F69, ROW(F61:F69)-MIN(ROW(F61:F69))+1, ""), ROW() -60 )), "")</f>
        <v>11-325921</v>
      </c>
      <c r="AE61" s="13" t="str">
        <f t="array" ref="AE61">IFERROR(INDEX(E61:E69, SMALL(IF("V"=F61:F69, ROW(F61:F69)-MIN(ROW(F61:F69))+1, ""), ROW() -60 )), "")</f>
        <v>Andrew Iler</v>
      </c>
      <c r="AF61" s="13" t="str">
        <f t="array" ref="AF61">IFERROR(INDEX(B61:B69, SMALL(IF(ISNUMBER(SEARCH("JV1",F61:F69)), ROW(F61:F69)-MIN(ROW(F61:F69))+1, ""), ROW() -60 )), "")</f>
        <v>Cornerstone University</v>
      </c>
      <c r="AG61" s="13">
        <f t="array" ref="AG61">IFERROR(INDEX(C61:C69, SMALL(IF(ISNUMBER(SEARCH("JV1",F61:F69)), ROW(F61:F69)-MIN(ROW(F61:F69))+1, ""), ROW() -60 )), "")</f>
        <v>0</v>
      </c>
      <c r="AH61" s="13" t="str">
        <f t="array" ref="AH61">IFERROR(INDEX(D61:D69, SMALL(IF(ISNUMBER(SEARCH("JV1",F61:F69)), ROW(F61:F69)-MIN(ROW(F61:F69))+1, ""), ROW() -60 )), "")</f>
        <v>23-1235</v>
      </c>
      <c r="AI61" s="13" t="str">
        <f t="array" ref="AI61">IFERROR(INDEX(E61:E69, SMALL(IF(ISNUMBER(SEARCH("JV1",F61:F69)), ROW(F61:F69)-MIN(ROW(F61:F69))+1, ""), ROW() -60 )), "")</f>
        <v>Levi Heerema</v>
      </c>
      <c r="AJ61" s="13" t="str">
        <f t="array" ref="AJ61">IFERROR(INDEX(B61:B69, SMALL(IF(ISNUMBER(SEARCH("JV2",F61:F69)), ROW(F61:F69)-MIN(ROW(F61:F69))+1, ""), ROW() -60 )), "")</f>
        <v/>
      </c>
      <c r="AK61" s="13" t="str">
        <f t="array" ref="AK61">IFERROR(INDEX(C61:C69, SMALL(IF(ISNUMBER(SEARCH("JV2",F61:F69)), ROW(F61:F69)-MIN(ROW(F61:F69))+1, ""), ROW() -60 )), "")</f>
        <v/>
      </c>
      <c r="AL61" s="13" t="str">
        <f t="array" ref="AL61">IFERROR(INDEX(D61:D69, SMALL(IF(ISNUMBER(SEARCH("JV2",F61:F69)), ROW(F61:F69)-MIN(ROW(F61:F69))+1, ""), ROW() -60 )), "")</f>
        <v/>
      </c>
      <c r="AM61" s="13" t="str">
        <f t="array" ref="AM61">IFERROR(INDEX(E61:E69, SMALL(IF(ISNUMBER(SEARCH("JV2",F61:F69)), ROW(F61:F69)-MIN(ROW(F61:F69))+1, ""), ROW() -60 )), "")</f>
        <v/>
      </c>
    </row>
    <row r="62" spans="2:39" s="13" customFormat="1" ht="15" customHeight="1" x14ac:dyDescent="0.3">
      <c r="B62" s="21" t="s">
        <v>131</v>
      </c>
      <c r="C62" s="1"/>
      <c r="D62" s="22" t="s">
        <v>134</v>
      </c>
      <c r="E62" s="1" t="s">
        <v>135</v>
      </c>
      <c r="F62" s="23" t="s">
        <v>14</v>
      </c>
      <c r="G62" s="24"/>
      <c r="H62" s="25">
        <v>4381</v>
      </c>
      <c r="I62" s="24"/>
      <c r="J62" s="25" t="b">
        <v>0</v>
      </c>
      <c r="K62" s="19"/>
      <c r="L62" s="26"/>
      <c r="M62" s="27"/>
      <c r="AB62" s="13" t="str">
        <f t="array" ref="AB62">IFERROR(INDEX(B61:B69, SMALL(IF("V"=F61:F69, ROW(F61:F69)-MIN(ROW(F61:F69))+1, ""), ROW() -60 )), "")</f>
        <v>Cornerstone University</v>
      </c>
      <c r="AC62" s="13">
        <f t="array" ref="AC62">IFERROR(INDEX(C61:C69, SMALL(IF("V"=F61:F69, ROW(F61:F69)-MIN(ROW(F61:F69))+1, ""), ROW() -60 )), "")</f>
        <v>0</v>
      </c>
      <c r="AD62" s="13" t="str">
        <f t="array" ref="AD62">IFERROR(INDEX(D61:D69, SMALL(IF("V"=F61:F69, ROW(F61:F69)-MIN(ROW(F61:F69))+1, ""), ROW() -60 )), "")</f>
        <v>23-1236</v>
      </c>
      <c r="AE62" s="13" t="str">
        <f t="array" ref="AE62">IFERROR(INDEX(E61:E69, SMALL(IF("V"=F61:F69, ROW(F61:F69)-MIN(ROW(F61:F69))+1, ""), ROW() -60 )), "")</f>
        <v>Carter Moon</v>
      </c>
      <c r="AF62" s="13" t="str">
        <f t="array" ref="AF62">IFERROR(INDEX(B61:B69, SMALL(IF(ISNUMBER(SEARCH("JV1",F61:F69)), ROW(F61:F69)-MIN(ROW(F61:F69))+1, ""), ROW() -60 )), "")</f>
        <v>Cornerstone University</v>
      </c>
      <c r="AG62" s="13">
        <f t="array" ref="AG62">IFERROR(INDEX(C61:C69, SMALL(IF(ISNUMBER(SEARCH("JV1",F61:F69)), ROW(F61:F69)-MIN(ROW(F61:F69))+1, ""), ROW() -60 )), "")</f>
        <v>0</v>
      </c>
      <c r="AH62" s="13" t="str">
        <f t="array" ref="AH62">IFERROR(INDEX(D61:D69, SMALL(IF(ISNUMBER(SEARCH("JV1",F61:F69)), ROW(F61:F69)-MIN(ROW(F61:F69))+1, ""), ROW() -60 )), "")</f>
        <v>23-1234</v>
      </c>
      <c r="AI62" s="13" t="str">
        <f t="array" ref="AI62">IFERROR(INDEX(E61:E69, SMALL(IF(ISNUMBER(SEARCH("JV1",F61:F69)), ROW(F61:F69)-MIN(ROW(F61:F69))+1, ""), ROW() -60 )), "")</f>
        <v>Nathan Slowik</v>
      </c>
      <c r="AJ62" s="13" t="str">
        <f t="array" ref="AJ62">IFERROR(INDEX(B61:B69, SMALL(IF(ISNUMBER(SEARCH("JV2",F61:F69)), ROW(F61:F69)-MIN(ROW(F61:F69))+1, ""), ROW() -60 )), "")</f>
        <v/>
      </c>
      <c r="AK62" s="13" t="str">
        <f t="array" ref="AK62">IFERROR(INDEX(C61:C69, SMALL(IF(ISNUMBER(SEARCH("JV2",F61:F69)), ROW(F61:F69)-MIN(ROW(F61:F69))+1, ""), ROW() -60 )), "")</f>
        <v/>
      </c>
      <c r="AL62" s="13" t="str">
        <f t="array" ref="AL62">IFERROR(INDEX(D61:D69, SMALL(IF(ISNUMBER(SEARCH("JV2",F61:F69)), ROW(F61:F69)-MIN(ROW(F61:F69))+1, ""), ROW() -60 )), "")</f>
        <v/>
      </c>
      <c r="AM62" s="13" t="str">
        <f t="array" ref="AM62">IFERROR(INDEX(E61:E69, SMALL(IF(ISNUMBER(SEARCH("JV2",F61:F69)), ROW(F61:F69)-MIN(ROW(F61:F69))+1, ""), ROW() -60 )), "")</f>
        <v/>
      </c>
    </row>
    <row r="63" spans="2:39" s="13" customFormat="1" ht="15" customHeight="1" x14ac:dyDescent="0.3">
      <c r="B63" s="21" t="s">
        <v>131</v>
      </c>
      <c r="C63" s="1"/>
      <c r="D63" s="22" t="s">
        <v>136</v>
      </c>
      <c r="E63" s="1" t="s">
        <v>137</v>
      </c>
      <c r="F63" s="23" t="s">
        <v>14</v>
      </c>
      <c r="G63" s="24"/>
      <c r="H63" s="25">
        <v>4381</v>
      </c>
      <c r="I63" s="24"/>
      <c r="J63" s="25" t="b">
        <v>0</v>
      </c>
      <c r="K63" s="19"/>
      <c r="L63" s="26"/>
      <c r="M63" s="27"/>
      <c r="AB63" s="13" t="str">
        <f t="array" ref="AB63">IFERROR(INDEX(B61:B69, SMALL(IF("V"=F61:F69, ROW(F61:F69)-MIN(ROW(F61:F69))+1, ""), ROW() -60 )), "")</f>
        <v>Cornerstone University</v>
      </c>
      <c r="AC63" s="13">
        <f t="array" ref="AC63">IFERROR(INDEX(C61:C69, SMALL(IF("V"=F61:F69, ROW(F61:F69)-MIN(ROW(F61:F69))+1, ""), ROW() -60 )), "")</f>
        <v>0</v>
      </c>
      <c r="AD63" s="13" t="str">
        <f t="array" ref="AD63">IFERROR(INDEX(D61:D69, SMALL(IF("V"=F61:F69, ROW(F61:F69)-MIN(ROW(F61:F69))+1, ""), ROW() -60 )), "")</f>
        <v>11-404211</v>
      </c>
      <c r="AE63" s="13" t="str">
        <f t="array" ref="AE63">IFERROR(INDEX(E61:E69, SMALL(IF("V"=F61:F69, ROW(F61:F69)-MIN(ROW(F61:F69))+1, ""), ROW() -60 )), "")</f>
        <v>Cody O'Neil</v>
      </c>
      <c r="AF63" s="13" t="str">
        <f t="array" ref="AF63">IFERROR(INDEX(B61:B69, SMALL(IF(ISNUMBER(SEARCH("JV1",F61:F69)), ROW(F61:F69)-MIN(ROW(F61:F69))+1, ""), ROW() -60 )), "")</f>
        <v>Cornerstone University</v>
      </c>
      <c r="AG63" s="13">
        <f t="array" ref="AG63">IFERROR(INDEX(C61:C69, SMALL(IF(ISNUMBER(SEARCH("JV1",F61:F69)), ROW(F61:F69)-MIN(ROW(F61:F69))+1, ""), ROW() -60 )), "")</f>
        <v>0</v>
      </c>
      <c r="AH63" s="13" t="str">
        <f t="array" ref="AH63">IFERROR(INDEX(D61:D69, SMALL(IF(ISNUMBER(SEARCH("JV1",F61:F69)), ROW(F61:F69)-MIN(ROW(F61:F69))+1, ""), ROW() -60 )), "")</f>
        <v>23-1237</v>
      </c>
      <c r="AI63" s="13" t="str">
        <f t="array" ref="AI63">IFERROR(INDEX(E61:E69, SMALL(IF(ISNUMBER(SEARCH("JV1",F61:F69)), ROW(F61:F69)-MIN(ROW(F61:F69))+1, ""), ROW() -60 )), "")</f>
        <v>Robert Phillips</v>
      </c>
      <c r="AJ63" s="13" t="str">
        <f t="array" ref="AJ63">IFERROR(INDEX(B61:B69, SMALL(IF(ISNUMBER(SEARCH("JV2",F61:F69)), ROW(F61:F69)-MIN(ROW(F61:F69))+1, ""), ROW() -60 )), "")</f>
        <v/>
      </c>
      <c r="AK63" s="13" t="str">
        <f t="array" ref="AK63">IFERROR(INDEX(C61:C69, SMALL(IF(ISNUMBER(SEARCH("JV2",F61:F69)), ROW(F61:F69)-MIN(ROW(F61:F69))+1, ""), ROW() -60 )), "")</f>
        <v/>
      </c>
      <c r="AL63" s="13" t="str">
        <f t="array" ref="AL63">IFERROR(INDEX(D61:D69, SMALL(IF(ISNUMBER(SEARCH("JV2",F61:F69)), ROW(F61:F69)-MIN(ROW(F61:F69))+1, ""), ROW() -60 )), "")</f>
        <v/>
      </c>
      <c r="AM63" s="13" t="str">
        <f t="array" ref="AM63">IFERROR(INDEX(E61:E69, SMALL(IF(ISNUMBER(SEARCH("JV2",F61:F69)), ROW(F61:F69)-MIN(ROW(F61:F69))+1, ""), ROW() -60 )), "")</f>
        <v/>
      </c>
    </row>
    <row r="64" spans="2:39" s="13" customFormat="1" ht="15" customHeight="1" x14ac:dyDescent="0.3">
      <c r="B64" s="21" t="s">
        <v>131</v>
      </c>
      <c r="C64" s="1"/>
      <c r="D64" s="22" t="s">
        <v>138</v>
      </c>
      <c r="E64" s="1" t="s">
        <v>139</v>
      </c>
      <c r="F64" s="23" t="s">
        <v>14</v>
      </c>
      <c r="G64" s="24"/>
      <c r="H64" s="25">
        <v>4381</v>
      </c>
      <c r="I64" s="24"/>
      <c r="J64" s="25" t="b">
        <v>0</v>
      </c>
      <c r="K64" s="19"/>
      <c r="L64" s="26"/>
      <c r="M64" s="27"/>
      <c r="AB64" s="13" t="str">
        <f t="array" ref="AB64">IFERROR(INDEX(B61:B69, SMALL(IF("V"=F61:F69, ROW(F61:F69)-MIN(ROW(F61:F69))+1, ""), ROW() -60 )), "")</f>
        <v>Cornerstone University</v>
      </c>
      <c r="AC64" s="13">
        <f t="array" ref="AC64">IFERROR(INDEX(C61:C69, SMALL(IF("V"=F61:F69, ROW(F61:F69)-MIN(ROW(F61:F69))+1, ""), ROW() -60 )), "")</f>
        <v>0</v>
      </c>
      <c r="AD64" s="13" t="str">
        <f t="array" ref="AD64">IFERROR(INDEX(D61:D69, SMALL(IF("V"=F61:F69, ROW(F61:F69)-MIN(ROW(F61:F69))+1, ""), ROW() -60 )), "")</f>
        <v>20-13758</v>
      </c>
      <c r="AE64" s="13" t="str">
        <f t="array" ref="AE64">IFERROR(INDEX(E61:E69, SMALL(IF("V"=F61:F69, ROW(F61:F69)-MIN(ROW(F61:F69))+1, ""), ROW() -60 )), "")</f>
        <v>Elijah Heerema</v>
      </c>
      <c r="AF64" s="13" t="str">
        <f t="array" ref="AF64">IFERROR(INDEX(B61:B69, SMALL(IF(ISNUMBER(SEARCH("JV1",F61:F69)), ROW(F61:F69)-MIN(ROW(F61:F69))+1, ""), ROW() -60 )), "")</f>
        <v/>
      </c>
      <c r="AG64" s="13" t="str">
        <f t="array" ref="AG64">IFERROR(INDEX(C61:C69, SMALL(IF(ISNUMBER(SEARCH("JV1",F61:F69)), ROW(F61:F69)-MIN(ROW(F61:F69))+1, ""), ROW() -60 )), "")</f>
        <v/>
      </c>
      <c r="AH64" s="13" t="str">
        <f t="array" ref="AH64">IFERROR(INDEX(D61:D69, SMALL(IF(ISNUMBER(SEARCH("JV1",F61:F69)), ROW(F61:F69)-MIN(ROW(F61:F69))+1, ""), ROW() -60 )), "")</f>
        <v/>
      </c>
      <c r="AI64" s="13" t="str">
        <f t="array" ref="AI64">IFERROR(INDEX(E61:E69, SMALL(IF(ISNUMBER(SEARCH("JV1",F61:F69)), ROW(F61:F69)-MIN(ROW(F61:F69))+1, ""), ROW() -60 )), "")</f>
        <v/>
      </c>
      <c r="AJ64" s="13" t="str">
        <f t="array" ref="AJ64">IFERROR(INDEX(B61:B69, SMALL(IF(ISNUMBER(SEARCH("JV2",F61:F69)), ROW(F61:F69)-MIN(ROW(F61:F69))+1, ""), ROW() -60 )), "")</f>
        <v/>
      </c>
      <c r="AK64" s="13" t="str">
        <f t="array" ref="AK64">IFERROR(INDEX(C61:C69, SMALL(IF(ISNUMBER(SEARCH("JV2",F61:F69)), ROW(F61:F69)-MIN(ROW(F61:F69))+1, ""), ROW() -60 )), "")</f>
        <v/>
      </c>
      <c r="AL64" s="13" t="str">
        <f t="array" ref="AL64">IFERROR(INDEX(D61:D69, SMALL(IF(ISNUMBER(SEARCH("JV2",F61:F69)), ROW(F61:F69)-MIN(ROW(F61:F69))+1, ""), ROW() -60 )), "")</f>
        <v/>
      </c>
      <c r="AM64" s="13" t="str">
        <f t="array" ref="AM64">IFERROR(INDEX(E61:E69, SMALL(IF(ISNUMBER(SEARCH("JV2",F61:F69)), ROW(F61:F69)-MIN(ROW(F61:F69))+1, ""), ROW() -60 )), "")</f>
        <v/>
      </c>
    </row>
    <row r="65" spans="2:39" s="13" customFormat="1" ht="15" customHeight="1" x14ac:dyDescent="0.3">
      <c r="B65" s="21" t="s">
        <v>131</v>
      </c>
      <c r="C65" s="1"/>
      <c r="D65" s="22" t="s">
        <v>140</v>
      </c>
      <c r="E65" s="1" t="s">
        <v>141</v>
      </c>
      <c r="F65" s="23" t="s">
        <v>14</v>
      </c>
      <c r="G65" s="24"/>
      <c r="H65" s="25">
        <v>4381</v>
      </c>
      <c r="I65" s="24"/>
      <c r="J65" s="25" t="b">
        <v>0</v>
      </c>
      <c r="K65" s="19"/>
      <c r="L65" s="26"/>
      <c r="M65" s="27"/>
      <c r="AB65" s="13" t="str">
        <f t="array" ref="AB65">IFERROR(INDEX(B61:B69, SMALL(IF("V"=F61:F69, ROW(F61:F69)-MIN(ROW(F61:F69))+1, ""), ROW() -60 )), "")</f>
        <v>Cornerstone University</v>
      </c>
      <c r="AC65" s="13">
        <f t="array" ref="AC65">IFERROR(INDEX(C61:C69, SMALL(IF("V"=F61:F69, ROW(F61:F69)-MIN(ROW(F61:F69))+1, ""), ROW() -60 )), "")</f>
        <v>0</v>
      </c>
      <c r="AD65" s="13" t="str">
        <f t="array" ref="AD65">IFERROR(INDEX(D61:D69, SMALL(IF("V"=F61:F69, ROW(F61:F69)-MIN(ROW(F61:F69))+1, ""), ROW() -60 )), "")</f>
        <v>7918-197</v>
      </c>
      <c r="AE65" s="13" t="str">
        <f t="array" ref="AE65">IFERROR(INDEX(E61:E69, SMALL(IF("V"=F61:F69, ROW(F61:F69)-MIN(ROW(F61:F69))+1, ""), ROW() -60 )), "")</f>
        <v>Hunter Haldaman</v>
      </c>
      <c r="AF65" s="13" t="str">
        <f t="array" ref="AF65">IFERROR(INDEX(B61:B69, SMALL(IF(ISNUMBER(SEARCH("JV1",F61:F69)), ROW(F61:F69)-MIN(ROW(F61:F69))+1, ""), ROW() -60 )), "")</f>
        <v/>
      </c>
      <c r="AG65" s="13" t="str">
        <f t="array" ref="AG65">IFERROR(INDEX(C61:C69, SMALL(IF(ISNUMBER(SEARCH("JV1",F61:F69)), ROW(F61:F69)-MIN(ROW(F61:F69))+1, ""), ROW() -60 )), "")</f>
        <v/>
      </c>
      <c r="AH65" s="13" t="str">
        <f t="array" ref="AH65">IFERROR(INDEX(D61:D69, SMALL(IF(ISNUMBER(SEARCH("JV1",F61:F69)), ROW(F61:F69)-MIN(ROW(F61:F69))+1, ""), ROW() -60 )), "")</f>
        <v/>
      </c>
      <c r="AI65" s="13" t="str">
        <f t="array" ref="AI65">IFERROR(INDEX(E61:E69, SMALL(IF(ISNUMBER(SEARCH("JV1",F61:F69)), ROW(F61:F69)-MIN(ROW(F61:F69))+1, ""), ROW() -60 )), "")</f>
        <v/>
      </c>
      <c r="AJ65" s="13" t="str">
        <f t="array" ref="AJ65">IFERROR(INDEX(B61:B69, SMALL(IF(ISNUMBER(SEARCH("JV2",F61:F69)), ROW(F61:F69)-MIN(ROW(F61:F69))+1, ""), ROW() -60 )), "")</f>
        <v/>
      </c>
      <c r="AK65" s="13" t="str">
        <f t="array" ref="AK65">IFERROR(INDEX(C61:C69, SMALL(IF(ISNUMBER(SEARCH("JV2",F61:F69)), ROW(F61:F69)-MIN(ROW(F61:F69))+1, ""), ROW() -60 )), "")</f>
        <v/>
      </c>
      <c r="AL65" s="13" t="str">
        <f t="array" ref="AL65">IFERROR(INDEX(D61:D69, SMALL(IF(ISNUMBER(SEARCH("JV2",F61:F69)), ROW(F61:F69)-MIN(ROW(F61:F69))+1, ""), ROW() -60 )), "")</f>
        <v/>
      </c>
      <c r="AM65" s="13" t="str">
        <f t="array" ref="AM65">IFERROR(INDEX(E61:E69, SMALL(IF(ISNUMBER(SEARCH("JV2",F61:F69)), ROW(F61:F69)-MIN(ROW(F61:F69))+1, ""), ROW() -60 )), "")</f>
        <v/>
      </c>
    </row>
    <row r="66" spans="2:39" s="13" customFormat="1" ht="15" customHeight="1" x14ac:dyDescent="0.3">
      <c r="B66" s="21" t="s">
        <v>131</v>
      </c>
      <c r="C66" s="1"/>
      <c r="D66" s="22" t="s">
        <v>142</v>
      </c>
      <c r="E66" s="1" t="s">
        <v>143</v>
      </c>
      <c r="F66" s="23" t="s">
        <v>14</v>
      </c>
      <c r="G66" s="24"/>
      <c r="H66" s="25">
        <v>4381</v>
      </c>
      <c r="I66" s="24"/>
      <c r="J66" s="25" t="b">
        <v>0</v>
      </c>
      <c r="K66" s="19"/>
      <c r="L66" s="26"/>
      <c r="M66" s="27"/>
      <c r="AB66" s="13" t="str">
        <f t="array" ref="AB66">IFERROR(INDEX(B61:B69, SMALL(IF("V"=F61:F69, ROW(F61:F69)-MIN(ROW(F61:F69))+1, ""), ROW() -60 )), "")</f>
        <v>Cornerstone University</v>
      </c>
      <c r="AC66" s="13">
        <f t="array" ref="AC66">IFERROR(INDEX(C61:C69, SMALL(IF("V"=F61:F69, ROW(F61:F69)-MIN(ROW(F61:F69))+1, ""), ROW() -60 )), "")</f>
        <v>0</v>
      </c>
      <c r="AD66" s="13" t="str">
        <f t="array" ref="AD66">IFERROR(INDEX(D61:D69, SMALL(IF("V"=F61:F69, ROW(F61:F69)-MIN(ROW(F61:F69))+1, ""), ROW() -60 )), "")</f>
        <v>21-5614</v>
      </c>
      <c r="AE66" s="13" t="str">
        <f t="array" ref="AE66">IFERROR(INDEX(E61:E69, SMALL(IF("V"=F61:F69, ROW(F61:F69)-MIN(ROW(F61:F69))+1, ""), ROW() -60 )), "")</f>
        <v>Jamel Williams</v>
      </c>
      <c r="AF66" s="13" t="str">
        <f t="array" ref="AF66">IFERROR(INDEX(B61:B69, SMALL(IF(ISNUMBER(SEARCH("JV1",F61:F69)), ROW(F61:F69)-MIN(ROW(F61:F69))+1, ""), ROW() -60 )), "")</f>
        <v/>
      </c>
      <c r="AG66" s="13" t="str">
        <f t="array" ref="AG66">IFERROR(INDEX(C61:C69, SMALL(IF(ISNUMBER(SEARCH("JV1",F61:F69)), ROW(F61:F69)-MIN(ROW(F61:F69))+1, ""), ROW() -60 )), "")</f>
        <v/>
      </c>
      <c r="AH66" s="13" t="str">
        <f t="array" ref="AH66">IFERROR(INDEX(D61:D69, SMALL(IF(ISNUMBER(SEARCH("JV1",F61:F69)), ROW(F61:F69)-MIN(ROW(F61:F69))+1, ""), ROW() -60 )), "")</f>
        <v/>
      </c>
      <c r="AI66" s="13" t="str">
        <f t="array" ref="AI66">IFERROR(INDEX(E61:E69, SMALL(IF(ISNUMBER(SEARCH("JV1",F61:F69)), ROW(F61:F69)-MIN(ROW(F61:F69))+1, ""), ROW() -60 )), "")</f>
        <v/>
      </c>
      <c r="AJ66" s="13" t="str">
        <f t="array" ref="AJ66">IFERROR(INDEX(B61:B69, SMALL(IF(ISNUMBER(SEARCH("JV2",F61:F69)), ROW(F61:F69)-MIN(ROW(F61:F69))+1, ""), ROW() -60 )), "")</f>
        <v/>
      </c>
      <c r="AK66" s="13" t="str">
        <f t="array" ref="AK66">IFERROR(INDEX(C61:C69, SMALL(IF(ISNUMBER(SEARCH("JV2",F61:F69)), ROW(F61:F69)-MIN(ROW(F61:F69))+1, ""), ROW() -60 )), "")</f>
        <v/>
      </c>
      <c r="AL66" s="13" t="str">
        <f t="array" ref="AL66">IFERROR(INDEX(D61:D69, SMALL(IF(ISNUMBER(SEARCH("JV2",F61:F69)), ROW(F61:F69)-MIN(ROW(F61:F69))+1, ""), ROW() -60 )), "")</f>
        <v/>
      </c>
      <c r="AM66" s="13" t="str">
        <f t="array" ref="AM66">IFERROR(INDEX(E61:E69, SMALL(IF(ISNUMBER(SEARCH("JV2",F61:F69)), ROW(F61:F69)-MIN(ROW(F61:F69))+1, ""), ROW() -60 )), "")</f>
        <v/>
      </c>
    </row>
    <row r="67" spans="2:39" s="13" customFormat="1" ht="15" customHeight="1" x14ac:dyDescent="0.3">
      <c r="B67" s="21" t="s">
        <v>131</v>
      </c>
      <c r="C67" s="1"/>
      <c r="D67" s="22" t="s">
        <v>144</v>
      </c>
      <c r="E67" s="1" t="s">
        <v>145</v>
      </c>
      <c r="F67" s="23" t="s">
        <v>17</v>
      </c>
      <c r="G67" s="24"/>
      <c r="H67" s="25">
        <v>4381</v>
      </c>
      <c r="I67" s="24"/>
      <c r="J67" s="25" t="b">
        <v>0</v>
      </c>
      <c r="K67" s="19"/>
      <c r="L67" s="26"/>
      <c r="M67" s="27"/>
      <c r="AB67" s="13" t="str">
        <f t="array" ref="AB67">IFERROR(INDEX(B61:B69, SMALL(IF("V"=F61:F69, ROW(F61:F69)-MIN(ROW(F61:F69))+1, ""), ROW() -60 )), "")</f>
        <v/>
      </c>
      <c r="AC67" s="13" t="str">
        <f t="array" ref="AC67">IFERROR(INDEX(C61:C69, SMALL(IF("V"=F61:F69, ROW(F61:F69)-MIN(ROW(F61:F69))+1, ""), ROW() -60 )), "")</f>
        <v/>
      </c>
      <c r="AD67" s="13" t="str">
        <f t="array" ref="AD67">IFERROR(INDEX(D61:D69, SMALL(IF("V"=F61:F69, ROW(F61:F69)-MIN(ROW(F61:F69))+1, ""), ROW() -60 )), "")</f>
        <v/>
      </c>
      <c r="AE67" s="13" t="str">
        <f t="array" ref="AE67">IFERROR(INDEX(E61:E69, SMALL(IF("V"=F61:F69, ROW(F61:F69)-MIN(ROW(F61:F69))+1, ""), ROW() -60 )), "")</f>
        <v/>
      </c>
      <c r="AF67" s="13" t="str">
        <f t="array" ref="AF67">IFERROR(INDEX(B61:B69, SMALL(IF(ISNUMBER(SEARCH("JV1",F61:F69)), ROW(F61:F69)-MIN(ROW(F61:F69))+1, ""), ROW() -60 )), "")</f>
        <v/>
      </c>
      <c r="AG67" s="13" t="str">
        <f t="array" ref="AG67">IFERROR(INDEX(C61:C69, SMALL(IF(ISNUMBER(SEARCH("JV1",F61:F69)), ROW(F61:F69)-MIN(ROW(F61:F69))+1, ""), ROW() -60 )), "")</f>
        <v/>
      </c>
      <c r="AH67" s="13" t="str">
        <f t="array" ref="AH67">IFERROR(INDEX(D61:D69, SMALL(IF(ISNUMBER(SEARCH("JV1",F61:F69)), ROW(F61:F69)-MIN(ROW(F61:F69))+1, ""), ROW() -60 )), "")</f>
        <v/>
      </c>
      <c r="AI67" s="13" t="str">
        <f t="array" ref="AI67">IFERROR(INDEX(E61:E69, SMALL(IF(ISNUMBER(SEARCH("JV1",F61:F69)), ROW(F61:F69)-MIN(ROW(F61:F69))+1, ""), ROW() -60 )), "")</f>
        <v/>
      </c>
      <c r="AJ67" s="13" t="str">
        <f t="array" ref="AJ67">IFERROR(INDEX(B61:B69, SMALL(IF(ISNUMBER(SEARCH("JV2",F61:F69)), ROW(F61:F69)-MIN(ROW(F61:F69))+1, ""), ROW() -60 )), "")</f>
        <v/>
      </c>
      <c r="AK67" s="13" t="str">
        <f t="array" ref="AK67">IFERROR(INDEX(C61:C69, SMALL(IF(ISNUMBER(SEARCH("JV2",F61:F69)), ROW(F61:F69)-MIN(ROW(F61:F69))+1, ""), ROW() -60 )), "")</f>
        <v/>
      </c>
      <c r="AL67" s="13" t="str">
        <f t="array" ref="AL67">IFERROR(INDEX(D61:D69, SMALL(IF(ISNUMBER(SEARCH("JV2",F61:F69)), ROW(F61:F69)-MIN(ROW(F61:F69))+1, ""), ROW() -60 )), "")</f>
        <v/>
      </c>
      <c r="AM67" s="13" t="str">
        <f t="array" ref="AM67">IFERROR(INDEX(E61:E69, SMALL(IF(ISNUMBER(SEARCH("JV2",F61:F69)), ROW(F61:F69)-MIN(ROW(F61:F69))+1, ""), ROW() -60 )), "")</f>
        <v/>
      </c>
    </row>
    <row r="68" spans="2:39" s="13" customFormat="1" ht="15" customHeight="1" x14ac:dyDescent="0.3">
      <c r="B68" s="21" t="s">
        <v>131</v>
      </c>
      <c r="C68" s="1"/>
      <c r="D68" s="22" t="s">
        <v>146</v>
      </c>
      <c r="E68" s="1" t="s">
        <v>147</v>
      </c>
      <c r="F68" s="23" t="s">
        <v>17</v>
      </c>
      <c r="G68" s="24"/>
      <c r="H68" s="25">
        <v>4381</v>
      </c>
      <c r="I68" s="24"/>
      <c r="J68" s="25" t="b">
        <v>0</v>
      </c>
      <c r="K68" s="19"/>
      <c r="L68" s="26"/>
      <c r="M68" s="27"/>
      <c r="AB68" s="13" t="str">
        <f t="array" ref="AB68">IFERROR(INDEX(B61:B69, SMALL(IF("V"=F61:F69, ROW(F61:F69)-MIN(ROW(F61:F69))+1, ""), ROW() -60 )), "")</f>
        <v/>
      </c>
      <c r="AC68" s="13" t="str">
        <f t="array" ref="AC68">IFERROR(INDEX(C61:C69, SMALL(IF("V"=F61:F69, ROW(F61:F69)-MIN(ROW(F61:F69))+1, ""), ROW() -60 )), "")</f>
        <v/>
      </c>
      <c r="AD68" s="13" t="str">
        <f t="array" ref="AD68">IFERROR(INDEX(D61:D69, SMALL(IF("V"=F61:F69, ROW(F61:F69)-MIN(ROW(F61:F69))+1, ""), ROW() -60 )), "")</f>
        <v/>
      </c>
      <c r="AE68" s="13" t="str">
        <f t="array" ref="AE68">IFERROR(INDEX(E61:E69, SMALL(IF("V"=F61:F69, ROW(F61:F69)-MIN(ROW(F61:F69))+1, ""), ROW() -60 )), "")</f>
        <v/>
      </c>
      <c r="AF68" s="13" t="str">
        <f t="array" ref="AF68">IFERROR(INDEX(B61:B69, SMALL(IF(ISNUMBER(SEARCH("JV1",F61:F69)), ROW(F61:F69)-MIN(ROW(F61:F69))+1, ""), ROW() -60 )), "")</f>
        <v/>
      </c>
      <c r="AG68" s="13" t="str">
        <f t="array" ref="AG68">IFERROR(INDEX(C61:C69, SMALL(IF(ISNUMBER(SEARCH("JV1",F61:F69)), ROW(F61:F69)-MIN(ROW(F61:F69))+1, ""), ROW() -60 )), "")</f>
        <v/>
      </c>
      <c r="AH68" s="13" t="str">
        <f t="array" ref="AH68">IFERROR(INDEX(D61:D69, SMALL(IF(ISNUMBER(SEARCH("JV1",F61:F69)), ROW(F61:F69)-MIN(ROW(F61:F69))+1, ""), ROW() -60 )), "")</f>
        <v/>
      </c>
      <c r="AI68" s="13" t="str">
        <f t="array" ref="AI68">IFERROR(INDEX(E61:E69, SMALL(IF(ISNUMBER(SEARCH("JV1",F61:F69)), ROW(F61:F69)-MIN(ROW(F61:F69))+1, ""), ROW() -60 )), "")</f>
        <v/>
      </c>
      <c r="AJ68" s="13" t="str">
        <f t="array" ref="AJ68">IFERROR(INDEX(B61:B69, SMALL(IF(ISNUMBER(SEARCH("JV2",F61:F69)), ROW(F61:F69)-MIN(ROW(F61:F69))+1, ""), ROW() -60 )), "")</f>
        <v/>
      </c>
      <c r="AK68" s="13" t="str">
        <f t="array" ref="AK68">IFERROR(INDEX(C61:C69, SMALL(IF(ISNUMBER(SEARCH("JV2",F61:F69)), ROW(F61:F69)-MIN(ROW(F61:F69))+1, ""), ROW() -60 )), "")</f>
        <v/>
      </c>
      <c r="AL68" s="13" t="str">
        <f t="array" ref="AL68">IFERROR(INDEX(D61:D69, SMALL(IF(ISNUMBER(SEARCH("JV2",F61:F69)), ROW(F61:F69)-MIN(ROW(F61:F69))+1, ""), ROW() -60 )), "")</f>
        <v/>
      </c>
      <c r="AM68" s="13" t="str">
        <f t="array" ref="AM68">IFERROR(INDEX(E61:E69, SMALL(IF(ISNUMBER(SEARCH("JV2",F61:F69)), ROW(F61:F69)-MIN(ROW(F61:F69))+1, ""), ROW() -60 )), "")</f>
        <v/>
      </c>
    </row>
    <row r="69" spans="2:39" s="13" customFormat="1" ht="15" customHeight="1" x14ac:dyDescent="0.3">
      <c r="B69" s="21" t="s">
        <v>131</v>
      </c>
      <c r="C69" s="1"/>
      <c r="D69" s="22" t="s">
        <v>148</v>
      </c>
      <c r="E69" s="1" t="s">
        <v>149</v>
      </c>
      <c r="F69" s="23" t="s">
        <v>17</v>
      </c>
      <c r="G69" s="24"/>
      <c r="H69" s="25">
        <v>4381</v>
      </c>
      <c r="I69" s="24"/>
      <c r="J69" s="25" t="b">
        <v>0</v>
      </c>
      <c r="K69" s="19"/>
      <c r="L69" s="26"/>
      <c r="M69" s="27"/>
    </row>
    <row r="70" spans="2:39" s="13" customFormat="1" ht="15" customHeight="1" x14ac:dyDescent="0.3">
      <c r="B70" s="21" t="s">
        <v>150</v>
      </c>
      <c r="C70" s="1"/>
      <c r="D70" s="22" t="s">
        <v>151</v>
      </c>
      <c r="E70" s="1" t="s">
        <v>152</v>
      </c>
      <c r="F70" s="23" t="s">
        <v>17</v>
      </c>
      <c r="G70" s="24"/>
      <c r="H70" s="25">
        <v>2414</v>
      </c>
      <c r="I70" s="24"/>
      <c r="J70" s="25" t="b">
        <v>0</v>
      </c>
      <c r="K70" s="19"/>
      <c r="L70" s="26"/>
      <c r="M70" s="27"/>
      <c r="AB70" s="13" t="str">
        <f t="array" ref="AB70">IFERROR(INDEX(B70:B80, SMALL(IF("V"=F70:F80, ROW(F70:F80)-MIN(ROW(F70:F80))+1, ""), ROW() -69 )), "")</f>
        <v>Ferris State University</v>
      </c>
      <c r="AC70" s="13">
        <f t="array" ref="AC70">IFERROR(INDEX(C70:C80, SMALL(IF("V"=F70:F80, ROW(F70:F80)-MIN(ROW(F70:F80))+1, ""), ROW() -69 )), "")</f>
        <v>0</v>
      </c>
      <c r="AD70" s="13" t="str">
        <f t="array" ref="AD70">IFERROR(INDEX(D70:D80, SMALL(IF("V"=F70:F80, ROW(F70:F80)-MIN(ROW(F70:F80))+1, ""), ROW() -69 )), "")</f>
        <v>9815-3826</v>
      </c>
      <c r="AE70" s="13" t="str">
        <f t="array" ref="AE70">IFERROR(INDEX(E70:E80, SMALL(IF("V"=F70:F80, ROW(F70:F80)-MIN(ROW(F70:F80))+1, ""), ROW() -69 )), "")</f>
        <v>Grant Gross</v>
      </c>
      <c r="AF70" s="13" t="str">
        <f t="array" ref="AF70">IFERROR(INDEX(B70:B80, SMALL(IF(ISNUMBER(SEARCH("JV1",F70:F80)), ROW(F70:F80)-MIN(ROW(F70:F80))+1, ""), ROW() -69 )), "")</f>
        <v>Ferris State University</v>
      </c>
      <c r="AG70" s="13">
        <f t="array" ref="AG70">IFERROR(INDEX(C70:C80, SMALL(IF(ISNUMBER(SEARCH("JV1",F70:F80)), ROW(F70:F80)-MIN(ROW(F70:F80))+1, ""), ROW() -69 )), "")</f>
        <v>0</v>
      </c>
      <c r="AH70" s="13" t="str">
        <f t="array" ref="AH70">IFERROR(INDEX(D70:D80, SMALL(IF(ISNUMBER(SEARCH("JV1",F70:F80)), ROW(F70:F80)-MIN(ROW(F70:F80))+1, ""), ROW() -69 )), "")</f>
        <v>19-38344</v>
      </c>
      <c r="AI70" s="13" t="str">
        <f t="array" ref="AI70">IFERROR(INDEX(E70:E80, SMALL(IF(ISNUMBER(SEARCH("JV1",F70:F80)), ROW(F70:F80)-MIN(ROW(F70:F80))+1, ""), ROW() -69 )), "")</f>
        <v>Benjamin Gehman</v>
      </c>
      <c r="AJ70" s="13" t="str">
        <f t="array" ref="AJ70">IFERROR(INDEX(B70:B80, SMALL(IF(ISNUMBER(SEARCH("JV2",F70:F80)), ROW(F70:F80)-MIN(ROW(F70:F80))+1, ""), ROW() -69 )), "")</f>
        <v/>
      </c>
      <c r="AK70" s="13" t="str">
        <f t="array" ref="AK70">IFERROR(INDEX(C70:C80, SMALL(IF(ISNUMBER(SEARCH("JV2",F70:F80)), ROW(F70:F80)-MIN(ROW(F70:F80))+1, ""), ROW() -69 )), "")</f>
        <v/>
      </c>
      <c r="AL70" s="13" t="str">
        <f t="array" ref="AL70">IFERROR(INDEX(D70:D80, SMALL(IF(ISNUMBER(SEARCH("JV2",F70:F80)), ROW(F70:F80)-MIN(ROW(F70:F80))+1, ""), ROW() -69 )), "")</f>
        <v/>
      </c>
      <c r="AM70" s="13" t="str">
        <f t="array" ref="AM70">IFERROR(INDEX(E70:E80, SMALL(IF(ISNUMBER(SEARCH("JV2",F70:F80)), ROW(F70:F80)-MIN(ROW(F70:F80))+1, ""), ROW() -69 )), "")</f>
        <v/>
      </c>
    </row>
    <row r="71" spans="2:39" s="13" customFormat="1" ht="15" customHeight="1" x14ac:dyDescent="0.3">
      <c r="B71" s="21" t="s">
        <v>150</v>
      </c>
      <c r="C71" s="1"/>
      <c r="D71" s="22" t="s">
        <v>153</v>
      </c>
      <c r="E71" s="1" t="s">
        <v>154</v>
      </c>
      <c r="F71" s="23" t="s">
        <v>17</v>
      </c>
      <c r="G71" s="24"/>
      <c r="H71" s="25">
        <v>2414</v>
      </c>
      <c r="I71" s="24"/>
      <c r="J71" s="25" t="b">
        <v>0</v>
      </c>
      <c r="K71" s="19"/>
      <c r="L71" s="26"/>
      <c r="M71" s="27"/>
      <c r="AB71" s="13" t="str">
        <f t="array" ref="AB71">IFERROR(INDEX(B70:B80, SMALL(IF("V"=F70:F80, ROW(F70:F80)-MIN(ROW(F70:F80))+1, ""), ROW() -69 )), "")</f>
        <v>Ferris State University</v>
      </c>
      <c r="AC71" s="13">
        <f t="array" ref="AC71">IFERROR(INDEX(C70:C80, SMALL(IF("V"=F70:F80, ROW(F70:F80)-MIN(ROW(F70:F80))+1, ""), ROW() -69 )), "")</f>
        <v>0</v>
      </c>
      <c r="AD71" s="13" t="str">
        <f t="array" ref="AD71">IFERROR(INDEX(D70:D80, SMALL(IF("V"=F70:F80, ROW(F70:F80)-MIN(ROW(F70:F80))+1, ""), ROW() -69 )), "")</f>
        <v>15-159655</v>
      </c>
      <c r="AE71" s="13" t="str">
        <f t="array" ref="AE71">IFERROR(INDEX(E70:E80, SMALL(IF("V"=F70:F80, ROW(F70:F80)-MIN(ROW(F70:F80))+1, ""), ROW() -69 )), "")</f>
        <v>Kaleb Rowland</v>
      </c>
      <c r="AF71" s="13" t="str">
        <f t="array" ref="AF71">IFERROR(INDEX(B70:B80, SMALL(IF(ISNUMBER(SEARCH("JV1",F70:F80)), ROW(F70:F80)-MIN(ROW(F70:F80))+1, ""), ROW() -69 )), "")</f>
        <v>Ferris State University</v>
      </c>
      <c r="AG71" s="13">
        <f t="array" ref="AG71">IFERROR(INDEX(C70:C80, SMALL(IF(ISNUMBER(SEARCH("JV1",F70:F80)), ROW(F70:F80)-MIN(ROW(F70:F80))+1, ""), ROW() -69 )), "")</f>
        <v>0</v>
      </c>
      <c r="AH71" s="13" t="str">
        <f t="array" ref="AH71">IFERROR(INDEX(D70:D80, SMALL(IF(ISNUMBER(SEARCH("JV1",F70:F80)), ROW(F70:F80)-MIN(ROW(F70:F80))+1, ""), ROW() -69 )), "")</f>
        <v>21-23060</v>
      </c>
      <c r="AI71" s="13" t="str">
        <f t="array" ref="AI71">IFERROR(INDEX(E70:E80, SMALL(IF(ISNUMBER(SEARCH("JV1",F70:F80)), ROW(F70:F80)-MIN(ROW(F70:F80))+1, ""), ROW() -69 )), "")</f>
        <v>Cale Herzenstiel</v>
      </c>
      <c r="AJ71" s="13" t="str">
        <f t="array" ref="AJ71">IFERROR(INDEX(B70:B80, SMALL(IF(ISNUMBER(SEARCH("JV2",F70:F80)), ROW(F70:F80)-MIN(ROW(F70:F80))+1, ""), ROW() -69 )), "")</f>
        <v/>
      </c>
      <c r="AK71" s="13" t="str">
        <f t="array" ref="AK71">IFERROR(INDEX(C70:C80, SMALL(IF(ISNUMBER(SEARCH("JV2",F70:F80)), ROW(F70:F80)-MIN(ROW(F70:F80))+1, ""), ROW() -69 )), "")</f>
        <v/>
      </c>
      <c r="AL71" s="13" t="str">
        <f t="array" ref="AL71">IFERROR(INDEX(D70:D80, SMALL(IF(ISNUMBER(SEARCH("JV2",F70:F80)), ROW(F70:F80)-MIN(ROW(F70:F80))+1, ""), ROW() -69 )), "")</f>
        <v/>
      </c>
      <c r="AM71" s="13" t="str">
        <f t="array" ref="AM71">IFERROR(INDEX(E70:E80, SMALL(IF(ISNUMBER(SEARCH("JV2",F70:F80)), ROW(F70:F80)-MIN(ROW(F70:F80))+1, ""), ROW() -69 )), "")</f>
        <v/>
      </c>
    </row>
    <row r="72" spans="2:39" s="13" customFormat="1" ht="15" customHeight="1" x14ac:dyDescent="0.3">
      <c r="B72" s="21" t="s">
        <v>150</v>
      </c>
      <c r="C72" s="1"/>
      <c r="D72" s="22" t="s">
        <v>155</v>
      </c>
      <c r="E72" s="1" t="s">
        <v>156</v>
      </c>
      <c r="F72" s="23" t="s">
        <v>17</v>
      </c>
      <c r="G72" s="24"/>
      <c r="H72" s="25">
        <v>2414</v>
      </c>
      <c r="I72" s="24"/>
      <c r="J72" s="25" t="b">
        <v>0</v>
      </c>
      <c r="K72" s="19"/>
      <c r="L72" s="26"/>
      <c r="M72" s="27"/>
      <c r="AB72" s="13" t="str">
        <f t="array" ref="AB72">IFERROR(INDEX(B70:B80, SMALL(IF("V"=F70:F80, ROW(F70:F80)-MIN(ROW(F70:F80))+1, ""), ROW() -69 )), "")</f>
        <v>Ferris State University</v>
      </c>
      <c r="AC72" s="13">
        <f t="array" ref="AC72">IFERROR(INDEX(C70:C80, SMALL(IF("V"=F70:F80, ROW(F70:F80)-MIN(ROW(F70:F80))+1, ""), ROW() -69 )), "")</f>
        <v>0</v>
      </c>
      <c r="AD72" s="13" t="str">
        <f t="array" ref="AD72">IFERROR(INDEX(D70:D80, SMALL(IF("V"=F70:F80, ROW(F70:F80)-MIN(ROW(F70:F80))+1, ""), ROW() -69 )), "")</f>
        <v>22-22992</v>
      </c>
      <c r="AE72" s="13" t="str">
        <f t="array" ref="AE72">IFERROR(INDEX(E70:E80, SMALL(IF("V"=F70:F80, ROW(F70:F80)-MIN(ROW(F70:F80))+1, ""), ROW() -69 )), "")</f>
        <v>Marcus Doucette</v>
      </c>
      <c r="AF72" s="13" t="str">
        <f t="array" ref="AF72">IFERROR(INDEX(B70:B80, SMALL(IF(ISNUMBER(SEARCH("JV1",F70:F80)), ROW(F70:F80)-MIN(ROW(F70:F80))+1, ""), ROW() -69 )), "")</f>
        <v>Ferris State University</v>
      </c>
      <c r="AG72" s="13">
        <f t="array" ref="AG72">IFERROR(INDEX(C70:C80, SMALL(IF(ISNUMBER(SEARCH("JV1",F70:F80)), ROW(F70:F80)-MIN(ROW(F70:F80))+1, ""), ROW() -69 )), "")</f>
        <v>0</v>
      </c>
      <c r="AH72" s="13" t="str">
        <f t="array" ref="AH72">IFERROR(INDEX(D70:D80, SMALL(IF(ISNUMBER(SEARCH("JV1",F70:F80)), ROW(F70:F80)-MIN(ROW(F70:F80))+1, ""), ROW() -69 )), "")</f>
        <v>19-39059</v>
      </c>
      <c r="AI72" s="13" t="str">
        <f t="array" ref="AI72">IFERROR(INDEX(E70:E80, SMALL(IF(ISNUMBER(SEARCH("JV1",F70:F80)), ROW(F70:F80)-MIN(ROW(F70:F80))+1, ""), ROW() -69 )), "")</f>
        <v>Charlie Glamzi</v>
      </c>
      <c r="AJ72" s="13" t="str">
        <f t="array" ref="AJ72">IFERROR(INDEX(B70:B80, SMALL(IF(ISNUMBER(SEARCH("JV2",F70:F80)), ROW(F70:F80)-MIN(ROW(F70:F80))+1, ""), ROW() -69 )), "")</f>
        <v/>
      </c>
      <c r="AK72" s="13" t="str">
        <f t="array" ref="AK72">IFERROR(INDEX(C70:C80, SMALL(IF(ISNUMBER(SEARCH("JV2",F70:F80)), ROW(F70:F80)-MIN(ROW(F70:F80))+1, ""), ROW() -69 )), "")</f>
        <v/>
      </c>
      <c r="AL72" s="13" t="str">
        <f t="array" ref="AL72">IFERROR(INDEX(D70:D80, SMALL(IF(ISNUMBER(SEARCH("JV2",F70:F80)), ROW(F70:F80)-MIN(ROW(F70:F80))+1, ""), ROW() -69 )), "")</f>
        <v/>
      </c>
      <c r="AM72" s="13" t="str">
        <f t="array" ref="AM72">IFERROR(INDEX(E70:E80, SMALL(IF(ISNUMBER(SEARCH("JV2",F70:F80)), ROW(F70:F80)-MIN(ROW(F70:F80))+1, ""), ROW() -69 )), "")</f>
        <v/>
      </c>
    </row>
    <row r="73" spans="2:39" s="13" customFormat="1" ht="15" customHeight="1" x14ac:dyDescent="0.3">
      <c r="B73" s="21" t="s">
        <v>150</v>
      </c>
      <c r="C73" s="1"/>
      <c r="D73" s="22" t="s">
        <v>157</v>
      </c>
      <c r="E73" s="1" t="s">
        <v>158</v>
      </c>
      <c r="F73" s="23" t="s">
        <v>14</v>
      </c>
      <c r="G73" s="24"/>
      <c r="H73" s="25">
        <v>2414</v>
      </c>
      <c r="I73" s="24"/>
      <c r="J73" s="25" t="b">
        <v>0</v>
      </c>
      <c r="K73" s="19"/>
      <c r="L73" s="26"/>
      <c r="M73" s="27"/>
      <c r="AB73" s="13" t="str">
        <f t="array" ref="AB73">IFERROR(INDEX(B70:B80, SMALL(IF("V"=F70:F80, ROW(F70:F80)-MIN(ROW(F70:F80))+1, ""), ROW() -69 )), "")</f>
        <v>Ferris State University</v>
      </c>
      <c r="AC73" s="13">
        <f t="array" ref="AC73">IFERROR(INDEX(C70:C80, SMALL(IF("V"=F70:F80, ROW(F70:F80)-MIN(ROW(F70:F80))+1, ""), ROW() -69 )), "")</f>
        <v>0</v>
      </c>
      <c r="AD73" s="13" t="str">
        <f t="array" ref="AD73">IFERROR(INDEX(D70:D80, SMALL(IF("V"=F70:F80, ROW(F70:F80)-MIN(ROW(F70:F80))+1, ""), ROW() -69 )), "")</f>
        <v>23-14813</v>
      </c>
      <c r="AE73" s="13" t="str">
        <f t="array" ref="AE73">IFERROR(INDEX(E70:E80, SMALL(IF("V"=F70:F80, ROW(F70:F80)-MIN(ROW(F70:F80))+1, ""), ROW() -69 )), "")</f>
        <v>Nathan Diephouse</v>
      </c>
      <c r="AF73" s="13" t="str">
        <f t="array" ref="AF73">IFERROR(INDEX(B70:B80, SMALL(IF(ISNUMBER(SEARCH("JV1",F70:F80)), ROW(F70:F80)-MIN(ROW(F70:F80))+1, ""), ROW() -69 )), "")</f>
        <v>Ferris State University</v>
      </c>
      <c r="AG73" s="13">
        <f t="array" ref="AG73">IFERROR(INDEX(C70:C80, SMALL(IF(ISNUMBER(SEARCH("JV1",F70:F80)), ROW(F70:F80)-MIN(ROW(F70:F80))+1, ""), ROW() -69 )), "")</f>
        <v>0</v>
      </c>
      <c r="AH73" s="13" t="str">
        <f t="array" ref="AH73">IFERROR(INDEX(D70:D80, SMALL(IF(ISNUMBER(SEARCH("JV1",F70:F80)), ROW(F70:F80)-MIN(ROW(F70:F80))+1, ""), ROW() -69 )), "")</f>
        <v>9815-3828</v>
      </c>
      <c r="AI73" s="13" t="str">
        <f t="array" ref="AI73">IFERROR(INDEX(E70:E80, SMALL(IF(ISNUMBER(SEARCH("JV1",F70:F80)), ROW(F70:F80)-MIN(ROW(F70:F80))+1, ""), ROW() -69 )), "")</f>
        <v>Jevik Freeman</v>
      </c>
      <c r="AJ73" s="13" t="str">
        <f t="array" ref="AJ73">IFERROR(INDEX(B70:B80, SMALL(IF(ISNUMBER(SEARCH("JV2",F70:F80)), ROW(F70:F80)-MIN(ROW(F70:F80))+1, ""), ROW() -69 )), "")</f>
        <v/>
      </c>
      <c r="AK73" s="13" t="str">
        <f t="array" ref="AK73">IFERROR(INDEX(C70:C80, SMALL(IF(ISNUMBER(SEARCH("JV2",F70:F80)), ROW(F70:F80)-MIN(ROW(F70:F80))+1, ""), ROW() -69 )), "")</f>
        <v/>
      </c>
      <c r="AL73" s="13" t="str">
        <f t="array" ref="AL73">IFERROR(INDEX(D70:D80, SMALL(IF(ISNUMBER(SEARCH("JV2",F70:F80)), ROW(F70:F80)-MIN(ROW(F70:F80))+1, ""), ROW() -69 )), "")</f>
        <v/>
      </c>
      <c r="AM73" s="13" t="str">
        <f t="array" ref="AM73">IFERROR(INDEX(E70:E80, SMALL(IF(ISNUMBER(SEARCH("JV2",F70:F80)), ROW(F70:F80)-MIN(ROW(F70:F80))+1, ""), ROW() -69 )), "")</f>
        <v/>
      </c>
    </row>
    <row r="74" spans="2:39" s="13" customFormat="1" ht="15" customHeight="1" x14ac:dyDescent="0.3">
      <c r="B74" s="21" t="s">
        <v>150</v>
      </c>
      <c r="C74" s="1"/>
      <c r="D74" s="22" t="s">
        <v>159</v>
      </c>
      <c r="E74" s="1" t="s">
        <v>160</v>
      </c>
      <c r="F74" s="23" t="s">
        <v>17</v>
      </c>
      <c r="G74" s="24"/>
      <c r="H74" s="25">
        <v>2414</v>
      </c>
      <c r="I74" s="24"/>
      <c r="J74" s="25" t="b">
        <v>0</v>
      </c>
      <c r="K74" s="19"/>
      <c r="L74" s="26"/>
      <c r="M74" s="27"/>
      <c r="AB74" s="13" t="str">
        <f t="array" ref="AB74">IFERROR(INDEX(B70:B80, SMALL(IF("V"=F70:F80, ROW(F70:F80)-MIN(ROW(F70:F80))+1, ""), ROW() -69 )), "")</f>
        <v>Ferris State University</v>
      </c>
      <c r="AC74" s="13">
        <f t="array" ref="AC74">IFERROR(INDEX(C70:C80, SMALL(IF("V"=F70:F80, ROW(F70:F80)-MIN(ROW(F70:F80))+1, ""), ROW() -69 )), "")</f>
        <v>0</v>
      </c>
      <c r="AD74" s="13" t="str">
        <f t="array" ref="AD74">IFERROR(INDEX(D70:D80, SMALL(IF("V"=F70:F80, ROW(F70:F80)-MIN(ROW(F70:F80))+1, ""), ROW() -69 )), "")</f>
        <v>8163-4854372</v>
      </c>
      <c r="AE74" s="13" t="str">
        <f t="array" ref="AE74">IFERROR(INDEX(E70:E80, SMALL(IF("V"=F70:F80, ROW(F70:F80)-MIN(ROW(F70:F80))+1, ""), ROW() -69 )), "")</f>
        <v>Tyler Leone</v>
      </c>
      <c r="AF74" s="13" t="str">
        <f t="array" ref="AF74">IFERROR(INDEX(B70:B80, SMALL(IF(ISNUMBER(SEARCH("JV1",F70:F80)), ROW(F70:F80)-MIN(ROW(F70:F80))+1, ""), ROW() -69 )), "")</f>
        <v>Ferris State University</v>
      </c>
      <c r="AG74" s="13">
        <f t="array" ref="AG74">IFERROR(INDEX(C70:C80, SMALL(IF(ISNUMBER(SEARCH("JV1",F70:F80)), ROW(F70:F80)-MIN(ROW(F70:F80))+1, ""), ROW() -69 )), "")</f>
        <v>0</v>
      </c>
      <c r="AH74" s="13" t="str">
        <f t="array" ref="AH74">IFERROR(INDEX(D70:D80, SMALL(IF(ISNUMBER(SEARCH("JV1",F70:F80)), ROW(F70:F80)-MIN(ROW(F70:F80))+1, ""), ROW() -69 )), "")</f>
        <v>9721-8043</v>
      </c>
      <c r="AI74" s="13" t="str">
        <f t="array" ref="AI74">IFERROR(INDEX(E70:E80, SMALL(IF(ISNUMBER(SEARCH("JV1",F70:F80)), ROW(F70:F80)-MIN(ROW(F70:F80))+1, ""), ROW() -69 )), "")</f>
        <v>Konnor Brugh</v>
      </c>
      <c r="AJ74" s="13" t="str">
        <f t="array" ref="AJ74">IFERROR(INDEX(B70:B80, SMALL(IF(ISNUMBER(SEARCH("JV2",F70:F80)), ROW(F70:F80)-MIN(ROW(F70:F80))+1, ""), ROW() -69 )), "")</f>
        <v/>
      </c>
      <c r="AK74" s="13" t="str">
        <f t="array" ref="AK74">IFERROR(INDEX(C70:C80, SMALL(IF(ISNUMBER(SEARCH("JV2",F70:F80)), ROW(F70:F80)-MIN(ROW(F70:F80))+1, ""), ROW() -69 )), "")</f>
        <v/>
      </c>
      <c r="AL74" s="13" t="str">
        <f t="array" ref="AL74">IFERROR(INDEX(D70:D80, SMALL(IF(ISNUMBER(SEARCH("JV2",F70:F80)), ROW(F70:F80)-MIN(ROW(F70:F80))+1, ""), ROW() -69 )), "")</f>
        <v/>
      </c>
      <c r="AM74" s="13" t="str">
        <f t="array" ref="AM74">IFERROR(INDEX(E70:E80, SMALL(IF(ISNUMBER(SEARCH("JV2",F70:F80)), ROW(F70:F80)-MIN(ROW(F70:F80))+1, ""), ROW() -69 )), "")</f>
        <v/>
      </c>
    </row>
    <row r="75" spans="2:39" s="13" customFormat="1" ht="15" customHeight="1" x14ac:dyDescent="0.3">
      <c r="B75" s="21" t="s">
        <v>150</v>
      </c>
      <c r="C75" s="1"/>
      <c r="D75" s="22" t="s">
        <v>161</v>
      </c>
      <c r="E75" s="1" t="s">
        <v>162</v>
      </c>
      <c r="F75" s="23" t="s">
        <v>14</v>
      </c>
      <c r="G75" s="24"/>
      <c r="H75" s="25">
        <v>2414</v>
      </c>
      <c r="I75" s="24"/>
      <c r="J75" s="25" t="b">
        <v>0</v>
      </c>
      <c r="K75" s="19"/>
      <c r="L75" s="26"/>
      <c r="M75" s="27"/>
      <c r="AB75" s="13" t="str">
        <f t="array" ref="AB75">IFERROR(INDEX(B70:B80, SMALL(IF("V"=F70:F80, ROW(F70:F80)-MIN(ROW(F70:F80))+1, ""), ROW() -69 )), "")</f>
        <v/>
      </c>
      <c r="AC75" s="13" t="str">
        <f t="array" ref="AC75">IFERROR(INDEX(C70:C80, SMALL(IF("V"=F70:F80, ROW(F70:F80)-MIN(ROW(F70:F80))+1, ""), ROW() -69 )), "")</f>
        <v/>
      </c>
      <c r="AD75" s="13" t="str">
        <f t="array" ref="AD75">IFERROR(INDEX(D70:D80, SMALL(IF("V"=F70:F80, ROW(F70:F80)-MIN(ROW(F70:F80))+1, ""), ROW() -69 )), "")</f>
        <v/>
      </c>
      <c r="AE75" s="13" t="str">
        <f t="array" ref="AE75">IFERROR(INDEX(E70:E80, SMALL(IF("V"=F70:F80, ROW(F70:F80)-MIN(ROW(F70:F80))+1, ""), ROW() -69 )), "")</f>
        <v/>
      </c>
      <c r="AF75" s="13" t="str">
        <f t="array" ref="AF75">IFERROR(INDEX(B70:B80, SMALL(IF(ISNUMBER(SEARCH("JV1",F70:F80)), ROW(F70:F80)-MIN(ROW(F70:F80))+1, ""), ROW() -69 )), "")</f>
        <v>Ferris State University</v>
      </c>
      <c r="AG75" s="13">
        <f t="array" ref="AG75">IFERROR(INDEX(C70:C80, SMALL(IF(ISNUMBER(SEARCH("JV1",F70:F80)), ROW(F70:F80)-MIN(ROW(F70:F80))+1, ""), ROW() -69 )), "")</f>
        <v>0</v>
      </c>
      <c r="AH75" s="13" t="str">
        <f t="array" ref="AH75">IFERROR(INDEX(D70:D80, SMALL(IF(ISNUMBER(SEARCH("JV1",F70:F80)), ROW(F70:F80)-MIN(ROW(F70:F80))+1, ""), ROW() -69 )), "")</f>
        <v>23-14814</v>
      </c>
      <c r="AI75" s="13" t="str">
        <f t="array" ref="AI75">IFERROR(INDEX(E70:E80, SMALL(IF(ISNUMBER(SEARCH("JV1",F70:F80)), ROW(F70:F80)-MIN(ROW(F70:F80))+1, ""), ROW() -69 )), "")</f>
        <v>Tyler Pierce</v>
      </c>
      <c r="AJ75" s="13" t="str">
        <f t="array" ref="AJ75">IFERROR(INDEX(B70:B80, SMALL(IF(ISNUMBER(SEARCH("JV2",F70:F80)), ROW(F70:F80)-MIN(ROW(F70:F80))+1, ""), ROW() -69 )), "")</f>
        <v/>
      </c>
      <c r="AK75" s="13" t="str">
        <f t="array" ref="AK75">IFERROR(INDEX(C70:C80, SMALL(IF(ISNUMBER(SEARCH("JV2",F70:F80)), ROW(F70:F80)-MIN(ROW(F70:F80))+1, ""), ROW() -69 )), "")</f>
        <v/>
      </c>
      <c r="AL75" s="13" t="str">
        <f t="array" ref="AL75">IFERROR(INDEX(D70:D80, SMALL(IF(ISNUMBER(SEARCH("JV2",F70:F80)), ROW(F70:F80)-MIN(ROW(F70:F80))+1, ""), ROW() -69 )), "")</f>
        <v/>
      </c>
      <c r="AM75" s="13" t="str">
        <f t="array" ref="AM75">IFERROR(INDEX(E70:E80, SMALL(IF(ISNUMBER(SEARCH("JV2",F70:F80)), ROW(F70:F80)-MIN(ROW(F70:F80))+1, ""), ROW() -69 )), "")</f>
        <v/>
      </c>
    </row>
    <row r="76" spans="2:39" s="13" customFormat="1" ht="15" customHeight="1" x14ac:dyDescent="0.3">
      <c r="B76" s="21" t="s">
        <v>150</v>
      </c>
      <c r="C76" s="1"/>
      <c r="D76" s="22" t="s">
        <v>163</v>
      </c>
      <c r="E76" s="1" t="s">
        <v>164</v>
      </c>
      <c r="F76" s="23" t="s">
        <v>17</v>
      </c>
      <c r="G76" s="24"/>
      <c r="H76" s="25">
        <v>2414</v>
      </c>
      <c r="I76" s="24"/>
      <c r="J76" s="25" t="b">
        <v>0</v>
      </c>
      <c r="K76" s="19"/>
      <c r="L76" s="26"/>
      <c r="M76" s="27"/>
      <c r="AB76" s="13" t="str">
        <f t="array" ref="AB76">IFERROR(INDEX(B70:B80, SMALL(IF("V"=F70:F80, ROW(F70:F80)-MIN(ROW(F70:F80))+1, ""), ROW() -69 )), "")</f>
        <v/>
      </c>
      <c r="AC76" s="13" t="str">
        <f t="array" ref="AC76">IFERROR(INDEX(C70:C80, SMALL(IF("V"=F70:F80, ROW(F70:F80)-MIN(ROW(F70:F80))+1, ""), ROW() -69 )), "")</f>
        <v/>
      </c>
      <c r="AD76" s="13" t="str">
        <f t="array" ref="AD76">IFERROR(INDEX(D70:D80, SMALL(IF("V"=F70:F80, ROW(F70:F80)-MIN(ROW(F70:F80))+1, ""), ROW() -69 )), "")</f>
        <v/>
      </c>
      <c r="AE76" s="13" t="str">
        <f t="array" ref="AE76">IFERROR(INDEX(E70:E80, SMALL(IF("V"=F70:F80, ROW(F70:F80)-MIN(ROW(F70:F80))+1, ""), ROW() -69 )), "")</f>
        <v/>
      </c>
      <c r="AF76" s="13" t="str">
        <f t="array" ref="AF76">IFERROR(INDEX(B70:B80, SMALL(IF(ISNUMBER(SEARCH("JV1",F70:F80)), ROW(F70:F80)-MIN(ROW(F70:F80))+1, ""), ROW() -69 )), "")</f>
        <v/>
      </c>
      <c r="AG76" s="13" t="str">
        <f t="array" ref="AG76">IFERROR(INDEX(C70:C80, SMALL(IF(ISNUMBER(SEARCH("JV1",F70:F80)), ROW(F70:F80)-MIN(ROW(F70:F80))+1, ""), ROW() -69 )), "")</f>
        <v/>
      </c>
      <c r="AH76" s="13" t="str">
        <f t="array" ref="AH76">IFERROR(INDEX(D70:D80, SMALL(IF(ISNUMBER(SEARCH("JV1",F70:F80)), ROW(F70:F80)-MIN(ROW(F70:F80))+1, ""), ROW() -69 )), "")</f>
        <v/>
      </c>
      <c r="AI76" s="13" t="str">
        <f t="array" ref="AI76">IFERROR(INDEX(E70:E80, SMALL(IF(ISNUMBER(SEARCH("JV1",F70:F80)), ROW(F70:F80)-MIN(ROW(F70:F80))+1, ""), ROW() -69 )), "")</f>
        <v/>
      </c>
      <c r="AJ76" s="13" t="str">
        <f t="array" ref="AJ76">IFERROR(INDEX(B70:B80, SMALL(IF(ISNUMBER(SEARCH("JV2",F70:F80)), ROW(F70:F80)-MIN(ROW(F70:F80))+1, ""), ROW() -69 )), "")</f>
        <v/>
      </c>
      <c r="AK76" s="13" t="str">
        <f t="array" ref="AK76">IFERROR(INDEX(C70:C80, SMALL(IF(ISNUMBER(SEARCH("JV2",F70:F80)), ROW(F70:F80)-MIN(ROW(F70:F80))+1, ""), ROW() -69 )), "")</f>
        <v/>
      </c>
      <c r="AL76" s="13" t="str">
        <f t="array" ref="AL76">IFERROR(INDEX(D70:D80, SMALL(IF(ISNUMBER(SEARCH("JV2",F70:F80)), ROW(F70:F80)-MIN(ROW(F70:F80))+1, ""), ROW() -69 )), "")</f>
        <v/>
      </c>
      <c r="AM76" s="13" t="str">
        <f t="array" ref="AM76">IFERROR(INDEX(E70:E80, SMALL(IF(ISNUMBER(SEARCH("JV2",F70:F80)), ROW(F70:F80)-MIN(ROW(F70:F80))+1, ""), ROW() -69 )), "")</f>
        <v/>
      </c>
    </row>
    <row r="77" spans="2:39" s="13" customFormat="1" ht="15" customHeight="1" x14ac:dyDescent="0.3">
      <c r="B77" s="21" t="s">
        <v>150</v>
      </c>
      <c r="C77" s="1"/>
      <c r="D77" s="22" t="s">
        <v>165</v>
      </c>
      <c r="E77" s="1" t="s">
        <v>166</v>
      </c>
      <c r="F77" s="23" t="s">
        <v>14</v>
      </c>
      <c r="G77" s="24"/>
      <c r="H77" s="25">
        <v>2414</v>
      </c>
      <c r="I77" s="24"/>
      <c r="J77" s="25" t="b">
        <v>0</v>
      </c>
      <c r="K77" s="19"/>
      <c r="L77" s="26"/>
      <c r="M77" s="27"/>
      <c r="AB77" s="13" t="str">
        <f t="array" ref="AB77">IFERROR(INDEX(B70:B80, SMALL(IF("V"=F70:F80, ROW(F70:F80)-MIN(ROW(F70:F80))+1, ""), ROW() -69 )), "")</f>
        <v/>
      </c>
      <c r="AC77" s="13" t="str">
        <f t="array" ref="AC77">IFERROR(INDEX(C70:C80, SMALL(IF("V"=F70:F80, ROW(F70:F80)-MIN(ROW(F70:F80))+1, ""), ROW() -69 )), "")</f>
        <v/>
      </c>
      <c r="AD77" s="13" t="str">
        <f t="array" ref="AD77">IFERROR(INDEX(D70:D80, SMALL(IF("V"=F70:F80, ROW(F70:F80)-MIN(ROW(F70:F80))+1, ""), ROW() -69 )), "")</f>
        <v/>
      </c>
      <c r="AE77" s="13" t="str">
        <f t="array" ref="AE77">IFERROR(INDEX(E70:E80, SMALL(IF("V"=F70:F80, ROW(F70:F80)-MIN(ROW(F70:F80))+1, ""), ROW() -69 )), "")</f>
        <v/>
      </c>
      <c r="AF77" s="13" t="str">
        <f t="array" ref="AF77">IFERROR(INDEX(B70:B80, SMALL(IF(ISNUMBER(SEARCH("JV1",F70:F80)), ROW(F70:F80)-MIN(ROW(F70:F80))+1, ""), ROW() -69 )), "")</f>
        <v/>
      </c>
      <c r="AG77" s="13" t="str">
        <f t="array" ref="AG77">IFERROR(INDEX(C70:C80, SMALL(IF(ISNUMBER(SEARCH("JV1",F70:F80)), ROW(F70:F80)-MIN(ROW(F70:F80))+1, ""), ROW() -69 )), "")</f>
        <v/>
      </c>
      <c r="AH77" s="13" t="str">
        <f t="array" ref="AH77">IFERROR(INDEX(D70:D80, SMALL(IF(ISNUMBER(SEARCH("JV1",F70:F80)), ROW(F70:F80)-MIN(ROW(F70:F80))+1, ""), ROW() -69 )), "")</f>
        <v/>
      </c>
      <c r="AI77" s="13" t="str">
        <f t="array" ref="AI77">IFERROR(INDEX(E70:E80, SMALL(IF(ISNUMBER(SEARCH("JV1",F70:F80)), ROW(F70:F80)-MIN(ROW(F70:F80))+1, ""), ROW() -69 )), "")</f>
        <v/>
      </c>
      <c r="AJ77" s="13" t="str">
        <f t="array" ref="AJ77">IFERROR(INDEX(B70:B80, SMALL(IF(ISNUMBER(SEARCH("JV2",F70:F80)), ROW(F70:F80)-MIN(ROW(F70:F80))+1, ""), ROW() -69 )), "")</f>
        <v/>
      </c>
      <c r="AK77" s="13" t="str">
        <f t="array" ref="AK77">IFERROR(INDEX(C70:C80, SMALL(IF(ISNUMBER(SEARCH("JV2",F70:F80)), ROW(F70:F80)-MIN(ROW(F70:F80))+1, ""), ROW() -69 )), "")</f>
        <v/>
      </c>
      <c r="AL77" s="13" t="str">
        <f t="array" ref="AL77">IFERROR(INDEX(D70:D80, SMALL(IF(ISNUMBER(SEARCH("JV2",F70:F80)), ROW(F70:F80)-MIN(ROW(F70:F80))+1, ""), ROW() -69 )), "")</f>
        <v/>
      </c>
      <c r="AM77" s="13" t="str">
        <f t="array" ref="AM77">IFERROR(INDEX(E70:E80, SMALL(IF(ISNUMBER(SEARCH("JV2",F70:F80)), ROW(F70:F80)-MIN(ROW(F70:F80))+1, ""), ROW() -69 )), "")</f>
        <v/>
      </c>
    </row>
    <row r="78" spans="2:39" s="13" customFormat="1" ht="15" customHeight="1" x14ac:dyDescent="0.3">
      <c r="B78" s="21" t="s">
        <v>150</v>
      </c>
      <c r="C78" s="1"/>
      <c r="D78" s="22" t="s">
        <v>167</v>
      </c>
      <c r="E78" s="1" t="s">
        <v>168</v>
      </c>
      <c r="F78" s="23" t="s">
        <v>14</v>
      </c>
      <c r="G78" s="24"/>
      <c r="H78" s="25">
        <v>2414</v>
      </c>
      <c r="I78" s="24"/>
      <c r="J78" s="25" t="b">
        <v>0</v>
      </c>
      <c r="K78" s="19"/>
      <c r="L78" s="26"/>
      <c r="M78" s="27"/>
    </row>
    <row r="79" spans="2:39" s="13" customFormat="1" ht="15" customHeight="1" x14ac:dyDescent="0.3">
      <c r="B79" s="21" t="s">
        <v>150</v>
      </c>
      <c r="C79" s="1"/>
      <c r="D79" s="22" t="s">
        <v>169</v>
      </c>
      <c r="E79" s="1" t="s">
        <v>170</v>
      </c>
      <c r="F79" s="23" t="s">
        <v>14</v>
      </c>
      <c r="G79" s="24"/>
      <c r="H79" s="25">
        <v>2414</v>
      </c>
      <c r="I79" s="24"/>
      <c r="J79" s="25" t="b">
        <v>0</v>
      </c>
      <c r="K79" s="19"/>
      <c r="L79" s="26"/>
      <c r="M79" s="27"/>
    </row>
    <row r="80" spans="2:39" s="13" customFormat="1" ht="15" customHeight="1" x14ac:dyDescent="0.3">
      <c r="B80" s="21" t="s">
        <v>150</v>
      </c>
      <c r="C80" s="1"/>
      <c r="D80" s="22" t="s">
        <v>171</v>
      </c>
      <c r="E80" s="1" t="s">
        <v>172</v>
      </c>
      <c r="F80" s="23" t="s">
        <v>17</v>
      </c>
      <c r="G80" s="24"/>
      <c r="H80" s="25">
        <v>2414</v>
      </c>
      <c r="I80" s="24"/>
      <c r="J80" s="25" t="b">
        <v>0</v>
      </c>
      <c r="K80" s="19"/>
      <c r="L80" s="26"/>
      <c r="M80" s="27"/>
    </row>
    <row r="81" spans="2:39" s="13" customFormat="1" ht="15" customHeight="1" x14ac:dyDescent="0.3">
      <c r="B81" s="21" t="s">
        <v>173</v>
      </c>
      <c r="C81" s="1"/>
      <c r="D81" s="22" t="s">
        <v>174</v>
      </c>
      <c r="E81" s="1" t="s">
        <v>175</v>
      </c>
      <c r="F81" s="23" t="s">
        <v>30</v>
      </c>
      <c r="G81" s="24"/>
      <c r="H81" s="25">
        <v>2521</v>
      </c>
      <c r="I81" s="24"/>
      <c r="J81" s="25" t="b">
        <v>0</v>
      </c>
      <c r="K81" s="19"/>
      <c r="L81" s="26"/>
      <c r="M81" s="27"/>
      <c r="AB81" s="13" t="str">
        <f t="array" ref="AB81">IFERROR(INDEX(B81:B92, SMALL(IF("V"=F81:F92, ROW(F81:F92)-MIN(ROW(F81:F92))+1, ""), ROW() -80 )), "")</f>
        <v>Grand Valley State University</v>
      </c>
      <c r="AC81" s="13">
        <f t="array" ref="AC81">IFERROR(INDEX(C81:C92, SMALL(IF("V"=F81:F92, ROW(F81:F92)-MIN(ROW(F81:F92))+1, ""), ROW() -80 )), "")</f>
        <v>0</v>
      </c>
      <c r="AD81" s="13" t="str">
        <f t="array" ref="AD81">IFERROR(INDEX(D81:D92, SMALL(IF("V"=F81:F92, ROW(F81:F92)-MIN(ROW(F81:F92))+1, ""), ROW() -80 )), "")</f>
        <v>23-10097</v>
      </c>
      <c r="AE81" s="13" t="str">
        <f t="array" ref="AE81">IFERROR(INDEX(E81:E92, SMALL(IF("V"=F81:F92, ROW(F81:F92)-MIN(ROW(F81:F92))+1, ""), ROW() -80 )), "")</f>
        <v>Caleb Franke</v>
      </c>
      <c r="AF81" s="13" t="str">
        <f t="array" ref="AF81">IFERROR(INDEX(B81:B92, SMALL(IF(ISNUMBER(SEARCH("JV1",F81:F92)), ROW(F81:F92)-MIN(ROW(F81:F92))+1, ""), ROW() -80 )), "")</f>
        <v>Grand Valley State University</v>
      </c>
      <c r="AG81" s="13">
        <f t="array" ref="AG81">IFERROR(INDEX(C81:C92, SMALL(IF(ISNUMBER(SEARCH("JV1",F81:F92)), ROW(F81:F92)-MIN(ROW(F81:F92))+1, ""), ROW() -80 )), "")</f>
        <v>0</v>
      </c>
      <c r="AH81" s="13" t="str">
        <f t="array" ref="AH81">IFERROR(INDEX(D81:D92, SMALL(IF(ISNUMBER(SEARCH("JV1",F81:F92)), ROW(F81:F92)-MIN(ROW(F81:F92))+1, ""), ROW() -80 )), "")</f>
        <v>23-10105</v>
      </c>
      <c r="AI81" s="13" t="str">
        <f t="array" ref="AI81">IFERROR(INDEX(E81:E92, SMALL(IF(ISNUMBER(SEARCH("JV1",F81:F92)), ROW(F81:F92)-MIN(ROW(F81:F92))+1, ""), ROW() -80 )), "")</f>
        <v>Chloe Witter</v>
      </c>
      <c r="AJ81" s="13" t="str">
        <f t="array" ref="AJ81">IFERROR(INDEX(B81:B92, SMALL(IF(ISNUMBER(SEARCH("JV2",F81:F92)), ROW(F81:F92)-MIN(ROW(F81:F92))+1, ""), ROW() -80 )), "")</f>
        <v/>
      </c>
      <c r="AK81" s="13" t="str">
        <f t="array" ref="AK81">IFERROR(INDEX(C81:C92, SMALL(IF(ISNUMBER(SEARCH("JV2",F81:F92)), ROW(F81:F92)-MIN(ROW(F81:F92))+1, ""), ROW() -80 )), "")</f>
        <v/>
      </c>
      <c r="AL81" s="13" t="str">
        <f t="array" ref="AL81">IFERROR(INDEX(D81:D92, SMALL(IF(ISNUMBER(SEARCH("JV2",F81:F92)), ROW(F81:F92)-MIN(ROW(F81:F92))+1, ""), ROW() -80 )), "")</f>
        <v/>
      </c>
      <c r="AM81" s="13" t="str">
        <f t="array" ref="AM81">IFERROR(INDEX(E81:E92, SMALL(IF(ISNUMBER(SEARCH("JV2",F81:F92)), ROW(F81:F92)-MIN(ROW(F81:F92))+1, ""), ROW() -80 )), "")</f>
        <v/>
      </c>
    </row>
    <row r="82" spans="2:39" s="13" customFormat="1" ht="15" customHeight="1" x14ac:dyDescent="0.3">
      <c r="B82" s="21" t="s">
        <v>173</v>
      </c>
      <c r="C82" s="1"/>
      <c r="D82" s="22" t="s">
        <v>176</v>
      </c>
      <c r="E82" s="1" t="s">
        <v>177</v>
      </c>
      <c r="F82" s="23" t="s">
        <v>14</v>
      </c>
      <c r="G82" s="24"/>
      <c r="H82" s="25">
        <v>2521</v>
      </c>
      <c r="I82" s="24"/>
      <c r="J82" s="25" t="b">
        <v>0</v>
      </c>
      <c r="K82" s="19"/>
      <c r="L82" s="26"/>
      <c r="M82" s="27"/>
      <c r="AB82" s="13" t="str">
        <f t="array" ref="AB82">IFERROR(INDEX(B81:B92, SMALL(IF("V"=F81:F92, ROW(F81:F92)-MIN(ROW(F81:F92))+1, ""), ROW() -80 )), "")</f>
        <v>Grand Valley State University</v>
      </c>
      <c r="AC82" s="13">
        <f t="array" ref="AC82">IFERROR(INDEX(C81:C92, SMALL(IF("V"=F81:F92, ROW(F81:F92)-MIN(ROW(F81:F92))+1, ""), ROW() -80 )), "")</f>
        <v>0</v>
      </c>
      <c r="AD82" s="13" t="str">
        <f t="array" ref="AD82">IFERROR(INDEX(D81:D92, SMALL(IF("V"=F81:F92, ROW(F81:F92)-MIN(ROW(F81:F92))+1, ""), ROW() -80 )), "")</f>
        <v>11-237770</v>
      </c>
      <c r="AE82" s="13" t="str">
        <f t="array" ref="AE82">IFERROR(INDEX(E81:E92, SMALL(IF("V"=F81:F92, ROW(F81:F92)-MIN(ROW(F81:F92))+1, ""), ROW() -80 )), "")</f>
        <v>Gabriel Johnson</v>
      </c>
      <c r="AF82" s="13" t="str">
        <f t="array" ref="AF82">IFERROR(INDEX(B81:B92, SMALL(IF(ISNUMBER(SEARCH("JV1",F81:F92)), ROW(F81:F92)-MIN(ROW(F81:F92))+1, ""), ROW() -80 )), "")</f>
        <v>Grand Valley State University</v>
      </c>
      <c r="AG82" s="13">
        <f t="array" ref="AG82">IFERROR(INDEX(C81:C92, SMALL(IF(ISNUMBER(SEARCH("JV1",F81:F92)), ROW(F81:F92)-MIN(ROW(F81:F92))+1, ""), ROW() -80 )), "")</f>
        <v>0</v>
      </c>
      <c r="AH82" s="13" t="str">
        <f t="array" ref="AH82">IFERROR(INDEX(D81:D92, SMALL(IF(ISNUMBER(SEARCH("JV1",F81:F92)), ROW(F81:F92)-MIN(ROW(F81:F92))+1, ""), ROW() -80 )), "")</f>
        <v>18-40483</v>
      </c>
      <c r="AI82" s="13" t="str">
        <f t="array" ref="AI82">IFERROR(INDEX(E81:E92, SMALL(IF(ISNUMBER(SEARCH("JV1",F81:F92)), ROW(F81:F92)-MIN(ROW(F81:F92))+1, ""), ROW() -80 )), "")</f>
        <v>Delaney Morrin</v>
      </c>
      <c r="AJ82" s="13" t="str">
        <f t="array" ref="AJ82">IFERROR(INDEX(B81:B92, SMALL(IF(ISNUMBER(SEARCH("JV2",F81:F92)), ROW(F81:F92)-MIN(ROW(F81:F92))+1, ""), ROW() -80 )), "")</f>
        <v/>
      </c>
      <c r="AK82" s="13" t="str">
        <f t="array" ref="AK82">IFERROR(INDEX(C81:C92, SMALL(IF(ISNUMBER(SEARCH("JV2",F81:F92)), ROW(F81:F92)-MIN(ROW(F81:F92))+1, ""), ROW() -80 )), "")</f>
        <v/>
      </c>
      <c r="AL82" s="13" t="str">
        <f t="array" ref="AL82">IFERROR(INDEX(D81:D92, SMALL(IF(ISNUMBER(SEARCH("JV2",F81:F92)), ROW(F81:F92)-MIN(ROW(F81:F92))+1, ""), ROW() -80 )), "")</f>
        <v/>
      </c>
      <c r="AM82" s="13" t="str">
        <f t="array" ref="AM82">IFERROR(INDEX(E81:E92, SMALL(IF(ISNUMBER(SEARCH("JV2",F81:F92)), ROW(F81:F92)-MIN(ROW(F81:F92))+1, ""), ROW() -80 )), "")</f>
        <v/>
      </c>
    </row>
    <row r="83" spans="2:39" s="13" customFormat="1" ht="15" customHeight="1" x14ac:dyDescent="0.3">
      <c r="B83" s="21" t="s">
        <v>173</v>
      </c>
      <c r="C83" s="1"/>
      <c r="D83" s="22" t="s">
        <v>178</v>
      </c>
      <c r="E83" s="1" t="s">
        <v>179</v>
      </c>
      <c r="F83" s="23" t="s">
        <v>17</v>
      </c>
      <c r="G83" s="24"/>
      <c r="H83" s="25">
        <v>2521</v>
      </c>
      <c r="I83" s="24"/>
      <c r="J83" s="25" t="b">
        <v>0</v>
      </c>
      <c r="K83" s="19"/>
      <c r="L83" s="26"/>
      <c r="M83" s="27"/>
      <c r="AB83" s="13" t="str">
        <f t="array" ref="AB83">IFERROR(INDEX(B81:B92, SMALL(IF("V"=F81:F92, ROW(F81:F92)-MIN(ROW(F81:F92))+1, ""), ROW() -80 )), "")</f>
        <v>Grand Valley State University</v>
      </c>
      <c r="AC83" s="13">
        <f t="array" ref="AC83">IFERROR(INDEX(C81:C92, SMALL(IF("V"=F81:F92, ROW(F81:F92)-MIN(ROW(F81:F92))+1, ""), ROW() -80 )), "")</f>
        <v>0</v>
      </c>
      <c r="AD83" s="13" t="str">
        <f t="array" ref="AD83">IFERROR(INDEX(D81:D92, SMALL(IF("V"=F81:F92, ROW(F81:F92)-MIN(ROW(F81:F92))+1, ""), ROW() -80 )), "")</f>
        <v>8778-58051</v>
      </c>
      <c r="AE83" s="13" t="str">
        <f t="array" ref="AE83">IFERROR(INDEX(E81:E92, SMALL(IF("V"=F81:F92, ROW(F81:F92)-MIN(ROW(F81:F92))+1, ""), ROW() -80 )), "")</f>
        <v>Gavin Derwich</v>
      </c>
      <c r="AF83" s="13" t="str">
        <f t="array" ref="AF83">IFERROR(INDEX(B81:B92, SMALL(IF(ISNUMBER(SEARCH("JV1",F81:F92)), ROW(F81:F92)-MIN(ROW(F81:F92))+1, ""), ROW() -80 )), "")</f>
        <v>Grand Valley State University</v>
      </c>
      <c r="AG83" s="13">
        <f t="array" ref="AG83">IFERROR(INDEX(C81:C92, SMALL(IF(ISNUMBER(SEARCH("JV1",F81:F92)), ROW(F81:F92)-MIN(ROW(F81:F92))+1, ""), ROW() -80 )), "")</f>
        <v>0</v>
      </c>
      <c r="AH83" s="13" t="str">
        <f t="array" ref="AH83">IFERROR(INDEX(D81:D92, SMALL(IF(ISNUMBER(SEARCH("JV1",F81:F92)), ROW(F81:F92)-MIN(ROW(F81:F92))+1, ""), ROW() -80 )), "")</f>
        <v>23-22245</v>
      </c>
      <c r="AI83" s="13" t="str">
        <f t="array" ref="AI83">IFERROR(INDEX(E81:E92, SMALL(IF(ISNUMBER(SEARCH("JV1",F81:F92)), ROW(F81:F92)-MIN(ROW(F81:F92))+1, ""), ROW() -80 )), "")</f>
        <v>Dylan Vavrick</v>
      </c>
      <c r="AJ83" s="13" t="str">
        <f t="array" ref="AJ83">IFERROR(INDEX(B81:B92, SMALL(IF(ISNUMBER(SEARCH("JV2",F81:F92)), ROW(F81:F92)-MIN(ROW(F81:F92))+1, ""), ROW() -80 )), "")</f>
        <v/>
      </c>
      <c r="AK83" s="13" t="str">
        <f t="array" ref="AK83">IFERROR(INDEX(C81:C92, SMALL(IF(ISNUMBER(SEARCH("JV2",F81:F92)), ROW(F81:F92)-MIN(ROW(F81:F92))+1, ""), ROW() -80 )), "")</f>
        <v/>
      </c>
      <c r="AL83" s="13" t="str">
        <f t="array" ref="AL83">IFERROR(INDEX(D81:D92, SMALL(IF(ISNUMBER(SEARCH("JV2",F81:F92)), ROW(F81:F92)-MIN(ROW(F81:F92))+1, ""), ROW() -80 )), "")</f>
        <v/>
      </c>
      <c r="AM83" s="13" t="str">
        <f t="array" ref="AM83">IFERROR(INDEX(E81:E92, SMALL(IF(ISNUMBER(SEARCH("JV2",F81:F92)), ROW(F81:F92)-MIN(ROW(F81:F92))+1, ""), ROW() -80 )), "")</f>
        <v/>
      </c>
    </row>
    <row r="84" spans="2:39" s="13" customFormat="1" ht="15" customHeight="1" x14ac:dyDescent="0.3">
      <c r="B84" s="21" t="s">
        <v>173</v>
      </c>
      <c r="C84" s="1"/>
      <c r="D84" s="22" t="s">
        <v>180</v>
      </c>
      <c r="E84" s="1" t="s">
        <v>181</v>
      </c>
      <c r="F84" s="23" t="s">
        <v>17</v>
      </c>
      <c r="G84" s="24"/>
      <c r="H84" s="25">
        <v>2521</v>
      </c>
      <c r="I84" s="24"/>
      <c r="J84" s="25" t="b">
        <v>0</v>
      </c>
      <c r="K84" s="19"/>
      <c r="L84" s="26"/>
      <c r="M84" s="27"/>
      <c r="AB84" s="13" t="str">
        <f t="array" ref="AB84">IFERROR(INDEX(B81:B92, SMALL(IF("V"=F81:F92, ROW(F81:F92)-MIN(ROW(F81:F92))+1, ""), ROW() -80 )), "")</f>
        <v>Grand Valley State University</v>
      </c>
      <c r="AC84" s="13">
        <f t="array" ref="AC84">IFERROR(INDEX(C81:C92, SMALL(IF("V"=F81:F92, ROW(F81:F92)-MIN(ROW(F81:F92))+1, ""), ROW() -80 )), "")</f>
        <v>0</v>
      </c>
      <c r="AD84" s="13" t="str">
        <f t="array" ref="AD84">IFERROR(INDEX(D81:D92, SMALL(IF("V"=F81:F92, ROW(F81:F92)-MIN(ROW(F81:F92))+1, ""), ROW() -80 )), "")</f>
        <v>18-89021</v>
      </c>
      <c r="AE84" s="13" t="str">
        <f t="array" ref="AE84">IFERROR(INDEX(E81:E92, SMALL(IF("V"=F81:F92, ROW(F81:F92)-MIN(ROW(F81:F92))+1, ""), ROW() -80 )), "")</f>
        <v>Jacob Ngo</v>
      </c>
      <c r="AF84" s="13" t="str">
        <f t="array" ref="AF84">IFERROR(INDEX(B81:B92, SMALL(IF(ISNUMBER(SEARCH("JV1",F81:F92)), ROW(F81:F92)-MIN(ROW(F81:F92))+1, ""), ROW() -80 )), "")</f>
        <v>Grand Valley State University</v>
      </c>
      <c r="AG84" s="13">
        <f t="array" ref="AG84">IFERROR(INDEX(C81:C92, SMALL(IF(ISNUMBER(SEARCH("JV1",F81:F92)), ROW(F81:F92)-MIN(ROW(F81:F92))+1, ""), ROW() -80 )), "")</f>
        <v>0</v>
      </c>
      <c r="AH84" s="13" t="str">
        <f t="array" ref="AH84">IFERROR(INDEX(D81:D92, SMALL(IF(ISNUMBER(SEARCH("JV1",F81:F92)), ROW(F81:F92)-MIN(ROW(F81:F92))+1, ""), ROW() -80 )), "")</f>
        <v>23-10096</v>
      </c>
      <c r="AI84" s="13" t="str">
        <f t="array" ref="AI84">IFERROR(INDEX(E81:E92, SMALL(IF(ISNUMBER(SEARCH("JV1",F81:F92)), ROW(F81:F92)-MIN(ROW(F81:F92))+1, ""), ROW() -80 )), "")</f>
        <v>Eric Moras</v>
      </c>
      <c r="AJ84" s="13" t="str">
        <f t="array" ref="AJ84">IFERROR(INDEX(B81:B92, SMALL(IF(ISNUMBER(SEARCH("JV2",F81:F92)), ROW(F81:F92)-MIN(ROW(F81:F92))+1, ""), ROW() -80 )), "")</f>
        <v/>
      </c>
      <c r="AK84" s="13" t="str">
        <f t="array" ref="AK84">IFERROR(INDEX(C81:C92, SMALL(IF(ISNUMBER(SEARCH("JV2",F81:F92)), ROW(F81:F92)-MIN(ROW(F81:F92))+1, ""), ROW() -80 )), "")</f>
        <v/>
      </c>
      <c r="AL84" s="13" t="str">
        <f t="array" ref="AL84">IFERROR(INDEX(D81:D92, SMALL(IF(ISNUMBER(SEARCH("JV2",F81:F92)), ROW(F81:F92)-MIN(ROW(F81:F92))+1, ""), ROW() -80 )), "")</f>
        <v/>
      </c>
      <c r="AM84" s="13" t="str">
        <f t="array" ref="AM84">IFERROR(INDEX(E81:E92, SMALL(IF(ISNUMBER(SEARCH("JV2",F81:F92)), ROW(F81:F92)-MIN(ROW(F81:F92))+1, ""), ROW() -80 )), "")</f>
        <v/>
      </c>
    </row>
    <row r="85" spans="2:39" s="13" customFormat="1" ht="15" customHeight="1" x14ac:dyDescent="0.3">
      <c r="B85" s="21" t="s">
        <v>173</v>
      </c>
      <c r="C85" s="1"/>
      <c r="D85" s="22" t="s">
        <v>182</v>
      </c>
      <c r="E85" s="1" t="s">
        <v>183</v>
      </c>
      <c r="F85" s="23" t="s">
        <v>17</v>
      </c>
      <c r="G85" s="24"/>
      <c r="H85" s="25">
        <v>2521</v>
      </c>
      <c r="I85" s="24"/>
      <c r="J85" s="25" t="b">
        <v>0</v>
      </c>
      <c r="K85" s="19"/>
      <c r="L85" s="26"/>
      <c r="M85" s="27"/>
      <c r="AB85" s="13" t="str">
        <f t="array" ref="AB85">IFERROR(INDEX(B81:B92, SMALL(IF("V"=F81:F92, ROW(F81:F92)-MIN(ROW(F81:F92))+1, ""), ROW() -80 )), "")</f>
        <v>Grand Valley State University</v>
      </c>
      <c r="AC85" s="13">
        <f t="array" ref="AC85">IFERROR(INDEX(C81:C92, SMALL(IF("V"=F81:F92, ROW(F81:F92)-MIN(ROW(F81:F92))+1, ""), ROW() -80 )), "")</f>
        <v>0</v>
      </c>
      <c r="AD85" s="13" t="str">
        <f t="array" ref="AD85">IFERROR(INDEX(D81:D92, SMALL(IF("V"=F81:F92, ROW(F81:F92)-MIN(ROW(F81:F92))+1, ""), ROW() -80 )), "")</f>
        <v>23-10091</v>
      </c>
      <c r="AE85" s="13" t="str">
        <f t="array" ref="AE85">IFERROR(INDEX(E81:E92, SMALL(IF("V"=F81:F92, ROW(F81:F92)-MIN(ROW(F81:F92))+1, ""), ROW() -80 )), "")</f>
        <v>Korbin Tenbrink</v>
      </c>
      <c r="AF85" s="13" t="str">
        <f t="array" ref="AF85">IFERROR(INDEX(B81:B92, SMALL(IF(ISNUMBER(SEARCH("JV1",F81:F92)), ROW(F81:F92)-MIN(ROW(F81:F92))+1, ""), ROW() -80 )), "")</f>
        <v>Grand Valley State University</v>
      </c>
      <c r="AG85" s="13">
        <f t="array" ref="AG85">IFERROR(INDEX(C81:C92, SMALL(IF(ISNUMBER(SEARCH("JV1",F81:F92)), ROW(F81:F92)-MIN(ROW(F81:F92))+1, ""), ROW() -80 )), "")</f>
        <v>0</v>
      </c>
      <c r="AH85" s="13" t="str">
        <f t="array" ref="AH85">IFERROR(INDEX(D81:D92, SMALL(IF(ISNUMBER(SEARCH("JV1",F81:F92)), ROW(F81:F92)-MIN(ROW(F81:F92))+1, ""), ROW() -80 )), "")</f>
        <v>23-10114</v>
      </c>
      <c r="AI85" s="13" t="str">
        <f t="array" ref="AI85">IFERROR(INDEX(E81:E92, SMALL(IF(ISNUMBER(SEARCH("JV1",F81:F92)), ROW(F81:F92)-MIN(ROW(F81:F92))+1, ""), ROW() -80 )), "")</f>
        <v>Natalie Davis</v>
      </c>
      <c r="AJ85" s="13" t="str">
        <f t="array" ref="AJ85">IFERROR(INDEX(B81:B92, SMALL(IF(ISNUMBER(SEARCH("JV2",F81:F92)), ROW(F81:F92)-MIN(ROW(F81:F92))+1, ""), ROW() -80 )), "")</f>
        <v/>
      </c>
      <c r="AK85" s="13" t="str">
        <f t="array" ref="AK85">IFERROR(INDEX(C81:C92, SMALL(IF(ISNUMBER(SEARCH("JV2",F81:F92)), ROW(F81:F92)-MIN(ROW(F81:F92))+1, ""), ROW() -80 )), "")</f>
        <v/>
      </c>
      <c r="AL85" s="13" t="str">
        <f t="array" ref="AL85">IFERROR(INDEX(D81:D92, SMALL(IF(ISNUMBER(SEARCH("JV2",F81:F92)), ROW(F81:F92)-MIN(ROW(F81:F92))+1, ""), ROW() -80 )), "")</f>
        <v/>
      </c>
      <c r="AM85" s="13" t="str">
        <f t="array" ref="AM85">IFERROR(INDEX(E81:E92, SMALL(IF(ISNUMBER(SEARCH("JV2",F81:F92)), ROW(F81:F92)-MIN(ROW(F81:F92))+1, ""), ROW() -80 )), "")</f>
        <v/>
      </c>
    </row>
    <row r="86" spans="2:39" s="13" customFormat="1" ht="15" customHeight="1" x14ac:dyDescent="0.3">
      <c r="B86" s="21" t="s">
        <v>173</v>
      </c>
      <c r="C86" s="1"/>
      <c r="D86" s="22" t="s">
        <v>184</v>
      </c>
      <c r="E86" s="1" t="s">
        <v>185</v>
      </c>
      <c r="F86" s="23" t="s">
        <v>17</v>
      </c>
      <c r="G86" s="24"/>
      <c r="H86" s="25">
        <v>2521</v>
      </c>
      <c r="I86" s="24"/>
      <c r="J86" s="25" t="b">
        <v>0</v>
      </c>
      <c r="K86" s="19"/>
      <c r="L86" s="26"/>
      <c r="M86" s="27"/>
      <c r="AB86" s="13" t="str">
        <f t="array" ref="AB86">IFERROR(INDEX(B81:B92, SMALL(IF("V"=F81:F92, ROW(F81:F92)-MIN(ROW(F81:F92))+1, ""), ROW() -80 )), "")</f>
        <v/>
      </c>
      <c r="AC86" s="13" t="str">
        <f t="array" ref="AC86">IFERROR(INDEX(C81:C92, SMALL(IF("V"=F81:F92, ROW(F81:F92)-MIN(ROW(F81:F92))+1, ""), ROW() -80 )), "")</f>
        <v/>
      </c>
      <c r="AD86" s="13" t="str">
        <f t="array" ref="AD86">IFERROR(INDEX(D81:D92, SMALL(IF("V"=F81:F92, ROW(F81:F92)-MIN(ROW(F81:F92))+1, ""), ROW() -80 )), "")</f>
        <v/>
      </c>
      <c r="AE86" s="13" t="str">
        <f t="array" ref="AE86">IFERROR(INDEX(E81:E92, SMALL(IF("V"=F81:F92, ROW(F81:F92)-MIN(ROW(F81:F92))+1, ""), ROW() -80 )), "")</f>
        <v/>
      </c>
      <c r="AF86" s="13" t="str">
        <f t="array" ref="AF86">IFERROR(INDEX(B81:B92, SMALL(IF(ISNUMBER(SEARCH("JV1",F81:F92)), ROW(F81:F92)-MIN(ROW(F81:F92))+1, ""), ROW() -80 )), "")</f>
        <v/>
      </c>
      <c r="AG86" s="13" t="str">
        <f t="array" ref="AG86">IFERROR(INDEX(C81:C92, SMALL(IF(ISNUMBER(SEARCH("JV1",F81:F92)), ROW(F81:F92)-MIN(ROW(F81:F92))+1, ""), ROW() -80 )), "")</f>
        <v/>
      </c>
      <c r="AH86" s="13" t="str">
        <f t="array" ref="AH86">IFERROR(INDEX(D81:D92, SMALL(IF(ISNUMBER(SEARCH("JV1",F81:F92)), ROW(F81:F92)-MIN(ROW(F81:F92))+1, ""), ROW() -80 )), "")</f>
        <v/>
      </c>
      <c r="AI86" s="13" t="str">
        <f t="array" ref="AI86">IFERROR(INDEX(E81:E92, SMALL(IF(ISNUMBER(SEARCH("JV1",F81:F92)), ROW(F81:F92)-MIN(ROW(F81:F92))+1, ""), ROW() -80 )), "")</f>
        <v/>
      </c>
      <c r="AJ86" s="13" t="str">
        <f t="array" ref="AJ86">IFERROR(INDEX(B81:B92, SMALL(IF(ISNUMBER(SEARCH("JV2",F81:F92)), ROW(F81:F92)-MIN(ROW(F81:F92))+1, ""), ROW() -80 )), "")</f>
        <v/>
      </c>
      <c r="AK86" s="13" t="str">
        <f t="array" ref="AK86">IFERROR(INDEX(C81:C92, SMALL(IF(ISNUMBER(SEARCH("JV2",F81:F92)), ROW(F81:F92)-MIN(ROW(F81:F92))+1, ""), ROW() -80 )), "")</f>
        <v/>
      </c>
      <c r="AL86" s="13" t="str">
        <f t="array" ref="AL86">IFERROR(INDEX(D81:D92, SMALL(IF(ISNUMBER(SEARCH("JV2",F81:F92)), ROW(F81:F92)-MIN(ROW(F81:F92))+1, ""), ROW() -80 )), "")</f>
        <v/>
      </c>
      <c r="AM86" s="13" t="str">
        <f t="array" ref="AM86">IFERROR(INDEX(E81:E92, SMALL(IF(ISNUMBER(SEARCH("JV2",F81:F92)), ROW(F81:F92)-MIN(ROW(F81:F92))+1, ""), ROW() -80 )), "")</f>
        <v/>
      </c>
    </row>
    <row r="87" spans="2:39" s="13" customFormat="1" ht="15" customHeight="1" x14ac:dyDescent="0.3">
      <c r="B87" s="21" t="s">
        <v>173</v>
      </c>
      <c r="C87" s="1"/>
      <c r="D87" s="22" t="s">
        <v>186</v>
      </c>
      <c r="E87" s="1" t="s">
        <v>187</v>
      </c>
      <c r="F87" s="23" t="s">
        <v>14</v>
      </c>
      <c r="G87" s="24"/>
      <c r="H87" s="25">
        <v>2521</v>
      </c>
      <c r="I87" s="24"/>
      <c r="J87" s="25" t="b">
        <v>0</v>
      </c>
      <c r="K87" s="19"/>
      <c r="L87" s="26"/>
      <c r="M87" s="27"/>
      <c r="AB87" s="13" t="str">
        <f t="array" ref="AB87">IFERROR(INDEX(B81:B92, SMALL(IF("V"=F81:F92, ROW(F81:F92)-MIN(ROW(F81:F92))+1, ""), ROW() -80 )), "")</f>
        <v/>
      </c>
      <c r="AC87" s="13" t="str">
        <f t="array" ref="AC87">IFERROR(INDEX(C81:C92, SMALL(IF("V"=F81:F92, ROW(F81:F92)-MIN(ROW(F81:F92))+1, ""), ROW() -80 )), "")</f>
        <v/>
      </c>
      <c r="AD87" s="13" t="str">
        <f t="array" ref="AD87">IFERROR(INDEX(D81:D92, SMALL(IF("V"=F81:F92, ROW(F81:F92)-MIN(ROW(F81:F92))+1, ""), ROW() -80 )), "")</f>
        <v/>
      </c>
      <c r="AE87" s="13" t="str">
        <f t="array" ref="AE87">IFERROR(INDEX(E81:E92, SMALL(IF("V"=F81:F92, ROW(F81:F92)-MIN(ROW(F81:F92))+1, ""), ROW() -80 )), "")</f>
        <v/>
      </c>
      <c r="AF87" s="13" t="str">
        <f t="array" ref="AF87">IFERROR(INDEX(B81:B92, SMALL(IF(ISNUMBER(SEARCH("JV1",F81:F92)), ROW(F81:F92)-MIN(ROW(F81:F92))+1, ""), ROW() -80 )), "")</f>
        <v/>
      </c>
      <c r="AG87" s="13" t="str">
        <f t="array" ref="AG87">IFERROR(INDEX(C81:C92, SMALL(IF(ISNUMBER(SEARCH("JV1",F81:F92)), ROW(F81:F92)-MIN(ROW(F81:F92))+1, ""), ROW() -80 )), "")</f>
        <v/>
      </c>
      <c r="AH87" s="13" t="str">
        <f t="array" ref="AH87">IFERROR(INDEX(D81:D92, SMALL(IF(ISNUMBER(SEARCH("JV1",F81:F92)), ROW(F81:F92)-MIN(ROW(F81:F92))+1, ""), ROW() -80 )), "")</f>
        <v/>
      </c>
      <c r="AI87" s="13" t="str">
        <f t="array" ref="AI87">IFERROR(INDEX(E81:E92, SMALL(IF(ISNUMBER(SEARCH("JV1",F81:F92)), ROW(F81:F92)-MIN(ROW(F81:F92))+1, ""), ROW() -80 )), "")</f>
        <v/>
      </c>
      <c r="AJ87" s="13" t="str">
        <f t="array" ref="AJ87">IFERROR(INDEX(B81:B92, SMALL(IF(ISNUMBER(SEARCH("JV2",F81:F92)), ROW(F81:F92)-MIN(ROW(F81:F92))+1, ""), ROW() -80 )), "")</f>
        <v/>
      </c>
      <c r="AK87" s="13" t="str">
        <f t="array" ref="AK87">IFERROR(INDEX(C81:C92, SMALL(IF(ISNUMBER(SEARCH("JV2",F81:F92)), ROW(F81:F92)-MIN(ROW(F81:F92))+1, ""), ROW() -80 )), "")</f>
        <v/>
      </c>
      <c r="AL87" s="13" t="str">
        <f t="array" ref="AL87">IFERROR(INDEX(D81:D92, SMALL(IF(ISNUMBER(SEARCH("JV2",F81:F92)), ROW(F81:F92)-MIN(ROW(F81:F92))+1, ""), ROW() -80 )), "")</f>
        <v/>
      </c>
      <c r="AM87" s="13" t="str">
        <f t="array" ref="AM87">IFERROR(INDEX(E81:E92, SMALL(IF(ISNUMBER(SEARCH("JV2",F81:F92)), ROW(F81:F92)-MIN(ROW(F81:F92))+1, ""), ROW() -80 )), "")</f>
        <v/>
      </c>
    </row>
    <row r="88" spans="2:39" s="13" customFormat="1" ht="15" customHeight="1" x14ac:dyDescent="0.3">
      <c r="B88" s="21" t="s">
        <v>173</v>
      </c>
      <c r="C88" s="1"/>
      <c r="D88" s="22" t="s">
        <v>188</v>
      </c>
      <c r="E88" s="1" t="s">
        <v>189</v>
      </c>
      <c r="F88" s="23" t="s">
        <v>14</v>
      </c>
      <c r="G88" s="24"/>
      <c r="H88" s="25">
        <v>2521</v>
      </c>
      <c r="I88" s="24"/>
      <c r="J88" s="25" t="b">
        <v>0</v>
      </c>
      <c r="K88" s="19"/>
      <c r="L88" s="26"/>
      <c r="M88" s="27"/>
      <c r="AB88" s="13" t="str">
        <f t="array" ref="AB88">IFERROR(INDEX(B81:B92, SMALL(IF("V"=F81:F92, ROW(F81:F92)-MIN(ROW(F81:F92))+1, ""), ROW() -80 )), "")</f>
        <v/>
      </c>
      <c r="AC88" s="13" t="str">
        <f t="array" ref="AC88">IFERROR(INDEX(C81:C92, SMALL(IF("V"=F81:F92, ROW(F81:F92)-MIN(ROW(F81:F92))+1, ""), ROW() -80 )), "")</f>
        <v/>
      </c>
      <c r="AD88" s="13" t="str">
        <f t="array" ref="AD88">IFERROR(INDEX(D81:D92, SMALL(IF("V"=F81:F92, ROW(F81:F92)-MIN(ROW(F81:F92))+1, ""), ROW() -80 )), "")</f>
        <v/>
      </c>
      <c r="AE88" s="13" t="str">
        <f t="array" ref="AE88">IFERROR(INDEX(E81:E92, SMALL(IF("V"=F81:F92, ROW(F81:F92)-MIN(ROW(F81:F92))+1, ""), ROW() -80 )), "")</f>
        <v/>
      </c>
      <c r="AF88" s="13" t="str">
        <f t="array" ref="AF88">IFERROR(INDEX(B81:B92, SMALL(IF(ISNUMBER(SEARCH("JV1",F81:F92)), ROW(F81:F92)-MIN(ROW(F81:F92))+1, ""), ROW() -80 )), "")</f>
        <v/>
      </c>
      <c r="AG88" s="13" t="str">
        <f t="array" ref="AG88">IFERROR(INDEX(C81:C92, SMALL(IF(ISNUMBER(SEARCH("JV1",F81:F92)), ROW(F81:F92)-MIN(ROW(F81:F92))+1, ""), ROW() -80 )), "")</f>
        <v/>
      </c>
      <c r="AH88" s="13" t="str">
        <f t="array" ref="AH88">IFERROR(INDEX(D81:D92, SMALL(IF(ISNUMBER(SEARCH("JV1",F81:F92)), ROW(F81:F92)-MIN(ROW(F81:F92))+1, ""), ROW() -80 )), "")</f>
        <v/>
      </c>
      <c r="AI88" s="13" t="str">
        <f t="array" ref="AI88">IFERROR(INDEX(E81:E92, SMALL(IF(ISNUMBER(SEARCH("JV1",F81:F92)), ROW(F81:F92)-MIN(ROW(F81:F92))+1, ""), ROW() -80 )), "")</f>
        <v/>
      </c>
      <c r="AJ88" s="13" t="str">
        <f t="array" ref="AJ88">IFERROR(INDEX(B81:B92, SMALL(IF(ISNUMBER(SEARCH("JV2",F81:F92)), ROW(F81:F92)-MIN(ROW(F81:F92))+1, ""), ROW() -80 )), "")</f>
        <v/>
      </c>
      <c r="AK88" s="13" t="str">
        <f t="array" ref="AK88">IFERROR(INDEX(C81:C92, SMALL(IF(ISNUMBER(SEARCH("JV2",F81:F92)), ROW(F81:F92)-MIN(ROW(F81:F92))+1, ""), ROW() -80 )), "")</f>
        <v/>
      </c>
      <c r="AL88" s="13" t="str">
        <f t="array" ref="AL88">IFERROR(INDEX(D81:D92, SMALL(IF(ISNUMBER(SEARCH("JV2",F81:F92)), ROW(F81:F92)-MIN(ROW(F81:F92))+1, ""), ROW() -80 )), "")</f>
        <v/>
      </c>
      <c r="AM88" s="13" t="str">
        <f t="array" ref="AM88">IFERROR(INDEX(E81:E92, SMALL(IF(ISNUMBER(SEARCH("JV2",F81:F92)), ROW(F81:F92)-MIN(ROW(F81:F92))+1, ""), ROW() -80 )), "")</f>
        <v/>
      </c>
    </row>
    <row r="89" spans="2:39" s="13" customFormat="1" ht="15" customHeight="1" x14ac:dyDescent="0.3">
      <c r="B89" s="21" t="s">
        <v>173</v>
      </c>
      <c r="C89" s="1"/>
      <c r="D89" s="22" t="s">
        <v>190</v>
      </c>
      <c r="E89" s="1" t="s">
        <v>191</v>
      </c>
      <c r="F89" s="23" t="s">
        <v>14</v>
      </c>
      <c r="G89" s="24"/>
      <c r="H89" s="25">
        <v>2521</v>
      </c>
      <c r="I89" s="24"/>
      <c r="J89" s="25" t="b">
        <v>0</v>
      </c>
      <c r="K89" s="19"/>
      <c r="L89" s="26"/>
      <c r="M89" s="27"/>
    </row>
    <row r="90" spans="2:39" s="13" customFormat="1" ht="15" customHeight="1" x14ac:dyDescent="0.3">
      <c r="B90" s="21" t="s">
        <v>173</v>
      </c>
      <c r="C90" s="1"/>
      <c r="D90" s="22" t="s">
        <v>192</v>
      </c>
      <c r="E90" s="1" t="s">
        <v>193</v>
      </c>
      <c r="F90" s="23" t="s">
        <v>14</v>
      </c>
      <c r="G90" s="24"/>
      <c r="H90" s="25">
        <v>2521</v>
      </c>
      <c r="I90" s="24"/>
      <c r="J90" s="25" t="b">
        <v>0</v>
      </c>
      <c r="K90" s="19"/>
      <c r="L90" s="26"/>
      <c r="M90" s="27"/>
    </row>
    <row r="91" spans="2:39" s="13" customFormat="1" ht="15" customHeight="1" x14ac:dyDescent="0.3">
      <c r="B91" s="21" t="s">
        <v>173</v>
      </c>
      <c r="C91" s="1"/>
      <c r="D91" s="22" t="s">
        <v>194</v>
      </c>
      <c r="E91" s="1" t="s">
        <v>195</v>
      </c>
      <c r="F91" s="23" t="s">
        <v>30</v>
      </c>
      <c r="G91" s="24"/>
      <c r="H91" s="25">
        <v>2521</v>
      </c>
      <c r="I91" s="24"/>
      <c r="J91" s="25" t="b">
        <v>0</v>
      </c>
      <c r="K91" s="19"/>
      <c r="L91" s="26"/>
      <c r="M91" s="27"/>
    </row>
    <row r="92" spans="2:39" s="13" customFormat="1" ht="15" customHeight="1" x14ac:dyDescent="0.3">
      <c r="B92" s="21" t="s">
        <v>173</v>
      </c>
      <c r="C92" s="1"/>
      <c r="D92" s="22" t="s">
        <v>196</v>
      </c>
      <c r="E92" s="1" t="s">
        <v>197</v>
      </c>
      <c r="F92" s="23" t="s">
        <v>17</v>
      </c>
      <c r="G92" s="24"/>
      <c r="H92" s="25">
        <v>2521</v>
      </c>
      <c r="I92" s="24"/>
      <c r="J92" s="25" t="b">
        <v>0</v>
      </c>
      <c r="K92" s="19"/>
      <c r="L92" s="26"/>
      <c r="M92" s="27"/>
    </row>
    <row r="93" spans="2:39" s="13" customFormat="1" ht="15" customHeight="1" x14ac:dyDescent="0.3">
      <c r="B93" s="21" t="s">
        <v>198</v>
      </c>
      <c r="C93" s="1"/>
      <c r="D93" s="22" t="s">
        <v>199</v>
      </c>
      <c r="E93" s="1" t="s">
        <v>200</v>
      </c>
      <c r="F93" s="23" t="s">
        <v>14</v>
      </c>
      <c r="G93" s="24"/>
      <c r="H93" s="25">
        <v>3741</v>
      </c>
      <c r="I93" s="24"/>
      <c r="J93" s="25" t="b">
        <v>0</v>
      </c>
      <c r="K93" s="19"/>
      <c r="L93" s="26"/>
      <c r="M93" s="27"/>
      <c r="AB93" s="13" t="str">
        <f t="array" ref="AB93">IFERROR(INDEX(B93:B116, SMALL(IF("V"=F93:F116, ROW(F93:F116)-MIN(ROW(F93:F116))+1, ""), ROW() -92 )), "")</f>
        <v>Indiana Institute Of Technology</v>
      </c>
      <c r="AC93" s="13">
        <f t="array" ref="AC93">IFERROR(INDEX(C93:C116, SMALL(IF("V"=F93:F116, ROW(F93:F116)-MIN(ROW(F93:F116))+1, ""), ROW() -92 )), "")</f>
        <v>0</v>
      </c>
      <c r="AD93" s="13" t="str">
        <f t="array" ref="AD93">IFERROR(INDEX(D93:D116, SMALL(IF("V"=F93:F116, ROW(F93:F116)-MIN(ROW(F93:F116))+1, ""), ROW() -92 )), "")</f>
        <v>8766-17343</v>
      </c>
      <c r="AE93" s="13" t="str">
        <f t="array" ref="AE93">IFERROR(INDEX(E93:E116, SMALL(IF("V"=F93:F116, ROW(F93:F116)-MIN(ROW(F93:F116))+1, ""), ROW() -92 )), "")</f>
        <v>Alexander Horton</v>
      </c>
      <c r="AF93" s="13" t="str">
        <f t="array" ref="AF93">IFERROR(INDEX(B93:B116, SMALL(IF(ISNUMBER(SEARCH("JV1",F93:F116)), ROW(F93:F116)-MIN(ROW(F93:F116))+1, ""), ROW() -92 )), "")</f>
        <v>Indiana Institute Of Technology</v>
      </c>
      <c r="AG93" s="13">
        <f t="array" ref="AG93">IFERROR(INDEX(C93:C116, SMALL(IF(ISNUMBER(SEARCH("JV1",F93:F116)), ROW(F93:F116)-MIN(ROW(F93:F116))+1, ""), ROW() -92 )), "")</f>
        <v>0</v>
      </c>
      <c r="AH93" s="13" t="str">
        <f t="array" ref="AH93">IFERROR(INDEX(D93:D116, SMALL(IF(ISNUMBER(SEARCH("JV1",F93:F116)), ROW(F93:F116)-MIN(ROW(F93:F116))+1, ""), ROW() -92 )), "")</f>
        <v>9024-115159</v>
      </c>
      <c r="AI93" s="13" t="str">
        <f t="array" ref="AI93">IFERROR(INDEX(E93:E116, SMALL(IF(ISNUMBER(SEARCH("JV1",F93:F116)), ROW(F93:F116)-MIN(ROW(F93:F116))+1, ""), ROW() -92 )), "")</f>
        <v>Anthony Daniels</v>
      </c>
      <c r="AJ93" s="13" t="str">
        <f t="array" ref="AJ93">IFERROR(INDEX(B93:B116, SMALL(IF(ISNUMBER(SEARCH("JV2",F93:F116)), ROW(F93:F116)-MIN(ROW(F93:F116))+1, ""), ROW() -92 )), "")</f>
        <v>Indiana Institute Of Technology</v>
      </c>
      <c r="AK93" s="13">
        <f t="array" ref="AK93">IFERROR(INDEX(C93:C116, SMALL(IF(ISNUMBER(SEARCH("JV2",F93:F116)), ROW(F93:F116)-MIN(ROW(F93:F116))+1, ""), ROW() -92 )), "")</f>
        <v>0</v>
      </c>
      <c r="AL93" s="13" t="str">
        <f t="array" ref="AL93">IFERROR(INDEX(D93:D116, SMALL(IF(ISNUMBER(SEARCH("JV2",F93:F116)), ROW(F93:F116)-MIN(ROW(F93:F116))+1, ""), ROW() -92 )), "")</f>
        <v>11-655419</v>
      </c>
      <c r="AM93" s="13" t="str">
        <f t="array" ref="AM93">IFERROR(INDEX(E93:E116, SMALL(IF(ISNUMBER(SEARCH("JV2",F93:F116)), ROW(F93:F116)-MIN(ROW(F93:F116))+1, ""), ROW() -92 )), "")</f>
        <v>Ashton Kiessling</v>
      </c>
    </row>
    <row r="94" spans="2:39" s="13" customFormat="1" ht="15" customHeight="1" x14ac:dyDescent="0.3">
      <c r="B94" s="21" t="s">
        <v>198</v>
      </c>
      <c r="C94" s="1"/>
      <c r="D94" s="22" t="s">
        <v>201</v>
      </c>
      <c r="E94" s="1" t="s">
        <v>202</v>
      </c>
      <c r="F94" s="23" t="s">
        <v>17</v>
      </c>
      <c r="G94" s="24"/>
      <c r="H94" s="25">
        <v>3741</v>
      </c>
      <c r="I94" s="24"/>
      <c r="J94" s="25" t="b">
        <v>0</v>
      </c>
      <c r="K94" s="19"/>
      <c r="L94" s="26"/>
      <c r="M94" s="27"/>
      <c r="AB94" s="13" t="str">
        <f t="array" ref="AB94">IFERROR(INDEX(B93:B116, SMALL(IF("V"=F93:F116, ROW(F93:F116)-MIN(ROW(F93:F116))+1, ""), ROW() -92 )), "")</f>
        <v>Indiana Institute Of Technology</v>
      </c>
      <c r="AC94" s="13">
        <f t="array" ref="AC94">IFERROR(INDEX(C93:C116, SMALL(IF("V"=F93:F116, ROW(F93:F116)-MIN(ROW(F93:F116))+1, ""), ROW() -92 )), "")</f>
        <v>0</v>
      </c>
      <c r="AD94" s="13" t="str">
        <f t="array" ref="AD94">IFERROR(INDEX(D93:D116, SMALL(IF("V"=F93:F116, ROW(F93:F116)-MIN(ROW(F93:F116))+1, ""), ROW() -92 )), "")</f>
        <v>11-528368</v>
      </c>
      <c r="AE94" s="13" t="str">
        <f t="array" ref="AE94">IFERROR(INDEX(E93:E116, SMALL(IF("V"=F93:F116, ROW(F93:F116)-MIN(ROW(F93:F116))+1, ""), ROW() -92 )), "")</f>
        <v>Brandon Haney</v>
      </c>
      <c r="AF94" s="13" t="str">
        <f t="array" ref="AF94">IFERROR(INDEX(B93:B116, SMALL(IF(ISNUMBER(SEARCH("JV1",F93:F116)), ROW(F93:F116)-MIN(ROW(F93:F116))+1, ""), ROW() -92 )), "")</f>
        <v>Indiana Institute Of Technology</v>
      </c>
      <c r="AG94" s="13">
        <f t="array" ref="AG94">IFERROR(INDEX(C93:C116, SMALL(IF(ISNUMBER(SEARCH("JV1",F93:F116)), ROW(F93:F116)-MIN(ROW(F93:F116))+1, ""), ROW() -92 )), "")</f>
        <v>0</v>
      </c>
      <c r="AH94" s="13" t="str">
        <f t="array" ref="AH94">IFERROR(INDEX(D93:D116, SMALL(IF(ISNUMBER(SEARCH("JV1",F93:F116)), ROW(F93:F116)-MIN(ROW(F93:F116))+1, ""), ROW() -92 )), "")</f>
        <v>11-274294</v>
      </c>
      <c r="AI94" s="13" t="str">
        <f t="array" ref="AI94">IFERROR(INDEX(E93:E116, SMALL(IF(ISNUMBER(SEARCH("JV1",F93:F116)), ROW(F93:F116)-MIN(ROW(F93:F116))+1, ""), ROW() -92 )), "")</f>
        <v>Dylan Bulusan</v>
      </c>
      <c r="AJ94" s="13" t="str">
        <f t="array" ref="AJ94">IFERROR(INDEX(B93:B116, SMALL(IF(ISNUMBER(SEARCH("JV2",F93:F116)), ROW(F93:F116)-MIN(ROW(F93:F116))+1, ""), ROW() -92 )), "")</f>
        <v>Indiana Institute Of Technology</v>
      </c>
      <c r="AK94" s="13">
        <f t="array" ref="AK94">IFERROR(INDEX(C93:C116, SMALL(IF(ISNUMBER(SEARCH("JV2",F93:F116)), ROW(F93:F116)-MIN(ROW(F93:F116))+1, ""), ROW() -92 )), "")</f>
        <v>0</v>
      </c>
      <c r="AL94" s="13" t="str">
        <f t="array" ref="AL94">IFERROR(INDEX(D93:D116, SMALL(IF(ISNUMBER(SEARCH("JV2",F93:F116)), ROW(F93:F116)-MIN(ROW(F93:F116))+1, ""), ROW() -92 )), "")</f>
        <v>21-35514</v>
      </c>
      <c r="AM94" s="13" t="str">
        <f t="array" ref="AM94">IFERROR(INDEX(E93:E116, SMALL(IF(ISNUMBER(SEARCH("JV2",F93:F116)), ROW(F93:F116)-MIN(ROW(F93:F116))+1, ""), ROW() -92 )), "")</f>
        <v>Damin Knowles</v>
      </c>
    </row>
    <row r="95" spans="2:39" s="13" customFormat="1" ht="15" customHeight="1" x14ac:dyDescent="0.3">
      <c r="B95" s="21" t="s">
        <v>198</v>
      </c>
      <c r="C95" s="1"/>
      <c r="D95" s="22" t="s">
        <v>203</v>
      </c>
      <c r="E95" s="1" t="s">
        <v>204</v>
      </c>
      <c r="F95" s="23" t="s">
        <v>18</v>
      </c>
      <c r="G95" s="24"/>
      <c r="H95" s="25">
        <v>3741</v>
      </c>
      <c r="I95" s="24"/>
      <c r="J95" s="25" t="b">
        <v>0</v>
      </c>
      <c r="K95" s="19"/>
      <c r="L95" s="26"/>
      <c r="M95" s="27"/>
      <c r="AB95" s="13" t="str">
        <f t="array" ref="AB95">IFERROR(INDEX(B93:B116, SMALL(IF("V"=F93:F116, ROW(F93:F116)-MIN(ROW(F93:F116))+1, ""), ROW() -92 )), "")</f>
        <v>Indiana Institute Of Technology</v>
      </c>
      <c r="AC95" s="13">
        <f t="array" ref="AC95">IFERROR(INDEX(C93:C116, SMALL(IF("V"=F93:F116, ROW(F93:F116)-MIN(ROW(F93:F116))+1, ""), ROW() -92 )), "")</f>
        <v>0</v>
      </c>
      <c r="AD95" s="13" t="str">
        <f t="array" ref="AD95">IFERROR(INDEX(D93:D116, SMALL(IF("V"=F93:F116, ROW(F93:F116)-MIN(ROW(F93:F116))+1, ""), ROW() -92 )), "")</f>
        <v>11-73178</v>
      </c>
      <c r="AE95" s="13" t="str">
        <f t="array" ref="AE95">IFERROR(INDEX(E93:E116, SMALL(IF("V"=F93:F116, ROW(F93:F116)-MIN(ROW(F93:F116))+1, ""), ROW() -92 )), "")</f>
        <v>Brent Shroyer</v>
      </c>
      <c r="AF95" s="13" t="str">
        <f t="array" ref="AF95">IFERROR(INDEX(B93:B116, SMALL(IF(ISNUMBER(SEARCH("JV1",F93:F116)), ROW(F93:F116)-MIN(ROW(F93:F116))+1, ""), ROW() -92 )), "")</f>
        <v>Indiana Institute Of Technology</v>
      </c>
      <c r="AG95" s="13">
        <f t="array" ref="AG95">IFERROR(INDEX(C93:C116, SMALL(IF(ISNUMBER(SEARCH("JV1",F93:F116)), ROW(F93:F116)-MIN(ROW(F93:F116))+1, ""), ROW() -92 )), "")</f>
        <v>0</v>
      </c>
      <c r="AH95" s="13" t="str">
        <f t="array" ref="AH95">IFERROR(INDEX(D93:D116, SMALL(IF(ISNUMBER(SEARCH("JV1",F93:F116)), ROW(F93:F116)-MIN(ROW(F93:F116))+1, ""), ROW() -92 )), "")</f>
        <v>11-293040</v>
      </c>
      <c r="AI95" s="13" t="str">
        <f t="array" ref="AI95">IFERROR(INDEX(E93:E116, SMALL(IF(ISNUMBER(SEARCH("JV1",F93:F116)), ROW(F93:F116)-MIN(ROW(F93:F116))+1, ""), ROW() -92 )), "")</f>
        <v>Jacob Hull</v>
      </c>
      <c r="AJ95" s="13" t="str">
        <f t="array" ref="AJ95">IFERROR(INDEX(B93:B116, SMALL(IF(ISNUMBER(SEARCH("JV2",F93:F116)), ROW(F93:F116)-MIN(ROW(F93:F116))+1, ""), ROW() -92 )), "")</f>
        <v>Indiana Institute Of Technology</v>
      </c>
      <c r="AK95" s="13">
        <f t="array" ref="AK95">IFERROR(INDEX(C93:C116, SMALL(IF(ISNUMBER(SEARCH("JV2",F93:F116)), ROW(F93:F116)-MIN(ROW(F93:F116))+1, ""), ROW() -92 )), "")</f>
        <v>0</v>
      </c>
      <c r="AL95" s="13" t="str">
        <f t="array" ref="AL95">IFERROR(INDEX(D93:D116, SMALL(IF(ISNUMBER(SEARCH("JV2",F93:F116)), ROW(F93:F116)-MIN(ROW(F93:F116))+1, ""), ROW() -92 )), "")</f>
        <v>18-17334</v>
      </c>
      <c r="AM95" s="13" t="str">
        <f t="array" ref="AM95">IFERROR(INDEX(E93:E116, SMALL(IF(ISNUMBER(SEARCH("JV2",F93:F116)), ROW(F93:F116)-MIN(ROW(F93:F116))+1, ""), ROW() -92 )), "")</f>
        <v>Donovan Oneil</v>
      </c>
    </row>
    <row r="96" spans="2:39" s="13" customFormat="1" ht="15" customHeight="1" x14ac:dyDescent="0.3">
      <c r="B96" s="21" t="s">
        <v>198</v>
      </c>
      <c r="C96" s="1"/>
      <c r="D96" s="22" t="s">
        <v>205</v>
      </c>
      <c r="E96" s="1" t="s">
        <v>206</v>
      </c>
      <c r="F96" s="23" t="s">
        <v>14</v>
      </c>
      <c r="G96" s="24"/>
      <c r="H96" s="25">
        <v>3741</v>
      </c>
      <c r="I96" s="24"/>
      <c r="J96" s="25" t="b">
        <v>0</v>
      </c>
      <c r="K96" s="19"/>
      <c r="L96" s="26"/>
      <c r="M96" s="27"/>
      <c r="AB96" s="13" t="str">
        <f t="array" ref="AB96">IFERROR(INDEX(B93:B116, SMALL(IF("V"=F93:F116, ROW(F93:F116)-MIN(ROW(F93:F116))+1, ""), ROW() -92 )), "")</f>
        <v>Indiana Institute Of Technology</v>
      </c>
      <c r="AC96" s="13">
        <f t="array" ref="AC96">IFERROR(INDEX(C93:C116, SMALL(IF("V"=F93:F116, ROW(F93:F116)-MIN(ROW(F93:F116))+1, ""), ROW() -92 )), "")</f>
        <v>0</v>
      </c>
      <c r="AD96" s="13" t="str">
        <f t="array" ref="AD96">IFERROR(INDEX(D93:D116, SMALL(IF("V"=F93:F116, ROW(F93:F116)-MIN(ROW(F93:F116))+1, ""), ROW() -92 )), "")</f>
        <v>7914-34818</v>
      </c>
      <c r="AE96" s="13" t="str">
        <f t="array" ref="AE96">IFERROR(INDEX(E93:E116, SMALL(IF("V"=F93:F116, ROW(F93:F116)-MIN(ROW(F93:F116))+1, ""), ROW() -92 )), "")</f>
        <v>Chayton Bass</v>
      </c>
      <c r="AF96" s="13" t="str">
        <f t="array" ref="AF96">IFERROR(INDEX(B93:B116, SMALL(IF(ISNUMBER(SEARCH("JV1",F93:F116)), ROW(F93:F116)-MIN(ROW(F93:F116))+1, ""), ROW() -92 )), "")</f>
        <v>Indiana Institute Of Technology</v>
      </c>
      <c r="AG96" s="13">
        <f t="array" ref="AG96">IFERROR(INDEX(C93:C116, SMALL(IF(ISNUMBER(SEARCH("JV1",F93:F116)), ROW(F93:F116)-MIN(ROW(F93:F116))+1, ""), ROW() -92 )), "")</f>
        <v>0</v>
      </c>
      <c r="AH96" s="13" t="str">
        <f t="array" ref="AH96">IFERROR(INDEX(D93:D116, SMALL(IF(ISNUMBER(SEARCH("JV1",F93:F116)), ROW(F93:F116)-MIN(ROW(F93:F116))+1, ""), ROW() -92 )), "")</f>
        <v>11-615880</v>
      </c>
      <c r="AI96" s="13" t="str">
        <f t="array" ref="AI96">IFERROR(INDEX(E93:E116, SMALL(IF(ISNUMBER(SEARCH("JV1",F93:F116)), ROW(F93:F116)-MIN(ROW(F93:F116))+1, ""), ROW() -92 )), "")</f>
        <v>Javier Ison</v>
      </c>
      <c r="AJ96" s="13" t="str">
        <f t="array" ref="AJ96">IFERROR(INDEX(B93:B116, SMALL(IF(ISNUMBER(SEARCH("JV2",F93:F116)), ROW(F93:F116)-MIN(ROW(F93:F116))+1, ""), ROW() -92 )), "")</f>
        <v>Indiana Institute Of Technology</v>
      </c>
      <c r="AK96" s="13">
        <f t="array" ref="AK96">IFERROR(INDEX(C93:C116, SMALL(IF(ISNUMBER(SEARCH("JV2",F93:F116)), ROW(F93:F116)-MIN(ROW(F93:F116))+1, ""), ROW() -92 )), "")</f>
        <v>0</v>
      </c>
      <c r="AL96" s="13" t="str">
        <f t="array" ref="AL96">IFERROR(INDEX(D93:D116, SMALL(IF(ISNUMBER(SEARCH("JV2",F93:F116)), ROW(F93:F116)-MIN(ROW(F93:F116))+1, ""), ROW() -92 )), "")</f>
        <v>16-45570</v>
      </c>
      <c r="AM96" s="13" t="str">
        <f t="array" ref="AM96">IFERROR(INDEX(E93:E116, SMALL(IF(ISNUMBER(SEARCH("JV2",F93:F116)), ROW(F93:F116)-MIN(ROW(F93:F116))+1, ""), ROW() -92 )), "")</f>
        <v>Ethan Rubio</v>
      </c>
    </row>
    <row r="97" spans="2:39" s="13" customFormat="1" ht="15" customHeight="1" x14ac:dyDescent="0.3">
      <c r="B97" s="21" t="s">
        <v>198</v>
      </c>
      <c r="C97" s="1"/>
      <c r="D97" s="22" t="s">
        <v>207</v>
      </c>
      <c r="E97" s="1" t="s">
        <v>208</v>
      </c>
      <c r="F97" s="23" t="s">
        <v>14</v>
      </c>
      <c r="G97" s="24"/>
      <c r="H97" s="25">
        <v>3741</v>
      </c>
      <c r="I97" s="24"/>
      <c r="J97" s="25" t="b">
        <v>0</v>
      </c>
      <c r="K97" s="19"/>
      <c r="L97" s="26"/>
      <c r="M97" s="27"/>
      <c r="AB97" s="13" t="str">
        <f t="array" ref="AB97">IFERROR(INDEX(B93:B116, SMALL(IF("V"=F93:F116, ROW(F93:F116)-MIN(ROW(F93:F116))+1, ""), ROW() -92 )), "")</f>
        <v>Indiana Institute Of Technology</v>
      </c>
      <c r="AC97" s="13">
        <f t="array" ref="AC97">IFERROR(INDEX(C93:C116, SMALL(IF("V"=F93:F116, ROW(F93:F116)-MIN(ROW(F93:F116))+1, ""), ROW() -92 )), "")</f>
        <v>0</v>
      </c>
      <c r="AD97" s="13" t="str">
        <f t="array" ref="AD97">IFERROR(INDEX(D93:D116, SMALL(IF("V"=F93:F116, ROW(F93:F116)-MIN(ROW(F93:F116))+1, ""), ROW() -92 )), "")</f>
        <v>11-118974</v>
      </c>
      <c r="AE97" s="13" t="str">
        <f t="array" ref="AE97">IFERROR(INDEX(E93:E116, SMALL(IF("V"=F93:F116, ROW(F93:F116)-MIN(ROW(F93:F116))+1, ""), ROW() -92 )), "")</f>
        <v>Jacob Frogge</v>
      </c>
      <c r="AF97" s="13" t="str">
        <f t="array" ref="AF97">IFERROR(INDEX(B93:B116, SMALL(IF(ISNUMBER(SEARCH("JV1",F93:F116)), ROW(F93:F116)-MIN(ROW(F93:F116))+1, ""), ROW() -92 )), "")</f>
        <v>Indiana Institute Of Technology</v>
      </c>
      <c r="AG97" s="13">
        <f t="array" ref="AG97">IFERROR(INDEX(C93:C116, SMALL(IF(ISNUMBER(SEARCH("JV1",F93:F116)), ROW(F93:F116)-MIN(ROW(F93:F116))+1, ""), ROW() -92 )), "")</f>
        <v>0</v>
      </c>
      <c r="AH97" s="13" t="str">
        <f t="array" ref="AH97">IFERROR(INDEX(D93:D116, SMALL(IF(ISNUMBER(SEARCH("JV1",F93:F116)), ROW(F93:F116)-MIN(ROW(F93:F116))+1, ""), ROW() -92 )), "")</f>
        <v>11-434569</v>
      </c>
      <c r="AI97" s="13" t="str">
        <f t="array" ref="AI97">IFERROR(INDEX(E93:E116, SMALL(IF(ISNUMBER(SEARCH("JV1",F93:F116)), ROW(F93:F116)-MIN(ROW(F93:F116))+1, ""), ROW() -92 )), "")</f>
        <v>Joey Price</v>
      </c>
      <c r="AJ97" s="13" t="str">
        <f t="array" ref="AJ97">IFERROR(INDEX(B93:B116, SMALL(IF(ISNUMBER(SEARCH("JV2",F93:F116)), ROW(F93:F116)-MIN(ROW(F93:F116))+1, ""), ROW() -92 )), "")</f>
        <v>Indiana Institute Of Technology</v>
      </c>
      <c r="AK97" s="13">
        <f t="array" ref="AK97">IFERROR(INDEX(C93:C116, SMALL(IF(ISNUMBER(SEARCH("JV2",F93:F116)), ROW(F93:F116)-MIN(ROW(F93:F116))+1, ""), ROW() -92 )), "")</f>
        <v>0</v>
      </c>
      <c r="AL97" s="13" t="str">
        <f t="array" ref="AL97">IFERROR(INDEX(D93:D116, SMALL(IF(ISNUMBER(SEARCH("JV2",F93:F116)), ROW(F93:F116)-MIN(ROW(F93:F116))+1, ""), ROW() -92 )), "")</f>
        <v>18-83581</v>
      </c>
      <c r="AM97" s="13" t="str">
        <f t="array" ref="AM97">IFERROR(INDEX(E93:E116, SMALL(IF(ISNUMBER(SEARCH("JV2",F93:F116)), ROW(F93:F116)-MIN(ROW(F93:F116))+1, ""), ROW() -92 )), "")</f>
        <v>Kameron Ruiz</v>
      </c>
    </row>
    <row r="98" spans="2:39" s="13" customFormat="1" ht="15" customHeight="1" x14ac:dyDescent="0.3">
      <c r="B98" s="21" t="s">
        <v>198</v>
      </c>
      <c r="C98" s="1"/>
      <c r="D98" s="22" t="s">
        <v>209</v>
      </c>
      <c r="E98" s="1" t="s">
        <v>210</v>
      </c>
      <c r="F98" s="23" t="s">
        <v>14</v>
      </c>
      <c r="G98" s="24"/>
      <c r="H98" s="25">
        <v>3741</v>
      </c>
      <c r="I98" s="24"/>
      <c r="J98" s="25" t="b">
        <v>0</v>
      </c>
      <c r="K98" s="19"/>
      <c r="L98" s="26"/>
      <c r="M98" s="27"/>
      <c r="AB98" s="13" t="str">
        <f t="array" ref="AB98">IFERROR(INDEX(B93:B116, SMALL(IF("V"=F93:F116, ROW(F93:F116)-MIN(ROW(F93:F116))+1, ""), ROW() -92 )), "")</f>
        <v>Indiana Institute Of Technology</v>
      </c>
      <c r="AC98" s="13">
        <f t="array" ref="AC98">IFERROR(INDEX(C93:C116, SMALL(IF("V"=F93:F116, ROW(F93:F116)-MIN(ROW(F93:F116))+1, ""), ROW() -92 )), "")</f>
        <v>0</v>
      </c>
      <c r="AD98" s="13" t="str">
        <f t="array" ref="AD98">IFERROR(INDEX(D93:D116, SMALL(IF("V"=F93:F116, ROW(F93:F116)-MIN(ROW(F93:F116))+1, ""), ROW() -92 )), "")</f>
        <v>7919-191</v>
      </c>
      <c r="AE98" s="13" t="str">
        <f t="array" ref="AE98">IFERROR(INDEX(E93:E116, SMALL(IF("V"=F93:F116, ROW(F93:F116)-MIN(ROW(F93:F116))+1, ""), ROW() -92 )), "")</f>
        <v>Jayden Combs</v>
      </c>
      <c r="AF98" s="13" t="str">
        <f t="array" ref="AF98">IFERROR(INDEX(B93:B116, SMALL(IF(ISNUMBER(SEARCH("JV1",F93:F116)), ROW(F93:F116)-MIN(ROW(F93:F116))+1, ""), ROW() -92 )), "")</f>
        <v>Indiana Institute Of Technology</v>
      </c>
      <c r="AG98" s="13">
        <f t="array" ref="AG98">IFERROR(INDEX(C93:C116, SMALL(IF(ISNUMBER(SEARCH("JV1",F93:F116)), ROW(F93:F116)-MIN(ROW(F93:F116))+1, ""), ROW() -92 )), "")</f>
        <v>0</v>
      </c>
      <c r="AH98" s="13" t="str">
        <f t="array" ref="AH98">IFERROR(INDEX(D93:D116, SMALL(IF(ISNUMBER(SEARCH("JV1",F93:F116)), ROW(F93:F116)-MIN(ROW(F93:F116))+1, ""), ROW() -92 )), "")</f>
        <v>18-59855</v>
      </c>
      <c r="AI98" s="13" t="str">
        <f t="array" ref="AI98">IFERROR(INDEX(E93:E116, SMALL(IF(ISNUMBER(SEARCH("JV1",F93:F116)), ROW(F93:F116)-MIN(ROW(F93:F116))+1, ""), ROW() -92 )), "")</f>
        <v>Nick Schwartz</v>
      </c>
      <c r="AJ98" s="13" t="str">
        <f t="array" ref="AJ98">IFERROR(INDEX(B93:B116, SMALL(IF(ISNUMBER(SEARCH("JV2",F93:F116)), ROW(F93:F116)-MIN(ROW(F93:F116))+1, ""), ROW() -92 )), "")</f>
        <v>Indiana Institute Of Technology</v>
      </c>
      <c r="AK98" s="13">
        <f t="array" ref="AK98">IFERROR(INDEX(C93:C116, SMALL(IF(ISNUMBER(SEARCH("JV2",F93:F116)), ROW(F93:F116)-MIN(ROW(F93:F116))+1, ""), ROW() -92 )), "")</f>
        <v>0</v>
      </c>
      <c r="AL98" s="13" t="str">
        <f t="array" ref="AL98">IFERROR(INDEX(D93:D116, SMALL(IF(ISNUMBER(SEARCH("JV2",F93:F116)), ROW(F93:F116)-MIN(ROW(F93:F116))+1, ""), ROW() -92 )), "")</f>
        <v>8568-381075</v>
      </c>
      <c r="AM98" s="13" t="str">
        <f t="array" ref="AM98">IFERROR(INDEX(E93:E116, SMALL(IF(ISNUMBER(SEARCH("JV2",F93:F116)), ROW(F93:F116)-MIN(ROW(F93:F116))+1, ""), ROW() -92 )), "")</f>
        <v>Logan Salyer</v>
      </c>
    </row>
    <row r="99" spans="2:39" s="13" customFormat="1" ht="15" customHeight="1" x14ac:dyDescent="0.3">
      <c r="B99" s="21" t="s">
        <v>198</v>
      </c>
      <c r="C99" s="1"/>
      <c r="D99" s="22" t="s">
        <v>211</v>
      </c>
      <c r="E99" s="1" t="s">
        <v>212</v>
      </c>
      <c r="F99" s="23" t="s">
        <v>18</v>
      </c>
      <c r="G99" s="24"/>
      <c r="H99" s="25">
        <v>3741</v>
      </c>
      <c r="I99" s="24"/>
      <c r="J99" s="25" t="b">
        <v>0</v>
      </c>
      <c r="K99" s="19"/>
      <c r="L99" s="26"/>
      <c r="M99" s="27"/>
      <c r="AB99" s="13" t="str">
        <f t="array" ref="AB99">IFERROR(INDEX(B93:B116, SMALL(IF("V"=F93:F116, ROW(F93:F116)-MIN(ROW(F93:F116))+1, ""), ROW() -92 )), "")</f>
        <v>Indiana Institute Of Technology</v>
      </c>
      <c r="AC99" s="13">
        <f t="array" ref="AC99">IFERROR(INDEX(C93:C116, SMALL(IF("V"=F93:F116, ROW(F93:F116)-MIN(ROW(F93:F116))+1, ""), ROW() -92 )), "")</f>
        <v>0</v>
      </c>
      <c r="AD99" s="13" t="str">
        <f t="array" ref="AD99">IFERROR(INDEX(D93:D116, SMALL(IF("V"=F93:F116, ROW(F93:F116)-MIN(ROW(F93:F116))+1, ""), ROW() -92 )), "")</f>
        <v>11-456297</v>
      </c>
      <c r="AE99" s="13" t="str">
        <f t="array" ref="AE99">IFERROR(INDEX(E93:E116, SMALL(IF("V"=F93:F116, ROW(F93:F116)-MIN(ROW(F93:F116))+1, ""), ROW() -92 )), "")</f>
        <v>Parker Laubach</v>
      </c>
      <c r="AF99" s="13" t="str">
        <f t="array" ref="AF99">IFERROR(INDEX(B93:B116, SMALL(IF(ISNUMBER(SEARCH("JV1",F93:F116)), ROW(F93:F116)-MIN(ROW(F93:F116))+1, ""), ROW() -92 )), "")</f>
        <v>Indiana Institute Of Technology</v>
      </c>
      <c r="AG99" s="13">
        <f t="array" ref="AG99">IFERROR(INDEX(C93:C116, SMALL(IF(ISNUMBER(SEARCH("JV1",F93:F116)), ROW(F93:F116)-MIN(ROW(F93:F116))+1, ""), ROW() -92 )), "")</f>
        <v>0</v>
      </c>
      <c r="AH99" s="13" t="str">
        <f t="array" ref="AH99">IFERROR(INDEX(D93:D116, SMALL(IF(ISNUMBER(SEARCH("JV1",F93:F116)), ROW(F93:F116)-MIN(ROW(F93:F116))+1, ""), ROW() -92 )), "")</f>
        <v>11-763514</v>
      </c>
      <c r="AI99" s="13" t="str">
        <f t="array" ref="AI99">IFERROR(INDEX(E93:E116, SMALL(IF(ISNUMBER(SEARCH("JV1",F93:F116)), ROW(F93:F116)-MIN(ROW(F93:F116))+1, ""), ROW() -92 )), "")</f>
        <v>Ralph Carbone</v>
      </c>
      <c r="AJ99" s="13" t="str">
        <f t="array" ref="AJ99">IFERROR(INDEX(B93:B116, SMALL(IF(ISNUMBER(SEARCH("JV2",F93:F116)), ROW(F93:F116)-MIN(ROW(F93:F116))+1, ""), ROW() -92 )), "")</f>
        <v>Indiana Institute Of Technology</v>
      </c>
      <c r="AK99" s="13">
        <f t="array" ref="AK99">IFERROR(INDEX(C93:C116, SMALL(IF(ISNUMBER(SEARCH("JV2",F93:F116)), ROW(F93:F116)-MIN(ROW(F93:F116))+1, ""), ROW() -92 )), "")</f>
        <v>0</v>
      </c>
      <c r="AL99" s="13" t="str">
        <f t="array" ref="AL99">IFERROR(INDEX(D93:D116, SMALL(IF(ISNUMBER(SEARCH("JV2",F93:F116)), ROW(F93:F116)-MIN(ROW(F93:F116))+1, ""), ROW() -92 )), "")</f>
        <v>11-749233</v>
      </c>
      <c r="AM99" s="13" t="str">
        <f t="array" ref="AM99">IFERROR(INDEX(E93:E116, SMALL(IF(ISNUMBER(SEARCH("JV2",F93:F116)), ROW(F93:F116)-MIN(ROW(F93:F116))+1, ""), ROW() -92 )), "")</f>
        <v>Matthew Heldman</v>
      </c>
    </row>
    <row r="100" spans="2:39" s="13" customFormat="1" ht="15" customHeight="1" x14ac:dyDescent="0.3">
      <c r="B100" s="21" t="s">
        <v>198</v>
      </c>
      <c r="C100" s="1"/>
      <c r="D100" s="22" t="s">
        <v>213</v>
      </c>
      <c r="E100" s="1" t="s">
        <v>214</v>
      </c>
      <c r="F100" s="23" t="s">
        <v>18</v>
      </c>
      <c r="G100" s="24"/>
      <c r="H100" s="25">
        <v>3741</v>
      </c>
      <c r="I100" s="24"/>
      <c r="J100" s="25" t="b">
        <v>0</v>
      </c>
      <c r="K100" s="19"/>
      <c r="L100" s="26"/>
      <c r="M100" s="27"/>
      <c r="AB100" s="13" t="str">
        <f t="array" ref="AB100">IFERROR(INDEX(B93:B116, SMALL(IF("V"=F93:F116, ROW(F93:F116)-MIN(ROW(F93:F116))+1, ""), ROW() -92 )), "")</f>
        <v>Indiana Institute Of Technology</v>
      </c>
      <c r="AC100" s="13">
        <f t="array" ref="AC100">IFERROR(INDEX(C93:C116, SMALL(IF("V"=F93:F116, ROW(F93:F116)-MIN(ROW(F93:F116))+1, ""), ROW() -92 )), "")</f>
        <v>0</v>
      </c>
      <c r="AD100" s="13" t="str">
        <f t="array" ref="AD100">IFERROR(INDEX(D93:D116, SMALL(IF("V"=F93:F116, ROW(F93:F116)-MIN(ROW(F93:F116))+1, ""), ROW() -92 )), "")</f>
        <v>11-136310</v>
      </c>
      <c r="AE100" s="13" t="str">
        <f t="array" ref="AE100">IFERROR(INDEX(E93:E116, SMALL(IF("V"=F93:F116, ROW(F93:F116)-MIN(ROW(F93:F116))+1, ""), ROW() -92 )), "")</f>
        <v>Race Lowder</v>
      </c>
      <c r="AF100" s="13" t="str">
        <f t="array" ref="AF100">IFERROR(INDEX(B93:B116, SMALL(IF(ISNUMBER(SEARCH("JV1",F93:F116)), ROW(F93:F116)-MIN(ROW(F93:F116))+1, ""), ROW() -92 )), "")</f>
        <v>Indiana Institute Of Technology</v>
      </c>
      <c r="AG100" s="13">
        <f t="array" ref="AG100">IFERROR(INDEX(C93:C116, SMALL(IF(ISNUMBER(SEARCH("JV1",F93:F116)), ROW(F93:F116)-MIN(ROW(F93:F116))+1, ""), ROW() -92 )), "")</f>
        <v>0</v>
      </c>
      <c r="AH100" s="13" t="str">
        <f t="array" ref="AH100">IFERROR(INDEX(D93:D116, SMALL(IF(ISNUMBER(SEARCH("JV1",F93:F116)), ROW(F93:F116)-MIN(ROW(F93:F116))+1, ""), ROW() -92 )), "")</f>
        <v>22-30830</v>
      </c>
      <c r="AI100" s="13" t="str">
        <f t="array" ref="AI100">IFERROR(INDEX(E93:E116, SMALL(IF(ISNUMBER(SEARCH("JV1",F93:F116)), ROW(F93:F116)-MIN(ROW(F93:F116))+1, ""), ROW() -92 )), "")</f>
        <v>Tyler Inthanongxay</v>
      </c>
      <c r="AJ100" s="13" t="str">
        <f t="array" ref="AJ100">IFERROR(INDEX(B93:B116, SMALL(IF(ISNUMBER(SEARCH("JV2",F93:F116)), ROW(F93:F116)-MIN(ROW(F93:F116))+1, ""), ROW() -92 )), "")</f>
        <v>Indiana Institute Of Technology</v>
      </c>
      <c r="AK100" s="13">
        <f t="array" ref="AK100">IFERROR(INDEX(C93:C116, SMALL(IF(ISNUMBER(SEARCH("JV2",F93:F116)), ROW(F93:F116)-MIN(ROW(F93:F116))+1, ""), ROW() -92 )), "")</f>
        <v>0</v>
      </c>
      <c r="AL100" s="13" t="str">
        <f t="array" ref="AL100">IFERROR(INDEX(D93:D116, SMALL(IF(ISNUMBER(SEARCH("JV2",F93:F116)), ROW(F93:F116)-MIN(ROW(F93:F116))+1, ""), ROW() -92 )), "")</f>
        <v>11-110534</v>
      </c>
      <c r="AM100" s="13" t="str">
        <f t="array" ref="AM100">IFERROR(INDEX(E93:E116, SMALL(IF(ISNUMBER(SEARCH("JV2",F93:F116)), ROW(F93:F116)-MIN(ROW(F93:F116))+1, ""), ROW() -92 )), "")</f>
        <v>Nick Borgman</v>
      </c>
    </row>
    <row r="101" spans="2:39" s="13" customFormat="1" ht="15" customHeight="1" x14ac:dyDescent="0.3">
      <c r="B101" s="21" t="s">
        <v>198</v>
      </c>
      <c r="C101" s="1"/>
      <c r="D101" s="22" t="s">
        <v>215</v>
      </c>
      <c r="E101" s="1" t="s">
        <v>216</v>
      </c>
      <c r="F101" s="23" t="s">
        <v>17</v>
      </c>
      <c r="G101" s="24"/>
      <c r="H101" s="25">
        <v>3741</v>
      </c>
      <c r="I101" s="24"/>
      <c r="J101" s="25" t="b">
        <v>0</v>
      </c>
      <c r="K101" s="19"/>
      <c r="L101" s="26"/>
      <c r="M101" s="27"/>
    </row>
    <row r="102" spans="2:39" s="13" customFormat="1" ht="15" customHeight="1" x14ac:dyDescent="0.3">
      <c r="B102" s="21" t="s">
        <v>198</v>
      </c>
      <c r="C102" s="1"/>
      <c r="D102" s="22" t="s">
        <v>217</v>
      </c>
      <c r="E102" s="1" t="s">
        <v>218</v>
      </c>
      <c r="F102" s="23" t="s">
        <v>18</v>
      </c>
      <c r="G102" s="24"/>
      <c r="H102" s="25">
        <v>3741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198</v>
      </c>
      <c r="C103" s="1"/>
      <c r="D103" s="22" t="s">
        <v>219</v>
      </c>
      <c r="E103" s="1" t="s">
        <v>220</v>
      </c>
      <c r="F103" s="23" t="s">
        <v>14</v>
      </c>
      <c r="G103" s="24"/>
      <c r="H103" s="25">
        <v>3741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198</v>
      </c>
      <c r="C104" s="1"/>
      <c r="D104" s="22" t="s">
        <v>221</v>
      </c>
      <c r="E104" s="1" t="s">
        <v>222</v>
      </c>
      <c r="F104" s="23" t="s">
        <v>17</v>
      </c>
      <c r="G104" s="24"/>
      <c r="H104" s="25">
        <v>3741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198</v>
      </c>
      <c r="C105" s="1"/>
      <c r="D105" s="22" t="s">
        <v>223</v>
      </c>
      <c r="E105" s="1" t="s">
        <v>224</v>
      </c>
      <c r="F105" s="23" t="s">
        <v>17</v>
      </c>
      <c r="G105" s="24"/>
      <c r="H105" s="25">
        <v>3741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198</v>
      </c>
      <c r="C106" s="1"/>
      <c r="D106" s="22" t="s">
        <v>225</v>
      </c>
      <c r="E106" s="1" t="s">
        <v>226</v>
      </c>
      <c r="F106" s="23" t="s">
        <v>14</v>
      </c>
      <c r="G106" s="24"/>
      <c r="H106" s="25">
        <v>3741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198</v>
      </c>
      <c r="C107" s="1"/>
      <c r="D107" s="22" t="s">
        <v>227</v>
      </c>
      <c r="E107" s="1" t="s">
        <v>228</v>
      </c>
      <c r="F107" s="23" t="s">
        <v>17</v>
      </c>
      <c r="G107" s="24"/>
      <c r="H107" s="25">
        <v>3741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198</v>
      </c>
      <c r="C108" s="1"/>
      <c r="D108" s="22" t="s">
        <v>229</v>
      </c>
      <c r="E108" s="1" t="s">
        <v>230</v>
      </c>
      <c r="F108" s="23" t="s">
        <v>18</v>
      </c>
      <c r="G108" s="24"/>
      <c r="H108" s="25">
        <v>3741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198</v>
      </c>
      <c r="C109" s="1"/>
      <c r="D109" s="22" t="s">
        <v>231</v>
      </c>
      <c r="E109" s="1" t="s">
        <v>232</v>
      </c>
      <c r="F109" s="23" t="s">
        <v>18</v>
      </c>
      <c r="G109" s="24"/>
      <c r="H109" s="25">
        <v>3741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198</v>
      </c>
      <c r="C110" s="1"/>
      <c r="D110" s="22" t="s">
        <v>233</v>
      </c>
      <c r="E110" s="1" t="s">
        <v>234</v>
      </c>
      <c r="F110" s="23" t="s">
        <v>18</v>
      </c>
      <c r="G110" s="24"/>
      <c r="H110" s="25">
        <v>3741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198</v>
      </c>
      <c r="C111" s="1"/>
      <c r="D111" s="22" t="s">
        <v>235</v>
      </c>
      <c r="E111" s="1" t="s">
        <v>236</v>
      </c>
      <c r="F111" s="23" t="s">
        <v>18</v>
      </c>
      <c r="G111" s="24"/>
      <c r="H111" s="25">
        <v>3741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3">
      <c r="B112" s="21" t="s">
        <v>198</v>
      </c>
      <c r="C112" s="1"/>
      <c r="D112" s="22" t="s">
        <v>237</v>
      </c>
      <c r="E112" s="1" t="s">
        <v>238</v>
      </c>
      <c r="F112" s="23" t="s">
        <v>17</v>
      </c>
      <c r="G112" s="24"/>
      <c r="H112" s="25">
        <v>3741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3">
      <c r="B113" s="21" t="s">
        <v>198</v>
      </c>
      <c r="C113" s="1"/>
      <c r="D113" s="22" t="s">
        <v>239</v>
      </c>
      <c r="E113" s="1" t="s">
        <v>240</v>
      </c>
      <c r="F113" s="23" t="s">
        <v>14</v>
      </c>
      <c r="G113" s="24"/>
      <c r="H113" s="25">
        <v>3741</v>
      </c>
      <c r="I113" s="24"/>
      <c r="J113" s="25" t="b">
        <v>0</v>
      </c>
      <c r="K113" s="19"/>
      <c r="L113" s="26"/>
      <c r="M113" s="27"/>
    </row>
    <row r="114" spans="2:39" s="13" customFormat="1" ht="15" customHeight="1" x14ac:dyDescent="0.3">
      <c r="B114" s="21" t="s">
        <v>198</v>
      </c>
      <c r="C114" s="1"/>
      <c r="D114" s="22" t="s">
        <v>241</v>
      </c>
      <c r="E114" s="1" t="s">
        <v>242</v>
      </c>
      <c r="F114" s="23" t="s">
        <v>14</v>
      </c>
      <c r="G114" s="24"/>
      <c r="H114" s="25">
        <v>3741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3">
      <c r="B115" s="21" t="s">
        <v>198</v>
      </c>
      <c r="C115" s="1"/>
      <c r="D115" s="22" t="s">
        <v>243</v>
      </c>
      <c r="E115" s="1" t="s">
        <v>244</v>
      </c>
      <c r="F115" s="23" t="s">
        <v>17</v>
      </c>
      <c r="G115" s="24"/>
      <c r="H115" s="25">
        <v>3741</v>
      </c>
      <c r="I115" s="24"/>
      <c r="J115" s="25" t="b">
        <v>0</v>
      </c>
      <c r="K115" s="19"/>
      <c r="L115" s="26"/>
      <c r="M115" s="27"/>
    </row>
    <row r="116" spans="2:39" s="13" customFormat="1" ht="15" customHeight="1" x14ac:dyDescent="0.3">
      <c r="B116" s="21" t="s">
        <v>198</v>
      </c>
      <c r="C116" s="1"/>
      <c r="D116" s="22" t="s">
        <v>245</v>
      </c>
      <c r="E116" s="1" t="s">
        <v>246</v>
      </c>
      <c r="F116" s="23" t="s">
        <v>17</v>
      </c>
      <c r="G116" s="24"/>
      <c r="H116" s="25">
        <v>3741</v>
      </c>
      <c r="I116" s="24"/>
      <c r="J116" s="25" t="b">
        <v>0</v>
      </c>
      <c r="K116" s="19"/>
      <c r="L116" s="26"/>
      <c r="M116" s="27"/>
    </row>
    <row r="117" spans="2:39" s="13" customFormat="1" ht="15" customHeight="1" x14ac:dyDescent="0.3">
      <c r="B117" s="21" t="s">
        <v>247</v>
      </c>
      <c r="C117" s="1"/>
      <c r="D117" s="22" t="s">
        <v>248</v>
      </c>
      <c r="E117" s="1" t="s">
        <v>249</v>
      </c>
      <c r="F117" s="23" t="s">
        <v>17</v>
      </c>
      <c r="G117" s="24"/>
      <c r="H117" s="25">
        <v>3780</v>
      </c>
      <c r="I117" s="24"/>
      <c r="J117" s="25" t="b">
        <v>0</v>
      </c>
      <c r="K117" s="19"/>
      <c r="L117" s="26"/>
      <c r="M117" s="27"/>
      <c r="AB117" s="13" t="str">
        <f t="array" ref="AB117">IFERROR(INDEX(B117:B136, SMALL(IF("V"=F117:F136, ROW(F117:F136)-MIN(ROW(F117:F136))+1, ""), ROW() -116 )), "")</f>
        <v>Lawrence Technological University</v>
      </c>
      <c r="AC117" s="13">
        <f t="array" ref="AC117">IFERROR(INDEX(C117:C136, SMALL(IF("V"=F117:F136, ROW(F117:F136)-MIN(ROW(F117:F136))+1, ""), ROW() -116 )), "")</f>
        <v>0</v>
      </c>
      <c r="AD117" s="13" t="str">
        <f t="array" ref="AD117">IFERROR(INDEX(D117:D136, SMALL(IF("V"=F117:F136, ROW(F117:F136)-MIN(ROW(F117:F136))+1, ""), ROW() -116 )), "")</f>
        <v>8766-19598</v>
      </c>
      <c r="AE117" s="13" t="str">
        <f t="array" ref="AE117">IFERROR(INDEX(E117:E136, SMALL(IF("V"=F117:F136, ROW(F117:F136)-MIN(ROW(F117:F136))+1, ""), ROW() -116 )), "")</f>
        <v>Ayden Davis</v>
      </c>
      <c r="AF117" s="13" t="str">
        <f t="array" ref="AF117">IFERROR(INDEX(B117:B136, SMALL(IF(ISNUMBER(SEARCH("JV1",F117:F136)), ROW(F117:F136)-MIN(ROW(F117:F136))+1, ""), ROW() -116 )), "")</f>
        <v>Lawrence Technological University</v>
      </c>
      <c r="AG117" s="13">
        <f t="array" ref="AG117">IFERROR(INDEX(C117:C136, SMALL(IF(ISNUMBER(SEARCH("JV1",F117:F136)), ROW(F117:F136)-MIN(ROW(F117:F136))+1, ""), ROW() -116 )), "")</f>
        <v>0</v>
      </c>
      <c r="AH117" s="13" t="str">
        <f t="array" ref="AH117">IFERROR(INDEX(D117:D136, SMALL(IF(ISNUMBER(SEARCH("JV1",F117:F136)), ROW(F117:F136)-MIN(ROW(F117:F136))+1, ""), ROW() -116 )), "")</f>
        <v>7914-54822</v>
      </c>
      <c r="AI117" s="13" t="str">
        <f t="array" ref="AI117">IFERROR(INDEX(E117:E136, SMALL(IF(ISNUMBER(SEARCH("JV1",F117:F136)), ROW(F117:F136)-MIN(ROW(F117:F136))+1, ""), ROW() -116 )), "")</f>
        <v>Adam Ferris</v>
      </c>
      <c r="AJ117" s="13" t="str">
        <f t="array" ref="AJ117">IFERROR(INDEX(B117:B136, SMALL(IF(ISNUMBER(SEARCH("JV2",F117:F136)), ROW(F117:F136)-MIN(ROW(F117:F136))+1, ""), ROW() -116 )), "")</f>
        <v>Lawrence Technological University</v>
      </c>
      <c r="AK117" s="13">
        <f t="array" ref="AK117">IFERROR(INDEX(C117:C136, SMALL(IF(ISNUMBER(SEARCH("JV2",F117:F136)), ROW(F117:F136)-MIN(ROW(F117:F136))+1, ""), ROW() -116 )), "")</f>
        <v>0</v>
      </c>
      <c r="AL117" s="13" t="str">
        <f t="array" ref="AL117">IFERROR(INDEX(D117:D136, SMALL(IF(ISNUMBER(SEARCH("JV2",F117:F136)), ROW(F117:F136)-MIN(ROW(F117:F136))+1, ""), ROW() -116 )), "")</f>
        <v>15-197089</v>
      </c>
      <c r="AM117" s="13" t="str">
        <f t="array" ref="AM117">IFERROR(INDEX(E117:E136, SMALL(IF(ISNUMBER(SEARCH("JV2",F117:F136)), ROW(F117:F136)-MIN(ROW(F117:F136))+1, ""), ROW() -116 )), "")</f>
        <v>David Decruydt</v>
      </c>
    </row>
    <row r="118" spans="2:39" s="13" customFormat="1" ht="15" customHeight="1" x14ac:dyDescent="0.3">
      <c r="B118" s="21" t="s">
        <v>247</v>
      </c>
      <c r="C118" s="1"/>
      <c r="D118" s="22" t="s">
        <v>250</v>
      </c>
      <c r="E118" s="1" t="s">
        <v>251</v>
      </c>
      <c r="F118" s="23" t="s">
        <v>14</v>
      </c>
      <c r="G118" s="24"/>
      <c r="H118" s="25">
        <v>3780</v>
      </c>
      <c r="I118" s="24"/>
      <c r="J118" s="25" t="b">
        <v>0</v>
      </c>
      <c r="K118" s="19"/>
      <c r="L118" s="26"/>
      <c r="M118" s="27"/>
      <c r="AB118" s="13" t="str">
        <f t="array" ref="AB118">IFERROR(INDEX(B117:B136, SMALL(IF("V"=F117:F136, ROW(F117:F136)-MIN(ROW(F117:F136))+1, ""), ROW() -116 )), "")</f>
        <v>Lawrence Technological University</v>
      </c>
      <c r="AC118" s="13">
        <f t="array" ref="AC118">IFERROR(INDEX(C117:C136, SMALL(IF("V"=F117:F136, ROW(F117:F136)-MIN(ROW(F117:F136))+1, ""), ROW() -116 )), "")</f>
        <v>0</v>
      </c>
      <c r="AD118" s="13" t="str">
        <f t="array" ref="AD118">IFERROR(INDEX(D117:D136, SMALL(IF("V"=F117:F136, ROW(F117:F136)-MIN(ROW(F117:F136))+1, ""), ROW() -116 )), "")</f>
        <v>17-71210</v>
      </c>
      <c r="AE118" s="13" t="str">
        <f t="array" ref="AE118">IFERROR(INDEX(E117:E136, SMALL(IF("V"=F117:F136, ROW(F117:F136)-MIN(ROW(F117:F136))+1, ""), ROW() -116 )), "")</f>
        <v>Callum Meredith</v>
      </c>
      <c r="AF118" s="13" t="str">
        <f t="array" ref="AF118">IFERROR(INDEX(B117:B136, SMALL(IF(ISNUMBER(SEARCH("JV1",F117:F136)), ROW(F117:F136)-MIN(ROW(F117:F136))+1, ""), ROW() -116 )), "")</f>
        <v>Lawrence Technological University</v>
      </c>
      <c r="AG118" s="13">
        <f t="array" ref="AG118">IFERROR(INDEX(C117:C136, SMALL(IF(ISNUMBER(SEARCH("JV1",F117:F136)), ROW(F117:F136)-MIN(ROW(F117:F136))+1, ""), ROW() -116 )), "")</f>
        <v>0</v>
      </c>
      <c r="AH118" s="13" t="str">
        <f t="array" ref="AH118">IFERROR(INDEX(D117:D136, SMALL(IF(ISNUMBER(SEARCH("JV1",F117:F136)), ROW(F117:F136)-MIN(ROW(F117:F136))+1, ""), ROW() -116 )), "")</f>
        <v>19-35989</v>
      </c>
      <c r="AI118" s="13" t="str">
        <f t="array" ref="AI118">IFERROR(INDEX(E117:E136, SMALL(IF(ISNUMBER(SEARCH("JV1",F117:F136)), ROW(F117:F136)-MIN(ROW(F117:F136))+1, ""), ROW() -116 )), "")</f>
        <v>Benjamin Augustitus</v>
      </c>
      <c r="AJ118" s="13" t="str">
        <f t="array" ref="AJ118">IFERROR(INDEX(B117:B136, SMALL(IF(ISNUMBER(SEARCH("JV2",F117:F136)), ROW(F117:F136)-MIN(ROW(F117:F136))+1, ""), ROW() -116 )), "")</f>
        <v>Lawrence Technological University</v>
      </c>
      <c r="AK118" s="13">
        <f t="array" ref="AK118">IFERROR(INDEX(C117:C136, SMALL(IF(ISNUMBER(SEARCH("JV2",F117:F136)), ROW(F117:F136)-MIN(ROW(F117:F136))+1, ""), ROW() -116 )), "")</f>
        <v>0</v>
      </c>
      <c r="AL118" s="13" t="str">
        <f t="array" ref="AL118">IFERROR(INDEX(D117:D136, SMALL(IF(ISNUMBER(SEARCH("JV2",F117:F136)), ROW(F117:F136)-MIN(ROW(F117:F136))+1, ""), ROW() -116 )), "")</f>
        <v>11-342421</v>
      </c>
      <c r="AM118" s="13" t="str">
        <f t="array" ref="AM118">IFERROR(INDEX(E117:E136, SMALL(IF(ISNUMBER(SEARCH("JV2",F117:F136)), ROW(F117:F136)-MIN(ROW(F117:F136))+1, ""), ROW() -116 )), "")</f>
        <v>Jacob Wilson</v>
      </c>
    </row>
    <row r="119" spans="2:39" s="13" customFormat="1" ht="15" customHeight="1" x14ac:dyDescent="0.3">
      <c r="B119" s="21" t="s">
        <v>247</v>
      </c>
      <c r="C119" s="1"/>
      <c r="D119" s="22" t="s">
        <v>252</v>
      </c>
      <c r="E119" s="1" t="s">
        <v>253</v>
      </c>
      <c r="F119" s="23" t="s">
        <v>17</v>
      </c>
      <c r="G119" s="24"/>
      <c r="H119" s="25">
        <v>3780</v>
      </c>
      <c r="I119" s="24"/>
      <c r="J119" s="25" t="b">
        <v>0</v>
      </c>
      <c r="K119" s="19"/>
      <c r="L119" s="26"/>
      <c r="M119" s="27"/>
      <c r="AB119" s="13" t="str">
        <f t="array" ref="AB119">IFERROR(INDEX(B117:B136, SMALL(IF("V"=F117:F136, ROW(F117:F136)-MIN(ROW(F117:F136))+1, ""), ROW() -116 )), "")</f>
        <v>Lawrence Technological University</v>
      </c>
      <c r="AC119" s="13">
        <f t="array" ref="AC119">IFERROR(INDEX(C117:C136, SMALL(IF("V"=F117:F136, ROW(F117:F136)-MIN(ROW(F117:F136))+1, ""), ROW() -116 )), "")</f>
        <v>0</v>
      </c>
      <c r="AD119" s="13" t="str">
        <f t="array" ref="AD119">IFERROR(INDEX(D117:D136, SMALL(IF("V"=F117:F136, ROW(F117:F136)-MIN(ROW(F117:F136))+1, ""), ROW() -116 )), "")</f>
        <v>11-386200</v>
      </c>
      <c r="AE119" s="13" t="str">
        <f t="array" ref="AE119">IFERROR(INDEX(E117:E136, SMALL(IF("V"=F117:F136, ROW(F117:F136)-MIN(ROW(F117:F136))+1, ""), ROW() -116 )), "")</f>
        <v>Cayleb Carey</v>
      </c>
      <c r="AF119" s="13" t="str">
        <f t="array" ref="AF119">IFERROR(INDEX(B117:B136, SMALL(IF(ISNUMBER(SEARCH("JV1",F117:F136)), ROW(F117:F136)-MIN(ROW(F117:F136))+1, ""), ROW() -116 )), "")</f>
        <v>Lawrence Technological University</v>
      </c>
      <c r="AG119" s="13">
        <f t="array" ref="AG119">IFERROR(INDEX(C117:C136, SMALL(IF(ISNUMBER(SEARCH("JV1",F117:F136)), ROW(F117:F136)-MIN(ROW(F117:F136))+1, ""), ROW() -116 )), "")</f>
        <v>0</v>
      </c>
      <c r="AH119" s="13" t="str">
        <f t="array" ref="AH119">IFERROR(INDEX(D117:D136, SMALL(IF(ISNUMBER(SEARCH("JV1",F117:F136)), ROW(F117:F136)-MIN(ROW(F117:F136))+1, ""), ROW() -116 )), "")</f>
        <v>9229-52707</v>
      </c>
      <c r="AI119" s="13" t="str">
        <f t="array" ref="AI119">IFERROR(INDEX(E117:E136, SMALL(IF(ISNUMBER(SEARCH("JV1",F117:F136)), ROW(F117:F136)-MIN(ROW(F117:F136))+1, ""), ROW() -116 )), "")</f>
        <v>Brody La Rose</v>
      </c>
      <c r="AJ119" s="13" t="str">
        <f t="array" ref="AJ119">IFERROR(INDEX(B117:B136, SMALL(IF(ISNUMBER(SEARCH("JV2",F117:F136)), ROW(F117:F136)-MIN(ROW(F117:F136))+1, ""), ROW() -116 )), "")</f>
        <v>Lawrence Technological University</v>
      </c>
      <c r="AK119" s="13">
        <f t="array" ref="AK119">IFERROR(INDEX(C117:C136, SMALL(IF(ISNUMBER(SEARCH("JV2",F117:F136)), ROW(F117:F136)-MIN(ROW(F117:F136))+1, ""), ROW() -116 )), "")</f>
        <v>0</v>
      </c>
      <c r="AL119" s="13" t="str">
        <f t="array" ref="AL119">IFERROR(INDEX(D117:D136, SMALL(IF(ISNUMBER(SEARCH("JV2",F117:F136)), ROW(F117:F136)-MIN(ROW(F117:F136))+1, ""), ROW() -116 )), "")</f>
        <v>11-83127</v>
      </c>
      <c r="AM119" s="13" t="str">
        <f t="array" ref="AM119">IFERROR(INDEX(E117:E136, SMALL(IF(ISNUMBER(SEARCH("JV2",F117:F136)), ROW(F117:F136)-MIN(ROW(F117:F136))+1, ""), ROW() -116 )), "")</f>
        <v>Logan Bird</v>
      </c>
    </row>
    <row r="120" spans="2:39" s="13" customFormat="1" ht="15" customHeight="1" x14ac:dyDescent="0.3">
      <c r="B120" s="21" t="s">
        <v>247</v>
      </c>
      <c r="C120" s="1"/>
      <c r="D120" s="22" t="s">
        <v>254</v>
      </c>
      <c r="E120" s="1" t="s">
        <v>255</v>
      </c>
      <c r="F120" s="23" t="s">
        <v>17</v>
      </c>
      <c r="G120" s="24"/>
      <c r="H120" s="25">
        <v>3780</v>
      </c>
      <c r="I120" s="24"/>
      <c r="J120" s="25" t="b">
        <v>0</v>
      </c>
      <c r="K120" s="19"/>
      <c r="L120" s="26"/>
      <c r="M120" s="27"/>
      <c r="AB120" s="13" t="str">
        <f t="array" ref="AB120">IFERROR(INDEX(B117:B136, SMALL(IF("V"=F117:F136, ROW(F117:F136)-MIN(ROW(F117:F136))+1, ""), ROW() -116 )), "")</f>
        <v>Lawrence Technological University</v>
      </c>
      <c r="AC120" s="13">
        <f t="array" ref="AC120">IFERROR(INDEX(C117:C136, SMALL(IF("V"=F117:F136, ROW(F117:F136)-MIN(ROW(F117:F136))+1, ""), ROW() -116 )), "")</f>
        <v>0</v>
      </c>
      <c r="AD120" s="13" t="str">
        <f t="array" ref="AD120">IFERROR(INDEX(D117:D136, SMALL(IF("V"=F117:F136, ROW(F117:F136)-MIN(ROW(F117:F136))+1, ""), ROW() -116 )), "")</f>
        <v>11-528575</v>
      </c>
      <c r="AE120" s="13" t="str">
        <f t="array" ref="AE120">IFERROR(INDEX(E117:E136, SMALL(IF("V"=F117:F136, ROW(F117:F136)-MIN(ROW(F117:F136))+1, ""), ROW() -116 )), "")</f>
        <v>Connor Nowak</v>
      </c>
      <c r="AF120" s="13" t="str">
        <f t="array" ref="AF120">IFERROR(INDEX(B117:B136, SMALL(IF(ISNUMBER(SEARCH("JV1",F117:F136)), ROW(F117:F136)-MIN(ROW(F117:F136))+1, ""), ROW() -116 )), "")</f>
        <v>Lawrence Technological University</v>
      </c>
      <c r="AG120" s="13">
        <f t="array" ref="AG120">IFERROR(INDEX(C117:C136, SMALL(IF(ISNUMBER(SEARCH("JV1",F117:F136)), ROW(F117:F136)-MIN(ROW(F117:F136))+1, ""), ROW() -116 )), "")</f>
        <v>0</v>
      </c>
      <c r="AH120" s="13" t="str">
        <f t="array" ref="AH120">IFERROR(INDEX(D117:D136, SMALL(IF(ISNUMBER(SEARCH("JV1",F117:F136)), ROW(F117:F136)-MIN(ROW(F117:F136))+1, ""), ROW() -116 )), "")</f>
        <v>11-377079</v>
      </c>
      <c r="AI120" s="13" t="str">
        <f t="array" ref="AI120">IFERROR(INDEX(E117:E136, SMALL(IF(ISNUMBER(SEARCH("JV1",F117:F136)), ROW(F117:F136)-MIN(ROW(F117:F136))+1, ""), ROW() -116 )), "")</f>
        <v>Jervon Webster</v>
      </c>
      <c r="AJ120" s="13" t="str">
        <f t="array" ref="AJ120">IFERROR(INDEX(B117:B136, SMALL(IF(ISNUMBER(SEARCH("JV2",F117:F136)), ROW(F117:F136)-MIN(ROW(F117:F136))+1, ""), ROW() -116 )), "")</f>
        <v>Lawrence Technological University</v>
      </c>
      <c r="AK120" s="13">
        <f t="array" ref="AK120">IFERROR(INDEX(C117:C136, SMALL(IF(ISNUMBER(SEARCH("JV2",F117:F136)), ROW(F117:F136)-MIN(ROW(F117:F136))+1, ""), ROW() -116 )), "")</f>
        <v>0</v>
      </c>
      <c r="AL120" s="13" t="str">
        <f t="array" ref="AL120">IFERROR(INDEX(D117:D136, SMALL(IF(ISNUMBER(SEARCH("JV2",F117:F136)), ROW(F117:F136)-MIN(ROW(F117:F136))+1, ""), ROW() -116 )), "")</f>
        <v>11-670270</v>
      </c>
      <c r="AM120" s="13" t="str">
        <f t="array" ref="AM120">IFERROR(INDEX(E117:E136, SMALL(IF(ISNUMBER(SEARCH("JV2",F117:F136)), ROW(F117:F136)-MIN(ROW(F117:F136))+1, ""), ROW() -116 )), "")</f>
        <v>Nicholas Clauson</v>
      </c>
    </row>
    <row r="121" spans="2:39" s="13" customFormat="1" ht="15" customHeight="1" x14ac:dyDescent="0.3">
      <c r="B121" s="21" t="s">
        <v>247</v>
      </c>
      <c r="C121" s="1"/>
      <c r="D121" s="22" t="s">
        <v>256</v>
      </c>
      <c r="E121" s="1" t="s">
        <v>257</v>
      </c>
      <c r="F121" s="23" t="s">
        <v>14</v>
      </c>
      <c r="G121" s="24"/>
      <c r="H121" s="25">
        <v>3780</v>
      </c>
      <c r="I121" s="24"/>
      <c r="J121" s="25" t="b">
        <v>0</v>
      </c>
      <c r="K121" s="19"/>
      <c r="L121" s="26"/>
      <c r="M121" s="27"/>
      <c r="AB121" s="13" t="str">
        <f t="array" ref="AB121">IFERROR(INDEX(B117:B136, SMALL(IF("V"=F117:F136, ROW(F117:F136)-MIN(ROW(F117:F136))+1, ""), ROW() -116 )), "")</f>
        <v>Lawrence Technological University</v>
      </c>
      <c r="AC121" s="13">
        <f t="array" ref="AC121">IFERROR(INDEX(C117:C136, SMALL(IF("V"=F117:F136, ROW(F117:F136)-MIN(ROW(F117:F136))+1, ""), ROW() -116 )), "")</f>
        <v>0</v>
      </c>
      <c r="AD121" s="13" t="str">
        <f t="array" ref="AD121">IFERROR(INDEX(D117:D136, SMALL(IF("V"=F117:F136, ROW(F117:F136)-MIN(ROW(F117:F136))+1, ""), ROW() -116 )), "")</f>
        <v>11-540891</v>
      </c>
      <c r="AE121" s="13" t="str">
        <f t="array" ref="AE121">IFERROR(INDEX(E117:E136, SMALL(IF("V"=F117:F136, ROW(F117:F136)-MIN(ROW(F117:F136))+1, ""), ROW() -116 )), "")</f>
        <v>Costa Gastouniotis</v>
      </c>
      <c r="AF121" s="13" t="str">
        <f t="array" ref="AF121">IFERROR(INDEX(B117:B136, SMALL(IF(ISNUMBER(SEARCH("JV1",F117:F136)), ROW(F117:F136)-MIN(ROW(F117:F136))+1, ""), ROW() -116 )), "")</f>
        <v>Lawrence Technological University</v>
      </c>
      <c r="AG121" s="13">
        <f t="array" ref="AG121">IFERROR(INDEX(C117:C136, SMALL(IF(ISNUMBER(SEARCH("JV1",F117:F136)), ROW(F117:F136)-MIN(ROW(F117:F136))+1, ""), ROW() -116 )), "")</f>
        <v>0</v>
      </c>
      <c r="AH121" s="13" t="str">
        <f t="array" ref="AH121">IFERROR(INDEX(D117:D136, SMALL(IF(ISNUMBER(SEARCH("JV1",F117:F136)), ROW(F117:F136)-MIN(ROW(F117:F136))+1, ""), ROW() -116 )), "")</f>
        <v>16-80311</v>
      </c>
      <c r="AI121" s="13" t="str">
        <f t="array" ref="AI121">IFERROR(INDEX(E117:E136, SMALL(IF(ISNUMBER(SEARCH("JV1",F117:F136)), ROW(F117:F136)-MIN(ROW(F117:F136))+1, ""), ROW() -116 )), "")</f>
        <v>Micah Grune</v>
      </c>
      <c r="AJ121" s="13" t="str">
        <f t="array" ref="AJ121">IFERROR(INDEX(B117:B136, SMALL(IF(ISNUMBER(SEARCH("JV2",F117:F136)), ROW(F117:F136)-MIN(ROW(F117:F136))+1, ""), ROW() -116 )), "")</f>
        <v>Lawrence Technological University</v>
      </c>
      <c r="AK121" s="13">
        <f t="array" ref="AK121">IFERROR(INDEX(C117:C136, SMALL(IF(ISNUMBER(SEARCH("JV2",F117:F136)), ROW(F117:F136)-MIN(ROW(F117:F136))+1, ""), ROW() -116 )), "")</f>
        <v>0</v>
      </c>
      <c r="AL121" s="13" t="str">
        <f t="array" ref="AL121">IFERROR(INDEX(D117:D136, SMALL(IF(ISNUMBER(SEARCH("JV2",F117:F136)), ROW(F117:F136)-MIN(ROW(F117:F136))+1, ""), ROW() -116 )), "")</f>
        <v>17-62773</v>
      </c>
      <c r="AM121" s="13" t="str">
        <f t="array" ref="AM121">IFERROR(INDEX(E117:E136, SMALL(IF(ISNUMBER(SEARCH("JV2",F117:F136)), ROW(F117:F136)-MIN(ROW(F117:F136))+1, ""), ROW() -116 )), "")</f>
        <v>Seth Braum</v>
      </c>
    </row>
    <row r="122" spans="2:39" s="13" customFormat="1" ht="15" customHeight="1" x14ac:dyDescent="0.3">
      <c r="B122" s="21" t="s">
        <v>247</v>
      </c>
      <c r="C122" s="1"/>
      <c r="D122" s="22" t="s">
        <v>258</v>
      </c>
      <c r="E122" s="1" t="s">
        <v>259</v>
      </c>
      <c r="F122" s="23" t="s">
        <v>14</v>
      </c>
      <c r="G122" s="24"/>
      <c r="H122" s="25">
        <v>3780</v>
      </c>
      <c r="I122" s="24"/>
      <c r="J122" s="25" t="b">
        <v>0</v>
      </c>
      <c r="K122" s="19"/>
      <c r="L122" s="26"/>
      <c r="M122" s="27"/>
      <c r="AB122" s="13" t="str">
        <f t="array" ref="AB122">IFERROR(INDEX(B117:B136, SMALL(IF("V"=F117:F136, ROW(F117:F136)-MIN(ROW(F117:F136))+1, ""), ROW() -116 )), "")</f>
        <v>Lawrence Technological University</v>
      </c>
      <c r="AC122" s="13">
        <f t="array" ref="AC122">IFERROR(INDEX(C117:C136, SMALL(IF("V"=F117:F136, ROW(F117:F136)-MIN(ROW(F117:F136))+1, ""), ROW() -116 )), "")</f>
        <v>0</v>
      </c>
      <c r="AD122" s="13" t="str">
        <f t="array" ref="AD122">IFERROR(INDEX(D117:D136, SMALL(IF("V"=F117:F136, ROW(F117:F136)-MIN(ROW(F117:F136))+1, ""), ROW() -116 )), "")</f>
        <v>5617-4041</v>
      </c>
      <c r="AE122" s="13" t="str">
        <f t="array" ref="AE122">IFERROR(INDEX(E117:E136, SMALL(IF("V"=F117:F136, ROW(F117:F136)-MIN(ROW(F117:F136))+1, ""), ROW() -116 )), "")</f>
        <v>Jarin Kurashige</v>
      </c>
      <c r="AF122" s="13" t="str">
        <f t="array" ref="AF122">IFERROR(INDEX(B117:B136, SMALL(IF(ISNUMBER(SEARCH("JV1",F117:F136)), ROW(F117:F136)-MIN(ROW(F117:F136))+1, ""), ROW() -116 )), "")</f>
        <v/>
      </c>
      <c r="AG122" s="13" t="str">
        <f t="array" ref="AG122">IFERROR(INDEX(C117:C136, SMALL(IF(ISNUMBER(SEARCH("JV1",F117:F136)), ROW(F117:F136)-MIN(ROW(F117:F136))+1, ""), ROW() -116 )), "")</f>
        <v/>
      </c>
      <c r="AH122" s="13" t="str">
        <f t="array" ref="AH122">IFERROR(INDEX(D117:D136, SMALL(IF(ISNUMBER(SEARCH("JV1",F117:F136)), ROW(F117:F136)-MIN(ROW(F117:F136))+1, ""), ROW() -116 )), "")</f>
        <v/>
      </c>
      <c r="AI122" s="13" t="str">
        <f t="array" ref="AI122">IFERROR(INDEX(E117:E136, SMALL(IF(ISNUMBER(SEARCH("JV1",F117:F136)), ROW(F117:F136)-MIN(ROW(F117:F136))+1, ""), ROW() -116 )), "")</f>
        <v/>
      </c>
      <c r="AJ122" s="13" t="str">
        <f t="array" ref="AJ122">IFERROR(INDEX(B117:B136, SMALL(IF(ISNUMBER(SEARCH("JV2",F117:F136)), ROW(F117:F136)-MIN(ROW(F117:F136))+1, ""), ROW() -116 )), "")</f>
        <v/>
      </c>
      <c r="AK122" s="13" t="str">
        <f t="array" ref="AK122">IFERROR(INDEX(C117:C136, SMALL(IF(ISNUMBER(SEARCH("JV2",F117:F136)), ROW(F117:F136)-MIN(ROW(F117:F136))+1, ""), ROW() -116 )), "")</f>
        <v/>
      </c>
      <c r="AL122" s="13" t="str">
        <f t="array" ref="AL122">IFERROR(INDEX(D117:D136, SMALL(IF(ISNUMBER(SEARCH("JV2",F117:F136)), ROW(F117:F136)-MIN(ROW(F117:F136))+1, ""), ROW() -116 )), "")</f>
        <v/>
      </c>
      <c r="AM122" s="13" t="str">
        <f t="array" ref="AM122">IFERROR(INDEX(E117:E136, SMALL(IF(ISNUMBER(SEARCH("JV2",F117:F136)), ROW(F117:F136)-MIN(ROW(F117:F136))+1, ""), ROW() -116 )), "")</f>
        <v/>
      </c>
    </row>
    <row r="123" spans="2:39" s="13" customFormat="1" ht="15" customHeight="1" x14ac:dyDescent="0.3">
      <c r="B123" s="21" t="s">
        <v>247</v>
      </c>
      <c r="C123" s="1"/>
      <c r="D123" s="22" t="s">
        <v>260</v>
      </c>
      <c r="E123" s="1" t="s">
        <v>261</v>
      </c>
      <c r="F123" s="23" t="s">
        <v>14</v>
      </c>
      <c r="G123" s="24"/>
      <c r="H123" s="25">
        <v>3780</v>
      </c>
      <c r="I123" s="24"/>
      <c r="J123" s="25" t="b">
        <v>0</v>
      </c>
      <c r="K123" s="19"/>
      <c r="L123" s="26"/>
      <c r="M123" s="27"/>
      <c r="AB123" s="13" t="str">
        <f t="array" ref="AB123">IFERROR(INDEX(B117:B136, SMALL(IF("V"=F117:F136, ROW(F117:F136)-MIN(ROW(F117:F136))+1, ""), ROW() -116 )), "")</f>
        <v>Lawrence Technological University</v>
      </c>
      <c r="AC123" s="13">
        <f t="array" ref="AC123">IFERROR(INDEX(C117:C136, SMALL(IF("V"=F117:F136, ROW(F117:F136)-MIN(ROW(F117:F136))+1, ""), ROW() -116 )), "")</f>
        <v>0</v>
      </c>
      <c r="AD123" s="13" t="str">
        <f t="array" ref="AD123">IFERROR(INDEX(D117:D136, SMALL(IF("V"=F117:F136, ROW(F117:F136)-MIN(ROW(F117:F136))+1, ""), ROW() -116 )), "")</f>
        <v>8431-14652</v>
      </c>
      <c r="AE123" s="13" t="str">
        <f t="array" ref="AE123">IFERROR(INDEX(E117:E136, SMALL(IF("V"=F117:F136, ROW(F117:F136)-MIN(ROW(F117:F136))+1, ""), ROW() -116 )), "")</f>
        <v>Michael Weber</v>
      </c>
      <c r="AF123" s="13" t="str">
        <f t="array" ref="AF123">IFERROR(INDEX(B117:B136, SMALL(IF(ISNUMBER(SEARCH("JV1",F117:F136)), ROW(F117:F136)-MIN(ROW(F117:F136))+1, ""), ROW() -116 )), "")</f>
        <v/>
      </c>
      <c r="AG123" s="13" t="str">
        <f t="array" ref="AG123">IFERROR(INDEX(C117:C136, SMALL(IF(ISNUMBER(SEARCH("JV1",F117:F136)), ROW(F117:F136)-MIN(ROW(F117:F136))+1, ""), ROW() -116 )), "")</f>
        <v/>
      </c>
      <c r="AH123" s="13" t="str">
        <f t="array" ref="AH123">IFERROR(INDEX(D117:D136, SMALL(IF(ISNUMBER(SEARCH("JV1",F117:F136)), ROW(F117:F136)-MIN(ROW(F117:F136))+1, ""), ROW() -116 )), "")</f>
        <v/>
      </c>
      <c r="AI123" s="13" t="str">
        <f t="array" ref="AI123">IFERROR(INDEX(E117:E136, SMALL(IF(ISNUMBER(SEARCH("JV1",F117:F136)), ROW(F117:F136)-MIN(ROW(F117:F136))+1, ""), ROW() -116 )), "")</f>
        <v/>
      </c>
      <c r="AJ123" s="13" t="str">
        <f t="array" ref="AJ123">IFERROR(INDEX(B117:B136, SMALL(IF(ISNUMBER(SEARCH("JV2",F117:F136)), ROW(F117:F136)-MIN(ROW(F117:F136))+1, ""), ROW() -116 )), "")</f>
        <v/>
      </c>
      <c r="AK123" s="13" t="str">
        <f t="array" ref="AK123">IFERROR(INDEX(C117:C136, SMALL(IF(ISNUMBER(SEARCH("JV2",F117:F136)), ROW(F117:F136)-MIN(ROW(F117:F136))+1, ""), ROW() -116 )), "")</f>
        <v/>
      </c>
      <c r="AL123" s="13" t="str">
        <f t="array" ref="AL123">IFERROR(INDEX(D117:D136, SMALL(IF(ISNUMBER(SEARCH("JV2",F117:F136)), ROW(F117:F136)-MIN(ROW(F117:F136))+1, ""), ROW() -116 )), "")</f>
        <v/>
      </c>
      <c r="AM123" s="13" t="str">
        <f t="array" ref="AM123">IFERROR(INDEX(E117:E136, SMALL(IF(ISNUMBER(SEARCH("JV2",F117:F136)), ROW(F117:F136)-MIN(ROW(F117:F136))+1, ""), ROW() -116 )), "")</f>
        <v/>
      </c>
    </row>
    <row r="124" spans="2:39" s="13" customFormat="1" ht="15" customHeight="1" x14ac:dyDescent="0.3">
      <c r="B124" s="21" t="s">
        <v>247</v>
      </c>
      <c r="C124" s="1"/>
      <c r="D124" s="22" t="s">
        <v>262</v>
      </c>
      <c r="E124" s="1" t="s">
        <v>263</v>
      </c>
      <c r="F124" s="23" t="s">
        <v>14</v>
      </c>
      <c r="G124" s="24"/>
      <c r="H124" s="25">
        <v>3780</v>
      </c>
      <c r="I124" s="24"/>
      <c r="J124" s="25" t="b">
        <v>0</v>
      </c>
      <c r="K124" s="19"/>
      <c r="L124" s="26"/>
      <c r="M124" s="27"/>
      <c r="AB124" s="13" t="str">
        <f t="array" ref="AB124">IFERROR(INDEX(B117:B136, SMALL(IF("V"=F117:F136, ROW(F117:F136)-MIN(ROW(F117:F136))+1, ""), ROW() -116 )), "")</f>
        <v>Lawrence Technological University</v>
      </c>
      <c r="AC124" s="13">
        <f t="array" ref="AC124">IFERROR(INDEX(C117:C136, SMALL(IF("V"=F117:F136, ROW(F117:F136)-MIN(ROW(F117:F136))+1, ""), ROW() -116 )), "")</f>
        <v>0</v>
      </c>
      <c r="AD124" s="13" t="str">
        <f t="array" ref="AD124">IFERROR(INDEX(D117:D136, SMALL(IF("V"=F117:F136, ROW(F117:F136)-MIN(ROW(F117:F136))+1, ""), ROW() -116 )), "")</f>
        <v>11-392577</v>
      </c>
      <c r="AE124" s="13" t="str">
        <f t="array" ref="AE124">IFERROR(INDEX(E117:E136, SMALL(IF("V"=F117:F136, ROW(F117:F136)-MIN(ROW(F117:F136))+1, ""), ROW() -116 )), "")</f>
        <v>Noah Samuels</v>
      </c>
      <c r="AF124" s="13" t="str">
        <f t="array" ref="AF124">IFERROR(INDEX(B117:B136, SMALL(IF(ISNUMBER(SEARCH("JV1",F117:F136)), ROW(F117:F136)-MIN(ROW(F117:F136))+1, ""), ROW() -116 )), "")</f>
        <v/>
      </c>
      <c r="AG124" s="13" t="str">
        <f t="array" ref="AG124">IFERROR(INDEX(C117:C136, SMALL(IF(ISNUMBER(SEARCH("JV1",F117:F136)), ROW(F117:F136)-MIN(ROW(F117:F136))+1, ""), ROW() -116 )), "")</f>
        <v/>
      </c>
      <c r="AH124" s="13" t="str">
        <f t="array" ref="AH124">IFERROR(INDEX(D117:D136, SMALL(IF(ISNUMBER(SEARCH("JV1",F117:F136)), ROW(F117:F136)-MIN(ROW(F117:F136))+1, ""), ROW() -116 )), "")</f>
        <v/>
      </c>
      <c r="AI124" s="13" t="str">
        <f t="array" ref="AI124">IFERROR(INDEX(E117:E136, SMALL(IF(ISNUMBER(SEARCH("JV1",F117:F136)), ROW(F117:F136)-MIN(ROW(F117:F136))+1, ""), ROW() -116 )), "")</f>
        <v/>
      </c>
      <c r="AJ124" s="13" t="str">
        <f t="array" ref="AJ124">IFERROR(INDEX(B117:B136, SMALL(IF(ISNUMBER(SEARCH("JV2",F117:F136)), ROW(F117:F136)-MIN(ROW(F117:F136))+1, ""), ROW() -116 )), "")</f>
        <v/>
      </c>
      <c r="AK124" s="13" t="str">
        <f t="array" ref="AK124">IFERROR(INDEX(C117:C136, SMALL(IF(ISNUMBER(SEARCH("JV2",F117:F136)), ROW(F117:F136)-MIN(ROW(F117:F136))+1, ""), ROW() -116 )), "")</f>
        <v/>
      </c>
      <c r="AL124" s="13" t="str">
        <f t="array" ref="AL124">IFERROR(INDEX(D117:D136, SMALL(IF(ISNUMBER(SEARCH("JV2",F117:F136)), ROW(F117:F136)-MIN(ROW(F117:F136))+1, ""), ROW() -116 )), "")</f>
        <v/>
      </c>
      <c r="AM124" s="13" t="str">
        <f t="array" ref="AM124">IFERROR(INDEX(E117:E136, SMALL(IF(ISNUMBER(SEARCH("JV2",F117:F136)), ROW(F117:F136)-MIN(ROW(F117:F136))+1, ""), ROW() -116 )), "")</f>
        <v/>
      </c>
    </row>
    <row r="125" spans="2:39" s="13" customFormat="1" ht="15" customHeight="1" x14ac:dyDescent="0.3">
      <c r="B125" s="21" t="s">
        <v>247</v>
      </c>
      <c r="C125" s="1"/>
      <c r="D125" s="22" t="s">
        <v>264</v>
      </c>
      <c r="E125" s="1" t="s">
        <v>265</v>
      </c>
      <c r="F125" s="23" t="s">
        <v>18</v>
      </c>
      <c r="G125" s="24"/>
      <c r="H125" s="25">
        <v>3780</v>
      </c>
      <c r="I125" s="24"/>
      <c r="J125" s="25" t="b">
        <v>0</v>
      </c>
      <c r="K125" s="19"/>
      <c r="L125" s="26"/>
      <c r="M125" s="27"/>
    </row>
    <row r="126" spans="2:39" s="13" customFormat="1" ht="15" customHeight="1" x14ac:dyDescent="0.3">
      <c r="B126" s="21" t="s">
        <v>247</v>
      </c>
      <c r="C126" s="1"/>
      <c r="D126" s="22" t="s">
        <v>266</v>
      </c>
      <c r="E126" s="1" t="s">
        <v>267</v>
      </c>
      <c r="F126" s="23" t="s">
        <v>18</v>
      </c>
      <c r="G126" s="24"/>
      <c r="H126" s="25">
        <v>3780</v>
      </c>
      <c r="I126" s="24"/>
      <c r="J126" s="25" t="b">
        <v>0</v>
      </c>
      <c r="K126" s="19"/>
      <c r="L126" s="26"/>
      <c r="M126" s="27"/>
    </row>
    <row r="127" spans="2:39" s="13" customFormat="1" ht="15" customHeight="1" x14ac:dyDescent="0.3">
      <c r="B127" s="21" t="s">
        <v>247</v>
      </c>
      <c r="C127" s="1"/>
      <c r="D127" s="22" t="s">
        <v>268</v>
      </c>
      <c r="E127" s="1" t="s">
        <v>269</v>
      </c>
      <c r="F127" s="23" t="s">
        <v>14</v>
      </c>
      <c r="G127" s="24"/>
      <c r="H127" s="25">
        <v>3780</v>
      </c>
      <c r="I127" s="24"/>
      <c r="J127" s="25" t="b">
        <v>0</v>
      </c>
      <c r="K127" s="19"/>
      <c r="L127" s="26"/>
      <c r="M127" s="27"/>
    </row>
    <row r="128" spans="2:39" s="13" customFormat="1" ht="15" customHeight="1" x14ac:dyDescent="0.3">
      <c r="B128" s="21" t="s">
        <v>247</v>
      </c>
      <c r="C128" s="1"/>
      <c r="D128" s="22" t="s">
        <v>270</v>
      </c>
      <c r="E128" s="1" t="s">
        <v>271</v>
      </c>
      <c r="F128" s="23" t="s">
        <v>17</v>
      </c>
      <c r="G128" s="24"/>
      <c r="H128" s="25">
        <v>3780</v>
      </c>
      <c r="I128" s="24"/>
      <c r="J128" s="25" t="b">
        <v>0</v>
      </c>
      <c r="K128" s="19"/>
      <c r="L128" s="26"/>
      <c r="M128" s="27"/>
    </row>
    <row r="129" spans="2:39" s="13" customFormat="1" ht="15" customHeight="1" x14ac:dyDescent="0.3">
      <c r="B129" s="21" t="s">
        <v>247</v>
      </c>
      <c r="C129" s="1"/>
      <c r="D129" s="22" t="s">
        <v>272</v>
      </c>
      <c r="E129" s="1" t="s">
        <v>273</v>
      </c>
      <c r="F129" s="23" t="s">
        <v>18</v>
      </c>
      <c r="G129" s="24"/>
      <c r="H129" s="25">
        <v>3780</v>
      </c>
      <c r="I129" s="24"/>
      <c r="J129" s="25" t="b">
        <v>0</v>
      </c>
      <c r="K129" s="19"/>
      <c r="L129" s="26"/>
      <c r="M129" s="27"/>
    </row>
    <row r="130" spans="2:39" s="13" customFormat="1" ht="15" customHeight="1" x14ac:dyDescent="0.3">
      <c r="B130" s="21" t="s">
        <v>247</v>
      </c>
      <c r="C130" s="1"/>
      <c r="D130" s="22" t="s">
        <v>274</v>
      </c>
      <c r="E130" s="1" t="s">
        <v>275</v>
      </c>
      <c r="F130" s="23" t="s">
        <v>30</v>
      </c>
      <c r="G130" s="24"/>
      <c r="H130" s="25">
        <v>3780</v>
      </c>
      <c r="I130" s="24"/>
      <c r="J130" s="25" t="b">
        <v>0</v>
      </c>
      <c r="K130" s="19"/>
      <c r="L130" s="26"/>
      <c r="M130" s="27"/>
    </row>
    <row r="131" spans="2:39" s="13" customFormat="1" ht="15" customHeight="1" x14ac:dyDescent="0.3">
      <c r="B131" s="21" t="s">
        <v>247</v>
      </c>
      <c r="C131" s="1"/>
      <c r="D131" s="22" t="s">
        <v>276</v>
      </c>
      <c r="E131" s="1" t="s">
        <v>277</v>
      </c>
      <c r="F131" s="23" t="s">
        <v>17</v>
      </c>
      <c r="G131" s="24"/>
      <c r="H131" s="25">
        <v>3780</v>
      </c>
      <c r="I131" s="24"/>
      <c r="J131" s="25" t="b">
        <v>0</v>
      </c>
      <c r="K131" s="19"/>
      <c r="L131" s="26"/>
      <c r="M131" s="27"/>
    </row>
    <row r="132" spans="2:39" s="13" customFormat="1" ht="15" customHeight="1" x14ac:dyDescent="0.3">
      <c r="B132" s="21" t="s">
        <v>247</v>
      </c>
      <c r="C132" s="1"/>
      <c r="D132" s="22" t="s">
        <v>278</v>
      </c>
      <c r="E132" s="1" t="s">
        <v>279</v>
      </c>
      <c r="F132" s="23" t="s">
        <v>14</v>
      </c>
      <c r="G132" s="24"/>
      <c r="H132" s="25">
        <v>3780</v>
      </c>
      <c r="I132" s="24"/>
      <c r="J132" s="25" t="b">
        <v>0</v>
      </c>
      <c r="K132" s="19"/>
      <c r="L132" s="26"/>
      <c r="M132" s="27"/>
    </row>
    <row r="133" spans="2:39" s="13" customFormat="1" ht="15" customHeight="1" x14ac:dyDescent="0.3">
      <c r="B133" s="21" t="s">
        <v>247</v>
      </c>
      <c r="C133" s="1"/>
      <c r="D133" s="22" t="s">
        <v>280</v>
      </c>
      <c r="E133" s="1" t="s">
        <v>281</v>
      </c>
      <c r="F133" s="23" t="s">
        <v>18</v>
      </c>
      <c r="G133" s="24"/>
      <c r="H133" s="25">
        <v>3780</v>
      </c>
      <c r="I133" s="24"/>
      <c r="J133" s="25" t="b">
        <v>0</v>
      </c>
      <c r="K133" s="19"/>
      <c r="L133" s="26"/>
      <c r="M133" s="27"/>
    </row>
    <row r="134" spans="2:39" s="13" customFormat="1" ht="15" customHeight="1" x14ac:dyDescent="0.3">
      <c r="B134" s="21" t="s">
        <v>247</v>
      </c>
      <c r="C134" s="1"/>
      <c r="D134" s="22" t="s">
        <v>282</v>
      </c>
      <c r="E134" s="1" t="s">
        <v>283</v>
      </c>
      <c r="F134" s="23" t="s">
        <v>14</v>
      </c>
      <c r="G134" s="24"/>
      <c r="H134" s="25">
        <v>3780</v>
      </c>
      <c r="I134" s="24"/>
      <c r="J134" s="25" t="b">
        <v>0</v>
      </c>
      <c r="K134" s="19"/>
      <c r="L134" s="26"/>
      <c r="M134" s="27"/>
    </row>
    <row r="135" spans="2:39" s="13" customFormat="1" ht="15" customHeight="1" x14ac:dyDescent="0.3">
      <c r="B135" s="21" t="s">
        <v>247</v>
      </c>
      <c r="C135" s="1"/>
      <c r="D135" s="22" t="s">
        <v>284</v>
      </c>
      <c r="E135" s="1" t="s">
        <v>285</v>
      </c>
      <c r="F135" s="23" t="s">
        <v>30</v>
      </c>
      <c r="G135" s="24"/>
      <c r="H135" s="25">
        <v>3780</v>
      </c>
      <c r="I135" s="24"/>
      <c r="J135" s="25" t="b">
        <v>0</v>
      </c>
      <c r="K135" s="19"/>
      <c r="L135" s="26"/>
      <c r="M135" s="27"/>
    </row>
    <row r="136" spans="2:39" s="13" customFormat="1" ht="15" customHeight="1" x14ac:dyDescent="0.3">
      <c r="B136" s="21" t="s">
        <v>247</v>
      </c>
      <c r="C136" s="1"/>
      <c r="D136" s="22" t="s">
        <v>286</v>
      </c>
      <c r="E136" s="1" t="s">
        <v>287</v>
      </c>
      <c r="F136" s="23" t="s">
        <v>18</v>
      </c>
      <c r="G136" s="24"/>
      <c r="H136" s="25">
        <v>3780</v>
      </c>
      <c r="I136" s="24"/>
      <c r="J136" s="25" t="b">
        <v>0</v>
      </c>
      <c r="K136" s="19"/>
      <c r="L136" s="26"/>
      <c r="M136" s="27"/>
    </row>
    <row r="137" spans="2:39" s="13" customFormat="1" ht="15" customHeight="1" x14ac:dyDescent="0.3">
      <c r="B137" s="21" t="s">
        <v>288</v>
      </c>
      <c r="C137" s="1"/>
      <c r="D137" s="28" t="s">
        <v>8</v>
      </c>
      <c r="E137" s="23" t="s">
        <v>30</v>
      </c>
      <c r="F137" s="23" t="s">
        <v>30</v>
      </c>
      <c r="G137" s="24"/>
      <c r="H137" s="25">
        <v>4481</v>
      </c>
      <c r="I137" s="24"/>
      <c r="J137" s="25" t="b">
        <v>0</v>
      </c>
      <c r="K137" s="19"/>
      <c r="L137" s="26"/>
      <c r="M137" s="27"/>
      <c r="AB137" s="13" t="str">
        <f t="array" ref="AB137">IFERROR(INDEX(B137:B144, SMALL(IF("V"=F137:F144, ROW(F137:F144)-MIN(ROW(F137:F144))+1, ""), ROW() -136 )), "")</f>
        <v>Lourdes University</v>
      </c>
      <c r="AC137" s="13">
        <f t="array" ref="AC137">IFERROR(INDEX(C137:C144, SMALL(IF("V"=F137:F144, ROW(F137:F144)-MIN(ROW(F137:F144))+1, ""), ROW() -136 )), "")</f>
        <v>0</v>
      </c>
      <c r="AD137" s="13" t="str">
        <f t="array" ref="AD137">IFERROR(INDEX(D137:D144, SMALL(IF("V"=F137:F144, ROW(F137:F144)-MIN(ROW(F137:F144))+1, ""), ROW() -136 )), "")</f>
        <v>11-530264</v>
      </c>
      <c r="AE137" s="13" t="str">
        <f t="array" ref="AE137">IFERROR(INDEX(E137:E144, SMALL(IF("V"=F137:F144, ROW(F137:F144)-MIN(ROW(F137:F144))+1, ""), ROW() -136 )), "")</f>
        <v>Aaron Lenz</v>
      </c>
      <c r="AF137" s="13" t="str">
        <f t="array" ref="AF137">IFERROR(INDEX(B137:B144, SMALL(IF(ISNUMBER(SEARCH("JV1",F137:F144)), ROW(F137:F144)-MIN(ROW(F137:F144))+1, ""), ROW() -136 )), "")</f>
        <v/>
      </c>
      <c r="AG137" s="13" t="str">
        <f t="array" ref="AG137">IFERROR(INDEX(C137:C144, SMALL(IF(ISNUMBER(SEARCH("JV1",F137:F144)), ROW(F137:F144)-MIN(ROW(F137:F144))+1, ""), ROW() -136 )), "")</f>
        <v/>
      </c>
      <c r="AH137" s="13" t="str">
        <f t="array" ref="AH137">IFERROR(INDEX(D137:D144, SMALL(IF(ISNUMBER(SEARCH("JV1",F137:F144)), ROW(F137:F144)-MIN(ROW(F137:F144))+1, ""), ROW() -136 )), "")</f>
        <v/>
      </c>
      <c r="AI137" s="13" t="str">
        <f t="array" ref="AI137">IFERROR(INDEX(E137:E144, SMALL(IF(ISNUMBER(SEARCH("JV1",F137:F144)), ROW(F137:F144)-MIN(ROW(F137:F144))+1, ""), ROW() -136 )), "")</f>
        <v/>
      </c>
      <c r="AJ137" s="13" t="str">
        <f t="array" ref="AJ137">IFERROR(INDEX(B137:B144, SMALL(IF(ISNUMBER(SEARCH("JV2",F137:F144)), ROW(F137:F144)-MIN(ROW(F137:F144))+1, ""), ROW() -136 )), "")</f>
        <v/>
      </c>
      <c r="AK137" s="13" t="str">
        <f t="array" ref="AK137">IFERROR(INDEX(C137:C144, SMALL(IF(ISNUMBER(SEARCH("JV2",F137:F144)), ROW(F137:F144)-MIN(ROW(F137:F144))+1, ""), ROW() -136 )), "")</f>
        <v/>
      </c>
      <c r="AL137" s="13" t="str">
        <f t="array" ref="AL137">IFERROR(INDEX(D137:D144, SMALL(IF(ISNUMBER(SEARCH("JV2",F137:F144)), ROW(F137:F144)-MIN(ROW(F137:F144))+1, ""), ROW() -136 )), "")</f>
        <v/>
      </c>
      <c r="AM137" s="13" t="str">
        <f t="array" ref="AM137">IFERROR(INDEX(E137:E144, SMALL(IF(ISNUMBER(SEARCH("JV2",F137:F144)), ROW(F137:F144)-MIN(ROW(F137:F144))+1, ""), ROW() -136 )), "")</f>
        <v/>
      </c>
    </row>
    <row r="138" spans="2:39" s="13" customFormat="1" ht="15" customHeight="1" x14ac:dyDescent="0.3">
      <c r="B138" s="21" t="s">
        <v>288</v>
      </c>
      <c r="C138" s="1"/>
      <c r="D138" s="22" t="s">
        <v>289</v>
      </c>
      <c r="E138" s="1" t="s">
        <v>290</v>
      </c>
      <c r="F138" s="23" t="s">
        <v>14</v>
      </c>
      <c r="G138" s="24"/>
      <c r="H138" s="25">
        <v>4481</v>
      </c>
      <c r="I138" s="24"/>
      <c r="J138" s="25" t="b">
        <v>0</v>
      </c>
      <c r="K138" s="19"/>
      <c r="L138" s="26"/>
      <c r="M138" s="27"/>
      <c r="AB138" s="13" t="str">
        <f t="array" ref="AB138">IFERROR(INDEX(B137:B144, SMALL(IF("V"=F137:F144, ROW(F137:F144)-MIN(ROW(F137:F144))+1, ""), ROW() -136 )), "")</f>
        <v>Lourdes University</v>
      </c>
      <c r="AC138" s="13">
        <f t="array" ref="AC138">IFERROR(INDEX(C137:C144, SMALL(IF("V"=F137:F144, ROW(F137:F144)-MIN(ROW(F137:F144))+1, ""), ROW() -136 )), "")</f>
        <v>0</v>
      </c>
      <c r="AD138" s="13" t="str">
        <f t="array" ref="AD138">IFERROR(INDEX(D137:D144, SMALL(IF("V"=F137:F144, ROW(F137:F144)-MIN(ROW(F137:F144))+1, ""), ROW() -136 )), "")</f>
        <v>23-13645</v>
      </c>
      <c r="AE138" s="13" t="str">
        <f t="array" ref="AE138">IFERROR(INDEX(E137:E144, SMALL(IF("V"=F137:F144, ROW(F137:F144)-MIN(ROW(F137:F144))+1, ""), ROW() -136 )), "")</f>
        <v>Dylan Erway</v>
      </c>
      <c r="AF138" s="13" t="str">
        <f t="array" ref="AF138">IFERROR(INDEX(B137:B144, SMALL(IF(ISNUMBER(SEARCH("JV1",F137:F144)), ROW(F137:F144)-MIN(ROW(F137:F144))+1, ""), ROW() -136 )), "")</f>
        <v/>
      </c>
      <c r="AG138" s="13" t="str">
        <f t="array" ref="AG138">IFERROR(INDEX(C137:C144, SMALL(IF(ISNUMBER(SEARCH("JV1",F137:F144)), ROW(F137:F144)-MIN(ROW(F137:F144))+1, ""), ROW() -136 )), "")</f>
        <v/>
      </c>
      <c r="AH138" s="13" t="str">
        <f t="array" ref="AH138">IFERROR(INDEX(D137:D144, SMALL(IF(ISNUMBER(SEARCH("JV1",F137:F144)), ROW(F137:F144)-MIN(ROW(F137:F144))+1, ""), ROW() -136 )), "")</f>
        <v/>
      </c>
      <c r="AI138" s="13" t="str">
        <f t="array" ref="AI138">IFERROR(INDEX(E137:E144, SMALL(IF(ISNUMBER(SEARCH("JV1",F137:F144)), ROW(F137:F144)-MIN(ROW(F137:F144))+1, ""), ROW() -136 )), "")</f>
        <v/>
      </c>
      <c r="AJ138" s="13" t="str">
        <f t="array" ref="AJ138">IFERROR(INDEX(B137:B144, SMALL(IF(ISNUMBER(SEARCH("JV2",F137:F144)), ROW(F137:F144)-MIN(ROW(F137:F144))+1, ""), ROW() -136 )), "")</f>
        <v/>
      </c>
      <c r="AK138" s="13" t="str">
        <f t="array" ref="AK138">IFERROR(INDEX(C137:C144, SMALL(IF(ISNUMBER(SEARCH("JV2",F137:F144)), ROW(F137:F144)-MIN(ROW(F137:F144))+1, ""), ROW() -136 )), "")</f>
        <v/>
      </c>
      <c r="AL138" s="13" t="str">
        <f t="array" ref="AL138">IFERROR(INDEX(D137:D144, SMALL(IF(ISNUMBER(SEARCH("JV2",F137:F144)), ROW(F137:F144)-MIN(ROW(F137:F144))+1, ""), ROW() -136 )), "")</f>
        <v/>
      </c>
      <c r="AM138" s="13" t="str">
        <f t="array" ref="AM138">IFERROR(INDEX(E137:E144, SMALL(IF(ISNUMBER(SEARCH("JV2",F137:F144)), ROW(F137:F144)-MIN(ROW(F137:F144))+1, ""), ROW() -136 )), "")</f>
        <v/>
      </c>
    </row>
    <row r="139" spans="2:39" s="13" customFormat="1" ht="15" customHeight="1" x14ac:dyDescent="0.3">
      <c r="B139" s="21" t="s">
        <v>288</v>
      </c>
      <c r="C139" s="1"/>
      <c r="D139" s="22" t="s">
        <v>291</v>
      </c>
      <c r="E139" s="1" t="s">
        <v>292</v>
      </c>
      <c r="F139" s="23" t="s">
        <v>30</v>
      </c>
      <c r="G139" s="24"/>
      <c r="H139" s="25">
        <v>4481</v>
      </c>
      <c r="I139" s="24"/>
      <c r="J139" s="25" t="b">
        <v>0</v>
      </c>
      <c r="K139" s="19"/>
      <c r="L139" s="26"/>
      <c r="M139" s="27"/>
      <c r="AB139" s="13" t="str">
        <f t="array" ref="AB139">IFERROR(INDEX(B137:B144, SMALL(IF("V"=F137:F144, ROW(F137:F144)-MIN(ROW(F137:F144))+1, ""), ROW() -136 )), "")</f>
        <v>Lourdes University</v>
      </c>
      <c r="AC139" s="13">
        <f t="array" ref="AC139">IFERROR(INDEX(C137:C144, SMALL(IF("V"=F137:F144, ROW(F137:F144)-MIN(ROW(F137:F144))+1, ""), ROW() -136 )), "")</f>
        <v>0</v>
      </c>
      <c r="AD139" s="13" t="str">
        <f t="array" ref="AD139">IFERROR(INDEX(D137:D144, SMALL(IF("V"=F137:F144, ROW(F137:F144)-MIN(ROW(F137:F144))+1, ""), ROW() -136 )), "")</f>
        <v>5777-2939</v>
      </c>
      <c r="AE139" s="13" t="str">
        <f t="array" ref="AE139">IFERROR(INDEX(E137:E144, SMALL(IF("V"=F137:F144, ROW(F137:F144)-MIN(ROW(F137:F144))+1, ""), ROW() -136 )), "")</f>
        <v>Ethan Achten</v>
      </c>
      <c r="AF139" s="13" t="str">
        <f t="array" ref="AF139">IFERROR(INDEX(B137:B144, SMALL(IF(ISNUMBER(SEARCH("JV1",F137:F144)), ROW(F137:F144)-MIN(ROW(F137:F144))+1, ""), ROW() -136 )), "")</f>
        <v/>
      </c>
      <c r="AG139" s="13" t="str">
        <f t="array" ref="AG139">IFERROR(INDEX(C137:C144, SMALL(IF(ISNUMBER(SEARCH("JV1",F137:F144)), ROW(F137:F144)-MIN(ROW(F137:F144))+1, ""), ROW() -136 )), "")</f>
        <v/>
      </c>
      <c r="AH139" s="13" t="str">
        <f t="array" ref="AH139">IFERROR(INDEX(D137:D144, SMALL(IF(ISNUMBER(SEARCH("JV1",F137:F144)), ROW(F137:F144)-MIN(ROW(F137:F144))+1, ""), ROW() -136 )), "")</f>
        <v/>
      </c>
      <c r="AI139" s="13" t="str">
        <f t="array" ref="AI139">IFERROR(INDEX(E137:E144, SMALL(IF(ISNUMBER(SEARCH("JV1",F137:F144)), ROW(F137:F144)-MIN(ROW(F137:F144))+1, ""), ROW() -136 )), "")</f>
        <v/>
      </c>
      <c r="AJ139" s="13" t="str">
        <f t="array" ref="AJ139">IFERROR(INDEX(B137:B144, SMALL(IF(ISNUMBER(SEARCH("JV2",F137:F144)), ROW(F137:F144)-MIN(ROW(F137:F144))+1, ""), ROW() -136 )), "")</f>
        <v/>
      </c>
      <c r="AK139" s="13" t="str">
        <f t="array" ref="AK139">IFERROR(INDEX(C137:C144, SMALL(IF(ISNUMBER(SEARCH("JV2",F137:F144)), ROW(F137:F144)-MIN(ROW(F137:F144))+1, ""), ROW() -136 )), "")</f>
        <v/>
      </c>
      <c r="AL139" s="13" t="str">
        <f t="array" ref="AL139">IFERROR(INDEX(D137:D144, SMALL(IF(ISNUMBER(SEARCH("JV2",F137:F144)), ROW(F137:F144)-MIN(ROW(F137:F144))+1, ""), ROW() -136 )), "")</f>
        <v/>
      </c>
      <c r="AM139" s="13" t="str">
        <f t="array" ref="AM139">IFERROR(INDEX(E137:E144, SMALL(IF(ISNUMBER(SEARCH("JV2",F137:F144)), ROW(F137:F144)-MIN(ROW(F137:F144))+1, ""), ROW() -136 )), "")</f>
        <v/>
      </c>
    </row>
    <row r="140" spans="2:39" s="13" customFormat="1" ht="15" customHeight="1" x14ac:dyDescent="0.3">
      <c r="B140" s="21" t="s">
        <v>288</v>
      </c>
      <c r="C140" s="1"/>
      <c r="D140" s="22" t="s">
        <v>293</v>
      </c>
      <c r="E140" s="1" t="s">
        <v>294</v>
      </c>
      <c r="F140" s="23" t="s">
        <v>14</v>
      </c>
      <c r="G140" s="24"/>
      <c r="H140" s="25">
        <v>4481</v>
      </c>
      <c r="I140" s="24"/>
      <c r="J140" s="25" t="b">
        <v>0</v>
      </c>
      <c r="K140" s="19"/>
      <c r="L140" s="26"/>
      <c r="M140" s="27"/>
      <c r="AB140" s="13" t="str">
        <f t="array" ref="AB140">IFERROR(INDEX(B137:B144, SMALL(IF("V"=F137:F144, ROW(F137:F144)-MIN(ROW(F137:F144))+1, ""), ROW() -136 )), "")</f>
        <v>Lourdes University</v>
      </c>
      <c r="AC140" s="13">
        <f t="array" ref="AC140">IFERROR(INDEX(C137:C144, SMALL(IF("V"=F137:F144, ROW(F137:F144)-MIN(ROW(F137:F144))+1, ""), ROW() -136 )), "")</f>
        <v>0</v>
      </c>
      <c r="AD140" s="13" t="str">
        <f t="array" ref="AD140">IFERROR(INDEX(D137:D144, SMALL(IF("V"=F137:F144, ROW(F137:F144)-MIN(ROW(F137:F144))+1, ""), ROW() -136 )), "")</f>
        <v>11-83799</v>
      </c>
      <c r="AE140" s="13" t="str">
        <f t="array" ref="AE140">IFERROR(INDEX(E137:E144, SMALL(IF("V"=F137:F144, ROW(F137:F144)-MIN(ROW(F137:F144))+1, ""), ROW() -136 )), "")</f>
        <v>Tyler Rose</v>
      </c>
      <c r="AF140" s="13" t="str">
        <f t="array" ref="AF140">IFERROR(INDEX(B137:B144, SMALL(IF(ISNUMBER(SEARCH("JV1",F137:F144)), ROW(F137:F144)-MIN(ROW(F137:F144))+1, ""), ROW() -136 )), "")</f>
        <v/>
      </c>
      <c r="AG140" s="13" t="str">
        <f t="array" ref="AG140">IFERROR(INDEX(C137:C144, SMALL(IF(ISNUMBER(SEARCH("JV1",F137:F144)), ROW(F137:F144)-MIN(ROW(F137:F144))+1, ""), ROW() -136 )), "")</f>
        <v/>
      </c>
      <c r="AH140" s="13" t="str">
        <f t="array" ref="AH140">IFERROR(INDEX(D137:D144, SMALL(IF(ISNUMBER(SEARCH("JV1",F137:F144)), ROW(F137:F144)-MIN(ROW(F137:F144))+1, ""), ROW() -136 )), "")</f>
        <v/>
      </c>
      <c r="AI140" s="13" t="str">
        <f t="array" ref="AI140">IFERROR(INDEX(E137:E144, SMALL(IF(ISNUMBER(SEARCH("JV1",F137:F144)), ROW(F137:F144)-MIN(ROW(F137:F144))+1, ""), ROW() -136 )), "")</f>
        <v/>
      </c>
      <c r="AJ140" s="13" t="str">
        <f t="array" ref="AJ140">IFERROR(INDEX(B137:B144, SMALL(IF(ISNUMBER(SEARCH("JV2",F137:F144)), ROW(F137:F144)-MIN(ROW(F137:F144))+1, ""), ROW() -136 )), "")</f>
        <v/>
      </c>
      <c r="AK140" s="13" t="str">
        <f t="array" ref="AK140">IFERROR(INDEX(C137:C144, SMALL(IF(ISNUMBER(SEARCH("JV2",F137:F144)), ROW(F137:F144)-MIN(ROW(F137:F144))+1, ""), ROW() -136 )), "")</f>
        <v/>
      </c>
      <c r="AL140" s="13" t="str">
        <f t="array" ref="AL140">IFERROR(INDEX(D137:D144, SMALL(IF(ISNUMBER(SEARCH("JV2",F137:F144)), ROW(F137:F144)-MIN(ROW(F137:F144))+1, ""), ROW() -136 )), "")</f>
        <v/>
      </c>
      <c r="AM140" s="13" t="str">
        <f t="array" ref="AM140">IFERROR(INDEX(E137:E144, SMALL(IF(ISNUMBER(SEARCH("JV2",F137:F144)), ROW(F137:F144)-MIN(ROW(F137:F144))+1, ""), ROW() -136 )), "")</f>
        <v/>
      </c>
    </row>
    <row r="141" spans="2:39" s="13" customFormat="1" ht="15" customHeight="1" x14ac:dyDescent="0.3">
      <c r="B141" s="21" t="s">
        <v>288</v>
      </c>
      <c r="C141" s="1"/>
      <c r="D141" s="22" t="s">
        <v>295</v>
      </c>
      <c r="E141" s="1" t="s">
        <v>296</v>
      </c>
      <c r="F141" s="23" t="s">
        <v>14</v>
      </c>
      <c r="G141" s="24"/>
      <c r="H141" s="25">
        <v>4481</v>
      </c>
      <c r="I141" s="24"/>
      <c r="J141" s="25" t="b">
        <v>0</v>
      </c>
      <c r="K141" s="19"/>
      <c r="L141" s="26"/>
      <c r="M141" s="27"/>
      <c r="AB141" s="13" t="str">
        <f t="array" ref="AB141">IFERROR(INDEX(B137:B144, SMALL(IF("V"=F137:F144, ROW(F137:F144)-MIN(ROW(F137:F144))+1, ""), ROW() -136 )), "")</f>
        <v>Lourdes University</v>
      </c>
      <c r="AC141" s="13">
        <f t="array" ref="AC141">IFERROR(INDEX(C137:C144, SMALL(IF("V"=F137:F144, ROW(F137:F144)-MIN(ROW(F137:F144))+1, ""), ROW() -136 )), "")</f>
        <v>0</v>
      </c>
      <c r="AD141" s="13" t="str">
        <f t="array" ref="AD141">IFERROR(INDEX(D137:D144, SMALL(IF("V"=F137:F144, ROW(F137:F144)-MIN(ROW(F137:F144))+1, ""), ROW() -136 )), "")</f>
        <v>23-34736</v>
      </c>
      <c r="AE141" s="13" t="str">
        <f t="array" ref="AE141">IFERROR(INDEX(E137:E144, SMALL(IF("V"=F137:F144, ROW(F137:F144)-MIN(ROW(F137:F144))+1, ""), ROW() -136 )), "")</f>
        <v>Zachary Gibson</v>
      </c>
      <c r="AF141" s="13" t="str">
        <f t="array" ref="AF141">IFERROR(INDEX(B137:B144, SMALL(IF(ISNUMBER(SEARCH("JV1",F137:F144)), ROW(F137:F144)-MIN(ROW(F137:F144))+1, ""), ROW() -136 )), "")</f>
        <v/>
      </c>
      <c r="AG141" s="13" t="str">
        <f t="array" ref="AG141">IFERROR(INDEX(C137:C144, SMALL(IF(ISNUMBER(SEARCH("JV1",F137:F144)), ROW(F137:F144)-MIN(ROW(F137:F144))+1, ""), ROW() -136 )), "")</f>
        <v/>
      </c>
      <c r="AH141" s="13" t="str">
        <f t="array" ref="AH141">IFERROR(INDEX(D137:D144, SMALL(IF(ISNUMBER(SEARCH("JV1",F137:F144)), ROW(F137:F144)-MIN(ROW(F137:F144))+1, ""), ROW() -136 )), "")</f>
        <v/>
      </c>
      <c r="AI141" s="13" t="str">
        <f t="array" ref="AI141">IFERROR(INDEX(E137:E144, SMALL(IF(ISNUMBER(SEARCH("JV1",F137:F144)), ROW(F137:F144)-MIN(ROW(F137:F144))+1, ""), ROW() -136 )), "")</f>
        <v/>
      </c>
      <c r="AJ141" s="13" t="str">
        <f t="array" ref="AJ141">IFERROR(INDEX(B137:B144, SMALL(IF(ISNUMBER(SEARCH("JV2",F137:F144)), ROW(F137:F144)-MIN(ROW(F137:F144))+1, ""), ROW() -136 )), "")</f>
        <v/>
      </c>
      <c r="AK141" s="13" t="str">
        <f t="array" ref="AK141">IFERROR(INDEX(C137:C144, SMALL(IF(ISNUMBER(SEARCH("JV2",F137:F144)), ROW(F137:F144)-MIN(ROW(F137:F144))+1, ""), ROW() -136 )), "")</f>
        <v/>
      </c>
      <c r="AL141" s="13" t="str">
        <f t="array" ref="AL141">IFERROR(INDEX(D137:D144, SMALL(IF(ISNUMBER(SEARCH("JV2",F137:F144)), ROW(F137:F144)-MIN(ROW(F137:F144))+1, ""), ROW() -136 )), "")</f>
        <v/>
      </c>
      <c r="AM141" s="13" t="str">
        <f t="array" ref="AM141">IFERROR(INDEX(E137:E144, SMALL(IF(ISNUMBER(SEARCH("JV2",F137:F144)), ROW(F137:F144)-MIN(ROW(F137:F144))+1, ""), ROW() -136 )), "")</f>
        <v/>
      </c>
    </row>
    <row r="142" spans="2:39" s="13" customFormat="1" ht="15" customHeight="1" x14ac:dyDescent="0.3">
      <c r="B142" s="21" t="s">
        <v>288</v>
      </c>
      <c r="C142" s="1"/>
      <c r="D142" s="22" t="s">
        <v>297</v>
      </c>
      <c r="E142" s="1" t="s">
        <v>298</v>
      </c>
      <c r="F142" s="23" t="s">
        <v>30</v>
      </c>
      <c r="G142" s="24"/>
      <c r="H142" s="25">
        <v>4481</v>
      </c>
      <c r="I142" s="24"/>
      <c r="J142" s="25" t="b">
        <v>0</v>
      </c>
      <c r="K142" s="19"/>
      <c r="L142" s="26"/>
      <c r="M142" s="27"/>
      <c r="AB142" s="13" t="str">
        <f t="array" ref="AB142">IFERROR(INDEX(B137:B144, SMALL(IF("V"=F137:F144, ROW(F137:F144)-MIN(ROW(F137:F144))+1, ""), ROW() -136 )), "")</f>
        <v/>
      </c>
      <c r="AC142" s="13" t="str">
        <f t="array" ref="AC142">IFERROR(INDEX(C137:C144, SMALL(IF("V"=F137:F144, ROW(F137:F144)-MIN(ROW(F137:F144))+1, ""), ROW() -136 )), "")</f>
        <v/>
      </c>
      <c r="AD142" s="13" t="str">
        <f t="array" ref="AD142">IFERROR(INDEX(D137:D144, SMALL(IF("V"=F137:F144, ROW(F137:F144)-MIN(ROW(F137:F144))+1, ""), ROW() -136 )), "")</f>
        <v/>
      </c>
      <c r="AE142" s="13" t="str">
        <f t="array" ref="AE142">IFERROR(INDEX(E137:E144, SMALL(IF("V"=F137:F144, ROW(F137:F144)-MIN(ROW(F137:F144))+1, ""), ROW() -136 )), "")</f>
        <v/>
      </c>
      <c r="AF142" s="13" t="str">
        <f t="array" ref="AF142">IFERROR(INDEX(B137:B144, SMALL(IF(ISNUMBER(SEARCH("JV1",F137:F144)), ROW(F137:F144)-MIN(ROW(F137:F144))+1, ""), ROW() -136 )), "")</f>
        <v/>
      </c>
      <c r="AG142" s="13" t="str">
        <f t="array" ref="AG142">IFERROR(INDEX(C137:C144, SMALL(IF(ISNUMBER(SEARCH("JV1",F137:F144)), ROW(F137:F144)-MIN(ROW(F137:F144))+1, ""), ROW() -136 )), "")</f>
        <v/>
      </c>
      <c r="AH142" s="13" t="str">
        <f t="array" ref="AH142">IFERROR(INDEX(D137:D144, SMALL(IF(ISNUMBER(SEARCH("JV1",F137:F144)), ROW(F137:F144)-MIN(ROW(F137:F144))+1, ""), ROW() -136 )), "")</f>
        <v/>
      </c>
      <c r="AI142" s="13" t="str">
        <f t="array" ref="AI142">IFERROR(INDEX(E137:E144, SMALL(IF(ISNUMBER(SEARCH("JV1",F137:F144)), ROW(F137:F144)-MIN(ROW(F137:F144))+1, ""), ROW() -136 )), "")</f>
        <v/>
      </c>
      <c r="AJ142" s="13" t="str">
        <f t="array" ref="AJ142">IFERROR(INDEX(B137:B144, SMALL(IF(ISNUMBER(SEARCH("JV2",F137:F144)), ROW(F137:F144)-MIN(ROW(F137:F144))+1, ""), ROW() -136 )), "")</f>
        <v/>
      </c>
      <c r="AK142" s="13" t="str">
        <f t="array" ref="AK142">IFERROR(INDEX(C137:C144, SMALL(IF(ISNUMBER(SEARCH("JV2",F137:F144)), ROW(F137:F144)-MIN(ROW(F137:F144))+1, ""), ROW() -136 )), "")</f>
        <v/>
      </c>
      <c r="AL142" s="13" t="str">
        <f t="array" ref="AL142">IFERROR(INDEX(D137:D144, SMALL(IF(ISNUMBER(SEARCH("JV2",F137:F144)), ROW(F137:F144)-MIN(ROW(F137:F144))+1, ""), ROW() -136 )), "")</f>
        <v/>
      </c>
      <c r="AM142" s="13" t="str">
        <f t="array" ref="AM142">IFERROR(INDEX(E137:E144, SMALL(IF(ISNUMBER(SEARCH("JV2",F137:F144)), ROW(F137:F144)-MIN(ROW(F137:F144))+1, ""), ROW() -136 )), "")</f>
        <v/>
      </c>
    </row>
    <row r="143" spans="2:39" s="13" customFormat="1" ht="15" customHeight="1" x14ac:dyDescent="0.3">
      <c r="B143" s="21" t="s">
        <v>288</v>
      </c>
      <c r="C143" s="1"/>
      <c r="D143" s="22" t="s">
        <v>299</v>
      </c>
      <c r="E143" s="1" t="s">
        <v>300</v>
      </c>
      <c r="F143" s="23" t="s">
        <v>14</v>
      </c>
      <c r="G143" s="24"/>
      <c r="H143" s="25">
        <v>4481</v>
      </c>
      <c r="I143" s="24"/>
      <c r="J143" s="25" t="b">
        <v>0</v>
      </c>
      <c r="K143" s="19"/>
      <c r="L143" s="26"/>
      <c r="M143" s="27"/>
      <c r="AB143" s="13" t="str">
        <f t="array" ref="AB143">IFERROR(INDEX(B137:B144, SMALL(IF("V"=F137:F144, ROW(F137:F144)-MIN(ROW(F137:F144))+1, ""), ROW() -136 )), "")</f>
        <v/>
      </c>
      <c r="AC143" s="13" t="str">
        <f t="array" ref="AC143">IFERROR(INDEX(C137:C144, SMALL(IF("V"=F137:F144, ROW(F137:F144)-MIN(ROW(F137:F144))+1, ""), ROW() -136 )), "")</f>
        <v/>
      </c>
      <c r="AD143" s="13" t="str">
        <f t="array" ref="AD143">IFERROR(INDEX(D137:D144, SMALL(IF("V"=F137:F144, ROW(F137:F144)-MIN(ROW(F137:F144))+1, ""), ROW() -136 )), "")</f>
        <v/>
      </c>
      <c r="AE143" s="13" t="str">
        <f t="array" ref="AE143">IFERROR(INDEX(E137:E144, SMALL(IF("V"=F137:F144, ROW(F137:F144)-MIN(ROW(F137:F144))+1, ""), ROW() -136 )), "")</f>
        <v/>
      </c>
      <c r="AF143" s="13" t="str">
        <f t="array" ref="AF143">IFERROR(INDEX(B137:B144, SMALL(IF(ISNUMBER(SEARCH("JV1",F137:F144)), ROW(F137:F144)-MIN(ROW(F137:F144))+1, ""), ROW() -136 )), "")</f>
        <v/>
      </c>
      <c r="AG143" s="13" t="str">
        <f t="array" ref="AG143">IFERROR(INDEX(C137:C144, SMALL(IF(ISNUMBER(SEARCH("JV1",F137:F144)), ROW(F137:F144)-MIN(ROW(F137:F144))+1, ""), ROW() -136 )), "")</f>
        <v/>
      </c>
      <c r="AH143" s="13" t="str">
        <f t="array" ref="AH143">IFERROR(INDEX(D137:D144, SMALL(IF(ISNUMBER(SEARCH("JV1",F137:F144)), ROW(F137:F144)-MIN(ROW(F137:F144))+1, ""), ROW() -136 )), "")</f>
        <v/>
      </c>
      <c r="AI143" s="13" t="str">
        <f t="array" ref="AI143">IFERROR(INDEX(E137:E144, SMALL(IF(ISNUMBER(SEARCH("JV1",F137:F144)), ROW(F137:F144)-MIN(ROW(F137:F144))+1, ""), ROW() -136 )), "")</f>
        <v/>
      </c>
      <c r="AJ143" s="13" t="str">
        <f t="array" ref="AJ143">IFERROR(INDEX(B137:B144, SMALL(IF(ISNUMBER(SEARCH("JV2",F137:F144)), ROW(F137:F144)-MIN(ROW(F137:F144))+1, ""), ROW() -136 )), "")</f>
        <v/>
      </c>
      <c r="AK143" s="13" t="str">
        <f t="array" ref="AK143">IFERROR(INDEX(C137:C144, SMALL(IF(ISNUMBER(SEARCH("JV2",F137:F144)), ROW(F137:F144)-MIN(ROW(F137:F144))+1, ""), ROW() -136 )), "")</f>
        <v/>
      </c>
      <c r="AL143" s="13" t="str">
        <f t="array" ref="AL143">IFERROR(INDEX(D137:D144, SMALL(IF(ISNUMBER(SEARCH("JV2",F137:F144)), ROW(F137:F144)-MIN(ROW(F137:F144))+1, ""), ROW() -136 )), "")</f>
        <v/>
      </c>
      <c r="AM143" s="13" t="str">
        <f t="array" ref="AM143">IFERROR(INDEX(E137:E144, SMALL(IF(ISNUMBER(SEARCH("JV2",F137:F144)), ROW(F137:F144)-MIN(ROW(F137:F144))+1, ""), ROW() -136 )), "")</f>
        <v/>
      </c>
    </row>
    <row r="144" spans="2:39" s="13" customFormat="1" ht="15" customHeight="1" x14ac:dyDescent="0.3">
      <c r="B144" s="21" t="s">
        <v>288</v>
      </c>
      <c r="C144" s="1"/>
      <c r="D144" s="22" t="s">
        <v>301</v>
      </c>
      <c r="E144" s="1" t="s">
        <v>302</v>
      </c>
      <c r="F144" s="23" t="s">
        <v>14</v>
      </c>
      <c r="G144" s="24"/>
      <c r="H144" s="25">
        <v>4481</v>
      </c>
      <c r="I144" s="24"/>
      <c r="J144" s="25" t="b">
        <v>0</v>
      </c>
      <c r="K144" s="19"/>
      <c r="L144" s="26"/>
      <c r="M144" s="27"/>
      <c r="AB144" s="13" t="str">
        <f t="array" ref="AB144">IFERROR(INDEX(B137:B144, SMALL(IF("V"=F137:F144, ROW(F137:F144)-MIN(ROW(F137:F144))+1, ""), ROW() -136 )), "")</f>
        <v/>
      </c>
      <c r="AC144" s="13" t="str">
        <f t="array" ref="AC144">IFERROR(INDEX(C137:C144, SMALL(IF("V"=F137:F144, ROW(F137:F144)-MIN(ROW(F137:F144))+1, ""), ROW() -136 )), "")</f>
        <v/>
      </c>
      <c r="AD144" s="13" t="str">
        <f t="array" ref="AD144">IFERROR(INDEX(D137:D144, SMALL(IF("V"=F137:F144, ROW(F137:F144)-MIN(ROW(F137:F144))+1, ""), ROW() -136 )), "")</f>
        <v/>
      </c>
      <c r="AE144" s="13" t="str">
        <f t="array" ref="AE144">IFERROR(INDEX(E137:E144, SMALL(IF("V"=F137:F144, ROW(F137:F144)-MIN(ROW(F137:F144))+1, ""), ROW() -136 )), "")</f>
        <v/>
      </c>
      <c r="AF144" s="13" t="str">
        <f t="array" ref="AF144">IFERROR(INDEX(B137:B144, SMALL(IF(ISNUMBER(SEARCH("JV1",F137:F144)), ROW(F137:F144)-MIN(ROW(F137:F144))+1, ""), ROW() -136 )), "")</f>
        <v/>
      </c>
      <c r="AG144" s="13" t="str">
        <f t="array" ref="AG144">IFERROR(INDEX(C137:C144, SMALL(IF(ISNUMBER(SEARCH("JV1",F137:F144)), ROW(F137:F144)-MIN(ROW(F137:F144))+1, ""), ROW() -136 )), "")</f>
        <v/>
      </c>
      <c r="AH144" s="13" t="str">
        <f t="array" ref="AH144">IFERROR(INDEX(D137:D144, SMALL(IF(ISNUMBER(SEARCH("JV1",F137:F144)), ROW(F137:F144)-MIN(ROW(F137:F144))+1, ""), ROW() -136 )), "")</f>
        <v/>
      </c>
      <c r="AI144" s="13" t="str">
        <f t="array" ref="AI144">IFERROR(INDEX(E137:E144, SMALL(IF(ISNUMBER(SEARCH("JV1",F137:F144)), ROW(F137:F144)-MIN(ROW(F137:F144))+1, ""), ROW() -136 )), "")</f>
        <v/>
      </c>
      <c r="AJ144" s="13" t="str">
        <f t="array" ref="AJ144">IFERROR(INDEX(B137:B144, SMALL(IF(ISNUMBER(SEARCH("JV2",F137:F144)), ROW(F137:F144)-MIN(ROW(F137:F144))+1, ""), ROW() -136 )), "")</f>
        <v/>
      </c>
      <c r="AK144" s="13" t="str">
        <f t="array" ref="AK144">IFERROR(INDEX(C137:C144, SMALL(IF(ISNUMBER(SEARCH("JV2",F137:F144)), ROW(F137:F144)-MIN(ROW(F137:F144))+1, ""), ROW() -136 )), "")</f>
        <v/>
      </c>
      <c r="AL144" s="13" t="str">
        <f t="array" ref="AL144">IFERROR(INDEX(D137:D144, SMALL(IF(ISNUMBER(SEARCH("JV2",F137:F144)), ROW(F137:F144)-MIN(ROW(F137:F144))+1, ""), ROW() -136 )), "")</f>
        <v/>
      </c>
      <c r="AM144" s="13" t="str">
        <f t="array" ref="AM144">IFERROR(INDEX(E137:E144, SMALL(IF(ISNUMBER(SEARCH("JV2",F137:F144)), ROW(F137:F144)-MIN(ROW(F137:F144))+1, ""), ROW() -136 )), "")</f>
        <v/>
      </c>
    </row>
    <row r="145" spans="2:39" s="13" customFormat="1" ht="15" customHeight="1" x14ac:dyDescent="0.3">
      <c r="B145" s="21" t="s">
        <v>303</v>
      </c>
      <c r="C145" s="1"/>
      <c r="D145" s="22" t="s">
        <v>304</v>
      </c>
      <c r="E145" s="1" t="s">
        <v>305</v>
      </c>
      <c r="F145" s="23" t="s">
        <v>17</v>
      </c>
      <c r="G145" s="24"/>
      <c r="H145" s="25">
        <v>4438</v>
      </c>
      <c r="I145" s="24"/>
      <c r="J145" s="25" t="b">
        <v>0</v>
      </c>
      <c r="K145" s="19"/>
      <c r="L145" s="26"/>
      <c r="M145" s="27"/>
      <c r="AB145" s="13" t="str">
        <f t="array" ref="AB145">IFERROR(INDEX(B145:B158, SMALL(IF("V"=F145:F158, ROW(F145:F158)-MIN(ROW(F145:F158))+1, ""), ROW() -144 )), "")</f>
        <v>Madonna University</v>
      </c>
      <c r="AC145" s="13">
        <f t="array" ref="AC145">IFERROR(INDEX(C145:C158, SMALL(IF("V"=F145:F158, ROW(F145:F158)-MIN(ROW(F145:F158))+1, ""), ROW() -144 )), "")</f>
        <v>0</v>
      </c>
      <c r="AD145" s="13" t="str">
        <f t="array" ref="AD145">IFERROR(INDEX(D145:D158, SMALL(IF("V"=F145:F158, ROW(F145:F158)-MIN(ROW(F145:F158))+1, ""), ROW() -144 )), "")</f>
        <v>7914-20765</v>
      </c>
      <c r="AE145" s="13" t="str">
        <f t="array" ref="AE145">IFERROR(INDEX(E145:E158, SMALL(IF("V"=F145:F158, ROW(F145:F158)-MIN(ROW(F145:F158))+1, ""), ROW() -144 )), "")</f>
        <v>Andrew Cetnar</v>
      </c>
      <c r="AF145" s="13" t="str">
        <f t="array" ref="AF145">IFERROR(INDEX(B145:B158, SMALL(IF(ISNUMBER(SEARCH("JV1",F145:F158)), ROW(F145:F158)-MIN(ROW(F145:F158))+1, ""), ROW() -144 )), "")</f>
        <v>Madonna University</v>
      </c>
      <c r="AG145" s="13">
        <f t="array" ref="AG145">IFERROR(INDEX(C145:C158, SMALL(IF(ISNUMBER(SEARCH("JV1",F145:F158)), ROW(F145:F158)-MIN(ROW(F145:F158))+1, ""), ROW() -144 )), "")</f>
        <v>0</v>
      </c>
      <c r="AH145" s="13" t="str">
        <f t="array" ref="AH145">IFERROR(INDEX(D145:D158, SMALL(IF(ISNUMBER(SEARCH("JV1",F145:F158)), ROW(F145:F158)-MIN(ROW(F145:F158))+1, ""), ROW() -144 )), "")</f>
        <v>11-598356</v>
      </c>
      <c r="AI145" s="13" t="str">
        <f t="array" ref="AI145">IFERROR(INDEX(E145:E158, SMALL(IF(ISNUMBER(SEARCH("JV1",F145:F158)), ROW(F145:F158)-MIN(ROW(F145:F158))+1, ""), ROW() -144 )), "")</f>
        <v>Alex Warren</v>
      </c>
      <c r="AJ145" s="13" t="str">
        <f t="array" ref="AJ145">IFERROR(INDEX(B145:B158, SMALL(IF(ISNUMBER(SEARCH("JV2",F145:F158)), ROW(F145:F158)-MIN(ROW(F145:F158))+1, ""), ROW() -144 )), "")</f>
        <v/>
      </c>
      <c r="AK145" s="13" t="str">
        <f t="array" ref="AK145">IFERROR(INDEX(C145:C158, SMALL(IF(ISNUMBER(SEARCH("JV2",F145:F158)), ROW(F145:F158)-MIN(ROW(F145:F158))+1, ""), ROW() -144 )), "")</f>
        <v/>
      </c>
      <c r="AL145" s="13" t="str">
        <f t="array" ref="AL145">IFERROR(INDEX(D145:D158, SMALL(IF(ISNUMBER(SEARCH("JV2",F145:F158)), ROW(F145:F158)-MIN(ROW(F145:F158))+1, ""), ROW() -144 )), "")</f>
        <v/>
      </c>
      <c r="AM145" s="13" t="str">
        <f t="array" ref="AM145">IFERROR(INDEX(E145:E158, SMALL(IF(ISNUMBER(SEARCH("JV2",F145:F158)), ROW(F145:F158)-MIN(ROW(F145:F158))+1, ""), ROW() -144 )), "")</f>
        <v/>
      </c>
    </row>
    <row r="146" spans="2:39" s="13" customFormat="1" ht="15" customHeight="1" x14ac:dyDescent="0.3">
      <c r="B146" s="21" t="s">
        <v>303</v>
      </c>
      <c r="C146" s="1"/>
      <c r="D146" s="22" t="s">
        <v>306</v>
      </c>
      <c r="E146" s="1" t="s">
        <v>307</v>
      </c>
      <c r="F146" s="23" t="s">
        <v>14</v>
      </c>
      <c r="G146" s="24"/>
      <c r="H146" s="25">
        <v>4438</v>
      </c>
      <c r="I146" s="24"/>
      <c r="J146" s="25" t="b">
        <v>0</v>
      </c>
      <c r="K146" s="19"/>
      <c r="L146" s="26"/>
      <c r="M146" s="27"/>
      <c r="AB146" s="13" t="str">
        <f t="array" ref="AB146">IFERROR(INDEX(B145:B158, SMALL(IF("V"=F145:F158, ROW(F145:F158)-MIN(ROW(F145:F158))+1, ""), ROW() -144 )), "")</f>
        <v>Madonna University</v>
      </c>
      <c r="AC146" s="13">
        <f t="array" ref="AC146">IFERROR(INDEX(C145:C158, SMALL(IF("V"=F145:F158, ROW(F145:F158)-MIN(ROW(F145:F158))+1, ""), ROW() -144 )), "")</f>
        <v>0</v>
      </c>
      <c r="AD146" s="13" t="str">
        <f t="array" ref="AD146">IFERROR(INDEX(D145:D158, SMALL(IF("V"=F145:F158, ROW(F145:F158)-MIN(ROW(F145:F158))+1, ""), ROW() -144 )), "")</f>
        <v>11-42515</v>
      </c>
      <c r="AE146" s="13" t="str">
        <f t="array" ref="AE146">IFERROR(INDEX(E145:E158, SMALL(IF("V"=F145:F158, ROW(F145:F158)-MIN(ROW(F145:F158))+1, ""), ROW() -144 )), "")</f>
        <v>Anthony Thibodeaux</v>
      </c>
      <c r="AF146" s="13" t="str">
        <f t="array" ref="AF146">IFERROR(INDEX(B145:B158, SMALL(IF(ISNUMBER(SEARCH("JV1",F145:F158)), ROW(F145:F158)-MIN(ROW(F145:F158))+1, ""), ROW() -144 )), "")</f>
        <v>Madonna University</v>
      </c>
      <c r="AG146" s="13">
        <f t="array" ref="AG146">IFERROR(INDEX(C145:C158, SMALL(IF(ISNUMBER(SEARCH("JV1",F145:F158)), ROW(F145:F158)-MIN(ROW(F145:F158))+1, ""), ROW() -144 )), "")</f>
        <v>0</v>
      </c>
      <c r="AH146" s="13" t="str">
        <f t="array" ref="AH146">IFERROR(INDEX(D145:D158, SMALL(IF(ISNUMBER(SEARCH("JV1",F145:F158)), ROW(F145:F158)-MIN(ROW(F145:F158))+1, ""), ROW() -144 )), "")</f>
        <v>11-335322</v>
      </c>
      <c r="AI146" s="13" t="str">
        <f t="array" ref="AI146">IFERROR(INDEX(E145:E158, SMALL(IF(ISNUMBER(SEARCH("JV1",F145:F158)), ROW(F145:F158)-MIN(ROW(F145:F158))+1, ""), ROW() -144 )), "")</f>
        <v>Griffin Cartier</v>
      </c>
      <c r="AJ146" s="13" t="str">
        <f t="array" ref="AJ146">IFERROR(INDEX(B145:B158, SMALL(IF(ISNUMBER(SEARCH("JV2",F145:F158)), ROW(F145:F158)-MIN(ROW(F145:F158))+1, ""), ROW() -144 )), "")</f>
        <v/>
      </c>
      <c r="AK146" s="13" t="str">
        <f t="array" ref="AK146">IFERROR(INDEX(C145:C158, SMALL(IF(ISNUMBER(SEARCH("JV2",F145:F158)), ROW(F145:F158)-MIN(ROW(F145:F158))+1, ""), ROW() -144 )), "")</f>
        <v/>
      </c>
      <c r="AL146" s="13" t="str">
        <f t="array" ref="AL146">IFERROR(INDEX(D145:D158, SMALL(IF(ISNUMBER(SEARCH("JV2",F145:F158)), ROW(F145:F158)-MIN(ROW(F145:F158))+1, ""), ROW() -144 )), "")</f>
        <v/>
      </c>
      <c r="AM146" s="13" t="str">
        <f t="array" ref="AM146">IFERROR(INDEX(E145:E158, SMALL(IF(ISNUMBER(SEARCH("JV2",F145:F158)), ROW(F145:F158)-MIN(ROW(F145:F158))+1, ""), ROW() -144 )), "")</f>
        <v/>
      </c>
    </row>
    <row r="147" spans="2:39" s="13" customFormat="1" ht="15" customHeight="1" x14ac:dyDescent="0.3">
      <c r="B147" s="21" t="s">
        <v>303</v>
      </c>
      <c r="C147" s="1"/>
      <c r="D147" s="22" t="s">
        <v>308</v>
      </c>
      <c r="E147" s="1" t="s">
        <v>309</v>
      </c>
      <c r="F147" s="23" t="s">
        <v>14</v>
      </c>
      <c r="G147" s="24"/>
      <c r="H147" s="25">
        <v>4438</v>
      </c>
      <c r="I147" s="24"/>
      <c r="J147" s="25" t="b">
        <v>0</v>
      </c>
      <c r="K147" s="19"/>
      <c r="L147" s="26"/>
      <c r="M147" s="27"/>
      <c r="AB147" s="13" t="str">
        <f t="array" ref="AB147">IFERROR(INDEX(B145:B158, SMALL(IF("V"=F145:F158, ROW(F145:F158)-MIN(ROW(F145:F158))+1, ""), ROW() -144 )), "")</f>
        <v>Madonna University</v>
      </c>
      <c r="AC147" s="13">
        <f t="array" ref="AC147">IFERROR(INDEX(C145:C158, SMALL(IF("V"=F145:F158, ROW(F145:F158)-MIN(ROW(F145:F158))+1, ""), ROW() -144 )), "")</f>
        <v>0</v>
      </c>
      <c r="AD147" s="13" t="str">
        <f t="array" ref="AD147">IFERROR(INDEX(D145:D158, SMALL(IF("V"=F145:F158, ROW(F145:F158)-MIN(ROW(F145:F158))+1, ""), ROW() -144 )), "")</f>
        <v>8568-433185</v>
      </c>
      <c r="AE147" s="13" t="str">
        <f t="array" ref="AE147">IFERROR(INDEX(E145:E158, SMALL(IF("V"=F145:F158, ROW(F145:F158)-MIN(ROW(F145:F158))+1, ""), ROW() -144 )), "")</f>
        <v>Brandon Leavitt</v>
      </c>
      <c r="AF147" s="13" t="str">
        <f t="array" ref="AF147">IFERROR(INDEX(B145:B158, SMALL(IF(ISNUMBER(SEARCH("JV1",F145:F158)), ROW(F145:F158)-MIN(ROW(F145:F158))+1, ""), ROW() -144 )), "")</f>
        <v>Madonna University</v>
      </c>
      <c r="AG147" s="13">
        <f t="array" ref="AG147">IFERROR(INDEX(C145:C158, SMALL(IF(ISNUMBER(SEARCH("JV1",F145:F158)), ROW(F145:F158)-MIN(ROW(F145:F158))+1, ""), ROW() -144 )), "")</f>
        <v>0</v>
      </c>
      <c r="AH147" s="13" t="str">
        <f t="array" ref="AH147">IFERROR(INDEX(D145:D158, SMALL(IF(ISNUMBER(SEARCH("JV1",F145:F158)), ROW(F145:F158)-MIN(ROW(F145:F158))+1, ""), ROW() -144 )), "")</f>
        <v>11-733325</v>
      </c>
      <c r="AI147" s="13" t="str">
        <f t="array" ref="AI147">IFERROR(INDEX(E145:E158, SMALL(IF(ISNUMBER(SEARCH("JV1",F145:F158)), ROW(F145:F158)-MIN(ROW(F145:F158))+1, ""), ROW() -144 )), "")</f>
        <v>Isiah Humphries</v>
      </c>
      <c r="AJ147" s="13" t="str">
        <f t="array" ref="AJ147">IFERROR(INDEX(B145:B158, SMALL(IF(ISNUMBER(SEARCH("JV2",F145:F158)), ROW(F145:F158)-MIN(ROW(F145:F158))+1, ""), ROW() -144 )), "")</f>
        <v/>
      </c>
      <c r="AK147" s="13" t="str">
        <f t="array" ref="AK147">IFERROR(INDEX(C145:C158, SMALL(IF(ISNUMBER(SEARCH("JV2",F145:F158)), ROW(F145:F158)-MIN(ROW(F145:F158))+1, ""), ROW() -144 )), "")</f>
        <v/>
      </c>
      <c r="AL147" s="13" t="str">
        <f t="array" ref="AL147">IFERROR(INDEX(D145:D158, SMALL(IF(ISNUMBER(SEARCH("JV2",F145:F158)), ROW(F145:F158)-MIN(ROW(F145:F158))+1, ""), ROW() -144 )), "")</f>
        <v/>
      </c>
      <c r="AM147" s="13" t="str">
        <f t="array" ref="AM147">IFERROR(INDEX(E145:E158, SMALL(IF(ISNUMBER(SEARCH("JV2",F145:F158)), ROW(F145:F158)-MIN(ROW(F145:F158))+1, ""), ROW() -144 )), "")</f>
        <v/>
      </c>
    </row>
    <row r="148" spans="2:39" s="13" customFormat="1" ht="15" customHeight="1" x14ac:dyDescent="0.3">
      <c r="B148" s="21" t="s">
        <v>303</v>
      </c>
      <c r="C148" s="1"/>
      <c r="D148" s="22" t="s">
        <v>310</v>
      </c>
      <c r="E148" s="1" t="s">
        <v>311</v>
      </c>
      <c r="F148" s="23" t="s">
        <v>14</v>
      </c>
      <c r="G148" s="24"/>
      <c r="H148" s="25">
        <v>4438</v>
      </c>
      <c r="I148" s="24"/>
      <c r="J148" s="25" t="b">
        <v>0</v>
      </c>
      <c r="K148" s="19"/>
      <c r="L148" s="26"/>
      <c r="M148" s="27"/>
      <c r="AB148" s="13" t="str">
        <f t="array" ref="AB148">IFERROR(INDEX(B145:B158, SMALL(IF("V"=F145:F158, ROW(F145:F158)-MIN(ROW(F145:F158))+1, ""), ROW() -144 )), "")</f>
        <v>Madonna University</v>
      </c>
      <c r="AC148" s="13">
        <f t="array" ref="AC148">IFERROR(INDEX(C145:C158, SMALL(IF("V"=F145:F158, ROW(F145:F158)-MIN(ROW(F145:F158))+1, ""), ROW() -144 )), "")</f>
        <v>0</v>
      </c>
      <c r="AD148" s="13" t="str">
        <f t="array" ref="AD148">IFERROR(INDEX(D145:D158, SMALL(IF("V"=F145:F158, ROW(F145:F158)-MIN(ROW(F145:F158))+1, ""), ROW() -144 )), "")</f>
        <v>11-680528</v>
      </c>
      <c r="AE148" s="13" t="str">
        <f t="array" ref="AE148">IFERROR(INDEX(E145:E158, SMALL(IF("V"=F145:F158, ROW(F145:F158)-MIN(ROW(F145:F158))+1, ""), ROW() -144 )), "")</f>
        <v>Haydn Debacker</v>
      </c>
      <c r="AF148" s="13" t="str">
        <f t="array" ref="AF148">IFERROR(INDEX(B145:B158, SMALL(IF(ISNUMBER(SEARCH("JV1",F145:F158)), ROW(F145:F158)-MIN(ROW(F145:F158))+1, ""), ROW() -144 )), "")</f>
        <v>Madonna University</v>
      </c>
      <c r="AG148" s="13">
        <f t="array" ref="AG148">IFERROR(INDEX(C145:C158, SMALL(IF(ISNUMBER(SEARCH("JV1",F145:F158)), ROW(F145:F158)-MIN(ROW(F145:F158))+1, ""), ROW() -144 )), "")</f>
        <v>0</v>
      </c>
      <c r="AH148" s="13" t="str">
        <f t="array" ref="AH148">IFERROR(INDEX(D145:D158, SMALL(IF(ISNUMBER(SEARCH("JV1",F145:F158)), ROW(F145:F158)-MIN(ROW(F145:F158))+1, ""), ROW() -144 )), "")</f>
        <v>20-46680</v>
      </c>
      <c r="AI148" s="13" t="str">
        <f t="array" ref="AI148">IFERROR(INDEX(E145:E158, SMALL(IF(ISNUMBER(SEARCH("JV1",F145:F158)), ROW(F145:F158)-MIN(ROW(F145:F158))+1, ""), ROW() -144 )), "")</f>
        <v>Kaden Cirata</v>
      </c>
      <c r="AJ148" s="13" t="str">
        <f t="array" ref="AJ148">IFERROR(INDEX(B145:B158, SMALL(IF(ISNUMBER(SEARCH("JV2",F145:F158)), ROW(F145:F158)-MIN(ROW(F145:F158))+1, ""), ROW() -144 )), "")</f>
        <v/>
      </c>
      <c r="AK148" s="13" t="str">
        <f t="array" ref="AK148">IFERROR(INDEX(C145:C158, SMALL(IF(ISNUMBER(SEARCH("JV2",F145:F158)), ROW(F145:F158)-MIN(ROW(F145:F158))+1, ""), ROW() -144 )), "")</f>
        <v/>
      </c>
      <c r="AL148" s="13" t="str">
        <f t="array" ref="AL148">IFERROR(INDEX(D145:D158, SMALL(IF(ISNUMBER(SEARCH("JV2",F145:F158)), ROW(F145:F158)-MIN(ROW(F145:F158))+1, ""), ROW() -144 )), "")</f>
        <v/>
      </c>
      <c r="AM148" s="13" t="str">
        <f t="array" ref="AM148">IFERROR(INDEX(E145:E158, SMALL(IF(ISNUMBER(SEARCH("JV2",F145:F158)), ROW(F145:F158)-MIN(ROW(F145:F158))+1, ""), ROW() -144 )), "")</f>
        <v/>
      </c>
    </row>
    <row r="149" spans="2:39" s="13" customFormat="1" ht="15" customHeight="1" x14ac:dyDescent="0.3">
      <c r="B149" s="21" t="s">
        <v>303</v>
      </c>
      <c r="C149" s="1"/>
      <c r="D149" s="22" t="s">
        <v>312</v>
      </c>
      <c r="E149" s="1" t="s">
        <v>313</v>
      </c>
      <c r="F149" s="23" t="s">
        <v>30</v>
      </c>
      <c r="G149" s="24"/>
      <c r="H149" s="25">
        <v>4438</v>
      </c>
      <c r="I149" s="24"/>
      <c r="J149" s="25" t="b">
        <v>0</v>
      </c>
      <c r="K149" s="19"/>
      <c r="L149" s="26"/>
      <c r="M149" s="27"/>
      <c r="AB149" s="13" t="str">
        <f t="array" ref="AB149">IFERROR(INDEX(B145:B158, SMALL(IF("V"=F145:F158, ROW(F145:F158)-MIN(ROW(F145:F158))+1, ""), ROW() -144 )), "")</f>
        <v>Madonna University</v>
      </c>
      <c r="AC149" s="13">
        <f t="array" ref="AC149">IFERROR(INDEX(C145:C158, SMALL(IF("V"=F145:F158, ROW(F145:F158)-MIN(ROW(F145:F158))+1, ""), ROW() -144 )), "")</f>
        <v>0</v>
      </c>
      <c r="AD149" s="13" t="str">
        <f t="array" ref="AD149">IFERROR(INDEX(D145:D158, SMALL(IF("V"=F145:F158, ROW(F145:F158)-MIN(ROW(F145:F158))+1, ""), ROW() -144 )), "")</f>
        <v>7914-22991</v>
      </c>
      <c r="AE149" s="13" t="str">
        <f t="array" ref="AE149">IFERROR(INDEX(E145:E158, SMALL(IF("V"=F145:F158, ROW(F145:F158)-MIN(ROW(F145:F158))+1, ""), ROW() -144 )), "")</f>
        <v>Jonathon Michalski</v>
      </c>
      <c r="AF149" s="13" t="str">
        <f t="array" ref="AF149">IFERROR(INDEX(B145:B158, SMALL(IF(ISNUMBER(SEARCH("JV1",F145:F158)), ROW(F145:F158)-MIN(ROW(F145:F158))+1, ""), ROW() -144 )), "")</f>
        <v>Madonna University</v>
      </c>
      <c r="AG149" s="13">
        <f t="array" ref="AG149">IFERROR(INDEX(C145:C158, SMALL(IF(ISNUMBER(SEARCH("JV1",F145:F158)), ROW(F145:F158)-MIN(ROW(F145:F158))+1, ""), ROW() -144 )), "")</f>
        <v>0</v>
      </c>
      <c r="AH149" s="13" t="str">
        <f t="array" ref="AH149">IFERROR(INDEX(D145:D158, SMALL(IF(ISNUMBER(SEARCH("JV1",F145:F158)), ROW(F145:F158)-MIN(ROW(F145:F158))+1, ""), ROW() -144 )), "")</f>
        <v>21-66242</v>
      </c>
      <c r="AI149" s="13" t="str">
        <f t="array" ref="AI149">IFERROR(INDEX(E145:E158, SMALL(IF(ISNUMBER(SEARCH("JV1",F145:F158)), ROW(F145:F158)-MIN(ROW(F145:F158))+1, ""), ROW() -144 )), "")</f>
        <v>Owen Schook</v>
      </c>
      <c r="AJ149" s="13" t="str">
        <f t="array" ref="AJ149">IFERROR(INDEX(B145:B158, SMALL(IF(ISNUMBER(SEARCH("JV2",F145:F158)), ROW(F145:F158)-MIN(ROW(F145:F158))+1, ""), ROW() -144 )), "")</f>
        <v/>
      </c>
      <c r="AK149" s="13" t="str">
        <f t="array" ref="AK149">IFERROR(INDEX(C145:C158, SMALL(IF(ISNUMBER(SEARCH("JV2",F145:F158)), ROW(F145:F158)-MIN(ROW(F145:F158))+1, ""), ROW() -144 )), "")</f>
        <v/>
      </c>
      <c r="AL149" s="13" t="str">
        <f t="array" ref="AL149">IFERROR(INDEX(D145:D158, SMALL(IF(ISNUMBER(SEARCH("JV2",F145:F158)), ROW(F145:F158)-MIN(ROW(F145:F158))+1, ""), ROW() -144 )), "")</f>
        <v/>
      </c>
      <c r="AM149" s="13" t="str">
        <f t="array" ref="AM149">IFERROR(INDEX(E145:E158, SMALL(IF(ISNUMBER(SEARCH("JV2",F145:F158)), ROW(F145:F158)-MIN(ROW(F145:F158))+1, ""), ROW() -144 )), "")</f>
        <v/>
      </c>
    </row>
    <row r="150" spans="2:39" s="13" customFormat="1" ht="15" customHeight="1" x14ac:dyDescent="0.3">
      <c r="B150" s="21" t="s">
        <v>303</v>
      </c>
      <c r="C150" s="1"/>
      <c r="D150" s="22" t="s">
        <v>314</v>
      </c>
      <c r="E150" s="1" t="s">
        <v>315</v>
      </c>
      <c r="F150" s="23" t="s">
        <v>17</v>
      </c>
      <c r="G150" s="24"/>
      <c r="H150" s="25">
        <v>4438</v>
      </c>
      <c r="I150" s="24"/>
      <c r="J150" s="25" t="b">
        <v>0</v>
      </c>
      <c r="K150" s="19"/>
      <c r="L150" s="26"/>
      <c r="M150" s="27"/>
      <c r="AB150" s="13" t="str">
        <f t="array" ref="AB150">IFERROR(INDEX(B145:B158, SMALL(IF("V"=F145:F158, ROW(F145:F158)-MIN(ROW(F145:F158))+1, ""), ROW() -144 )), "")</f>
        <v>Madonna University</v>
      </c>
      <c r="AC150" s="13">
        <f t="array" ref="AC150">IFERROR(INDEX(C145:C158, SMALL(IF("V"=F145:F158, ROW(F145:F158)-MIN(ROW(F145:F158))+1, ""), ROW() -144 )), "")</f>
        <v>0</v>
      </c>
      <c r="AD150" s="13" t="str">
        <f t="array" ref="AD150">IFERROR(INDEX(D145:D158, SMALL(IF("V"=F145:F158, ROW(F145:F158)-MIN(ROW(F145:F158))+1, ""), ROW() -144 )), "")</f>
        <v>7914-21739</v>
      </c>
      <c r="AE150" s="13" t="str">
        <f t="array" ref="AE150">IFERROR(INDEX(E145:E158, SMALL(IF("V"=F145:F158, ROW(F145:F158)-MIN(ROW(F145:F158))+1, ""), ROW() -144 )), "")</f>
        <v>Keith Mcleod</v>
      </c>
      <c r="AF150" s="13" t="str">
        <f t="array" ref="AF150">IFERROR(INDEX(B145:B158, SMALL(IF(ISNUMBER(SEARCH("JV1",F145:F158)), ROW(F145:F158)-MIN(ROW(F145:F158))+1, ""), ROW() -144 )), "")</f>
        <v>Madonna University</v>
      </c>
      <c r="AG150" s="13">
        <f t="array" ref="AG150">IFERROR(INDEX(C145:C158, SMALL(IF(ISNUMBER(SEARCH("JV1",F145:F158)), ROW(F145:F158)-MIN(ROW(F145:F158))+1, ""), ROW() -144 )), "")</f>
        <v>0</v>
      </c>
      <c r="AH150" s="13" t="str">
        <f t="array" ref="AH150">IFERROR(INDEX(D145:D158, SMALL(IF(ISNUMBER(SEARCH("JV1",F145:F158)), ROW(F145:F158)-MIN(ROW(F145:F158))+1, ""), ROW() -144 )), "")</f>
        <v>18-26345</v>
      </c>
      <c r="AI150" s="13" t="str">
        <f t="array" ref="AI150">IFERROR(INDEX(E145:E158, SMALL(IF(ISNUMBER(SEARCH("JV1",F145:F158)), ROW(F145:F158)-MIN(ROW(F145:F158))+1, ""), ROW() -144 )), "")</f>
        <v>Timothy McGarry</v>
      </c>
      <c r="AJ150" s="13" t="str">
        <f t="array" ref="AJ150">IFERROR(INDEX(B145:B158, SMALL(IF(ISNUMBER(SEARCH("JV2",F145:F158)), ROW(F145:F158)-MIN(ROW(F145:F158))+1, ""), ROW() -144 )), "")</f>
        <v/>
      </c>
      <c r="AK150" s="13" t="str">
        <f t="array" ref="AK150">IFERROR(INDEX(C145:C158, SMALL(IF(ISNUMBER(SEARCH("JV2",F145:F158)), ROW(F145:F158)-MIN(ROW(F145:F158))+1, ""), ROW() -144 )), "")</f>
        <v/>
      </c>
      <c r="AL150" s="13" t="str">
        <f t="array" ref="AL150">IFERROR(INDEX(D145:D158, SMALL(IF(ISNUMBER(SEARCH("JV2",F145:F158)), ROW(F145:F158)-MIN(ROW(F145:F158))+1, ""), ROW() -144 )), "")</f>
        <v/>
      </c>
      <c r="AM150" s="13" t="str">
        <f t="array" ref="AM150">IFERROR(INDEX(E145:E158, SMALL(IF(ISNUMBER(SEARCH("JV2",F145:F158)), ROW(F145:F158)-MIN(ROW(F145:F158))+1, ""), ROW() -144 )), "")</f>
        <v/>
      </c>
    </row>
    <row r="151" spans="2:39" s="13" customFormat="1" ht="15" customHeight="1" x14ac:dyDescent="0.3">
      <c r="B151" s="21" t="s">
        <v>303</v>
      </c>
      <c r="C151" s="1"/>
      <c r="D151" s="22" t="s">
        <v>316</v>
      </c>
      <c r="E151" s="1" t="s">
        <v>317</v>
      </c>
      <c r="F151" s="23" t="s">
        <v>14</v>
      </c>
      <c r="G151" s="24"/>
      <c r="H151" s="25">
        <v>4438</v>
      </c>
      <c r="I151" s="24"/>
      <c r="J151" s="25" t="b">
        <v>0</v>
      </c>
      <c r="K151" s="19"/>
      <c r="L151" s="26"/>
      <c r="M151" s="27"/>
      <c r="AB151" s="13" t="str">
        <f t="array" ref="AB151">IFERROR(INDEX(B145:B158, SMALL(IF("V"=F145:F158, ROW(F145:F158)-MIN(ROW(F145:F158))+1, ""), ROW() -144 )), "")</f>
        <v>Madonna University</v>
      </c>
      <c r="AC151" s="13">
        <f t="array" ref="AC151">IFERROR(INDEX(C145:C158, SMALL(IF("V"=F145:F158, ROW(F145:F158)-MIN(ROW(F145:F158))+1, ""), ROW() -144 )), "")</f>
        <v>0</v>
      </c>
      <c r="AD151" s="13" t="str">
        <f t="array" ref="AD151">IFERROR(INDEX(D145:D158, SMALL(IF("V"=F145:F158, ROW(F145:F158)-MIN(ROW(F145:F158))+1, ""), ROW() -144 )), "")</f>
        <v>11-415097</v>
      </c>
      <c r="AE151" s="13" t="str">
        <f t="array" ref="AE151">IFERROR(INDEX(E145:E158, SMALL(IF("V"=F145:F158, ROW(F145:F158)-MIN(ROW(F145:F158))+1, ""), ROW() -144 )), "")</f>
        <v>Ken Kloth</v>
      </c>
      <c r="AF151" s="13" t="str">
        <f t="array" ref="AF151">IFERROR(INDEX(B145:B158, SMALL(IF(ISNUMBER(SEARCH("JV1",F145:F158)), ROW(F145:F158)-MIN(ROW(F145:F158))+1, ""), ROW() -144 )), "")</f>
        <v/>
      </c>
      <c r="AG151" s="13" t="str">
        <f t="array" ref="AG151">IFERROR(INDEX(C145:C158, SMALL(IF(ISNUMBER(SEARCH("JV1",F145:F158)), ROW(F145:F158)-MIN(ROW(F145:F158))+1, ""), ROW() -144 )), "")</f>
        <v/>
      </c>
      <c r="AH151" s="13" t="str">
        <f t="array" ref="AH151">IFERROR(INDEX(D145:D158, SMALL(IF(ISNUMBER(SEARCH("JV1",F145:F158)), ROW(F145:F158)-MIN(ROW(F145:F158))+1, ""), ROW() -144 )), "")</f>
        <v/>
      </c>
      <c r="AI151" s="13" t="str">
        <f t="array" ref="AI151">IFERROR(INDEX(E145:E158, SMALL(IF(ISNUMBER(SEARCH("JV1",F145:F158)), ROW(F145:F158)-MIN(ROW(F145:F158))+1, ""), ROW() -144 )), "")</f>
        <v/>
      </c>
      <c r="AJ151" s="13" t="str">
        <f t="array" ref="AJ151">IFERROR(INDEX(B145:B158, SMALL(IF(ISNUMBER(SEARCH("JV2",F145:F158)), ROW(F145:F158)-MIN(ROW(F145:F158))+1, ""), ROW() -144 )), "")</f>
        <v/>
      </c>
      <c r="AK151" s="13" t="str">
        <f t="array" ref="AK151">IFERROR(INDEX(C145:C158, SMALL(IF(ISNUMBER(SEARCH("JV2",F145:F158)), ROW(F145:F158)-MIN(ROW(F145:F158))+1, ""), ROW() -144 )), "")</f>
        <v/>
      </c>
      <c r="AL151" s="13" t="str">
        <f t="array" ref="AL151">IFERROR(INDEX(D145:D158, SMALL(IF(ISNUMBER(SEARCH("JV2",F145:F158)), ROW(F145:F158)-MIN(ROW(F145:F158))+1, ""), ROW() -144 )), "")</f>
        <v/>
      </c>
      <c r="AM151" s="13" t="str">
        <f t="array" ref="AM151">IFERROR(INDEX(E145:E158, SMALL(IF(ISNUMBER(SEARCH("JV2",F145:F158)), ROW(F145:F158)-MIN(ROW(F145:F158))+1, ""), ROW() -144 )), "")</f>
        <v/>
      </c>
    </row>
    <row r="152" spans="2:39" s="13" customFormat="1" ht="15" customHeight="1" x14ac:dyDescent="0.3">
      <c r="B152" s="21" t="s">
        <v>303</v>
      </c>
      <c r="C152" s="1"/>
      <c r="D152" s="22" t="s">
        <v>318</v>
      </c>
      <c r="E152" s="1" t="s">
        <v>319</v>
      </c>
      <c r="F152" s="23" t="s">
        <v>17</v>
      </c>
      <c r="G152" s="24"/>
      <c r="H152" s="25">
        <v>4438</v>
      </c>
      <c r="I152" s="24"/>
      <c r="J152" s="25" t="b">
        <v>0</v>
      </c>
      <c r="K152" s="19"/>
      <c r="L152" s="26"/>
      <c r="M152" s="27"/>
      <c r="AB152" s="13" t="str">
        <f t="array" ref="AB152">IFERROR(INDEX(B145:B158, SMALL(IF("V"=F145:F158, ROW(F145:F158)-MIN(ROW(F145:F158))+1, ""), ROW() -144 )), "")</f>
        <v/>
      </c>
      <c r="AC152" s="13" t="str">
        <f t="array" ref="AC152">IFERROR(INDEX(C145:C158, SMALL(IF("V"=F145:F158, ROW(F145:F158)-MIN(ROW(F145:F158))+1, ""), ROW() -144 )), "")</f>
        <v/>
      </c>
      <c r="AD152" s="13" t="str">
        <f t="array" ref="AD152">IFERROR(INDEX(D145:D158, SMALL(IF("V"=F145:F158, ROW(F145:F158)-MIN(ROW(F145:F158))+1, ""), ROW() -144 )), "")</f>
        <v/>
      </c>
      <c r="AE152" s="13" t="str">
        <f t="array" ref="AE152">IFERROR(INDEX(E145:E158, SMALL(IF("V"=F145:F158, ROW(F145:F158)-MIN(ROW(F145:F158))+1, ""), ROW() -144 )), "")</f>
        <v/>
      </c>
      <c r="AF152" s="13" t="str">
        <f t="array" ref="AF152">IFERROR(INDEX(B145:B158, SMALL(IF(ISNUMBER(SEARCH("JV1",F145:F158)), ROW(F145:F158)-MIN(ROW(F145:F158))+1, ""), ROW() -144 )), "")</f>
        <v/>
      </c>
      <c r="AG152" s="13" t="str">
        <f t="array" ref="AG152">IFERROR(INDEX(C145:C158, SMALL(IF(ISNUMBER(SEARCH("JV1",F145:F158)), ROW(F145:F158)-MIN(ROW(F145:F158))+1, ""), ROW() -144 )), "")</f>
        <v/>
      </c>
      <c r="AH152" s="13" t="str">
        <f t="array" ref="AH152">IFERROR(INDEX(D145:D158, SMALL(IF(ISNUMBER(SEARCH("JV1",F145:F158)), ROW(F145:F158)-MIN(ROW(F145:F158))+1, ""), ROW() -144 )), "")</f>
        <v/>
      </c>
      <c r="AI152" s="13" t="str">
        <f t="array" ref="AI152">IFERROR(INDEX(E145:E158, SMALL(IF(ISNUMBER(SEARCH("JV1",F145:F158)), ROW(F145:F158)-MIN(ROW(F145:F158))+1, ""), ROW() -144 )), "")</f>
        <v/>
      </c>
      <c r="AJ152" s="13" t="str">
        <f t="array" ref="AJ152">IFERROR(INDEX(B145:B158, SMALL(IF(ISNUMBER(SEARCH("JV2",F145:F158)), ROW(F145:F158)-MIN(ROW(F145:F158))+1, ""), ROW() -144 )), "")</f>
        <v/>
      </c>
      <c r="AK152" s="13" t="str">
        <f t="array" ref="AK152">IFERROR(INDEX(C145:C158, SMALL(IF(ISNUMBER(SEARCH("JV2",F145:F158)), ROW(F145:F158)-MIN(ROW(F145:F158))+1, ""), ROW() -144 )), "")</f>
        <v/>
      </c>
      <c r="AL152" s="13" t="str">
        <f t="array" ref="AL152">IFERROR(INDEX(D145:D158, SMALL(IF(ISNUMBER(SEARCH("JV2",F145:F158)), ROW(F145:F158)-MIN(ROW(F145:F158))+1, ""), ROW() -144 )), "")</f>
        <v/>
      </c>
      <c r="AM152" s="13" t="str">
        <f t="array" ref="AM152">IFERROR(INDEX(E145:E158, SMALL(IF(ISNUMBER(SEARCH("JV2",F145:F158)), ROW(F145:F158)-MIN(ROW(F145:F158))+1, ""), ROW() -144 )), "")</f>
        <v/>
      </c>
    </row>
    <row r="153" spans="2:39" s="13" customFormat="1" ht="15" customHeight="1" x14ac:dyDescent="0.3">
      <c r="B153" s="21" t="s">
        <v>303</v>
      </c>
      <c r="C153" s="1"/>
      <c r="D153" s="22" t="s">
        <v>320</v>
      </c>
      <c r="E153" s="1" t="s">
        <v>321</v>
      </c>
      <c r="F153" s="23" t="s">
        <v>14</v>
      </c>
      <c r="G153" s="24"/>
      <c r="H153" s="25">
        <v>4438</v>
      </c>
      <c r="I153" s="24"/>
      <c r="J153" s="25" t="b">
        <v>0</v>
      </c>
      <c r="K153" s="19"/>
      <c r="L153" s="26"/>
      <c r="M153" s="27"/>
    </row>
    <row r="154" spans="2:39" s="13" customFormat="1" ht="15" customHeight="1" x14ac:dyDescent="0.3">
      <c r="B154" s="21" t="s">
        <v>303</v>
      </c>
      <c r="C154" s="1"/>
      <c r="D154" s="22" t="s">
        <v>322</v>
      </c>
      <c r="E154" s="1" t="s">
        <v>323</v>
      </c>
      <c r="F154" s="23" t="s">
        <v>17</v>
      </c>
      <c r="G154" s="24"/>
      <c r="H154" s="25">
        <v>4438</v>
      </c>
      <c r="I154" s="24"/>
      <c r="J154" s="25" t="b">
        <v>0</v>
      </c>
      <c r="K154" s="19"/>
      <c r="L154" s="26"/>
      <c r="M154" s="27"/>
    </row>
    <row r="155" spans="2:39" s="13" customFormat="1" ht="15" customHeight="1" x14ac:dyDescent="0.3">
      <c r="B155" s="21" t="s">
        <v>303</v>
      </c>
      <c r="C155" s="1"/>
      <c r="D155" s="22" t="s">
        <v>324</v>
      </c>
      <c r="E155" s="1" t="s">
        <v>325</v>
      </c>
      <c r="F155" s="23" t="s">
        <v>14</v>
      </c>
      <c r="G155" s="24"/>
      <c r="H155" s="25">
        <v>4438</v>
      </c>
      <c r="I155" s="24"/>
      <c r="J155" s="25" t="b">
        <v>0</v>
      </c>
      <c r="K155" s="19"/>
      <c r="L155" s="26"/>
      <c r="M155" s="27"/>
    </row>
    <row r="156" spans="2:39" s="13" customFormat="1" ht="15" customHeight="1" x14ac:dyDescent="0.3">
      <c r="B156" s="21" t="s">
        <v>303</v>
      </c>
      <c r="C156" s="1"/>
      <c r="D156" s="22" t="s">
        <v>326</v>
      </c>
      <c r="E156" s="1" t="s">
        <v>327</v>
      </c>
      <c r="F156" s="23" t="s">
        <v>14</v>
      </c>
      <c r="G156" s="24"/>
      <c r="H156" s="25">
        <v>4438</v>
      </c>
      <c r="I156" s="24"/>
      <c r="J156" s="25" t="b">
        <v>0</v>
      </c>
      <c r="K156" s="19"/>
      <c r="L156" s="26"/>
      <c r="M156" s="27"/>
    </row>
    <row r="157" spans="2:39" s="13" customFormat="1" ht="15" customHeight="1" x14ac:dyDescent="0.3">
      <c r="B157" s="21" t="s">
        <v>303</v>
      </c>
      <c r="C157" s="1"/>
      <c r="D157" s="22" t="s">
        <v>328</v>
      </c>
      <c r="E157" s="1" t="s">
        <v>329</v>
      </c>
      <c r="F157" s="23" t="s">
        <v>17</v>
      </c>
      <c r="G157" s="24"/>
      <c r="H157" s="25">
        <v>4438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3">
      <c r="B158" s="21" t="s">
        <v>303</v>
      </c>
      <c r="C158" s="1"/>
      <c r="D158" s="22" t="s">
        <v>330</v>
      </c>
      <c r="E158" s="1" t="s">
        <v>331</v>
      </c>
      <c r="F158" s="23" t="s">
        <v>17</v>
      </c>
      <c r="G158" s="24"/>
      <c r="H158" s="25">
        <v>4438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3">
      <c r="B159" s="21" t="s">
        <v>332</v>
      </c>
      <c r="C159" s="1"/>
      <c r="D159" s="22" t="s">
        <v>333</v>
      </c>
      <c r="E159" s="1" t="s">
        <v>334</v>
      </c>
      <c r="F159" s="23" t="s">
        <v>18</v>
      </c>
      <c r="G159" s="24"/>
      <c r="H159" s="25">
        <v>2340</v>
      </c>
      <c r="I159" s="24"/>
      <c r="J159" s="25" t="b">
        <v>0</v>
      </c>
      <c r="K159" s="19"/>
      <c r="L159" s="26"/>
      <c r="M159" s="27"/>
      <c r="AB159" s="13" t="str">
        <f t="array" ref="AB159">IFERROR(INDEX(B159:B182, SMALL(IF("V"=F159:F182, ROW(F159:F182)-MIN(ROW(F159:F182))+1, ""), ROW() -158 )), "")</f>
        <v>Michigan State University</v>
      </c>
      <c r="AC159" s="13">
        <f t="array" ref="AC159">IFERROR(INDEX(C159:C182, SMALL(IF("V"=F159:F182, ROW(F159:F182)-MIN(ROW(F159:F182))+1, ""), ROW() -158 )), "")</f>
        <v>0</v>
      </c>
      <c r="AD159" s="13" t="str">
        <f t="array" ref="AD159">IFERROR(INDEX(D159:D182, SMALL(IF("V"=F159:F182, ROW(F159:F182)-MIN(ROW(F159:F182))+1, ""), ROW() -158 )), "")</f>
        <v>22-15443</v>
      </c>
      <c r="AE159" s="13" t="str">
        <f t="array" ref="AE159">IFERROR(INDEX(E159:E182, SMALL(IF("V"=F159:F182, ROW(F159:F182)-MIN(ROW(F159:F182))+1, ""), ROW() -158 )), "")</f>
        <v>Gage Battle</v>
      </c>
      <c r="AF159" s="13" t="str">
        <f t="array" ref="AF159">IFERROR(INDEX(B159:B182, SMALL(IF(ISNUMBER(SEARCH("JV1",F159:F182)), ROW(F159:F182)-MIN(ROW(F159:F182))+1, ""), ROW() -158 )), "")</f>
        <v>Michigan State University</v>
      </c>
      <c r="AG159" s="13">
        <f t="array" ref="AG159">IFERROR(INDEX(C159:C182, SMALL(IF(ISNUMBER(SEARCH("JV1",F159:F182)), ROW(F159:F182)-MIN(ROW(F159:F182))+1, ""), ROW() -158 )), "")</f>
        <v>0</v>
      </c>
      <c r="AH159" s="13" t="str">
        <f t="array" ref="AH159">IFERROR(INDEX(D159:D182, SMALL(IF(ISNUMBER(SEARCH("JV1",F159:F182)), ROW(F159:F182)-MIN(ROW(F159:F182))+1, ""), ROW() -158 )), "")</f>
        <v>23-7266</v>
      </c>
      <c r="AI159" s="13" t="str">
        <f t="array" ref="AI159">IFERROR(INDEX(E159:E182, SMALL(IF(ISNUMBER(SEARCH("JV1",F159:F182)), ROW(F159:F182)-MIN(ROW(F159:F182))+1, ""), ROW() -158 )), "")</f>
        <v>Ali Jefferies</v>
      </c>
      <c r="AJ159" s="13" t="str">
        <f t="array" ref="AJ159">IFERROR(INDEX(B159:B182, SMALL(IF(ISNUMBER(SEARCH("JV2",F159:F182)), ROW(F159:F182)-MIN(ROW(F159:F182))+1, ""), ROW() -158 )), "")</f>
        <v>Michigan State University</v>
      </c>
      <c r="AK159" s="13">
        <f t="array" ref="AK159">IFERROR(INDEX(C159:C182, SMALL(IF(ISNUMBER(SEARCH("JV2",F159:F182)), ROW(F159:F182)-MIN(ROW(F159:F182))+1, ""), ROW() -158 )), "")</f>
        <v>0</v>
      </c>
      <c r="AL159" s="13" t="str">
        <f t="array" ref="AL159">IFERROR(INDEX(D159:D182, SMALL(IF(ISNUMBER(SEARCH("JV2",F159:F182)), ROW(F159:F182)-MIN(ROW(F159:F182))+1, ""), ROW() -158 )), "")</f>
        <v>23-9162</v>
      </c>
      <c r="AM159" s="13" t="str">
        <f t="array" ref="AM159">IFERROR(INDEX(E159:E182, SMALL(IF(ISNUMBER(SEARCH("JV2",F159:F182)), ROW(F159:F182)-MIN(ROW(F159:F182))+1, ""), ROW() -158 )), "")</f>
        <v>Alexander Page</v>
      </c>
    </row>
    <row r="160" spans="2:39" s="13" customFormat="1" ht="15" customHeight="1" x14ac:dyDescent="0.3">
      <c r="B160" s="21" t="s">
        <v>332</v>
      </c>
      <c r="C160" s="1"/>
      <c r="D160" s="22" t="s">
        <v>335</v>
      </c>
      <c r="E160" s="1" t="s">
        <v>336</v>
      </c>
      <c r="F160" s="23" t="s">
        <v>18</v>
      </c>
      <c r="G160" s="24"/>
      <c r="H160" s="25">
        <v>2340</v>
      </c>
      <c r="I160" s="24"/>
      <c r="J160" s="25" t="b">
        <v>0</v>
      </c>
      <c r="K160" s="19"/>
      <c r="L160" s="26"/>
      <c r="M160" s="27"/>
      <c r="AB160" s="13" t="str">
        <f t="array" ref="AB160">IFERROR(INDEX(B159:B182, SMALL(IF("V"=F159:F182, ROW(F159:F182)-MIN(ROW(F159:F182))+1, ""), ROW() -158 )), "")</f>
        <v>Michigan State University</v>
      </c>
      <c r="AC160" s="13">
        <f t="array" ref="AC160">IFERROR(INDEX(C159:C182, SMALL(IF("V"=F159:F182, ROW(F159:F182)-MIN(ROW(F159:F182))+1, ""), ROW() -158 )), "")</f>
        <v>0</v>
      </c>
      <c r="AD160" s="13" t="str">
        <f t="array" ref="AD160">IFERROR(INDEX(D159:D182, SMALL(IF("V"=F159:F182, ROW(F159:F182)-MIN(ROW(F159:F182))+1, ""), ROW() -158 )), "")</f>
        <v>11-427800</v>
      </c>
      <c r="AE160" s="13" t="str">
        <f t="array" ref="AE160">IFERROR(INDEX(E159:E182, SMALL(IF("V"=F159:F182, ROW(F159:F182)-MIN(ROW(F159:F182))+1, ""), ROW() -158 )), "")</f>
        <v>Giovanni Costa</v>
      </c>
      <c r="AF160" s="13" t="str">
        <f t="array" ref="AF160">IFERROR(INDEX(B159:B182, SMALL(IF(ISNUMBER(SEARCH("JV1",F159:F182)), ROW(F159:F182)-MIN(ROW(F159:F182))+1, ""), ROW() -158 )), "")</f>
        <v>Michigan State University</v>
      </c>
      <c r="AG160" s="13">
        <f t="array" ref="AG160">IFERROR(INDEX(C159:C182, SMALL(IF(ISNUMBER(SEARCH("JV1",F159:F182)), ROW(F159:F182)-MIN(ROW(F159:F182))+1, ""), ROW() -158 )), "")</f>
        <v>0</v>
      </c>
      <c r="AH160" s="13" t="str">
        <f t="array" ref="AH160">IFERROR(INDEX(D159:D182, SMALL(IF(ISNUMBER(SEARCH("JV1",F159:F182)), ROW(F159:F182)-MIN(ROW(F159:F182))+1, ""), ROW() -158 )), "")</f>
        <v>7914-32865</v>
      </c>
      <c r="AI160" s="13" t="str">
        <f t="array" ref="AI160">IFERROR(INDEX(E159:E182, SMALL(IF(ISNUMBER(SEARCH("JV1",F159:F182)), ROW(F159:F182)-MIN(ROW(F159:F182))+1, ""), ROW() -158 )), "")</f>
        <v>Ian Kalinowski</v>
      </c>
      <c r="AJ160" s="13" t="str">
        <f t="array" ref="AJ160">IFERROR(INDEX(B159:B182, SMALL(IF(ISNUMBER(SEARCH("JV2",F159:F182)), ROW(F159:F182)-MIN(ROW(F159:F182))+1, ""), ROW() -158 )), "")</f>
        <v>Michigan State University</v>
      </c>
      <c r="AK160" s="13">
        <f t="array" ref="AK160">IFERROR(INDEX(C159:C182, SMALL(IF(ISNUMBER(SEARCH("JV2",F159:F182)), ROW(F159:F182)-MIN(ROW(F159:F182))+1, ""), ROW() -158 )), "")</f>
        <v>0</v>
      </c>
      <c r="AL160" s="13" t="str">
        <f t="array" ref="AL160">IFERROR(INDEX(D159:D182, SMALL(IF(ISNUMBER(SEARCH("JV2",F159:F182)), ROW(F159:F182)-MIN(ROW(F159:F182))+1, ""), ROW() -158 )), "")</f>
        <v>23-7262</v>
      </c>
      <c r="AM160" s="13" t="str">
        <f t="array" ref="AM160">IFERROR(INDEX(E159:E182, SMALL(IF(ISNUMBER(SEARCH("JV2",F159:F182)), ROW(F159:F182)-MIN(ROW(F159:F182))+1, ""), ROW() -158 )), "")</f>
        <v>Alexander Peet</v>
      </c>
    </row>
    <row r="161" spans="2:39" s="13" customFormat="1" ht="15" customHeight="1" x14ac:dyDescent="0.3">
      <c r="B161" s="21" t="s">
        <v>332</v>
      </c>
      <c r="C161" s="1"/>
      <c r="D161" s="22" t="s">
        <v>337</v>
      </c>
      <c r="E161" s="1" t="s">
        <v>338</v>
      </c>
      <c r="F161" s="23" t="s">
        <v>17</v>
      </c>
      <c r="G161" s="24"/>
      <c r="H161" s="25">
        <v>2340</v>
      </c>
      <c r="I161" s="24"/>
      <c r="J161" s="25" t="b">
        <v>0</v>
      </c>
      <c r="K161" s="19"/>
      <c r="L161" s="26"/>
      <c r="M161" s="27"/>
      <c r="AB161" s="13" t="str">
        <f t="array" ref="AB161">IFERROR(INDEX(B159:B182, SMALL(IF("V"=F159:F182, ROW(F159:F182)-MIN(ROW(F159:F182))+1, ""), ROW() -158 )), "")</f>
        <v>Michigan State University</v>
      </c>
      <c r="AC161" s="13">
        <f t="array" ref="AC161">IFERROR(INDEX(C159:C182, SMALL(IF("V"=F159:F182, ROW(F159:F182)-MIN(ROW(F159:F182))+1, ""), ROW() -158 )), "")</f>
        <v>0</v>
      </c>
      <c r="AD161" s="13" t="str">
        <f t="array" ref="AD161">IFERROR(INDEX(D159:D182, SMALL(IF("V"=F159:F182, ROW(F159:F182)-MIN(ROW(F159:F182))+1, ""), ROW() -158 )), "")</f>
        <v>11-690711</v>
      </c>
      <c r="AE161" s="13" t="str">
        <f t="array" ref="AE161">IFERROR(INDEX(E159:E182, SMALL(IF("V"=F159:F182, ROW(F159:F182)-MIN(ROW(F159:F182))+1, ""), ROW() -158 )), "")</f>
        <v>Joseph Borngesser</v>
      </c>
      <c r="AF161" s="13" t="str">
        <f t="array" ref="AF161">IFERROR(INDEX(B159:B182, SMALL(IF(ISNUMBER(SEARCH("JV1",F159:F182)), ROW(F159:F182)-MIN(ROW(F159:F182))+1, ""), ROW() -158 )), "")</f>
        <v>Michigan State University</v>
      </c>
      <c r="AG161" s="13">
        <f t="array" ref="AG161">IFERROR(INDEX(C159:C182, SMALL(IF(ISNUMBER(SEARCH("JV1",F159:F182)), ROW(F159:F182)-MIN(ROW(F159:F182))+1, ""), ROW() -158 )), "")</f>
        <v>0</v>
      </c>
      <c r="AH161" s="13" t="str">
        <f t="array" ref="AH161">IFERROR(INDEX(D159:D182, SMALL(IF(ISNUMBER(SEARCH("JV1",F159:F182)), ROW(F159:F182)-MIN(ROW(F159:F182))+1, ""), ROW() -158 )), "")</f>
        <v>20-29115</v>
      </c>
      <c r="AI161" s="13" t="str">
        <f t="array" ref="AI161">IFERROR(INDEX(E159:E182, SMALL(IF(ISNUMBER(SEARCH("JV1",F159:F182)), ROW(F159:F182)-MIN(ROW(F159:F182))+1, ""), ROW() -158 )), "")</f>
        <v>Jackson Massey</v>
      </c>
      <c r="AJ161" s="13" t="str">
        <f t="array" ref="AJ161">IFERROR(INDEX(B159:B182, SMALL(IF(ISNUMBER(SEARCH("JV2",F159:F182)), ROW(F159:F182)-MIN(ROW(F159:F182))+1, ""), ROW() -158 )), "")</f>
        <v>Michigan State University</v>
      </c>
      <c r="AK161" s="13">
        <f t="array" ref="AK161">IFERROR(INDEX(C159:C182, SMALL(IF(ISNUMBER(SEARCH("JV2",F159:F182)), ROW(F159:F182)-MIN(ROW(F159:F182))+1, ""), ROW() -158 )), "")</f>
        <v>0</v>
      </c>
      <c r="AL161" s="13" t="str">
        <f t="array" ref="AL161">IFERROR(INDEX(D159:D182, SMALL(IF(ISNUMBER(SEARCH("JV2",F159:F182)), ROW(F159:F182)-MIN(ROW(F159:F182))+1, ""), ROW() -158 )), "")</f>
        <v>22-28172</v>
      </c>
      <c r="AM161" s="13" t="str">
        <f t="array" ref="AM161">IFERROR(INDEX(E159:E182, SMALL(IF(ISNUMBER(SEARCH("JV2",F159:F182)), ROW(F159:F182)-MIN(ROW(F159:F182))+1, ""), ROW() -158 )), "")</f>
        <v>Brendan Witt</v>
      </c>
    </row>
    <row r="162" spans="2:39" s="13" customFormat="1" ht="15" customHeight="1" x14ac:dyDescent="0.3">
      <c r="B162" s="21" t="s">
        <v>332</v>
      </c>
      <c r="C162" s="1"/>
      <c r="D162" s="22" t="s">
        <v>339</v>
      </c>
      <c r="E162" s="1" t="s">
        <v>340</v>
      </c>
      <c r="F162" s="23" t="s">
        <v>18</v>
      </c>
      <c r="G162" s="24"/>
      <c r="H162" s="25">
        <v>2340</v>
      </c>
      <c r="I162" s="24"/>
      <c r="J162" s="25" t="b">
        <v>0</v>
      </c>
      <c r="K162" s="19"/>
      <c r="L162" s="26"/>
      <c r="M162" s="27"/>
      <c r="AB162" s="13" t="str">
        <f t="array" ref="AB162">IFERROR(INDEX(B159:B182, SMALL(IF("V"=F159:F182, ROW(F159:F182)-MIN(ROW(F159:F182))+1, ""), ROW() -158 )), "")</f>
        <v>Michigan State University</v>
      </c>
      <c r="AC162" s="13">
        <f t="array" ref="AC162">IFERROR(INDEX(C159:C182, SMALL(IF("V"=F159:F182, ROW(F159:F182)-MIN(ROW(F159:F182))+1, ""), ROW() -158 )), "")</f>
        <v>0</v>
      </c>
      <c r="AD162" s="13" t="str">
        <f t="array" ref="AD162">IFERROR(INDEX(D159:D182, SMALL(IF("V"=F159:F182, ROW(F159:F182)-MIN(ROW(F159:F182))+1, ""), ROW() -158 )), "")</f>
        <v>8414-27877</v>
      </c>
      <c r="AE162" s="13" t="str">
        <f t="array" ref="AE162">IFERROR(INDEX(E159:E182, SMALL(IF("V"=F159:F182, ROW(F159:F182)-MIN(ROW(F159:F182))+1, ""), ROW() -158 )), "")</f>
        <v>Lane Kellogg</v>
      </c>
      <c r="AF162" s="13" t="str">
        <f t="array" ref="AF162">IFERROR(INDEX(B159:B182, SMALL(IF(ISNUMBER(SEARCH("JV1",F159:F182)), ROW(F159:F182)-MIN(ROW(F159:F182))+1, ""), ROW() -158 )), "")</f>
        <v>Michigan State University</v>
      </c>
      <c r="AG162" s="13">
        <f t="array" ref="AG162">IFERROR(INDEX(C159:C182, SMALL(IF(ISNUMBER(SEARCH("JV1",F159:F182)), ROW(F159:F182)-MIN(ROW(F159:F182))+1, ""), ROW() -158 )), "")</f>
        <v>0</v>
      </c>
      <c r="AH162" s="13" t="str">
        <f t="array" ref="AH162">IFERROR(INDEX(D159:D182, SMALL(IF(ISNUMBER(SEARCH("JV1",F159:F182)), ROW(F159:F182)-MIN(ROW(F159:F182))+1, ""), ROW() -158 )), "")</f>
        <v>23-9170</v>
      </c>
      <c r="AI162" s="13" t="str">
        <f t="array" ref="AI162">IFERROR(INDEX(E159:E182, SMALL(IF(ISNUMBER(SEARCH("JV1",F159:F182)), ROW(F159:F182)-MIN(ROW(F159:F182))+1, ""), ROW() -158 )), "")</f>
        <v>Jacob Gray</v>
      </c>
      <c r="AJ162" s="13" t="str">
        <f t="array" ref="AJ162">IFERROR(INDEX(B159:B182, SMALL(IF(ISNUMBER(SEARCH("JV2",F159:F182)), ROW(F159:F182)-MIN(ROW(F159:F182))+1, ""), ROW() -158 )), "")</f>
        <v>Michigan State University</v>
      </c>
      <c r="AK162" s="13">
        <f t="array" ref="AK162">IFERROR(INDEX(C159:C182, SMALL(IF(ISNUMBER(SEARCH("JV2",F159:F182)), ROW(F159:F182)-MIN(ROW(F159:F182))+1, ""), ROW() -158 )), "")</f>
        <v>0</v>
      </c>
      <c r="AL162" s="13" t="str">
        <f t="array" ref="AL162">IFERROR(INDEX(D159:D182, SMALL(IF(ISNUMBER(SEARCH("JV2",F159:F182)), ROW(F159:F182)-MIN(ROW(F159:F182))+1, ""), ROW() -158 )), "")</f>
        <v>22-15432</v>
      </c>
      <c r="AM162" s="13" t="str">
        <f t="array" ref="AM162">IFERROR(INDEX(E159:E182, SMALL(IF(ISNUMBER(SEARCH("JV2",F159:F182)), ROW(F159:F182)-MIN(ROW(F159:F182))+1, ""), ROW() -158 )), "")</f>
        <v>Finn Moher</v>
      </c>
    </row>
    <row r="163" spans="2:39" s="13" customFormat="1" ht="15" customHeight="1" x14ac:dyDescent="0.3">
      <c r="B163" s="21" t="s">
        <v>332</v>
      </c>
      <c r="C163" s="1"/>
      <c r="D163" s="22" t="s">
        <v>341</v>
      </c>
      <c r="E163" s="1" t="s">
        <v>342</v>
      </c>
      <c r="F163" s="23" t="s">
        <v>30</v>
      </c>
      <c r="G163" s="24"/>
      <c r="H163" s="25">
        <v>2340</v>
      </c>
      <c r="I163" s="24"/>
      <c r="J163" s="25" t="b">
        <v>0</v>
      </c>
      <c r="K163" s="19"/>
      <c r="L163" s="26"/>
      <c r="M163" s="27"/>
      <c r="AB163" s="13" t="str">
        <f t="array" ref="AB163">IFERROR(INDEX(B159:B182, SMALL(IF("V"=F159:F182, ROW(F159:F182)-MIN(ROW(F159:F182))+1, ""), ROW() -158 )), "")</f>
        <v>Michigan State University</v>
      </c>
      <c r="AC163" s="13">
        <f t="array" ref="AC163">IFERROR(INDEX(C159:C182, SMALL(IF("V"=F159:F182, ROW(F159:F182)-MIN(ROW(F159:F182))+1, ""), ROW() -158 )), "")</f>
        <v>0</v>
      </c>
      <c r="AD163" s="13" t="str">
        <f t="array" ref="AD163">IFERROR(INDEX(D159:D182, SMALL(IF("V"=F159:F182, ROW(F159:F182)-MIN(ROW(F159:F182))+1, ""), ROW() -158 )), "")</f>
        <v>11-94402</v>
      </c>
      <c r="AE163" s="13" t="str">
        <f t="array" ref="AE163">IFERROR(INDEX(E159:E182, SMALL(IF("V"=F159:F182, ROW(F159:F182)-MIN(ROW(F159:F182))+1, ""), ROW() -158 )), "")</f>
        <v>Ryan Wrublewski</v>
      </c>
      <c r="AF163" s="13" t="str">
        <f t="array" ref="AF163">IFERROR(INDEX(B159:B182, SMALL(IF(ISNUMBER(SEARCH("JV1",F159:F182)), ROW(F159:F182)-MIN(ROW(F159:F182))+1, ""), ROW() -158 )), "")</f>
        <v>Michigan State University</v>
      </c>
      <c r="AG163" s="13">
        <f t="array" ref="AG163">IFERROR(INDEX(C159:C182, SMALL(IF(ISNUMBER(SEARCH("JV1",F159:F182)), ROW(F159:F182)-MIN(ROW(F159:F182))+1, ""), ROW() -158 )), "")</f>
        <v>0</v>
      </c>
      <c r="AH163" s="13" t="str">
        <f t="array" ref="AH163">IFERROR(INDEX(D159:D182, SMALL(IF(ISNUMBER(SEARCH("JV1",F159:F182)), ROW(F159:F182)-MIN(ROW(F159:F182))+1, ""), ROW() -158 )), "")</f>
        <v>19-20053</v>
      </c>
      <c r="AI163" s="13" t="str">
        <f t="array" ref="AI163">IFERROR(INDEX(E159:E182, SMALL(IF(ISNUMBER(SEARCH("JV1",F159:F182)), ROW(F159:F182)-MIN(ROW(F159:F182))+1, ""), ROW() -158 )), "")</f>
        <v>Samuel Colby</v>
      </c>
      <c r="AJ163" s="13" t="str">
        <f t="array" ref="AJ163">IFERROR(INDEX(B159:B182, SMALL(IF(ISNUMBER(SEARCH("JV2",F159:F182)), ROW(F159:F182)-MIN(ROW(F159:F182))+1, ""), ROW() -158 )), "")</f>
        <v>Michigan State University</v>
      </c>
      <c r="AK163" s="13">
        <f t="array" ref="AK163">IFERROR(INDEX(C159:C182, SMALL(IF(ISNUMBER(SEARCH("JV2",F159:F182)), ROW(F159:F182)-MIN(ROW(F159:F182))+1, ""), ROW() -158 )), "")</f>
        <v>0</v>
      </c>
      <c r="AL163" s="13" t="str">
        <f t="array" ref="AL163">IFERROR(INDEX(D159:D182, SMALL(IF(ISNUMBER(SEARCH("JV2",F159:F182)), ROW(F159:F182)-MIN(ROW(F159:F182))+1, ""), ROW() -158 )), "")</f>
        <v>23-7259</v>
      </c>
      <c r="AM163" s="13" t="str">
        <f t="array" ref="AM163">IFERROR(INDEX(E159:E182, SMALL(IF(ISNUMBER(SEARCH("JV2",F159:F182)), ROW(F159:F182)-MIN(ROW(F159:F182))+1, ""), ROW() -158 )), "")</f>
        <v>Gunnar Nelson</v>
      </c>
    </row>
    <row r="164" spans="2:39" s="13" customFormat="1" ht="15" customHeight="1" x14ac:dyDescent="0.3">
      <c r="B164" s="21" t="s">
        <v>332</v>
      </c>
      <c r="C164" s="1"/>
      <c r="D164" s="22" t="s">
        <v>343</v>
      </c>
      <c r="E164" s="1" t="s">
        <v>344</v>
      </c>
      <c r="F164" s="23" t="s">
        <v>30</v>
      </c>
      <c r="G164" s="24"/>
      <c r="H164" s="25">
        <v>2340</v>
      </c>
      <c r="I164" s="24"/>
      <c r="J164" s="25" t="b">
        <v>0</v>
      </c>
      <c r="K164" s="19"/>
      <c r="L164" s="26"/>
      <c r="M164" s="27"/>
      <c r="AB164" s="13" t="str">
        <f t="array" ref="AB164">IFERROR(INDEX(B159:B182, SMALL(IF("V"=F159:F182, ROW(F159:F182)-MIN(ROW(F159:F182))+1, ""), ROW() -158 )), "")</f>
        <v>Michigan State University</v>
      </c>
      <c r="AC164" s="13">
        <f t="array" ref="AC164">IFERROR(INDEX(C159:C182, SMALL(IF("V"=F159:F182, ROW(F159:F182)-MIN(ROW(F159:F182))+1, ""), ROW() -158 )), "")</f>
        <v>0</v>
      </c>
      <c r="AD164" s="13" t="str">
        <f t="array" ref="AD164">IFERROR(INDEX(D159:D182, SMALL(IF("V"=F159:F182, ROW(F159:F182)-MIN(ROW(F159:F182))+1, ""), ROW() -158 )), "")</f>
        <v>11-232037</v>
      </c>
      <c r="AE164" s="13" t="str">
        <f t="array" ref="AE164">IFERROR(INDEX(E159:E182, SMALL(IF("V"=F159:F182, ROW(F159:F182)-MIN(ROW(F159:F182))+1, ""), ROW() -158 )), "")</f>
        <v>Sean Tinsley</v>
      </c>
      <c r="AF164" s="13" t="str">
        <f t="array" ref="AF164">IFERROR(INDEX(B159:B182, SMALL(IF(ISNUMBER(SEARCH("JV1",F159:F182)), ROW(F159:F182)-MIN(ROW(F159:F182))+1, ""), ROW() -158 )), "")</f>
        <v>Michigan State University</v>
      </c>
      <c r="AG164" s="13">
        <f t="array" ref="AG164">IFERROR(INDEX(C159:C182, SMALL(IF(ISNUMBER(SEARCH("JV1",F159:F182)), ROW(F159:F182)-MIN(ROW(F159:F182))+1, ""), ROW() -158 )), "")</f>
        <v>0</v>
      </c>
      <c r="AH164" s="13" t="str">
        <f t="array" ref="AH164">IFERROR(INDEX(D159:D182, SMALL(IF(ISNUMBER(SEARCH("JV1",F159:F182)), ROW(F159:F182)-MIN(ROW(F159:F182))+1, ""), ROW() -158 )), "")</f>
        <v>15-103779</v>
      </c>
      <c r="AI164" s="13" t="str">
        <f t="array" ref="AI164">IFERROR(INDEX(E159:E182, SMALL(IF(ISNUMBER(SEARCH("JV1",F159:F182)), ROW(F159:F182)-MIN(ROW(F159:F182))+1, ""), ROW() -158 )), "")</f>
        <v>Tyler Rutter</v>
      </c>
      <c r="AJ164" s="13" t="str">
        <f t="array" ref="AJ164">IFERROR(INDEX(B159:B182, SMALL(IF(ISNUMBER(SEARCH("JV2",F159:F182)), ROW(F159:F182)-MIN(ROW(F159:F182))+1, ""), ROW() -158 )), "")</f>
        <v>Michigan State University</v>
      </c>
      <c r="AK164" s="13">
        <f t="array" ref="AK164">IFERROR(INDEX(C159:C182, SMALL(IF(ISNUMBER(SEARCH("JV2",F159:F182)), ROW(F159:F182)-MIN(ROW(F159:F182))+1, ""), ROW() -158 )), "")</f>
        <v>0</v>
      </c>
      <c r="AL164" s="13" t="str">
        <f t="array" ref="AL164">IFERROR(INDEX(D159:D182, SMALL(IF(ISNUMBER(SEARCH("JV2",F159:F182)), ROW(F159:F182)-MIN(ROW(F159:F182))+1, ""), ROW() -158 )), "")</f>
        <v>23-7245</v>
      </c>
      <c r="AM164" s="13" t="str">
        <f t="array" ref="AM164">IFERROR(INDEX(E159:E182, SMALL(IF(ISNUMBER(SEARCH("JV2",F159:F182)), ROW(F159:F182)-MIN(ROW(F159:F182))+1, ""), ROW() -158 )), "")</f>
        <v>Michael Lamb</v>
      </c>
    </row>
    <row r="165" spans="2:39" s="13" customFormat="1" ht="15" customHeight="1" x14ac:dyDescent="0.3">
      <c r="B165" s="21" t="s">
        <v>332</v>
      </c>
      <c r="C165" s="1"/>
      <c r="D165" s="22" t="s">
        <v>345</v>
      </c>
      <c r="E165" s="1" t="s">
        <v>346</v>
      </c>
      <c r="F165" s="23" t="s">
        <v>18</v>
      </c>
      <c r="G165" s="24"/>
      <c r="H165" s="25">
        <v>2340</v>
      </c>
      <c r="I165" s="24"/>
      <c r="J165" s="25" t="b">
        <v>0</v>
      </c>
      <c r="K165" s="19"/>
      <c r="L165" s="26"/>
      <c r="M165" s="27"/>
      <c r="AB165" s="13" t="str">
        <f t="array" ref="AB165">IFERROR(INDEX(B159:B182, SMALL(IF("V"=F159:F182, ROW(F159:F182)-MIN(ROW(F159:F182))+1, ""), ROW() -158 )), "")</f>
        <v>Michigan State University</v>
      </c>
      <c r="AC165" s="13">
        <f t="array" ref="AC165">IFERROR(INDEX(C159:C182, SMALL(IF("V"=F159:F182, ROW(F159:F182)-MIN(ROW(F159:F182))+1, ""), ROW() -158 )), "")</f>
        <v>0</v>
      </c>
      <c r="AD165" s="13" t="str">
        <f t="array" ref="AD165">IFERROR(INDEX(D159:D182, SMALL(IF("V"=F159:F182, ROW(F159:F182)-MIN(ROW(F159:F182))+1, ""), ROW() -158 )), "")</f>
        <v>23-10466</v>
      </c>
      <c r="AE165" s="13" t="str">
        <f t="array" ref="AE165">IFERROR(INDEX(E159:E182, SMALL(IF("V"=F159:F182, ROW(F159:F182)-MIN(ROW(F159:F182))+1, ""), ROW() -158 )), "")</f>
        <v>Tj McCarthy</v>
      </c>
      <c r="AF165" s="13" t="str">
        <f t="array" ref="AF165">IFERROR(INDEX(B159:B182, SMALL(IF(ISNUMBER(SEARCH("JV1",F159:F182)), ROW(F159:F182)-MIN(ROW(F159:F182))+1, ""), ROW() -158 )), "")</f>
        <v/>
      </c>
      <c r="AG165" s="13" t="str">
        <f t="array" ref="AG165">IFERROR(INDEX(C159:C182, SMALL(IF(ISNUMBER(SEARCH("JV1",F159:F182)), ROW(F159:F182)-MIN(ROW(F159:F182))+1, ""), ROW() -158 )), "")</f>
        <v/>
      </c>
      <c r="AH165" s="13" t="str">
        <f t="array" ref="AH165">IFERROR(INDEX(D159:D182, SMALL(IF(ISNUMBER(SEARCH("JV1",F159:F182)), ROW(F159:F182)-MIN(ROW(F159:F182))+1, ""), ROW() -158 )), "")</f>
        <v/>
      </c>
      <c r="AI165" s="13" t="str">
        <f t="array" ref="AI165">IFERROR(INDEX(E159:E182, SMALL(IF(ISNUMBER(SEARCH("JV1",F159:F182)), ROW(F159:F182)-MIN(ROW(F159:F182))+1, ""), ROW() -158 )), "")</f>
        <v/>
      </c>
      <c r="AJ165" s="13" t="str">
        <f t="array" ref="AJ165">IFERROR(INDEX(B159:B182, SMALL(IF(ISNUMBER(SEARCH("JV2",F159:F182)), ROW(F159:F182)-MIN(ROW(F159:F182))+1, ""), ROW() -158 )), "")</f>
        <v>Michigan State University</v>
      </c>
      <c r="AK165" s="13">
        <f t="array" ref="AK165">IFERROR(INDEX(C159:C182, SMALL(IF(ISNUMBER(SEARCH("JV2",F159:F182)), ROW(F159:F182)-MIN(ROW(F159:F182))+1, ""), ROW() -158 )), "")</f>
        <v>0</v>
      </c>
      <c r="AL165" s="13" t="str">
        <f t="array" ref="AL165">IFERROR(INDEX(D159:D182, SMALL(IF(ISNUMBER(SEARCH("JV2",F159:F182)), ROW(F159:F182)-MIN(ROW(F159:F182))+1, ""), ROW() -158 )), "")</f>
        <v>5986-57543</v>
      </c>
      <c r="AM165" s="13" t="str">
        <f t="array" ref="AM165">IFERROR(INDEX(E159:E182, SMALL(IF(ISNUMBER(SEARCH("JV2",F159:F182)), ROW(F159:F182)-MIN(ROW(F159:F182))+1, ""), ROW() -158 )), "")</f>
        <v>Zachary Stowe</v>
      </c>
    </row>
    <row r="166" spans="2:39" s="13" customFormat="1" ht="15" customHeight="1" x14ac:dyDescent="0.3">
      <c r="B166" s="21" t="s">
        <v>332</v>
      </c>
      <c r="C166" s="1"/>
      <c r="D166" s="22" t="s">
        <v>347</v>
      </c>
      <c r="E166" s="1" t="s">
        <v>348</v>
      </c>
      <c r="F166" s="23" t="s">
        <v>14</v>
      </c>
      <c r="G166" s="24"/>
      <c r="H166" s="25">
        <v>2340</v>
      </c>
      <c r="I166" s="24"/>
      <c r="J166" s="25" t="b">
        <v>0</v>
      </c>
      <c r="K166" s="19"/>
      <c r="L166" s="26"/>
      <c r="M166" s="27"/>
      <c r="AB166" s="13" t="str">
        <f t="array" ref="AB166">IFERROR(INDEX(B159:B182, SMALL(IF("V"=F159:F182, ROW(F159:F182)-MIN(ROW(F159:F182))+1, ""), ROW() -158 )), "")</f>
        <v/>
      </c>
      <c r="AC166" s="13" t="str">
        <f t="array" ref="AC166">IFERROR(INDEX(C159:C182, SMALL(IF("V"=F159:F182, ROW(F159:F182)-MIN(ROW(F159:F182))+1, ""), ROW() -158 )), "")</f>
        <v/>
      </c>
      <c r="AD166" s="13" t="str">
        <f t="array" ref="AD166">IFERROR(INDEX(D159:D182, SMALL(IF("V"=F159:F182, ROW(F159:F182)-MIN(ROW(F159:F182))+1, ""), ROW() -158 )), "")</f>
        <v/>
      </c>
      <c r="AE166" s="13" t="str">
        <f t="array" ref="AE166">IFERROR(INDEX(E159:E182, SMALL(IF("V"=F159:F182, ROW(F159:F182)-MIN(ROW(F159:F182))+1, ""), ROW() -158 )), "")</f>
        <v/>
      </c>
      <c r="AF166" s="13" t="str">
        <f t="array" ref="AF166">IFERROR(INDEX(B159:B182, SMALL(IF(ISNUMBER(SEARCH("JV1",F159:F182)), ROW(F159:F182)-MIN(ROW(F159:F182))+1, ""), ROW() -158 )), "")</f>
        <v/>
      </c>
      <c r="AG166" s="13" t="str">
        <f t="array" ref="AG166">IFERROR(INDEX(C159:C182, SMALL(IF(ISNUMBER(SEARCH("JV1",F159:F182)), ROW(F159:F182)-MIN(ROW(F159:F182))+1, ""), ROW() -158 )), "")</f>
        <v/>
      </c>
      <c r="AH166" s="13" t="str">
        <f t="array" ref="AH166">IFERROR(INDEX(D159:D182, SMALL(IF(ISNUMBER(SEARCH("JV1",F159:F182)), ROW(F159:F182)-MIN(ROW(F159:F182))+1, ""), ROW() -158 )), "")</f>
        <v/>
      </c>
      <c r="AI166" s="13" t="str">
        <f t="array" ref="AI166">IFERROR(INDEX(E159:E182, SMALL(IF(ISNUMBER(SEARCH("JV1",F159:F182)), ROW(F159:F182)-MIN(ROW(F159:F182))+1, ""), ROW() -158 )), "")</f>
        <v/>
      </c>
      <c r="AJ166" s="13" t="str">
        <f t="array" ref="AJ166">IFERROR(INDEX(B159:B182, SMALL(IF(ISNUMBER(SEARCH("JV2",F159:F182)), ROW(F159:F182)-MIN(ROW(F159:F182))+1, ""), ROW() -158 )), "")</f>
        <v/>
      </c>
      <c r="AK166" s="13" t="str">
        <f t="array" ref="AK166">IFERROR(INDEX(C159:C182, SMALL(IF(ISNUMBER(SEARCH("JV2",F159:F182)), ROW(F159:F182)-MIN(ROW(F159:F182))+1, ""), ROW() -158 )), "")</f>
        <v/>
      </c>
      <c r="AL166" s="13" t="str">
        <f t="array" ref="AL166">IFERROR(INDEX(D159:D182, SMALL(IF(ISNUMBER(SEARCH("JV2",F159:F182)), ROW(F159:F182)-MIN(ROW(F159:F182))+1, ""), ROW() -158 )), "")</f>
        <v/>
      </c>
      <c r="AM166" s="13" t="str">
        <f t="array" ref="AM166">IFERROR(INDEX(E159:E182, SMALL(IF(ISNUMBER(SEARCH("JV2",F159:F182)), ROW(F159:F182)-MIN(ROW(F159:F182))+1, ""), ROW() -158 )), "")</f>
        <v/>
      </c>
    </row>
    <row r="167" spans="2:39" s="13" customFormat="1" ht="15" customHeight="1" x14ac:dyDescent="0.3">
      <c r="B167" s="21" t="s">
        <v>332</v>
      </c>
      <c r="C167" s="1"/>
      <c r="D167" s="22" t="s">
        <v>349</v>
      </c>
      <c r="E167" s="1" t="s">
        <v>350</v>
      </c>
      <c r="F167" s="23" t="s">
        <v>14</v>
      </c>
      <c r="G167" s="24"/>
      <c r="H167" s="25">
        <v>2340</v>
      </c>
      <c r="I167" s="24"/>
      <c r="J167" s="25" t="b">
        <v>0</v>
      </c>
      <c r="K167" s="19"/>
      <c r="L167" s="26"/>
      <c r="M167" s="27"/>
    </row>
    <row r="168" spans="2:39" s="13" customFormat="1" ht="15" customHeight="1" x14ac:dyDescent="0.3">
      <c r="B168" s="21" t="s">
        <v>332</v>
      </c>
      <c r="C168" s="1"/>
      <c r="D168" s="22" t="s">
        <v>351</v>
      </c>
      <c r="E168" s="1" t="s">
        <v>352</v>
      </c>
      <c r="F168" s="23" t="s">
        <v>18</v>
      </c>
      <c r="G168" s="24"/>
      <c r="H168" s="25">
        <v>2340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332</v>
      </c>
      <c r="C169" s="1"/>
      <c r="D169" s="22" t="s">
        <v>353</v>
      </c>
      <c r="E169" s="1" t="s">
        <v>354</v>
      </c>
      <c r="F169" s="23" t="s">
        <v>17</v>
      </c>
      <c r="G169" s="24"/>
      <c r="H169" s="25">
        <v>2340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332</v>
      </c>
      <c r="C170" s="1"/>
      <c r="D170" s="22" t="s">
        <v>355</v>
      </c>
      <c r="E170" s="1" t="s">
        <v>356</v>
      </c>
      <c r="F170" s="23" t="s">
        <v>17</v>
      </c>
      <c r="G170" s="24"/>
      <c r="H170" s="25">
        <v>2340</v>
      </c>
      <c r="I170" s="24"/>
      <c r="J170" s="25" t="b">
        <v>0</v>
      </c>
      <c r="K170" s="19"/>
      <c r="L170" s="26"/>
      <c r="M170" s="27"/>
    </row>
    <row r="171" spans="2:39" s="13" customFormat="1" ht="15" customHeight="1" x14ac:dyDescent="0.3">
      <c r="B171" s="21" t="s">
        <v>332</v>
      </c>
      <c r="C171" s="1"/>
      <c r="D171" s="22" t="s">
        <v>357</v>
      </c>
      <c r="E171" s="1" t="s">
        <v>358</v>
      </c>
      <c r="F171" s="23" t="s">
        <v>17</v>
      </c>
      <c r="G171" s="24"/>
      <c r="H171" s="25">
        <v>2340</v>
      </c>
      <c r="I171" s="24"/>
      <c r="J171" s="25" t="b">
        <v>0</v>
      </c>
      <c r="K171" s="19"/>
      <c r="L171" s="26"/>
      <c r="M171" s="27"/>
    </row>
    <row r="172" spans="2:39" s="13" customFormat="1" ht="15" customHeight="1" x14ac:dyDescent="0.3">
      <c r="B172" s="21" t="s">
        <v>332</v>
      </c>
      <c r="C172" s="1"/>
      <c r="D172" s="22" t="s">
        <v>359</v>
      </c>
      <c r="E172" s="1" t="s">
        <v>360</v>
      </c>
      <c r="F172" s="23" t="s">
        <v>14</v>
      </c>
      <c r="G172" s="24"/>
      <c r="H172" s="25">
        <v>2340</v>
      </c>
      <c r="I172" s="24"/>
      <c r="J172" s="25" t="b">
        <v>0</v>
      </c>
      <c r="K172" s="19"/>
      <c r="L172" s="26"/>
      <c r="M172" s="27"/>
    </row>
    <row r="173" spans="2:39" s="13" customFormat="1" ht="15" customHeight="1" x14ac:dyDescent="0.3">
      <c r="B173" s="21" t="s">
        <v>332</v>
      </c>
      <c r="C173" s="1"/>
      <c r="D173" s="22" t="s">
        <v>361</v>
      </c>
      <c r="E173" s="1" t="s">
        <v>362</v>
      </c>
      <c r="F173" s="23" t="s">
        <v>30</v>
      </c>
      <c r="G173" s="24"/>
      <c r="H173" s="25">
        <v>2340</v>
      </c>
      <c r="I173" s="24"/>
      <c r="J173" s="25" t="b">
        <v>0</v>
      </c>
      <c r="K173" s="19"/>
      <c r="L173" s="26"/>
      <c r="M173" s="27"/>
    </row>
    <row r="174" spans="2:39" s="13" customFormat="1" ht="15" customHeight="1" x14ac:dyDescent="0.3">
      <c r="B174" s="21" t="s">
        <v>332</v>
      </c>
      <c r="C174" s="1"/>
      <c r="D174" s="22" t="s">
        <v>363</v>
      </c>
      <c r="E174" s="1" t="s">
        <v>364</v>
      </c>
      <c r="F174" s="23" t="s">
        <v>14</v>
      </c>
      <c r="G174" s="24"/>
      <c r="H174" s="25">
        <v>2340</v>
      </c>
      <c r="I174" s="24"/>
      <c r="J174" s="25" t="b">
        <v>0</v>
      </c>
      <c r="K174" s="19"/>
      <c r="L174" s="26"/>
      <c r="M174" s="27"/>
    </row>
    <row r="175" spans="2:39" s="13" customFormat="1" ht="15" customHeight="1" x14ac:dyDescent="0.3">
      <c r="B175" s="21" t="s">
        <v>332</v>
      </c>
      <c r="C175" s="1"/>
      <c r="D175" s="22" t="s">
        <v>365</v>
      </c>
      <c r="E175" s="1" t="s">
        <v>366</v>
      </c>
      <c r="F175" s="23" t="s">
        <v>18</v>
      </c>
      <c r="G175" s="24"/>
      <c r="H175" s="25">
        <v>2340</v>
      </c>
      <c r="I175" s="24"/>
      <c r="J175" s="25" t="b">
        <v>0</v>
      </c>
      <c r="K175" s="19"/>
      <c r="L175" s="26"/>
      <c r="M175" s="27"/>
    </row>
    <row r="176" spans="2:39" s="13" customFormat="1" ht="15" customHeight="1" x14ac:dyDescent="0.3">
      <c r="B176" s="21" t="s">
        <v>332</v>
      </c>
      <c r="C176" s="1"/>
      <c r="D176" s="22" t="s">
        <v>367</v>
      </c>
      <c r="E176" s="1" t="s">
        <v>368</v>
      </c>
      <c r="F176" s="23" t="s">
        <v>30</v>
      </c>
      <c r="G176" s="24"/>
      <c r="H176" s="25">
        <v>2340</v>
      </c>
      <c r="I176" s="24"/>
      <c r="J176" s="25" t="b">
        <v>0</v>
      </c>
      <c r="K176" s="19"/>
      <c r="L176" s="26"/>
      <c r="M176" s="27"/>
    </row>
    <row r="177" spans="2:39" s="13" customFormat="1" ht="15" customHeight="1" x14ac:dyDescent="0.3">
      <c r="B177" s="21" t="s">
        <v>332</v>
      </c>
      <c r="C177" s="1"/>
      <c r="D177" s="22" t="s">
        <v>369</v>
      </c>
      <c r="E177" s="1" t="s">
        <v>370</v>
      </c>
      <c r="F177" s="23" t="s">
        <v>14</v>
      </c>
      <c r="G177" s="24"/>
      <c r="H177" s="25">
        <v>2340</v>
      </c>
      <c r="I177" s="24"/>
      <c r="J177" s="25" t="b">
        <v>0</v>
      </c>
      <c r="K177" s="19"/>
      <c r="L177" s="26"/>
      <c r="M177" s="27"/>
    </row>
    <row r="178" spans="2:39" s="13" customFormat="1" ht="15" customHeight="1" x14ac:dyDescent="0.3">
      <c r="B178" s="21" t="s">
        <v>332</v>
      </c>
      <c r="C178" s="1"/>
      <c r="D178" s="22" t="s">
        <v>371</v>
      </c>
      <c r="E178" s="1" t="s">
        <v>372</v>
      </c>
      <c r="F178" s="23" t="s">
        <v>17</v>
      </c>
      <c r="G178" s="24"/>
      <c r="H178" s="25">
        <v>2340</v>
      </c>
      <c r="I178" s="24"/>
      <c r="J178" s="25" t="b">
        <v>0</v>
      </c>
      <c r="K178" s="19"/>
      <c r="L178" s="26"/>
      <c r="M178" s="27"/>
    </row>
    <row r="179" spans="2:39" s="13" customFormat="1" ht="15" customHeight="1" x14ac:dyDescent="0.3">
      <c r="B179" s="21" t="s">
        <v>332</v>
      </c>
      <c r="C179" s="1"/>
      <c r="D179" s="22" t="s">
        <v>373</v>
      </c>
      <c r="E179" s="1" t="s">
        <v>374</v>
      </c>
      <c r="F179" s="23" t="s">
        <v>14</v>
      </c>
      <c r="G179" s="24"/>
      <c r="H179" s="25">
        <v>2340</v>
      </c>
      <c r="I179" s="24"/>
      <c r="J179" s="25" t="b">
        <v>0</v>
      </c>
      <c r="K179" s="19"/>
      <c r="L179" s="26"/>
      <c r="M179" s="27"/>
    </row>
    <row r="180" spans="2:39" s="13" customFormat="1" ht="15" customHeight="1" x14ac:dyDescent="0.3">
      <c r="B180" s="21" t="s">
        <v>332</v>
      </c>
      <c r="C180" s="1"/>
      <c r="D180" s="22" t="s">
        <v>375</v>
      </c>
      <c r="E180" s="1" t="s">
        <v>376</v>
      </c>
      <c r="F180" s="23" t="s">
        <v>14</v>
      </c>
      <c r="G180" s="24"/>
      <c r="H180" s="25">
        <v>2340</v>
      </c>
      <c r="I180" s="24"/>
      <c r="J180" s="25" t="b">
        <v>0</v>
      </c>
      <c r="K180" s="19"/>
      <c r="L180" s="26"/>
      <c r="M180" s="27"/>
    </row>
    <row r="181" spans="2:39" s="13" customFormat="1" ht="15" customHeight="1" x14ac:dyDescent="0.3">
      <c r="B181" s="21" t="s">
        <v>332</v>
      </c>
      <c r="C181" s="1"/>
      <c r="D181" s="22" t="s">
        <v>377</v>
      </c>
      <c r="E181" s="1" t="s">
        <v>378</v>
      </c>
      <c r="F181" s="23" t="s">
        <v>17</v>
      </c>
      <c r="G181" s="24"/>
      <c r="H181" s="25">
        <v>2340</v>
      </c>
      <c r="I181" s="24"/>
      <c r="J181" s="25" t="b">
        <v>0</v>
      </c>
      <c r="K181" s="19"/>
      <c r="L181" s="26"/>
      <c r="M181" s="27"/>
    </row>
    <row r="182" spans="2:39" s="13" customFormat="1" ht="15" customHeight="1" x14ac:dyDescent="0.3">
      <c r="B182" s="21" t="s">
        <v>332</v>
      </c>
      <c r="C182" s="1"/>
      <c r="D182" s="22" t="s">
        <v>379</v>
      </c>
      <c r="E182" s="1" t="s">
        <v>380</v>
      </c>
      <c r="F182" s="23" t="s">
        <v>18</v>
      </c>
      <c r="G182" s="24"/>
      <c r="H182" s="25">
        <v>2340</v>
      </c>
      <c r="I182" s="24"/>
      <c r="J182" s="25" t="b">
        <v>0</v>
      </c>
      <c r="K182" s="19"/>
      <c r="L182" s="26"/>
      <c r="M182" s="27"/>
    </row>
    <row r="183" spans="2:39" s="13" customFormat="1" ht="15" customHeight="1" x14ac:dyDescent="0.3">
      <c r="B183" s="21" t="s">
        <v>381</v>
      </c>
      <c r="C183" s="1"/>
      <c r="D183" s="22" t="s">
        <v>382</v>
      </c>
      <c r="E183" s="1" t="s">
        <v>383</v>
      </c>
      <c r="F183" s="23" t="s">
        <v>14</v>
      </c>
      <c r="G183" s="24"/>
      <c r="H183" s="25">
        <v>2533</v>
      </c>
      <c r="I183" s="24"/>
      <c r="J183" s="25" t="b">
        <v>0</v>
      </c>
      <c r="K183" s="19"/>
      <c r="L183" s="26"/>
      <c r="M183" s="27"/>
      <c r="AB183" s="13" t="str">
        <f t="array" ref="AB183">IFERROR(INDEX(B183:B190, SMALL(IF("V"=F183:F190, ROW(F183:F190)-MIN(ROW(F183:F190))+1, ""), ROW() -182 )), "")</f>
        <v>Michigan-Dearborn</v>
      </c>
      <c r="AC183" s="13">
        <f t="array" ref="AC183">IFERROR(INDEX(C183:C190, SMALL(IF("V"=F183:F190, ROW(F183:F190)-MIN(ROW(F183:F190))+1, ""), ROW() -182 )), "")</f>
        <v>0</v>
      </c>
      <c r="AD183" s="13" t="str">
        <f t="array" ref="AD183">IFERROR(INDEX(D183:D190, SMALL(IF("V"=F183:F190, ROW(F183:F190)-MIN(ROW(F183:F190))+1, ""), ROW() -182 )), "")</f>
        <v>21-6240</v>
      </c>
      <c r="AE183" s="13" t="str">
        <f t="array" ref="AE183">IFERROR(INDEX(E183:E190, SMALL(IF("V"=F183:F190, ROW(F183:F190)-MIN(ROW(F183:F190))+1, ""), ROW() -182 )), "")</f>
        <v>Jaylen Watson</v>
      </c>
      <c r="AF183" s="13" t="str">
        <f t="array" ref="AF183">IFERROR(INDEX(B183:B190, SMALL(IF(ISNUMBER(SEARCH("JV1",F183:F190)), ROW(F183:F190)-MIN(ROW(F183:F190))+1, ""), ROW() -182 )), "")</f>
        <v/>
      </c>
      <c r="AG183" s="13" t="str">
        <f t="array" ref="AG183">IFERROR(INDEX(C183:C190, SMALL(IF(ISNUMBER(SEARCH("JV1",F183:F190)), ROW(F183:F190)-MIN(ROW(F183:F190))+1, ""), ROW() -182 )), "")</f>
        <v/>
      </c>
      <c r="AH183" s="13" t="str">
        <f t="array" ref="AH183">IFERROR(INDEX(D183:D190, SMALL(IF(ISNUMBER(SEARCH("JV1",F183:F190)), ROW(F183:F190)-MIN(ROW(F183:F190))+1, ""), ROW() -182 )), "")</f>
        <v/>
      </c>
      <c r="AI183" s="13" t="str">
        <f t="array" ref="AI183">IFERROR(INDEX(E183:E190, SMALL(IF(ISNUMBER(SEARCH("JV1",F183:F190)), ROW(F183:F190)-MIN(ROW(F183:F190))+1, ""), ROW() -182 )), "")</f>
        <v/>
      </c>
      <c r="AJ183" s="13" t="str">
        <f t="array" ref="AJ183">IFERROR(INDEX(B183:B190, SMALL(IF(ISNUMBER(SEARCH("JV2",F183:F190)), ROW(F183:F190)-MIN(ROW(F183:F190))+1, ""), ROW() -182 )), "")</f>
        <v/>
      </c>
      <c r="AK183" s="13" t="str">
        <f t="array" ref="AK183">IFERROR(INDEX(C183:C190, SMALL(IF(ISNUMBER(SEARCH("JV2",F183:F190)), ROW(F183:F190)-MIN(ROW(F183:F190))+1, ""), ROW() -182 )), "")</f>
        <v/>
      </c>
      <c r="AL183" s="13" t="str">
        <f t="array" ref="AL183">IFERROR(INDEX(D183:D190, SMALL(IF(ISNUMBER(SEARCH("JV2",F183:F190)), ROW(F183:F190)-MIN(ROW(F183:F190))+1, ""), ROW() -182 )), "")</f>
        <v/>
      </c>
      <c r="AM183" s="13" t="str">
        <f t="array" ref="AM183">IFERROR(INDEX(E183:E190, SMALL(IF(ISNUMBER(SEARCH("JV2",F183:F190)), ROW(F183:F190)-MIN(ROW(F183:F190))+1, ""), ROW() -182 )), "")</f>
        <v/>
      </c>
    </row>
    <row r="184" spans="2:39" s="13" customFormat="1" ht="15" customHeight="1" x14ac:dyDescent="0.3">
      <c r="B184" s="21" t="s">
        <v>381</v>
      </c>
      <c r="C184" s="1"/>
      <c r="D184" s="22" t="s">
        <v>384</v>
      </c>
      <c r="E184" s="1" t="s">
        <v>385</v>
      </c>
      <c r="F184" s="23" t="s">
        <v>14</v>
      </c>
      <c r="G184" s="24"/>
      <c r="H184" s="25">
        <v>2533</v>
      </c>
      <c r="I184" s="24"/>
      <c r="J184" s="25" t="b">
        <v>0</v>
      </c>
      <c r="K184" s="19"/>
      <c r="L184" s="26"/>
      <c r="M184" s="27"/>
      <c r="AB184" s="13" t="str">
        <f t="array" ref="AB184">IFERROR(INDEX(B183:B190, SMALL(IF("V"=F183:F190, ROW(F183:F190)-MIN(ROW(F183:F190))+1, ""), ROW() -182 )), "")</f>
        <v>Michigan-Dearborn</v>
      </c>
      <c r="AC184" s="13">
        <f t="array" ref="AC184">IFERROR(INDEX(C183:C190, SMALL(IF("V"=F183:F190, ROW(F183:F190)-MIN(ROW(F183:F190))+1, ""), ROW() -182 )), "")</f>
        <v>0</v>
      </c>
      <c r="AD184" s="13" t="str">
        <f t="array" ref="AD184">IFERROR(INDEX(D183:D190, SMALL(IF("V"=F183:F190, ROW(F183:F190)-MIN(ROW(F183:F190))+1, ""), ROW() -182 )), "")</f>
        <v>17-14963</v>
      </c>
      <c r="AE184" s="13" t="str">
        <f t="array" ref="AE184">IFERROR(INDEX(E183:E190, SMALL(IF("V"=F183:F190, ROW(F183:F190)-MIN(ROW(F183:F190))+1, ""), ROW() -182 )), "")</f>
        <v>Joseph Devita</v>
      </c>
      <c r="AF184" s="13" t="str">
        <f t="array" ref="AF184">IFERROR(INDEX(B183:B190, SMALL(IF(ISNUMBER(SEARCH("JV1",F183:F190)), ROW(F183:F190)-MIN(ROW(F183:F190))+1, ""), ROW() -182 )), "")</f>
        <v/>
      </c>
      <c r="AG184" s="13" t="str">
        <f t="array" ref="AG184">IFERROR(INDEX(C183:C190, SMALL(IF(ISNUMBER(SEARCH("JV1",F183:F190)), ROW(F183:F190)-MIN(ROW(F183:F190))+1, ""), ROW() -182 )), "")</f>
        <v/>
      </c>
      <c r="AH184" s="13" t="str">
        <f t="array" ref="AH184">IFERROR(INDEX(D183:D190, SMALL(IF(ISNUMBER(SEARCH("JV1",F183:F190)), ROW(F183:F190)-MIN(ROW(F183:F190))+1, ""), ROW() -182 )), "")</f>
        <v/>
      </c>
      <c r="AI184" s="13" t="str">
        <f t="array" ref="AI184">IFERROR(INDEX(E183:E190, SMALL(IF(ISNUMBER(SEARCH("JV1",F183:F190)), ROW(F183:F190)-MIN(ROW(F183:F190))+1, ""), ROW() -182 )), "")</f>
        <v/>
      </c>
      <c r="AJ184" s="13" t="str">
        <f t="array" ref="AJ184">IFERROR(INDEX(B183:B190, SMALL(IF(ISNUMBER(SEARCH("JV2",F183:F190)), ROW(F183:F190)-MIN(ROW(F183:F190))+1, ""), ROW() -182 )), "")</f>
        <v/>
      </c>
      <c r="AK184" s="13" t="str">
        <f t="array" ref="AK184">IFERROR(INDEX(C183:C190, SMALL(IF(ISNUMBER(SEARCH("JV2",F183:F190)), ROW(F183:F190)-MIN(ROW(F183:F190))+1, ""), ROW() -182 )), "")</f>
        <v/>
      </c>
      <c r="AL184" s="13" t="str">
        <f t="array" ref="AL184">IFERROR(INDEX(D183:D190, SMALL(IF(ISNUMBER(SEARCH("JV2",F183:F190)), ROW(F183:F190)-MIN(ROW(F183:F190))+1, ""), ROW() -182 )), "")</f>
        <v/>
      </c>
      <c r="AM184" s="13" t="str">
        <f t="array" ref="AM184">IFERROR(INDEX(E183:E190, SMALL(IF(ISNUMBER(SEARCH("JV2",F183:F190)), ROW(F183:F190)-MIN(ROW(F183:F190))+1, ""), ROW() -182 )), "")</f>
        <v/>
      </c>
    </row>
    <row r="185" spans="2:39" s="13" customFormat="1" ht="15" customHeight="1" x14ac:dyDescent="0.3">
      <c r="B185" s="21" t="s">
        <v>381</v>
      </c>
      <c r="C185" s="1"/>
      <c r="D185" s="22" t="s">
        <v>386</v>
      </c>
      <c r="E185" s="1" t="s">
        <v>387</v>
      </c>
      <c r="F185" s="23" t="s">
        <v>14</v>
      </c>
      <c r="G185" s="24"/>
      <c r="H185" s="25">
        <v>2533</v>
      </c>
      <c r="I185" s="24"/>
      <c r="J185" s="25" t="b">
        <v>0</v>
      </c>
      <c r="K185" s="19"/>
      <c r="L185" s="26"/>
      <c r="M185" s="27"/>
      <c r="AB185" s="13" t="str">
        <f t="array" ref="AB185">IFERROR(INDEX(B183:B190, SMALL(IF("V"=F183:F190, ROW(F183:F190)-MIN(ROW(F183:F190))+1, ""), ROW() -182 )), "")</f>
        <v>Michigan-Dearborn</v>
      </c>
      <c r="AC185" s="13">
        <f t="array" ref="AC185">IFERROR(INDEX(C183:C190, SMALL(IF("V"=F183:F190, ROW(F183:F190)-MIN(ROW(F183:F190))+1, ""), ROW() -182 )), "")</f>
        <v>0</v>
      </c>
      <c r="AD185" s="13" t="str">
        <f t="array" ref="AD185">IFERROR(INDEX(D183:D190, SMALL(IF("V"=F183:F190, ROW(F183:F190)-MIN(ROW(F183:F190))+1, ""), ROW() -182 )), "")</f>
        <v>11-563893</v>
      </c>
      <c r="AE185" s="13" t="str">
        <f t="array" ref="AE185">IFERROR(INDEX(E183:E190, SMALL(IF("V"=F183:F190, ROW(F183:F190)-MIN(ROW(F183:F190))+1, ""), ROW() -182 )), "")</f>
        <v>Joshua Schunemann</v>
      </c>
      <c r="AF185" s="13" t="str">
        <f t="array" ref="AF185">IFERROR(INDEX(B183:B190, SMALL(IF(ISNUMBER(SEARCH("JV1",F183:F190)), ROW(F183:F190)-MIN(ROW(F183:F190))+1, ""), ROW() -182 )), "")</f>
        <v/>
      </c>
      <c r="AG185" s="13" t="str">
        <f t="array" ref="AG185">IFERROR(INDEX(C183:C190, SMALL(IF(ISNUMBER(SEARCH("JV1",F183:F190)), ROW(F183:F190)-MIN(ROW(F183:F190))+1, ""), ROW() -182 )), "")</f>
        <v/>
      </c>
      <c r="AH185" s="13" t="str">
        <f t="array" ref="AH185">IFERROR(INDEX(D183:D190, SMALL(IF(ISNUMBER(SEARCH("JV1",F183:F190)), ROW(F183:F190)-MIN(ROW(F183:F190))+1, ""), ROW() -182 )), "")</f>
        <v/>
      </c>
      <c r="AI185" s="13" t="str">
        <f t="array" ref="AI185">IFERROR(INDEX(E183:E190, SMALL(IF(ISNUMBER(SEARCH("JV1",F183:F190)), ROW(F183:F190)-MIN(ROW(F183:F190))+1, ""), ROW() -182 )), "")</f>
        <v/>
      </c>
      <c r="AJ185" s="13" t="str">
        <f t="array" ref="AJ185">IFERROR(INDEX(B183:B190, SMALL(IF(ISNUMBER(SEARCH("JV2",F183:F190)), ROW(F183:F190)-MIN(ROW(F183:F190))+1, ""), ROW() -182 )), "")</f>
        <v/>
      </c>
      <c r="AK185" s="13" t="str">
        <f t="array" ref="AK185">IFERROR(INDEX(C183:C190, SMALL(IF(ISNUMBER(SEARCH("JV2",F183:F190)), ROW(F183:F190)-MIN(ROW(F183:F190))+1, ""), ROW() -182 )), "")</f>
        <v/>
      </c>
      <c r="AL185" s="13" t="str">
        <f t="array" ref="AL185">IFERROR(INDEX(D183:D190, SMALL(IF(ISNUMBER(SEARCH("JV2",F183:F190)), ROW(F183:F190)-MIN(ROW(F183:F190))+1, ""), ROW() -182 )), "")</f>
        <v/>
      </c>
      <c r="AM185" s="13" t="str">
        <f t="array" ref="AM185">IFERROR(INDEX(E183:E190, SMALL(IF(ISNUMBER(SEARCH("JV2",F183:F190)), ROW(F183:F190)-MIN(ROW(F183:F190))+1, ""), ROW() -182 )), "")</f>
        <v/>
      </c>
    </row>
    <row r="186" spans="2:39" s="13" customFormat="1" ht="15" customHeight="1" x14ac:dyDescent="0.3">
      <c r="B186" s="21" t="s">
        <v>381</v>
      </c>
      <c r="C186" s="1"/>
      <c r="D186" s="22" t="s">
        <v>388</v>
      </c>
      <c r="E186" s="1" t="s">
        <v>389</v>
      </c>
      <c r="F186" s="23" t="s">
        <v>14</v>
      </c>
      <c r="G186" s="24"/>
      <c r="H186" s="25">
        <v>2533</v>
      </c>
      <c r="I186" s="24"/>
      <c r="J186" s="25" t="b">
        <v>0</v>
      </c>
      <c r="K186" s="19"/>
      <c r="L186" s="26"/>
      <c r="M186" s="27"/>
      <c r="AB186" s="13" t="str">
        <f t="array" ref="AB186">IFERROR(INDEX(B183:B190, SMALL(IF("V"=F183:F190, ROW(F183:F190)-MIN(ROW(F183:F190))+1, ""), ROW() -182 )), "")</f>
        <v>Michigan-Dearborn</v>
      </c>
      <c r="AC186" s="13">
        <f t="array" ref="AC186">IFERROR(INDEX(C183:C190, SMALL(IF("V"=F183:F190, ROW(F183:F190)-MIN(ROW(F183:F190))+1, ""), ROW() -182 )), "")</f>
        <v>0</v>
      </c>
      <c r="AD186" s="13" t="str">
        <f t="array" ref="AD186">IFERROR(INDEX(D183:D190, SMALL(IF("V"=F183:F190, ROW(F183:F190)-MIN(ROW(F183:F190))+1, ""), ROW() -182 )), "")</f>
        <v>11-493251</v>
      </c>
      <c r="AE186" s="13" t="str">
        <f t="array" ref="AE186">IFERROR(INDEX(E183:E190, SMALL(IF("V"=F183:F190, ROW(F183:F190)-MIN(ROW(F183:F190))+1, ""), ROW() -182 )), "")</f>
        <v>Kejuan Mathews</v>
      </c>
      <c r="AF186" s="13" t="str">
        <f t="array" ref="AF186">IFERROR(INDEX(B183:B190, SMALL(IF(ISNUMBER(SEARCH("JV1",F183:F190)), ROW(F183:F190)-MIN(ROW(F183:F190))+1, ""), ROW() -182 )), "")</f>
        <v/>
      </c>
      <c r="AG186" s="13" t="str">
        <f t="array" ref="AG186">IFERROR(INDEX(C183:C190, SMALL(IF(ISNUMBER(SEARCH("JV1",F183:F190)), ROW(F183:F190)-MIN(ROW(F183:F190))+1, ""), ROW() -182 )), "")</f>
        <v/>
      </c>
      <c r="AH186" s="13" t="str">
        <f t="array" ref="AH186">IFERROR(INDEX(D183:D190, SMALL(IF(ISNUMBER(SEARCH("JV1",F183:F190)), ROW(F183:F190)-MIN(ROW(F183:F190))+1, ""), ROW() -182 )), "")</f>
        <v/>
      </c>
      <c r="AI186" s="13" t="str">
        <f t="array" ref="AI186">IFERROR(INDEX(E183:E190, SMALL(IF(ISNUMBER(SEARCH("JV1",F183:F190)), ROW(F183:F190)-MIN(ROW(F183:F190))+1, ""), ROW() -182 )), "")</f>
        <v/>
      </c>
      <c r="AJ186" s="13" t="str">
        <f t="array" ref="AJ186">IFERROR(INDEX(B183:B190, SMALL(IF(ISNUMBER(SEARCH("JV2",F183:F190)), ROW(F183:F190)-MIN(ROW(F183:F190))+1, ""), ROW() -182 )), "")</f>
        <v/>
      </c>
      <c r="AK186" s="13" t="str">
        <f t="array" ref="AK186">IFERROR(INDEX(C183:C190, SMALL(IF(ISNUMBER(SEARCH("JV2",F183:F190)), ROW(F183:F190)-MIN(ROW(F183:F190))+1, ""), ROW() -182 )), "")</f>
        <v/>
      </c>
      <c r="AL186" s="13" t="str">
        <f t="array" ref="AL186">IFERROR(INDEX(D183:D190, SMALL(IF(ISNUMBER(SEARCH("JV2",F183:F190)), ROW(F183:F190)-MIN(ROW(F183:F190))+1, ""), ROW() -182 )), "")</f>
        <v/>
      </c>
      <c r="AM186" s="13" t="str">
        <f t="array" ref="AM186">IFERROR(INDEX(E183:E190, SMALL(IF(ISNUMBER(SEARCH("JV2",F183:F190)), ROW(F183:F190)-MIN(ROW(F183:F190))+1, ""), ROW() -182 )), "")</f>
        <v/>
      </c>
    </row>
    <row r="187" spans="2:39" s="13" customFormat="1" ht="15" customHeight="1" x14ac:dyDescent="0.3">
      <c r="B187" s="21" t="s">
        <v>381</v>
      </c>
      <c r="C187" s="1"/>
      <c r="D187" s="22" t="s">
        <v>390</v>
      </c>
      <c r="E187" s="1" t="s">
        <v>391</v>
      </c>
      <c r="F187" s="23" t="s">
        <v>14</v>
      </c>
      <c r="G187" s="24"/>
      <c r="H187" s="25">
        <v>2533</v>
      </c>
      <c r="I187" s="24"/>
      <c r="J187" s="25" t="b">
        <v>0</v>
      </c>
      <c r="K187" s="19"/>
      <c r="L187" s="26"/>
      <c r="M187" s="27"/>
      <c r="AB187" s="13" t="str">
        <f t="array" ref="AB187">IFERROR(INDEX(B183:B190, SMALL(IF("V"=F183:F190, ROW(F183:F190)-MIN(ROW(F183:F190))+1, ""), ROW() -182 )), "")</f>
        <v>Michigan-Dearborn</v>
      </c>
      <c r="AC187" s="13">
        <f t="array" ref="AC187">IFERROR(INDEX(C183:C190, SMALL(IF("V"=F183:F190, ROW(F183:F190)-MIN(ROW(F183:F190))+1, ""), ROW() -182 )), "")</f>
        <v>0</v>
      </c>
      <c r="AD187" s="13" t="str">
        <f t="array" ref="AD187">IFERROR(INDEX(D183:D190, SMALL(IF("V"=F183:F190, ROW(F183:F190)-MIN(ROW(F183:F190))+1, ""), ROW() -182 )), "")</f>
        <v>17-102819</v>
      </c>
      <c r="AE187" s="13" t="str">
        <f t="array" ref="AE187">IFERROR(INDEX(E183:E190, SMALL(IF("V"=F183:F190, ROW(F183:F190)-MIN(ROW(F183:F190))+1, ""), ROW() -182 )), "")</f>
        <v>Nathan Roberts</v>
      </c>
      <c r="AF187" s="13" t="str">
        <f t="array" ref="AF187">IFERROR(INDEX(B183:B190, SMALL(IF(ISNUMBER(SEARCH("JV1",F183:F190)), ROW(F183:F190)-MIN(ROW(F183:F190))+1, ""), ROW() -182 )), "")</f>
        <v/>
      </c>
      <c r="AG187" s="13" t="str">
        <f t="array" ref="AG187">IFERROR(INDEX(C183:C190, SMALL(IF(ISNUMBER(SEARCH("JV1",F183:F190)), ROW(F183:F190)-MIN(ROW(F183:F190))+1, ""), ROW() -182 )), "")</f>
        <v/>
      </c>
      <c r="AH187" s="13" t="str">
        <f t="array" ref="AH187">IFERROR(INDEX(D183:D190, SMALL(IF(ISNUMBER(SEARCH("JV1",F183:F190)), ROW(F183:F190)-MIN(ROW(F183:F190))+1, ""), ROW() -182 )), "")</f>
        <v/>
      </c>
      <c r="AI187" s="13" t="str">
        <f t="array" ref="AI187">IFERROR(INDEX(E183:E190, SMALL(IF(ISNUMBER(SEARCH("JV1",F183:F190)), ROW(F183:F190)-MIN(ROW(F183:F190))+1, ""), ROW() -182 )), "")</f>
        <v/>
      </c>
      <c r="AJ187" s="13" t="str">
        <f t="array" ref="AJ187">IFERROR(INDEX(B183:B190, SMALL(IF(ISNUMBER(SEARCH("JV2",F183:F190)), ROW(F183:F190)-MIN(ROW(F183:F190))+1, ""), ROW() -182 )), "")</f>
        <v/>
      </c>
      <c r="AK187" s="13" t="str">
        <f t="array" ref="AK187">IFERROR(INDEX(C183:C190, SMALL(IF(ISNUMBER(SEARCH("JV2",F183:F190)), ROW(F183:F190)-MIN(ROW(F183:F190))+1, ""), ROW() -182 )), "")</f>
        <v/>
      </c>
      <c r="AL187" s="13" t="str">
        <f t="array" ref="AL187">IFERROR(INDEX(D183:D190, SMALL(IF(ISNUMBER(SEARCH("JV2",F183:F190)), ROW(F183:F190)-MIN(ROW(F183:F190))+1, ""), ROW() -182 )), "")</f>
        <v/>
      </c>
      <c r="AM187" s="13" t="str">
        <f t="array" ref="AM187">IFERROR(INDEX(E183:E190, SMALL(IF(ISNUMBER(SEARCH("JV2",F183:F190)), ROW(F183:F190)-MIN(ROW(F183:F190))+1, ""), ROW() -182 )), "")</f>
        <v/>
      </c>
    </row>
    <row r="188" spans="2:39" s="13" customFormat="1" ht="15" customHeight="1" x14ac:dyDescent="0.3">
      <c r="B188" s="21" t="s">
        <v>381</v>
      </c>
      <c r="C188" s="1"/>
      <c r="D188" s="22" t="s">
        <v>392</v>
      </c>
      <c r="E188" s="1" t="s">
        <v>393</v>
      </c>
      <c r="F188" s="23" t="s">
        <v>14</v>
      </c>
      <c r="G188" s="24"/>
      <c r="H188" s="25">
        <v>2533</v>
      </c>
      <c r="I188" s="24"/>
      <c r="J188" s="25" t="b">
        <v>0</v>
      </c>
      <c r="K188" s="19"/>
      <c r="L188" s="26"/>
      <c r="M188" s="27"/>
      <c r="AB188" s="13" t="str">
        <f t="array" ref="AB188">IFERROR(INDEX(B183:B190, SMALL(IF("V"=F183:F190, ROW(F183:F190)-MIN(ROW(F183:F190))+1, ""), ROW() -182 )), "")</f>
        <v>Michigan-Dearborn</v>
      </c>
      <c r="AC188" s="13">
        <f t="array" ref="AC188">IFERROR(INDEX(C183:C190, SMALL(IF("V"=F183:F190, ROW(F183:F190)-MIN(ROW(F183:F190))+1, ""), ROW() -182 )), "")</f>
        <v>0</v>
      </c>
      <c r="AD188" s="13" t="str">
        <f t="array" ref="AD188">IFERROR(INDEX(D183:D190, SMALL(IF("V"=F183:F190, ROW(F183:F190)-MIN(ROW(F183:F190))+1, ""), ROW() -182 )), "")</f>
        <v>22-43371</v>
      </c>
      <c r="AE188" s="13" t="str">
        <f t="array" ref="AE188">IFERROR(INDEX(E183:E190, SMALL(IF("V"=F183:F190, ROW(F183:F190)-MIN(ROW(F183:F190))+1, ""), ROW() -182 )), "")</f>
        <v>Philip Albright</v>
      </c>
      <c r="AF188" s="13" t="str">
        <f t="array" ref="AF188">IFERROR(INDEX(B183:B190, SMALL(IF(ISNUMBER(SEARCH("JV1",F183:F190)), ROW(F183:F190)-MIN(ROW(F183:F190))+1, ""), ROW() -182 )), "")</f>
        <v/>
      </c>
      <c r="AG188" s="13" t="str">
        <f t="array" ref="AG188">IFERROR(INDEX(C183:C190, SMALL(IF(ISNUMBER(SEARCH("JV1",F183:F190)), ROW(F183:F190)-MIN(ROW(F183:F190))+1, ""), ROW() -182 )), "")</f>
        <v/>
      </c>
      <c r="AH188" s="13" t="str">
        <f t="array" ref="AH188">IFERROR(INDEX(D183:D190, SMALL(IF(ISNUMBER(SEARCH("JV1",F183:F190)), ROW(F183:F190)-MIN(ROW(F183:F190))+1, ""), ROW() -182 )), "")</f>
        <v/>
      </c>
      <c r="AI188" s="13" t="str">
        <f t="array" ref="AI188">IFERROR(INDEX(E183:E190, SMALL(IF(ISNUMBER(SEARCH("JV1",F183:F190)), ROW(F183:F190)-MIN(ROW(F183:F190))+1, ""), ROW() -182 )), "")</f>
        <v/>
      </c>
      <c r="AJ188" s="13" t="str">
        <f t="array" ref="AJ188">IFERROR(INDEX(B183:B190, SMALL(IF(ISNUMBER(SEARCH("JV2",F183:F190)), ROW(F183:F190)-MIN(ROW(F183:F190))+1, ""), ROW() -182 )), "")</f>
        <v/>
      </c>
      <c r="AK188" s="13" t="str">
        <f t="array" ref="AK188">IFERROR(INDEX(C183:C190, SMALL(IF(ISNUMBER(SEARCH("JV2",F183:F190)), ROW(F183:F190)-MIN(ROW(F183:F190))+1, ""), ROW() -182 )), "")</f>
        <v/>
      </c>
      <c r="AL188" s="13" t="str">
        <f t="array" ref="AL188">IFERROR(INDEX(D183:D190, SMALL(IF(ISNUMBER(SEARCH("JV2",F183:F190)), ROW(F183:F190)-MIN(ROW(F183:F190))+1, ""), ROW() -182 )), "")</f>
        <v/>
      </c>
      <c r="AM188" s="13" t="str">
        <f t="array" ref="AM188">IFERROR(INDEX(E183:E190, SMALL(IF(ISNUMBER(SEARCH("JV2",F183:F190)), ROW(F183:F190)-MIN(ROW(F183:F190))+1, ""), ROW() -182 )), "")</f>
        <v/>
      </c>
    </row>
    <row r="189" spans="2:39" s="13" customFormat="1" ht="15" customHeight="1" x14ac:dyDescent="0.3">
      <c r="B189" s="21" t="s">
        <v>381</v>
      </c>
      <c r="C189" s="1"/>
      <c r="D189" s="22" t="s">
        <v>394</v>
      </c>
      <c r="E189" s="1" t="s">
        <v>395</v>
      </c>
      <c r="F189" s="23" t="s">
        <v>14</v>
      </c>
      <c r="G189" s="24"/>
      <c r="H189" s="25">
        <v>2533</v>
      </c>
      <c r="I189" s="24"/>
      <c r="J189" s="25" t="b">
        <v>0</v>
      </c>
      <c r="K189" s="19"/>
      <c r="L189" s="26"/>
      <c r="M189" s="27"/>
      <c r="AB189" s="13" t="str">
        <f t="array" ref="AB189">IFERROR(INDEX(B183:B190, SMALL(IF("V"=F183:F190, ROW(F183:F190)-MIN(ROW(F183:F190))+1, ""), ROW() -182 )), "")</f>
        <v>Michigan-Dearborn</v>
      </c>
      <c r="AC189" s="13">
        <f t="array" ref="AC189">IFERROR(INDEX(C183:C190, SMALL(IF("V"=F183:F190, ROW(F183:F190)-MIN(ROW(F183:F190))+1, ""), ROW() -182 )), "")</f>
        <v>0</v>
      </c>
      <c r="AD189" s="13" t="str">
        <f t="array" ref="AD189">IFERROR(INDEX(D183:D190, SMALL(IF("V"=F183:F190, ROW(F183:F190)-MIN(ROW(F183:F190))+1, ""), ROW() -182 )), "")</f>
        <v>8568-371403</v>
      </c>
      <c r="AE189" s="13" t="str">
        <f t="array" ref="AE189">IFERROR(INDEX(E183:E190, SMALL(IF("V"=F183:F190, ROW(F183:F190)-MIN(ROW(F183:F190))+1, ""), ROW() -182 )), "")</f>
        <v>Stephen Strzalkowski</v>
      </c>
      <c r="AF189" s="13" t="str">
        <f t="array" ref="AF189">IFERROR(INDEX(B183:B190, SMALL(IF(ISNUMBER(SEARCH("JV1",F183:F190)), ROW(F183:F190)-MIN(ROW(F183:F190))+1, ""), ROW() -182 )), "")</f>
        <v/>
      </c>
      <c r="AG189" s="13" t="str">
        <f t="array" ref="AG189">IFERROR(INDEX(C183:C190, SMALL(IF(ISNUMBER(SEARCH("JV1",F183:F190)), ROW(F183:F190)-MIN(ROW(F183:F190))+1, ""), ROW() -182 )), "")</f>
        <v/>
      </c>
      <c r="AH189" s="13" t="str">
        <f t="array" ref="AH189">IFERROR(INDEX(D183:D190, SMALL(IF(ISNUMBER(SEARCH("JV1",F183:F190)), ROW(F183:F190)-MIN(ROW(F183:F190))+1, ""), ROW() -182 )), "")</f>
        <v/>
      </c>
      <c r="AI189" s="13" t="str">
        <f t="array" ref="AI189">IFERROR(INDEX(E183:E190, SMALL(IF(ISNUMBER(SEARCH("JV1",F183:F190)), ROW(F183:F190)-MIN(ROW(F183:F190))+1, ""), ROW() -182 )), "")</f>
        <v/>
      </c>
      <c r="AJ189" s="13" t="str">
        <f t="array" ref="AJ189">IFERROR(INDEX(B183:B190, SMALL(IF(ISNUMBER(SEARCH("JV2",F183:F190)), ROW(F183:F190)-MIN(ROW(F183:F190))+1, ""), ROW() -182 )), "")</f>
        <v/>
      </c>
      <c r="AK189" s="13" t="str">
        <f t="array" ref="AK189">IFERROR(INDEX(C183:C190, SMALL(IF(ISNUMBER(SEARCH("JV2",F183:F190)), ROW(F183:F190)-MIN(ROW(F183:F190))+1, ""), ROW() -182 )), "")</f>
        <v/>
      </c>
      <c r="AL189" s="13" t="str">
        <f t="array" ref="AL189">IFERROR(INDEX(D183:D190, SMALL(IF(ISNUMBER(SEARCH("JV2",F183:F190)), ROW(F183:F190)-MIN(ROW(F183:F190))+1, ""), ROW() -182 )), "")</f>
        <v/>
      </c>
      <c r="AM189" s="13" t="str">
        <f t="array" ref="AM189">IFERROR(INDEX(E183:E190, SMALL(IF(ISNUMBER(SEARCH("JV2",F183:F190)), ROW(F183:F190)-MIN(ROW(F183:F190))+1, ""), ROW() -182 )), "")</f>
        <v/>
      </c>
    </row>
    <row r="190" spans="2:39" s="13" customFormat="1" ht="15" customHeight="1" x14ac:dyDescent="0.3">
      <c r="B190" s="21" t="s">
        <v>381</v>
      </c>
      <c r="C190" s="1"/>
      <c r="D190" s="22" t="s">
        <v>396</v>
      </c>
      <c r="E190" s="1" t="s">
        <v>397</v>
      </c>
      <c r="F190" s="23" t="s">
        <v>14</v>
      </c>
      <c r="G190" s="24"/>
      <c r="H190" s="25">
        <v>2533</v>
      </c>
      <c r="I190" s="24"/>
      <c r="J190" s="25" t="b">
        <v>0</v>
      </c>
      <c r="K190" s="19"/>
      <c r="L190" s="26"/>
      <c r="M190" s="27"/>
      <c r="AB190" s="13" t="str">
        <f t="array" ref="AB190">IFERROR(INDEX(B183:B190, SMALL(IF("V"=F183:F190, ROW(F183:F190)-MIN(ROW(F183:F190))+1, ""), ROW() -182 )), "")</f>
        <v>Michigan-Dearborn</v>
      </c>
      <c r="AC190" s="13">
        <f t="array" ref="AC190">IFERROR(INDEX(C183:C190, SMALL(IF("V"=F183:F190, ROW(F183:F190)-MIN(ROW(F183:F190))+1, ""), ROW() -182 )), "")</f>
        <v>0</v>
      </c>
      <c r="AD190" s="13" t="str">
        <f t="array" ref="AD190">IFERROR(INDEX(D183:D190, SMALL(IF("V"=F183:F190, ROW(F183:F190)-MIN(ROW(F183:F190))+1, ""), ROW() -182 )), "")</f>
        <v>11-168582</v>
      </c>
      <c r="AE190" s="13" t="str">
        <f t="array" ref="AE190">IFERROR(INDEX(E183:E190, SMALL(IF("V"=F183:F190, ROW(F183:F190)-MIN(ROW(F183:F190))+1, ""), ROW() -182 )), "")</f>
        <v>Zachary Baum</v>
      </c>
      <c r="AF190" s="13" t="str">
        <f t="array" ref="AF190">IFERROR(INDEX(B183:B190, SMALL(IF(ISNUMBER(SEARCH("JV1",F183:F190)), ROW(F183:F190)-MIN(ROW(F183:F190))+1, ""), ROW() -182 )), "")</f>
        <v/>
      </c>
      <c r="AG190" s="13" t="str">
        <f t="array" ref="AG190">IFERROR(INDEX(C183:C190, SMALL(IF(ISNUMBER(SEARCH("JV1",F183:F190)), ROW(F183:F190)-MIN(ROW(F183:F190))+1, ""), ROW() -182 )), "")</f>
        <v/>
      </c>
      <c r="AH190" s="13" t="str">
        <f t="array" ref="AH190">IFERROR(INDEX(D183:D190, SMALL(IF(ISNUMBER(SEARCH("JV1",F183:F190)), ROW(F183:F190)-MIN(ROW(F183:F190))+1, ""), ROW() -182 )), "")</f>
        <v/>
      </c>
      <c r="AI190" s="13" t="str">
        <f t="array" ref="AI190">IFERROR(INDEX(E183:E190, SMALL(IF(ISNUMBER(SEARCH("JV1",F183:F190)), ROW(F183:F190)-MIN(ROW(F183:F190))+1, ""), ROW() -182 )), "")</f>
        <v/>
      </c>
      <c r="AJ190" s="13" t="str">
        <f t="array" ref="AJ190">IFERROR(INDEX(B183:B190, SMALL(IF(ISNUMBER(SEARCH("JV2",F183:F190)), ROW(F183:F190)-MIN(ROW(F183:F190))+1, ""), ROW() -182 )), "")</f>
        <v/>
      </c>
      <c r="AK190" s="13" t="str">
        <f t="array" ref="AK190">IFERROR(INDEX(C183:C190, SMALL(IF(ISNUMBER(SEARCH("JV2",F183:F190)), ROW(F183:F190)-MIN(ROW(F183:F190))+1, ""), ROW() -182 )), "")</f>
        <v/>
      </c>
      <c r="AL190" s="13" t="str">
        <f t="array" ref="AL190">IFERROR(INDEX(D183:D190, SMALL(IF(ISNUMBER(SEARCH("JV2",F183:F190)), ROW(F183:F190)-MIN(ROW(F183:F190))+1, ""), ROW() -182 )), "")</f>
        <v/>
      </c>
      <c r="AM190" s="13" t="str">
        <f t="array" ref="AM190">IFERROR(INDEX(E183:E190, SMALL(IF(ISNUMBER(SEARCH("JV2",F183:F190)), ROW(F183:F190)-MIN(ROW(F183:F190))+1, ""), ROW() -182 )), "")</f>
        <v/>
      </c>
    </row>
    <row r="191" spans="2:39" s="13" customFormat="1" ht="15" customHeight="1" x14ac:dyDescent="0.3">
      <c r="B191" s="21" t="s">
        <v>398</v>
      </c>
      <c r="C191" s="1"/>
      <c r="D191" s="22" t="s">
        <v>399</v>
      </c>
      <c r="E191" s="1" t="s">
        <v>400</v>
      </c>
      <c r="F191" s="23" t="s">
        <v>14</v>
      </c>
      <c r="G191" s="24"/>
      <c r="H191" s="25">
        <v>4494</v>
      </c>
      <c r="I191" s="24"/>
      <c r="J191" s="25" t="b">
        <v>0</v>
      </c>
      <c r="K191" s="19"/>
      <c r="L191" s="26"/>
      <c r="M191" s="27"/>
      <c r="AB191" s="13" t="str">
        <f t="array" ref="AB191">IFERROR(INDEX(B191:B199, SMALL(IF("V"=F191:F199, ROW(F191:F199)-MIN(ROW(F191:F199))+1, ""), ROW() -190 )), "")</f>
        <v>Mid Michigan Community College</v>
      </c>
      <c r="AC191" s="13">
        <f t="array" ref="AC191">IFERROR(INDEX(C191:C199, SMALL(IF("V"=F191:F199, ROW(F191:F199)-MIN(ROW(F191:F199))+1, ""), ROW() -190 )), "")</f>
        <v>0</v>
      </c>
      <c r="AD191" s="13" t="str">
        <f t="array" ref="AD191">IFERROR(INDEX(D191:D199, SMALL(IF("V"=F191:F199, ROW(F191:F199)-MIN(ROW(F191:F199))+1, ""), ROW() -190 )), "")</f>
        <v>19-30927</v>
      </c>
      <c r="AE191" s="13" t="str">
        <f t="array" ref="AE191">IFERROR(INDEX(E191:E199, SMALL(IF("V"=F191:F199, ROW(F191:F199)-MIN(ROW(F191:F199))+1, ""), ROW() -190 )), "")</f>
        <v>Angelo Porter</v>
      </c>
      <c r="AF191" s="13" t="str">
        <f t="array" ref="AF191">IFERROR(INDEX(B191:B199, SMALL(IF(ISNUMBER(SEARCH("JV1",F191:F199)), ROW(F191:F199)-MIN(ROW(F191:F199))+1, ""), ROW() -190 )), "")</f>
        <v/>
      </c>
      <c r="AG191" s="13" t="str">
        <f t="array" ref="AG191">IFERROR(INDEX(C191:C199, SMALL(IF(ISNUMBER(SEARCH("JV1",F191:F199)), ROW(F191:F199)-MIN(ROW(F191:F199))+1, ""), ROW() -190 )), "")</f>
        <v/>
      </c>
      <c r="AH191" s="13" t="str">
        <f t="array" ref="AH191">IFERROR(INDEX(D191:D199, SMALL(IF(ISNUMBER(SEARCH("JV1",F191:F199)), ROW(F191:F199)-MIN(ROW(F191:F199))+1, ""), ROW() -190 )), "")</f>
        <v/>
      </c>
      <c r="AI191" s="13" t="str">
        <f t="array" ref="AI191">IFERROR(INDEX(E191:E199, SMALL(IF(ISNUMBER(SEARCH("JV1",F191:F199)), ROW(F191:F199)-MIN(ROW(F191:F199))+1, ""), ROW() -190 )), "")</f>
        <v/>
      </c>
      <c r="AJ191" s="13" t="str">
        <f t="array" ref="AJ191">IFERROR(INDEX(B191:B199, SMALL(IF(ISNUMBER(SEARCH("JV2",F191:F199)), ROW(F191:F199)-MIN(ROW(F191:F199))+1, ""), ROW() -190 )), "")</f>
        <v/>
      </c>
      <c r="AK191" s="13" t="str">
        <f t="array" ref="AK191">IFERROR(INDEX(C191:C199, SMALL(IF(ISNUMBER(SEARCH("JV2",F191:F199)), ROW(F191:F199)-MIN(ROW(F191:F199))+1, ""), ROW() -190 )), "")</f>
        <v/>
      </c>
      <c r="AL191" s="13" t="str">
        <f t="array" ref="AL191">IFERROR(INDEX(D191:D199, SMALL(IF(ISNUMBER(SEARCH("JV2",F191:F199)), ROW(F191:F199)-MIN(ROW(F191:F199))+1, ""), ROW() -190 )), "")</f>
        <v/>
      </c>
      <c r="AM191" s="13" t="str">
        <f t="array" ref="AM191">IFERROR(INDEX(E191:E199, SMALL(IF(ISNUMBER(SEARCH("JV2",F191:F199)), ROW(F191:F199)-MIN(ROW(F191:F199))+1, ""), ROW() -190 )), "")</f>
        <v/>
      </c>
    </row>
    <row r="192" spans="2:39" s="13" customFormat="1" ht="15" customHeight="1" x14ac:dyDescent="0.3">
      <c r="B192" s="21" t="s">
        <v>398</v>
      </c>
      <c r="C192" s="1"/>
      <c r="D192" s="22" t="s">
        <v>401</v>
      </c>
      <c r="E192" s="1" t="s">
        <v>402</v>
      </c>
      <c r="F192" s="23" t="s">
        <v>14</v>
      </c>
      <c r="G192" s="24"/>
      <c r="H192" s="25">
        <v>4494</v>
      </c>
      <c r="I192" s="24"/>
      <c r="J192" s="25" t="b">
        <v>0</v>
      </c>
      <c r="K192" s="19"/>
      <c r="L192" s="26"/>
      <c r="M192" s="27"/>
      <c r="AB192" s="13" t="str">
        <f t="array" ref="AB192">IFERROR(INDEX(B191:B199, SMALL(IF("V"=F191:F199, ROW(F191:F199)-MIN(ROW(F191:F199))+1, ""), ROW() -190 )), "")</f>
        <v>Mid Michigan Community College</v>
      </c>
      <c r="AC192" s="13">
        <f t="array" ref="AC192">IFERROR(INDEX(C191:C199, SMALL(IF("V"=F191:F199, ROW(F191:F199)-MIN(ROW(F191:F199))+1, ""), ROW() -190 )), "")</f>
        <v>0</v>
      </c>
      <c r="AD192" s="13" t="str">
        <f t="array" ref="AD192">IFERROR(INDEX(D191:D199, SMALL(IF("V"=F191:F199, ROW(F191:F199)-MIN(ROW(F191:F199))+1, ""), ROW() -190 )), "")</f>
        <v>23-1880</v>
      </c>
      <c r="AE192" s="13" t="str">
        <f t="array" ref="AE192">IFERROR(INDEX(E191:E199, SMALL(IF("V"=F191:F199, ROW(F191:F199)-MIN(ROW(F191:F199))+1, ""), ROW() -190 )), "")</f>
        <v>Brett Petersen</v>
      </c>
      <c r="AF192" s="13" t="str">
        <f t="array" ref="AF192">IFERROR(INDEX(B191:B199, SMALL(IF(ISNUMBER(SEARCH("JV1",F191:F199)), ROW(F191:F199)-MIN(ROW(F191:F199))+1, ""), ROW() -190 )), "")</f>
        <v/>
      </c>
      <c r="AG192" s="13" t="str">
        <f t="array" ref="AG192">IFERROR(INDEX(C191:C199, SMALL(IF(ISNUMBER(SEARCH("JV1",F191:F199)), ROW(F191:F199)-MIN(ROW(F191:F199))+1, ""), ROW() -190 )), "")</f>
        <v/>
      </c>
      <c r="AH192" s="13" t="str">
        <f t="array" ref="AH192">IFERROR(INDEX(D191:D199, SMALL(IF(ISNUMBER(SEARCH("JV1",F191:F199)), ROW(F191:F199)-MIN(ROW(F191:F199))+1, ""), ROW() -190 )), "")</f>
        <v/>
      </c>
      <c r="AI192" s="13" t="str">
        <f t="array" ref="AI192">IFERROR(INDEX(E191:E199, SMALL(IF(ISNUMBER(SEARCH("JV1",F191:F199)), ROW(F191:F199)-MIN(ROW(F191:F199))+1, ""), ROW() -190 )), "")</f>
        <v/>
      </c>
      <c r="AJ192" s="13" t="str">
        <f t="array" ref="AJ192">IFERROR(INDEX(B191:B199, SMALL(IF(ISNUMBER(SEARCH("JV2",F191:F199)), ROW(F191:F199)-MIN(ROW(F191:F199))+1, ""), ROW() -190 )), "")</f>
        <v/>
      </c>
      <c r="AK192" s="13" t="str">
        <f t="array" ref="AK192">IFERROR(INDEX(C191:C199, SMALL(IF(ISNUMBER(SEARCH("JV2",F191:F199)), ROW(F191:F199)-MIN(ROW(F191:F199))+1, ""), ROW() -190 )), "")</f>
        <v/>
      </c>
      <c r="AL192" s="13" t="str">
        <f t="array" ref="AL192">IFERROR(INDEX(D191:D199, SMALL(IF(ISNUMBER(SEARCH("JV2",F191:F199)), ROW(F191:F199)-MIN(ROW(F191:F199))+1, ""), ROW() -190 )), "")</f>
        <v/>
      </c>
      <c r="AM192" s="13" t="str">
        <f t="array" ref="AM192">IFERROR(INDEX(E191:E199, SMALL(IF(ISNUMBER(SEARCH("JV2",F191:F199)), ROW(F191:F199)-MIN(ROW(F191:F199))+1, ""), ROW() -190 )), "")</f>
        <v/>
      </c>
    </row>
    <row r="193" spans="2:39" s="13" customFormat="1" ht="15" customHeight="1" x14ac:dyDescent="0.3">
      <c r="B193" s="21" t="s">
        <v>398</v>
      </c>
      <c r="C193" s="1"/>
      <c r="D193" s="22" t="s">
        <v>403</v>
      </c>
      <c r="E193" s="1" t="s">
        <v>404</v>
      </c>
      <c r="F193" s="23" t="s">
        <v>14</v>
      </c>
      <c r="G193" s="24"/>
      <c r="H193" s="25">
        <v>4494</v>
      </c>
      <c r="I193" s="24"/>
      <c r="J193" s="25" t="b">
        <v>0</v>
      </c>
      <c r="K193" s="19"/>
      <c r="L193" s="26"/>
      <c r="M193" s="27"/>
      <c r="AB193" s="13" t="str">
        <f t="array" ref="AB193">IFERROR(INDEX(B191:B199, SMALL(IF("V"=F191:F199, ROW(F191:F199)-MIN(ROW(F191:F199))+1, ""), ROW() -190 )), "")</f>
        <v>Mid Michigan Community College</v>
      </c>
      <c r="AC193" s="13">
        <f t="array" ref="AC193">IFERROR(INDEX(C191:C199, SMALL(IF("V"=F191:F199, ROW(F191:F199)-MIN(ROW(F191:F199))+1, ""), ROW() -190 )), "")</f>
        <v>0</v>
      </c>
      <c r="AD193" s="13" t="str">
        <f t="array" ref="AD193">IFERROR(INDEX(D191:D199, SMALL(IF("V"=F191:F199, ROW(F191:F199)-MIN(ROW(F191:F199))+1, ""), ROW() -190 )), "")</f>
        <v>17-84923</v>
      </c>
      <c r="AE193" s="13" t="str">
        <f t="array" ref="AE193">IFERROR(INDEX(E191:E199, SMALL(IF("V"=F191:F199, ROW(F191:F199)-MIN(ROW(F191:F199))+1, ""), ROW() -190 )), "")</f>
        <v>Cole Swanberg</v>
      </c>
      <c r="AF193" s="13" t="str">
        <f t="array" ref="AF193">IFERROR(INDEX(B191:B199, SMALL(IF(ISNUMBER(SEARCH("JV1",F191:F199)), ROW(F191:F199)-MIN(ROW(F191:F199))+1, ""), ROW() -190 )), "")</f>
        <v/>
      </c>
      <c r="AG193" s="13" t="str">
        <f t="array" ref="AG193">IFERROR(INDEX(C191:C199, SMALL(IF(ISNUMBER(SEARCH("JV1",F191:F199)), ROW(F191:F199)-MIN(ROW(F191:F199))+1, ""), ROW() -190 )), "")</f>
        <v/>
      </c>
      <c r="AH193" s="13" t="str">
        <f t="array" ref="AH193">IFERROR(INDEX(D191:D199, SMALL(IF(ISNUMBER(SEARCH("JV1",F191:F199)), ROW(F191:F199)-MIN(ROW(F191:F199))+1, ""), ROW() -190 )), "")</f>
        <v/>
      </c>
      <c r="AI193" s="13" t="str">
        <f t="array" ref="AI193">IFERROR(INDEX(E191:E199, SMALL(IF(ISNUMBER(SEARCH("JV1",F191:F199)), ROW(F191:F199)-MIN(ROW(F191:F199))+1, ""), ROW() -190 )), "")</f>
        <v/>
      </c>
      <c r="AJ193" s="13" t="str">
        <f t="array" ref="AJ193">IFERROR(INDEX(B191:B199, SMALL(IF(ISNUMBER(SEARCH("JV2",F191:F199)), ROW(F191:F199)-MIN(ROW(F191:F199))+1, ""), ROW() -190 )), "")</f>
        <v/>
      </c>
      <c r="AK193" s="13" t="str">
        <f t="array" ref="AK193">IFERROR(INDEX(C191:C199, SMALL(IF(ISNUMBER(SEARCH("JV2",F191:F199)), ROW(F191:F199)-MIN(ROW(F191:F199))+1, ""), ROW() -190 )), "")</f>
        <v/>
      </c>
      <c r="AL193" s="13" t="str">
        <f t="array" ref="AL193">IFERROR(INDEX(D191:D199, SMALL(IF(ISNUMBER(SEARCH("JV2",F191:F199)), ROW(F191:F199)-MIN(ROW(F191:F199))+1, ""), ROW() -190 )), "")</f>
        <v/>
      </c>
      <c r="AM193" s="13" t="str">
        <f t="array" ref="AM193">IFERROR(INDEX(E191:E199, SMALL(IF(ISNUMBER(SEARCH("JV2",F191:F199)), ROW(F191:F199)-MIN(ROW(F191:F199))+1, ""), ROW() -190 )), "")</f>
        <v/>
      </c>
    </row>
    <row r="194" spans="2:39" s="13" customFormat="1" ht="15" customHeight="1" x14ac:dyDescent="0.3">
      <c r="B194" s="21" t="s">
        <v>398</v>
      </c>
      <c r="C194" s="1"/>
      <c r="D194" s="22" t="s">
        <v>405</v>
      </c>
      <c r="E194" s="1" t="s">
        <v>406</v>
      </c>
      <c r="F194" s="23" t="s">
        <v>30</v>
      </c>
      <c r="G194" s="24"/>
      <c r="H194" s="25">
        <v>4494</v>
      </c>
      <c r="I194" s="24"/>
      <c r="J194" s="25" t="b">
        <v>0</v>
      </c>
      <c r="K194" s="19"/>
      <c r="L194" s="26"/>
      <c r="M194" s="27"/>
      <c r="AB194" s="13" t="str">
        <f t="array" ref="AB194">IFERROR(INDEX(B191:B199, SMALL(IF("V"=F191:F199, ROW(F191:F199)-MIN(ROW(F191:F199))+1, ""), ROW() -190 )), "")</f>
        <v>Mid Michigan Community College</v>
      </c>
      <c r="AC194" s="13">
        <f t="array" ref="AC194">IFERROR(INDEX(C191:C199, SMALL(IF("V"=F191:F199, ROW(F191:F199)-MIN(ROW(F191:F199))+1, ""), ROW() -190 )), "")</f>
        <v>0</v>
      </c>
      <c r="AD194" s="13" t="str">
        <f t="array" ref="AD194">IFERROR(INDEX(D191:D199, SMALL(IF("V"=F191:F199, ROW(F191:F199)-MIN(ROW(F191:F199))+1, ""), ROW() -190 )), "")</f>
        <v>15-52761</v>
      </c>
      <c r="AE194" s="13" t="str">
        <f t="array" ref="AE194">IFERROR(INDEX(E191:E199, SMALL(IF("V"=F191:F199, ROW(F191:F199)-MIN(ROW(F191:F199))+1, ""), ROW() -190 )), "")</f>
        <v>Jase Clairmont</v>
      </c>
      <c r="AF194" s="13" t="str">
        <f t="array" ref="AF194">IFERROR(INDEX(B191:B199, SMALL(IF(ISNUMBER(SEARCH("JV1",F191:F199)), ROW(F191:F199)-MIN(ROW(F191:F199))+1, ""), ROW() -190 )), "")</f>
        <v/>
      </c>
      <c r="AG194" s="13" t="str">
        <f t="array" ref="AG194">IFERROR(INDEX(C191:C199, SMALL(IF(ISNUMBER(SEARCH("JV1",F191:F199)), ROW(F191:F199)-MIN(ROW(F191:F199))+1, ""), ROW() -190 )), "")</f>
        <v/>
      </c>
      <c r="AH194" s="13" t="str">
        <f t="array" ref="AH194">IFERROR(INDEX(D191:D199, SMALL(IF(ISNUMBER(SEARCH("JV1",F191:F199)), ROW(F191:F199)-MIN(ROW(F191:F199))+1, ""), ROW() -190 )), "")</f>
        <v/>
      </c>
      <c r="AI194" s="13" t="str">
        <f t="array" ref="AI194">IFERROR(INDEX(E191:E199, SMALL(IF(ISNUMBER(SEARCH("JV1",F191:F199)), ROW(F191:F199)-MIN(ROW(F191:F199))+1, ""), ROW() -190 )), "")</f>
        <v/>
      </c>
      <c r="AJ194" s="13" t="str">
        <f t="array" ref="AJ194">IFERROR(INDEX(B191:B199, SMALL(IF(ISNUMBER(SEARCH("JV2",F191:F199)), ROW(F191:F199)-MIN(ROW(F191:F199))+1, ""), ROW() -190 )), "")</f>
        <v/>
      </c>
      <c r="AK194" s="13" t="str">
        <f t="array" ref="AK194">IFERROR(INDEX(C191:C199, SMALL(IF(ISNUMBER(SEARCH("JV2",F191:F199)), ROW(F191:F199)-MIN(ROW(F191:F199))+1, ""), ROW() -190 )), "")</f>
        <v/>
      </c>
      <c r="AL194" s="13" t="str">
        <f t="array" ref="AL194">IFERROR(INDEX(D191:D199, SMALL(IF(ISNUMBER(SEARCH("JV2",F191:F199)), ROW(F191:F199)-MIN(ROW(F191:F199))+1, ""), ROW() -190 )), "")</f>
        <v/>
      </c>
      <c r="AM194" s="13" t="str">
        <f t="array" ref="AM194">IFERROR(INDEX(E191:E199, SMALL(IF(ISNUMBER(SEARCH("JV2",F191:F199)), ROW(F191:F199)-MIN(ROW(F191:F199))+1, ""), ROW() -190 )), "")</f>
        <v/>
      </c>
    </row>
    <row r="195" spans="2:39" s="13" customFormat="1" ht="15" customHeight="1" x14ac:dyDescent="0.3">
      <c r="B195" s="21" t="s">
        <v>398</v>
      </c>
      <c r="C195" s="1"/>
      <c r="D195" s="22" t="s">
        <v>407</v>
      </c>
      <c r="E195" s="1" t="s">
        <v>408</v>
      </c>
      <c r="F195" s="23" t="s">
        <v>14</v>
      </c>
      <c r="G195" s="24"/>
      <c r="H195" s="25">
        <v>4494</v>
      </c>
      <c r="I195" s="24"/>
      <c r="J195" s="25" t="b">
        <v>0</v>
      </c>
      <c r="K195" s="19"/>
      <c r="L195" s="26"/>
      <c r="M195" s="27"/>
      <c r="AB195" s="13" t="str">
        <f t="array" ref="AB195">IFERROR(INDEX(B191:B199, SMALL(IF("V"=F191:F199, ROW(F191:F199)-MIN(ROW(F191:F199))+1, ""), ROW() -190 )), "")</f>
        <v>Mid Michigan Community College</v>
      </c>
      <c r="AC195" s="13">
        <f t="array" ref="AC195">IFERROR(INDEX(C191:C199, SMALL(IF("V"=F191:F199, ROW(F191:F199)-MIN(ROW(F191:F199))+1, ""), ROW() -190 )), "")</f>
        <v>0</v>
      </c>
      <c r="AD195" s="13" t="str">
        <f t="array" ref="AD195">IFERROR(INDEX(D191:D199, SMALL(IF("V"=F191:F199, ROW(F191:F199)-MIN(ROW(F191:F199))+1, ""), ROW() -190 )), "")</f>
        <v>23-1879</v>
      </c>
      <c r="AE195" s="13" t="str">
        <f t="array" ref="AE195">IFERROR(INDEX(E191:E199, SMALL(IF("V"=F191:F199, ROW(F191:F199)-MIN(ROW(F191:F199))+1, ""), ROW() -190 )), "")</f>
        <v>Mason Hodges</v>
      </c>
      <c r="AF195" s="13" t="str">
        <f t="array" ref="AF195">IFERROR(INDEX(B191:B199, SMALL(IF(ISNUMBER(SEARCH("JV1",F191:F199)), ROW(F191:F199)-MIN(ROW(F191:F199))+1, ""), ROW() -190 )), "")</f>
        <v/>
      </c>
      <c r="AG195" s="13" t="str">
        <f t="array" ref="AG195">IFERROR(INDEX(C191:C199, SMALL(IF(ISNUMBER(SEARCH("JV1",F191:F199)), ROW(F191:F199)-MIN(ROW(F191:F199))+1, ""), ROW() -190 )), "")</f>
        <v/>
      </c>
      <c r="AH195" s="13" t="str">
        <f t="array" ref="AH195">IFERROR(INDEX(D191:D199, SMALL(IF(ISNUMBER(SEARCH("JV1",F191:F199)), ROW(F191:F199)-MIN(ROW(F191:F199))+1, ""), ROW() -190 )), "")</f>
        <v/>
      </c>
      <c r="AI195" s="13" t="str">
        <f t="array" ref="AI195">IFERROR(INDEX(E191:E199, SMALL(IF(ISNUMBER(SEARCH("JV1",F191:F199)), ROW(F191:F199)-MIN(ROW(F191:F199))+1, ""), ROW() -190 )), "")</f>
        <v/>
      </c>
      <c r="AJ195" s="13" t="str">
        <f t="array" ref="AJ195">IFERROR(INDEX(B191:B199, SMALL(IF(ISNUMBER(SEARCH("JV2",F191:F199)), ROW(F191:F199)-MIN(ROW(F191:F199))+1, ""), ROW() -190 )), "")</f>
        <v/>
      </c>
      <c r="AK195" s="13" t="str">
        <f t="array" ref="AK195">IFERROR(INDEX(C191:C199, SMALL(IF(ISNUMBER(SEARCH("JV2",F191:F199)), ROW(F191:F199)-MIN(ROW(F191:F199))+1, ""), ROW() -190 )), "")</f>
        <v/>
      </c>
      <c r="AL195" s="13" t="str">
        <f t="array" ref="AL195">IFERROR(INDEX(D191:D199, SMALL(IF(ISNUMBER(SEARCH("JV2",F191:F199)), ROW(F191:F199)-MIN(ROW(F191:F199))+1, ""), ROW() -190 )), "")</f>
        <v/>
      </c>
      <c r="AM195" s="13" t="str">
        <f t="array" ref="AM195">IFERROR(INDEX(E191:E199, SMALL(IF(ISNUMBER(SEARCH("JV2",F191:F199)), ROW(F191:F199)-MIN(ROW(F191:F199))+1, ""), ROW() -190 )), "")</f>
        <v/>
      </c>
    </row>
    <row r="196" spans="2:39" s="13" customFormat="1" ht="15" customHeight="1" x14ac:dyDescent="0.3">
      <c r="B196" s="21" t="s">
        <v>398</v>
      </c>
      <c r="C196" s="1"/>
      <c r="D196" s="22" t="s">
        <v>409</v>
      </c>
      <c r="E196" s="1" t="s">
        <v>410</v>
      </c>
      <c r="F196" s="23" t="s">
        <v>30</v>
      </c>
      <c r="G196" s="24"/>
      <c r="H196" s="25">
        <v>4494</v>
      </c>
      <c r="I196" s="24"/>
      <c r="J196" s="25" t="b">
        <v>0</v>
      </c>
      <c r="K196" s="19"/>
      <c r="L196" s="26"/>
      <c r="M196" s="27"/>
      <c r="AB196" s="13" t="str">
        <f t="array" ref="AB196">IFERROR(INDEX(B191:B199, SMALL(IF("V"=F191:F199, ROW(F191:F199)-MIN(ROW(F191:F199))+1, ""), ROW() -190 )), "")</f>
        <v>Mid Michigan Community College</v>
      </c>
      <c r="AC196" s="13">
        <f t="array" ref="AC196">IFERROR(INDEX(C191:C199, SMALL(IF("V"=F191:F199, ROW(F191:F199)-MIN(ROW(F191:F199))+1, ""), ROW() -190 )), "")</f>
        <v>0</v>
      </c>
      <c r="AD196" s="13" t="str">
        <f t="array" ref="AD196">IFERROR(INDEX(D191:D199, SMALL(IF("V"=F191:F199, ROW(F191:F199)-MIN(ROW(F191:F199))+1, ""), ROW() -190 )), "")</f>
        <v>11-535781</v>
      </c>
      <c r="AE196" s="13" t="str">
        <f t="array" ref="AE196">IFERROR(INDEX(E191:E199, SMALL(IF("V"=F191:F199, ROW(F191:F199)-MIN(ROW(F191:F199))+1, ""), ROW() -190 )), "")</f>
        <v>Ruberto Mosqueda</v>
      </c>
      <c r="AF196" s="13" t="str">
        <f t="array" ref="AF196">IFERROR(INDEX(B191:B199, SMALL(IF(ISNUMBER(SEARCH("JV1",F191:F199)), ROW(F191:F199)-MIN(ROW(F191:F199))+1, ""), ROW() -190 )), "")</f>
        <v/>
      </c>
      <c r="AG196" s="13" t="str">
        <f t="array" ref="AG196">IFERROR(INDEX(C191:C199, SMALL(IF(ISNUMBER(SEARCH("JV1",F191:F199)), ROW(F191:F199)-MIN(ROW(F191:F199))+1, ""), ROW() -190 )), "")</f>
        <v/>
      </c>
      <c r="AH196" s="13" t="str">
        <f t="array" ref="AH196">IFERROR(INDEX(D191:D199, SMALL(IF(ISNUMBER(SEARCH("JV1",F191:F199)), ROW(F191:F199)-MIN(ROW(F191:F199))+1, ""), ROW() -190 )), "")</f>
        <v/>
      </c>
      <c r="AI196" s="13" t="str">
        <f t="array" ref="AI196">IFERROR(INDEX(E191:E199, SMALL(IF(ISNUMBER(SEARCH("JV1",F191:F199)), ROW(F191:F199)-MIN(ROW(F191:F199))+1, ""), ROW() -190 )), "")</f>
        <v/>
      </c>
      <c r="AJ196" s="13" t="str">
        <f t="array" ref="AJ196">IFERROR(INDEX(B191:B199, SMALL(IF(ISNUMBER(SEARCH("JV2",F191:F199)), ROW(F191:F199)-MIN(ROW(F191:F199))+1, ""), ROW() -190 )), "")</f>
        <v/>
      </c>
      <c r="AK196" s="13" t="str">
        <f t="array" ref="AK196">IFERROR(INDEX(C191:C199, SMALL(IF(ISNUMBER(SEARCH("JV2",F191:F199)), ROW(F191:F199)-MIN(ROW(F191:F199))+1, ""), ROW() -190 )), "")</f>
        <v/>
      </c>
      <c r="AL196" s="13" t="str">
        <f t="array" ref="AL196">IFERROR(INDEX(D191:D199, SMALL(IF(ISNUMBER(SEARCH("JV2",F191:F199)), ROW(F191:F199)-MIN(ROW(F191:F199))+1, ""), ROW() -190 )), "")</f>
        <v/>
      </c>
      <c r="AM196" s="13" t="str">
        <f t="array" ref="AM196">IFERROR(INDEX(E191:E199, SMALL(IF(ISNUMBER(SEARCH("JV2",F191:F199)), ROW(F191:F199)-MIN(ROW(F191:F199))+1, ""), ROW() -190 )), "")</f>
        <v/>
      </c>
    </row>
    <row r="197" spans="2:39" s="13" customFormat="1" ht="15" customHeight="1" x14ac:dyDescent="0.3">
      <c r="B197" s="21" t="s">
        <v>398</v>
      </c>
      <c r="C197" s="1"/>
      <c r="D197" s="22" t="s">
        <v>411</v>
      </c>
      <c r="E197" s="1" t="s">
        <v>412</v>
      </c>
      <c r="F197" s="23" t="s">
        <v>14</v>
      </c>
      <c r="G197" s="24"/>
      <c r="H197" s="25">
        <v>4494</v>
      </c>
      <c r="I197" s="24"/>
      <c r="J197" s="25" t="b">
        <v>0</v>
      </c>
      <c r="K197" s="19"/>
      <c r="L197" s="26"/>
      <c r="M197" s="27"/>
      <c r="AB197" s="13" t="str">
        <f t="array" ref="AB197">IFERROR(INDEX(B191:B199, SMALL(IF("V"=F191:F199, ROW(F191:F199)-MIN(ROW(F191:F199))+1, ""), ROW() -190 )), "")</f>
        <v>Mid Michigan Community College</v>
      </c>
      <c r="AC197" s="13">
        <f t="array" ref="AC197">IFERROR(INDEX(C191:C199, SMALL(IF("V"=F191:F199, ROW(F191:F199)-MIN(ROW(F191:F199))+1, ""), ROW() -190 )), "")</f>
        <v>0</v>
      </c>
      <c r="AD197" s="13" t="str">
        <f t="array" ref="AD197">IFERROR(INDEX(D191:D199, SMALL(IF("V"=F191:F199, ROW(F191:F199)-MIN(ROW(F191:F199))+1, ""), ROW() -190 )), "")</f>
        <v>21-22069</v>
      </c>
      <c r="AE197" s="13" t="str">
        <f t="array" ref="AE197">IFERROR(INDEX(E191:E199, SMALL(IF("V"=F191:F199, ROW(F191:F199)-MIN(ROW(F191:F199))+1, ""), ROW() -190 )), "")</f>
        <v>Taylor Parker</v>
      </c>
      <c r="AF197" s="13" t="str">
        <f t="array" ref="AF197">IFERROR(INDEX(B191:B199, SMALL(IF(ISNUMBER(SEARCH("JV1",F191:F199)), ROW(F191:F199)-MIN(ROW(F191:F199))+1, ""), ROW() -190 )), "")</f>
        <v/>
      </c>
      <c r="AG197" s="13" t="str">
        <f t="array" ref="AG197">IFERROR(INDEX(C191:C199, SMALL(IF(ISNUMBER(SEARCH("JV1",F191:F199)), ROW(F191:F199)-MIN(ROW(F191:F199))+1, ""), ROW() -190 )), "")</f>
        <v/>
      </c>
      <c r="AH197" s="13" t="str">
        <f t="array" ref="AH197">IFERROR(INDEX(D191:D199, SMALL(IF(ISNUMBER(SEARCH("JV1",F191:F199)), ROW(F191:F199)-MIN(ROW(F191:F199))+1, ""), ROW() -190 )), "")</f>
        <v/>
      </c>
      <c r="AI197" s="13" t="str">
        <f t="array" ref="AI197">IFERROR(INDEX(E191:E199, SMALL(IF(ISNUMBER(SEARCH("JV1",F191:F199)), ROW(F191:F199)-MIN(ROW(F191:F199))+1, ""), ROW() -190 )), "")</f>
        <v/>
      </c>
      <c r="AJ197" s="13" t="str">
        <f t="array" ref="AJ197">IFERROR(INDEX(B191:B199, SMALL(IF(ISNUMBER(SEARCH("JV2",F191:F199)), ROW(F191:F199)-MIN(ROW(F191:F199))+1, ""), ROW() -190 )), "")</f>
        <v/>
      </c>
      <c r="AK197" s="13" t="str">
        <f t="array" ref="AK197">IFERROR(INDEX(C191:C199, SMALL(IF(ISNUMBER(SEARCH("JV2",F191:F199)), ROW(F191:F199)-MIN(ROW(F191:F199))+1, ""), ROW() -190 )), "")</f>
        <v/>
      </c>
      <c r="AL197" s="13" t="str">
        <f t="array" ref="AL197">IFERROR(INDEX(D191:D199, SMALL(IF(ISNUMBER(SEARCH("JV2",F191:F199)), ROW(F191:F199)-MIN(ROW(F191:F199))+1, ""), ROW() -190 )), "")</f>
        <v/>
      </c>
      <c r="AM197" s="13" t="str">
        <f t="array" ref="AM197">IFERROR(INDEX(E191:E199, SMALL(IF(ISNUMBER(SEARCH("JV2",F191:F199)), ROW(F191:F199)-MIN(ROW(F191:F199))+1, ""), ROW() -190 )), "")</f>
        <v/>
      </c>
    </row>
    <row r="198" spans="2:39" s="13" customFormat="1" ht="15" customHeight="1" x14ac:dyDescent="0.3">
      <c r="B198" s="21" t="s">
        <v>398</v>
      </c>
      <c r="C198" s="1"/>
      <c r="D198" s="22" t="s">
        <v>413</v>
      </c>
      <c r="E198" s="1" t="s">
        <v>414</v>
      </c>
      <c r="F198" s="23" t="s">
        <v>14</v>
      </c>
      <c r="G198" s="24"/>
      <c r="H198" s="25">
        <v>4494</v>
      </c>
      <c r="I198" s="24"/>
      <c r="J198" s="25" t="b">
        <v>0</v>
      </c>
      <c r="K198" s="19"/>
      <c r="L198" s="26"/>
      <c r="M198" s="27"/>
      <c r="AB198" s="13" t="str">
        <f t="array" ref="AB198">IFERROR(INDEX(B191:B199, SMALL(IF("V"=F191:F199, ROW(F191:F199)-MIN(ROW(F191:F199))+1, ""), ROW() -190 )), "")</f>
        <v/>
      </c>
      <c r="AC198" s="13" t="str">
        <f t="array" ref="AC198">IFERROR(INDEX(C191:C199, SMALL(IF("V"=F191:F199, ROW(F191:F199)-MIN(ROW(F191:F199))+1, ""), ROW() -190 )), "")</f>
        <v/>
      </c>
      <c r="AD198" s="13" t="str">
        <f t="array" ref="AD198">IFERROR(INDEX(D191:D199, SMALL(IF("V"=F191:F199, ROW(F191:F199)-MIN(ROW(F191:F199))+1, ""), ROW() -190 )), "")</f>
        <v/>
      </c>
      <c r="AE198" s="13" t="str">
        <f t="array" ref="AE198">IFERROR(INDEX(E191:E199, SMALL(IF("V"=F191:F199, ROW(F191:F199)-MIN(ROW(F191:F199))+1, ""), ROW() -190 )), "")</f>
        <v/>
      </c>
      <c r="AF198" s="13" t="str">
        <f t="array" ref="AF198">IFERROR(INDEX(B191:B199, SMALL(IF(ISNUMBER(SEARCH("JV1",F191:F199)), ROW(F191:F199)-MIN(ROW(F191:F199))+1, ""), ROW() -190 )), "")</f>
        <v/>
      </c>
      <c r="AG198" s="13" t="str">
        <f t="array" ref="AG198">IFERROR(INDEX(C191:C199, SMALL(IF(ISNUMBER(SEARCH("JV1",F191:F199)), ROW(F191:F199)-MIN(ROW(F191:F199))+1, ""), ROW() -190 )), "")</f>
        <v/>
      </c>
      <c r="AH198" s="13" t="str">
        <f t="array" ref="AH198">IFERROR(INDEX(D191:D199, SMALL(IF(ISNUMBER(SEARCH("JV1",F191:F199)), ROW(F191:F199)-MIN(ROW(F191:F199))+1, ""), ROW() -190 )), "")</f>
        <v/>
      </c>
      <c r="AI198" s="13" t="str">
        <f t="array" ref="AI198">IFERROR(INDEX(E191:E199, SMALL(IF(ISNUMBER(SEARCH("JV1",F191:F199)), ROW(F191:F199)-MIN(ROW(F191:F199))+1, ""), ROW() -190 )), "")</f>
        <v/>
      </c>
      <c r="AJ198" s="13" t="str">
        <f t="array" ref="AJ198">IFERROR(INDEX(B191:B199, SMALL(IF(ISNUMBER(SEARCH("JV2",F191:F199)), ROW(F191:F199)-MIN(ROW(F191:F199))+1, ""), ROW() -190 )), "")</f>
        <v/>
      </c>
      <c r="AK198" s="13" t="str">
        <f t="array" ref="AK198">IFERROR(INDEX(C191:C199, SMALL(IF(ISNUMBER(SEARCH("JV2",F191:F199)), ROW(F191:F199)-MIN(ROW(F191:F199))+1, ""), ROW() -190 )), "")</f>
        <v/>
      </c>
      <c r="AL198" s="13" t="str">
        <f t="array" ref="AL198">IFERROR(INDEX(D191:D199, SMALL(IF(ISNUMBER(SEARCH("JV2",F191:F199)), ROW(F191:F199)-MIN(ROW(F191:F199))+1, ""), ROW() -190 )), "")</f>
        <v/>
      </c>
      <c r="AM198" s="13" t="str">
        <f t="array" ref="AM198">IFERROR(INDEX(E191:E199, SMALL(IF(ISNUMBER(SEARCH("JV2",F191:F199)), ROW(F191:F199)-MIN(ROW(F191:F199))+1, ""), ROW() -190 )), "")</f>
        <v/>
      </c>
    </row>
    <row r="199" spans="2:39" s="13" customFormat="1" ht="15" customHeight="1" x14ac:dyDescent="0.3">
      <c r="B199" s="21" t="s">
        <v>398</v>
      </c>
      <c r="C199" s="1"/>
      <c r="D199" s="22" t="s">
        <v>415</v>
      </c>
      <c r="E199" s="1" t="s">
        <v>416</v>
      </c>
      <c r="F199" s="23" t="s">
        <v>14</v>
      </c>
      <c r="G199" s="24"/>
      <c r="H199" s="25">
        <v>4494</v>
      </c>
      <c r="I199" s="24"/>
      <c r="J199" s="25" t="b">
        <v>0</v>
      </c>
      <c r="K199" s="19"/>
      <c r="L199" s="26"/>
      <c r="M199" s="27"/>
    </row>
    <row r="200" spans="2:39" s="13" customFormat="1" ht="15" customHeight="1" x14ac:dyDescent="0.3">
      <c r="B200" s="21" t="s">
        <v>417</v>
      </c>
      <c r="C200" s="1"/>
      <c r="D200" s="22" t="s">
        <v>418</v>
      </c>
      <c r="E200" s="1" t="s">
        <v>419</v>
      </c>
      <c r="F200" s="23" t="s">
        <v>14</v>
      </c>
      <c r="G200" s="24"/>
      <c r="H200" s="25">
        <v>4374</v>
      </c>
      <c r="I200" s="24"/>
      <c r="J200" s="25" t="b">
        <v>0</v>
      </c>
      <c r="K200" s="19"/>
      <c r="L200" s="26"/>
      <c r="M200" s="27"/>
      <c r="AB200" s="13" t="str">
        <f t="array" ref="AB200">IFERROR(INDEX(B200:B217, SMALL(IF("V"=F200:F217, ROW(F200:F217)-MIN(ROW(F200:F217))+1, ""), ROW() -199 )), "")</f>
        <v>Rochester University</v>
      </c>
      <c r="AC200" s="13">
        <f t="array" ref="AC200">IFERROR(INDEX(C200:C217, SMALL(IF("V"=F200:F217, ROW(F200:F217)-MIN(ROW(F200:F217))+1, ""), ROW() -199 )), "")</f>
        <v>0</v>
      </c>
      <c r="AD200" s="13" t="str">
        <f t="array" ref="AD200">IFERROR(INDEX(D200:D217, SMALL(IF("V"=F200:F217, ROW(F200:F217)-MIN(ROW(F200:F217))+1, ""), ROW() -199 )), "")</f>
        <v>19-84013</v>
      </c>
      <c r="AE200" s="13" t="str">
        <f t="array" ref="AE200">IFERROR(INDEX(E200:E217, SMALL(IF("V"=F200:F217, ROW(F200:F217)-MIN(ROW(F200:F217))+1, ""), ROW() -199 )), "")</f>
        <v>Alexander Miller</v>
      </c>
      <c r="AF200" s="13" t="str">
        <f t="array" ref="AF200">IFERROR(INDEX(B200:B217, SMALL(IF(ISNUMBER(SEARCH("JV1",F200:F217)), ROW(F200:F217)-MIN(ROW(F200:F217))+1, ""), ROW() -199 )), "")</f>
        <v>Rochester University</v>
      </c>
      <c r="AG200" s="13">
        <f t="array" ref="AG200">IFERROR(INDEX(C200:C217, SMALL(IF(ISNUMBER(SEARCH("JV1",F200:F217)), ROW(F200:F217)-MIN(ROW(F200:F217))+1, ""), ROW() -199 )), "")</f>
        <v>0</v>
      </c>
      <c r="AH200" s="13" t="str">
        <f t="array" ref="AH200">IFERROR(INDEX(D200:D217, SMALL(IF(ISNUMBER(SEARCH("JV1",F200:F217)), ROW(F200:F217)-MIN(ROW(F200:F217))+1, ""), ROW() -199 )), "")</f>
        <v>19-50137</v>
      </c>
      <c r="AI200" s="13" t="str">
        <f t="array" ref="AI200">IFERROR(INDEX(E200:E217, SMALL(IF(ISNUMBER(SEARCH("JV1",F200:F217)), ROW(F200:F217)-MIN(ROW(F200:F217))+1, ""), ROW() -199 )), "")</f>
        <v>Brandon Rinke</v>
      </c>
      <c r="AJ200" s="13" t="str">
        <f t="array" ref="AJ200">IFERROR(INDEX(B200:B217, SMALL(IF(ISNUMBER(SEARCH("JV2",F200:F217)), ROW(F200:F217)-MIN(ROW(F200:F217))+1, ""), ROW() -199 )), "")</f>
        <v/>
      </c>
      <c r="AK200" s="13" t="str">
        <f t="array" ref="AK200">IFERROR(INDEX(C200:C217, SMALL(IF(ISNUMBER(SEARCH("JV2",F200:F217)), ROW(F200:F217)-MIN(ROW(F200:F217))+1, ""), ROW() -199 )), "")</f>
        <v/>
      </c>
      <c r="AL200" s="13" t="str">
        <f t="array" ref="AL200">IFERROR(INDEX(D200:D217, SMALL(IF(ISNUMBER(SEARCH("JV2",F200:F217)), ROW(F200:F217)-MIN(ROW(F200:F217))+1, ""), ROW() -199 )), "")</f>
        <v/>
      </c>
      <c r="AM200" s="13" t="str">
        <f t="array" ref="AM200">IFERROR(INDEX(E200:E217, SMALL(IF(ISNUMBER(SEARCH("JV2",F200:F217)), ROW(F200:F217)-MIN(ROW(F200:F217))+1, ""), ROW() -199 )), "")</f>
        <v/>
      </c>
    </row>
    <row r="201" spans="2:39" s="13" customFormat="1" ht="15" customHeight="1" x14ac:dyDescent="0.3">
      <c r="B201" s="21" t="s">
        <v>417</v>
      </c>
      <c r="C201" s="1"/>
      <c r="D201" s="22" t="s">
        <v>420</v>
      </c>
      <c r="E201" s="1" t="s">
        <v>421</v>
      </c>
      <c r="F201" s="23" t="s">
        <v>30</v>
      </c>
      <c r="G201" s="24"/>
      <c r="H201" s="25">
        <v>4374</v>
      </c>
      <c r="I201" s="24"/>
      <c r="J201" s="25" t="b">
        <v>0</v>
      </c>
      <c r="K201" s="19"/>
      <c r="L201" s="26"/>
      <c r="M201" s="27"/>
      <c r="AB201" s="13" t="str">
        <f t="array" ref="AB201">IFERROR(INDEX(B200:B217, SMALL(IF("V"=F200:F217, ROW(F200:F217)-MIN(ROW(F200:F217))+1, ""), ROW() -199 )), "")</f>
        <v>Rochester University</v>
      </c>
      <c r="AC201" s="13">
        <f t="array" ref="AC201">IFERROR(INDEX(C200:C217, SMALL(IF("V"=F200:F217, ROW(F200:F217)-MIN(ROW(F200:F217))+1, ""), ROW() -199 )), "")</f>
        <v>0</v>
      </c>
      <c r="AD201" s="13" t="str">
        <f t="array" ref="AD201">IFERROR(INDEX(D200:D217, SMALL(IF("V"=F200:F217, ROW(F200:F217)-MIN(ROW(F200:F217))+1, ""), ROW() -199 )), "")</f>
        <v>18-87248</v>
      </c>
      <c r="AE201" s="13" t="str">
        <f t="array" ref="AE201">IFERROR(INDEX(E200:E217, SMALL(IF("V"=F200:F217, ROW(F200:F217)-MIN(ROW(F200:F217))+1, ""), ROW() -199 )), "")</f>
        <v>Brian Henry</v>
      </c>
      <c r="AF201" s="13" t="str">
        <f t="array" ref="AF201">IFERROR(INDEX(B200:B217, SMALL(IF(ISNUMBER(SEARCH("JV1",F200:F217)), ROW(F200:F217)-MIN(ROW(F200:F217))+1, ""), ROW() -199 )), "")</f>
        <v>Rochester University</v>
      </c>
      <c r="AG201" s="13">
        <f t="array" ref="AG201">IFERROR(INDEX(C200:C217, SMALL(IF(ISNUMBER(SEARCH("JV1",F200:F217)), ROW(F200:F217)-MIN(ROW(F200:F217))+1, ""), ROW() -199 )), "")</f>
        <v>0</v>
      </c>
      <c r="AH201" s="13" t="str">
        <f t="array" ref="AH201">IFERROR(INDEX(D200:D217, SMALL(IF(ISNUMBER(SEARCH("JV1",F200:F217)), ROW(F200:F217)-MIN(ROW(F200:F217))+1, ""), ROW() -199 )), "")</f>
        <v>11-564027</v>
      </c>
      <c r="AI201" s="13" t="str">
        <f t="array" ref="AI201">IFERROR(INDEX(E200:E217, SMALL(IF(ISNUMBER(SEARCH("JV1",F200:F217)), ROW(F200:F217)-MIN(ROW(F200:F217))+1, ""), ROW() -199 )), "")</f>
        <v>Brendan Kasa</v>
      </c>
      <c r="AJ201" s="13" t="str">
        <f t="array" ref="AJ201">IFERROR(INDEX(B200:B217, SMALL(IF(ISNUMBER(SEARCH("JV2",F200:F217)), ROW(F200:F217)-MIN(ROW(F200:F217))+1, ""), ROW() -199 )), "")</f>
        <v/>
      </c>
      <c r="AK201" s="13" t="str">
        <f t="array" ref="AK201">IFERROR(INDEX(C200:C217, SMALL(IF(ISNUMBER(SEARCH("JV2",F200:F217)), ROW(F200:F217)-MIN(ROW(F200:F217))+1, ""), ROW() -199 )), "")</f>
        <v/>
      </c>
      <c r="AL201" s="13" t="str">
        <f t="array" ref="AL201">IFERROR(INDEX(D200:D217, SMALL(IF(ISNUMBER(SEARCH("JV2",F200:F217)), ROW(F200:F217)-MIN(ROW(F200:F217))+1, ""), ROW() -199 )), "")</f>
        <v/>
      </c>
      <c r="AM201" s="13" t="str">
        <f t="array" ref="AM201">IFERROR(INDEX(E200:E217, SMALL(IF(ISNUMBER(SEARCH("JV2",F200:F217)), ROW(F200:F217)-MIN(ROW(F200:F217))+1, ""), ROW() -199 )), "")</f>
        <v/>
      </c>
    </row>
    <row r="202" spans="2:39" s="13" customFormat="1" ht="15" customHeight="1" x14ac:dyDescent="0.3">
      <c r="B202" s="21" t="s">
        <v>417</v>
      </c>
      <c r="C202" s="1"/>
      <c r="D202" s="22" t="s">
        <v>422</v>
      </c>
      <c r="E202" s="1" t="s">
        <v>423</v>
      </c>
      <c r="F202" s="23" t="s">
        <v>17</v>
      </c>
      <c r="G202" s="24"/>
      <c r="H202" s="25">
        <v>4374</v>
      </c>
      <c r="I202" s="24"/>
      <c r="J202" s="25" t="b">
        <v>0</v>
      </c>
      <c r="K202" s="19"/>
      <c r="L202" s="26"/>
      <c r="M202" s="27"/>
      <c r="AB202" s="13" t="str">
        <f t="array" ref="AB202">IFERROR(INDEX(B200:B217, SMALL(IF("V"=F200:F217, ROW(F200:F217)-MIN(ROW(F200:F217))+1, ""), ROW() -199 )), "")</f>
        <v>Rochester University</v>
      </c>
      <c r="AC202" s="13">
        <f t="array" ref="AC202">IFERROR(INDEX(C200:C217, SMALL(IF("V"=F200:F217, ROW(F200:F217)-MIN(ROW(F200:F217))+1, ""), ROW() -199 )), "")</f>
        <v>0</v>
      </c>
      <c r="AD202" s="13" t="str">
        <f t="array" ref="AD202">IFERROR(INDEX(D200:D217, SMALL(IF("V"=F200:F217, ROW(F200:F217)-MIN(ROW(F200:F217))+1, ""), ROW() -199 )), "")</f>
        <v>20-59088</v>
      </c>
      <c r="AE202" s="13" t="str">
        <f t="array" ref="AE202">IFERROR(INDEX(E200:E217, SMALL(IF("V"=F200:F217, ROW(F200:F217)-MIN(ROW(F200:F217))+1, ""), ROW() -199 )), "")</f>
        <v>Jackson Vlassis</v>
      </c>
      <c r="AF202" s="13" t="str">
        <f t="array" ref="AF202">IFERROR(INDEX(B200:B217, SMALL(IF(ISNUMBER(SEARCH("JV1",F200:F217)), ROW(F200:F217)-MIN(ROW(F200:F217))+1, ""), ROW() -199 )), "")</f>
        <v>Rochester University</v>
      </c>
      <c r="AG202" s="13">
        <f t="array" ref="AG202">IFERROR(INDEX(C200:C217, SMALL(IF(ISNUMBER(SEARCH("JV1",F200:F217)), ROW(F200:F217)-MIN(ROW(F200:F217))+1, ""), ROW() -199 )), "")</f>
        <v>0</v>
      </c>
      <c r="AH202" s="13" t="str">
        <f t="array" ref="AH202">IFERROR(INDEX(D200:D217, SMALL(IF(ISNUMBER(SEARCH("JV1",F200:F217)), ROW(F200:F217)-MIN(ROW(F200:F217))+1, ""), ROW() -199 )), "")</f>
        <v>11-493030</v>
      </c>
      <c r="AI202" s="13" t="str">
        <f t="array" ref="AI202">IFERROR(INDEX(E200:E217, SMALL(IF(ISNUMBER(SEARCH("JV1",F200:F217)), ROW(F200:F217)-MIN(ROW(F200:F217))+1, ""), ROW() -199 )), "")</f>
        <v>Brian Shimabukuro</v>
      </c>
      <c r="AJ202" s="13" t="str">
        <f t="array" ref="AJ202">IFERROR(INDEX(B200:B217, SMALL(IF(ISNUMBER(SEARCH("JV2",F200:F217)), ROW(F200:F217)-MIN(ROW(F200:F217))+1, ""), ROW() -199 )), "")</f>
        <v/>
      </c>
      <c r="AK202" s="13" t="str">
        <f t="array" ref="AK202">IFERROR(INDEX(C200:C217, SMALL(IF(ISNUMBER(SEARCH("JV2",F200:F217)), ROW(F200:F217)-MIN(ROW(F200:F217))+1, ""), ROW() -199 )), "")</f>
        <v/>
      </c>
      <c r="AL202" s="13" t="str">
        <f t="array" ref="AL202">IFERROR(INDEX(D200:D217, SMALL(IF(ISNUMBER(SEARCH("JV2",F200:F217)), ROW(F200:F217)-MIN(ROW(F200:F217))+1, ""), ROW() -199 )), "")</f>
        <v/>
      </c>
      <c r="AM202" s="13" t="str">
        <f t="array" ref="AM202">IFERROR(INDEX(E200:E217, SMALL(IF(ISNUMBER(SEARCH("JV2",F200:F217)), ROW(F200:F217)-MIN(ROW(F200:F217))+1, ""), ROW() -199 )), "")</f>
        <v/>
      </c>
    </row>
    <row r="203" spans="2:39" s="13" customFormat="1" ht="15" customHeight="1" x14ac:dyDescent="0.3">
      <c r="B203" s="21" t="s">
        <v>417</v>
      </c>
      <c r="C203" s="1"/>
      <c r="D203" s="22" t="s">
        <v>424</v>
      </c>
      <c r="E203" s="1" t="s">
        <v>425</v>
      </c>
      <c r="F203" s="23" t="s">
        <v>17</v>
      </c>
      <c r="G203" s="24"/>
      <c r="H203" s="25">
        <v>4374</v>
      </c>
      <c r="I203" s="24"/>
      <c r="J203" s="25" t="b">
        <v>0</v>
      </c>
      <c r="K203" s="19"/>
      <c r="L203" s="26"/>
      <c r="M203" s="27"/>
      <c r="AB203" s="13" t="str">
        <f t="array" ref="AB203">IFERROR(INDEX(B200:B217, SMALL(IF("V"=F200:F217, ROW(F200:F217)-MIN(ROW(F200:F217))+1, ""), ROW() -199 )), "")</f>
        <v>Rochester University</v>
      </c>
      <c r="AC203" s="13">
        <f t="array" ref="AC203">IFERROR(INDEX(C200:C217, SMALL(IF("V"=F200:F217, ROW(F200:F217)-MIN(ROW(F200:F217))+1, ""), ROW() -199 )), "")</f>
        <v>0</v>
      </c>
      <c r="AD203" s="13" t="str">
        <f t="array" ref="AD203">IFERROR(INDEX(D200:D217, SMALL(IF("V"=F200:F217, ROW(F200:F217)-MIN(ROW(F200:F217))+1, ""), ROW() -199 )), "")</f>
        <v>21-3224</v>
      </c>
      <c r="AE203" s="13" t="str">
        <f t="array" ref="AE203">IFERROR(INDEX(E200:E217, SMALL(IF("V"=F200:F217, ROW(F200:F217)-MIN(ROW(F200:F217))+1, ""), ROW() -199 )), "")</f>
        <v>Jake Thompson</v>
      </c>
      <c r="AF203" s="13" t="str">
        <f t="array" ref="AF203">IFERROR(INDEX(B200:B217, SMALL(IF(ISNUMBER(SEARCH("JV1",F200:F217)), ROW(F200:F217)-MIN(ROW(F200:F217))+1, ""), ROW() -199 )), "")</f>
        <v>Rochester University</v>
      </c>
      <c r="AG203" s="13">
        <f t="array" ref="AG203">IFERROR(INDEX(C200:C217, SMALL(IF(ISNUMBER(SEARCH("JV1",F200:F217)), ROW(F200:F217)-MIN(ROW(F200:F217))+1, ""), ROW() -199 )), "")</f>
        <v>0</v>
      </c>
      <c r="AH203" s="13" t="str">
        <f t="array" ref="AH203">IFERROR(INDEX(D200:D217, SMALL(IF(ISNUMBER(SEARCH("JV1",F200:F217)), ROW(F200:F217)-MIN(ROW(F200:F217))+1, ""), ROW() -199 )), "")</f>
        <v>11-258416</v>
      </c>
      <c r="AI203" s="13" t="str">
        <f t="array" ref="AI203">IFERROR(INDEX(E200:E217, SMALL(IF(ISNUMBER(SEARCH("JV1",F200:F217)), ROW(F200:F217)-MIN(ROW(F200:F217))+1, ""), ROW() -199 )), "")</f>
        <v>Dominic Wilson</v>
      </c>
      <c r="AJ203" s="13" t="str">
        <f t="array" ref="AJ203">IFERROR(INDEX(B200:B217, SMALL(IF(ISNUMBER(SEARCH("JV2",F200:F217)), ROW(F200:F217)-MIN(ROW(F200:F217))+1, ""), ROW() -199 )), "")</f>
        <v/>
      </c>
      <c r="AK203" s="13" t="str">
        <f t="array" ref="AK203">IFERROR(INDEX(C200:C217, SMALL(IF(ISNUMBER(SEARCH("JV2",F200:F217)), ROW(F200:F217)-MIN(ROW(F200:F217))+1, ""), ROW() -199 )), "")</f>
        <v/>
      </c>
      <c r="AL203" s="13" t="str">
        <f t="array" ref="AL203">IFERROR(INDEX(D200:D217, SMALL(IF(ISNUMBER(SEARCH("JV2",F200:F217)), ROW(F200:F217)-MIN(ROW(F200:F217))+1, ""), ROW() -199 )), "")</f>
        <v/>
      </c>
      <c r="AM203" s="13" t="str">
        <f t="array" ref="AM203">IFERROR(INDEX(E200:E217, SMALL(IF(ISNUMBER(SEARCH("JV2",F200:F217)), ROW(F200:F217)-MIN(ROW(F200:F217))+1, ""), ROW() -199 )), "")</f>
        <v/>
      </c>
    </row>
    <row r="204" spans="2:39" s="13" customFormat="1" ht="15" customHeight="1" x14ac:dyDescent="0.3">
      <c r="B204" s="21" t="s">
        <v>417</v>
      </c>
      <c r="C204" s="1"/>
      <c r="D204" s="22" t="s">
        <v>426</v>
      </c>
      <c r="E204" s="1" t="s">
        <v>427</v>
      </c>
      <c r="F204" s="23" t="s">
        <v>14</v>
      </c>
      <c r="G204" s="24"/>
      <c r="H204" s="25">
        <v>4374</v>
      </c>
      <c r="I204" s="24"/>
      <c r="J204" s="25" t="b">
        <v>0</v>
      </c>
      <c r="K204" s="19"/>
      <c r="L204" s="26"/>
      <c r="M204" s="27"/>
      <c r="AB204" s="13" t="str">
        <f t="array" ref="AB204">IFERROR(INDEX(B200:B217, SMALL(IF("V"=F200:F217, ROW(F200:F217)-MIN(ROW(F200:F217))+1, ""), ROW() -199 )), "")</f>
        <v>Rochester University</v>
      </c>
      <c r="AC204" s="13">
        <f t="array" ref="AC204">IFERROR(INDEX(C200:C217, SMALL(IF("V"=F200:F217, ROW(F200:F217)-MIN(ROW(F200:F217))+1, ""), ROW() -199 )), "")</f>
        <v>0</v>
      </c>
      <c r="AD204" s="13" t="str">
        <f t="array" ref="AD204">IFERROR(INDEX(D200:D217, SMALL(IF("V"=F200:F217, ROW(F200:F217)-MIN(ROW(F200:F217))+1, ""), ROW() -199 )), "")</f>
        <v>18-82553</v>
      </c>
      <c r="AE204" s="13" t="str">
        <f t="array" ref="AE204">IFERROR(INDEX(E200:E217, SMALL(IF("V"=F200:F217, ROW(F200:F217)-MIN(ROW(F200:F217))+1, ""), ROW() -199 )), "")</f>
        <v>Jaxon Small</v>
      </c>
      <c r="AF204" s="13" t="str">
        <f t="array" ref="AF204">IFERROR(INDEX(B200:B217, SMALL(IF(ISNUMBER(SEARCH("JV1",F200:F217)), ROW(F200:F217)-MIN(ROW(F200:F217))+1, ""), ROW() -199 )), "")</f>
        <v>Rochester University</v>
      </c>
      <c r="AG204" s="13">
        <f t="array" ref="AG204">IFERROR(INDEX(C200:C217, SMALL(IF(ISNUMBER(SEARCH("JV1",F200:F217)), ROW(F200:F217)-MIN(ROW(F200:F217))+1, ""), ROW() -199 )), "")</f>
        <v>0</v>
      </c>
      <c r="AH204" s="13" t="str">
        <f t="array" ref="AH204">IFERROR(INDEX(D200:D217, SMALL(IF(ISNUMBER(SEARCH("JV1",F200:F217)), ROW(F200:F217)-MIN(ROW(F200:F217))+1, ""), ROW() -199 )), "")</f>
        <v>11-268258</v>
      </c>
      <c r="AI204" s="13" t="str">
        <f t="array" ref="AI204">IFERROR(INDEX(E200:E217, SMALL(IF(ISNUMBER(SEARCH("JV1",F200:F217)), ROW(F200:F217)-MIN(ROW(F200:F217))+1, ""), ROW() -199 )), "")</f>
        <v>Justin Powell</v>
      </c>
      <c r="AJ204" s="13" t="str">
        <f t="array" ref="AJ204">IFERROR(INDEX(B200:B217, SMALL(IF(ISNUMBER(SEARCH("JV2",F200:F217)), ROW(F200:F217)-MIN(ROW(F200:F217))+1, ""), ROW() -199 )), "")</f>
        <v/>
      </c>
      <c r="AK204" s="13" t="str">
        <f t="array" ref="AK204">IFERROR(INDEX(C200:C217, SMALL(IF(ISNUMBER(SEARCH("JV2",F200:F217)), ROW(F200:F217)-MIN(ROW(F200:F217))+1, ""), ROW() -199 )), "")</f>
        <v/>
      </c>
      <c r="AL204" s="13" t="str">
        <f t="array" ref="AL204">IFERROR(INDEX(D200:D217, SMALL(IF(ISNUMBER(SEARCH("JV2",F200:F217)), ROW(F200:F217)-MIN(ROW(F200:F217))+1, ""), ROW() -199 )), "")</f>
        <v/>
      </c>
      <c r="AM204" s="13" t="str">
        <f t="array" ref="AM204">IFERROR(INDEX(E200:E217, SMALL(IF(ISNUMBER(SEARCH("JV2",F200:F217)), ROW(F200:F217)-MIN(ROW(F200:F217))+1, ""), ROW() -199 )), "")</f>
        <v/>
      </c>
    </row>
    <row r="205" spans="2:39" s="13" customFormat="1" ht="15" customHeight="1" x14ac:dyDescent="0.3">
      <c r="B205" s="21" t="s">
        <v>417</v>
      </c>
      <c r="C205" s="1"/>
      <c r="D205" s="22" t="s">
        <v>428</v>
      </c>
      <c r="E205" s="1" t="s">
        <v>429</v>
      </c>
      <c r="F205" s="23" t="s">
        <v>17</v>
      </c>
      <c r="G205" s="24"/>
      <c r="H205" s="25">
        <v>4374</v>
      </c>
      <c r="I205" s="24"/>
      <c r="J205" s="25" t="b">
        <v>0</v>
      </c>
      <c r="K205" s="19"/>
      <c r="L205" s="26"/>
      <c r="M205" s="27"/>
      <c r="AB205" s="13" t="str">
        <f t="array" ref="AB205">IFERROR(INDEX(B200:B217, SMALL(IF("V"=F200:F217, ROW(F200:F217)-MIN(ROW(F200:F217))+1, ""), ROW() -199 )), "")</f>
        <v>Rochester University</v>
      </c>
      <c r="AC205" s="13">
        <f t="array" ref="AC205">IFERROR(INDEX(C200:C217, SMALL(IF("V"=F200:F217, ROW(F200:F217)-MIN(ROW(F200:F217))+1, ""), ROW() -199 )), "")</f>
        <v>0</v>
      </c>
      <c r="AD205" s="13" t="str">
        <f t="array" ref="AD205">IFERROR(INDEX(D200:D217, SMALL(IF("V"=F200:F217, ROW(F200:F217)-MIN(ROW(F200:F217))+1, ""), ROW() -199 )), "")</f>
        <v>11-268250</v>
      </c>
      <c r="AE205" s="13" t="str">
        <f t="array" ref="AE205">IFERROR(INDEX(E200:E217, SMALL(IF("V"=F200:F217, ROW(F200:F217)-MIN(ROW(F200:F217))+1, ""), ROW() -199 )), "")</f>
        <v>Luke Acton</v>
      </c>
      <c r="AF205" s="13" t="str">
        <f t="array" ref="AF205">IFERROR(INDEX(B200:B217, SMALL(IF(ISNUMBER(SEARCH("JV1",F200:F217)), ROW(F200:F217)-MIN(ROW(F200:F217))+1, ""), ROW() -199 )), "")</f>
        <v>Rochester University</v>
      </c>
      <c r="AG205" s="13">
        <f t="array" ref="AG205">IFERROR(INDEX(C200:C217, SMALL(IF(ISNUMBER(SEARCH("JV1",F200:F217)), ROW(F200:F217)-MIN(ROW(F200:F217))+1, ""), ROW() -199 )), "")</f>
        <v>0</v>
      </c>
      <c r="AH205" s="13" t="str">
        <f t="array" ref="AH205">IFERROR(INDEX(D200:D217, SMALL(IF(ISNUMBER(SEARCH("JV1",F200:F217)), ROW(F200:F217)-MIN(ROW(F200:F217))+1, ""), ROW() -199 )), "")</f>
        <v>7914-25519</v>
      </c>
      <c r="AI205" s="13" t="str">
        <f t="array" ref="AI205">IFERROR(INDEX(E200:E217, SMALL(IF(ISNUMBER(SEARCH("JV1",F200:F217)), ROW(F200:F217)-MIN(ROW(F200:F217))+1, ""), ROW() -199 )), "")</f>
        <v>Mitchell Martin</v>
      </c>
      <c r="AJ205" s="13" t="str">
        <f t="array" ref="AJ205">IFERROR(INDEX(B200:B217, SMALL(IF(ISNUMBER(SEARCH("JV2",F200:F217)), ROW(F200:F217)-MIN(ROW(F200:F217))+1, ""), ROW() -199 )), "")</f>
        <v/>
      </c>
      <c r="AK205" s="13" t="str">
        <f t="array" ref="AK205">IFERROR(INDEX(C200:C217, SMALL(IF(ISNUMBER(SEARCH("JV2",F200:F217)), ROW(F200:F217)-MIN(ROW(F200:F217))+1, ""), ROW() -199 )), "")</f>
        <v/>
      </c>
      <c r="AL205" s="13" t="str">
        <f t="array" ref="AL205">IFERROR(INDEX(D200:D217, SMALL(IF(ISNUMBER(SEARCH("JV2",F200:F217)), ROW(F200:F217)-MIN(ROW(F200:F217))+1, ""), ROW() -199 )), "")</f>
        <v/>
      </c>
      <c r="AM205" s="13" t="str">
        <f t="array" ref="AM205">IFERROR(INDEX(E200:E217, SMALL(IF(ISNUMBER(SEARCH("JV2",F200:F217)), ROW(F200:F217)-MIN(ROW(F200:F217))+1, ""), ROW() -199 )), "")</f>
        <v/>
      </c>
    </row>
    <row r="206" spans="2:39" s="13" customFormat="1" ht="15" customHeight="1" x14ac:dyDescent="0.3">
      <c r="B206" s="21" t="s">
        <v>417</v>
      </c>
      <c r="C206" s="1"/>
      <c r="D206" s="22" t="s">
        <v>430</v>
      </c>
      <c r="E206" s="1" t="s">
        <v>431</v>
      </c>
      <c r="F206" s="23" t="s">
        <v>30</v>
      </c>
      <c r="G206" s="24"/>
      <c r="H206" s="25">
        <v>4374</v>
      </c>
      <c r="I206" s="24"/>
      <c r="J206" s="25" t="b">
        <v>0</v>
      </c>
      <c r="K206" s="19"/>
      <c r="L206" s="26"/>
      <c r="M206" s="27"/>
      <c r="AB206" s="13" t="str">
        <f t="array" ref="AB206">IFERROR(INDEX(B200:B217, SMALL(IF("V"=F200:F217, ROW(F200:F217)-MIN(ROW(F200:F217))+1, ""), ROW() -199 )), "")</f>
        <v>Rochester University</v>
      </c>
      <c r="AC206" s="13">
        <f t="array" ref="AC206">IFERROR(INDEX(C200:C217, SMALL(IF("V"=F200:F217, ROW(F200:F217)-MIN(ROW(F200:F217))+1, ""), ROW() -199 )), "")</f>
        <v>0</v>
      </c>
      <c r="AD206" s="13" t="str">
        <f t="array" ref="AD206">IFERROR(INDEX(D200:D217, SMALL(IF("V"=F200:F217, ROW(F200:F217)-MIN(ROW(F200:F217))+1, ""), ROW() -199 )), "")</f>
        <v>19-35288</v>
      </c>
      <c r="AE206" s="13" t="str">
        <f t="array" ref="AE206">IFERROR(INDEX(E200:E217, SMALL(IF("V"=F200:F217, ROW(F200:F217)-MIN(ROW(F200:F217))+1, ""), ROW() -199 )), "")</f>
        <v>Nolan Matz</v>
      </c>
      <c r="AF206" s="13" t="str">
        <f t="array" ref="AF206">IFERROR(INDEX(B200:B217, SMALL(IF(ISNUMBER(SEARCH("JV1",F200:F217)), ROW(F200:F217)-MIN(ROW(F200:F217))+1, ""), ROW() -199 )), "")</f>
        <v>Rochester University</v>
      </c>
      <c r="AG206" s="13">
        <f t="array" ref="AG206">IFERROR(INDEX(C200:C217, SMALL(IF(ISNUMBER(SEARCH("JV1",F200:F217)), ROW(F200:F217)-MIN(ROW(F200:F217))+1, ""), ROW() -199 )), "")</f>
        <v>0</v>
      </c>
      <c r="AH206" s="13" t="str">
        <f t="array" ref="AH206">IFERROR(INDEX(D200:D217, SMALL(IF(ISNUMBER(SEARCH("JV1",F200:F217)), ROW(F200:F217)-MIN(ROW(F200:F217))+1, ""), ROW() -199 )), "")</f>
        <v>11-697167</v>
      </c>
      <c r="AI206" s="13" t="str">
        <f t="array" ref="AI206">IFERROR(INDEX(E200:E217, SMALL(IF(ISNUMBER(SEARCH("JV1",F200:F217)), ROW(F200:F217)-MIN(ROW(F200:F217))+1, ""), ROW() -199 )), "")</f>
        <v>Tony Verbeke</v>
      </c>
      <c r="AJ206" s="13" t="str">
        <f t="array" ref="AJ206">IFERROR(INDEX(B200:B217, SMALL(IF(ISNUMBER(SEARCH("JV2",F200:F217)), ROW(F200:F217)-MIN(ROW(F200:F217))+1, ""), ROW() -199 )), "")</f>
        <v/>
      </c>
      <c r="AK206" s="13" t="str">
        <f t="array" ref="AK206">IFERROR(INDEX(C200:C217, SMALL(IF(ISNUMBER(SEARCH("JV2",F200:F217)), ROW(F200:F217)-MIN(ROW(F200:F217))+1, ""), ROW() -199 )), "")</f>
        <v/>
      </c>
      <c r="AL206" s="13" t="str">
        <f t="array" ref="AL206">IFERROR(INDEX(D200:D217, SMALL(IF(ISNUMBER(SEARCH("JV2",F200:F217)), ROW(F200:F217)-MIN(ROW(F200:F217))+1, ""), ROW() -199 )), "")</f>
        <v/>
      </c>
      <c r="AM206" s="13" t="str">
        <f t="array" ref="AM206">IFERROR(INDEX(E200:E217, SMALL(IF(ISNUMBER(SEARCH("JV2",F200:F217)), ROW(F200:F217)-MIN(ROW(F200:F217))+1, ""), ROW() -199 )), "")</f>
        <v/>
      </c>
    </row>
    <row r="207" spans="2:39" s="13" customFormat="1" ht="15" customHeight="1" x14ac:dyDescent="0.3">
      <c r="B207" s="21" t="s">
        <v>417</v>
      </c>
      <c r="C207" s="1"/>
      <c r="D207" s="22" t="s">
        <v>432</v>
      </c>
      <c r="E207" s="1" t="s">
        <v>433</v>
      </c>
      <c r="F207" s="23" t="s">
        <v>17</v>
      </c>
      <c r="G207" s="24"/>
      <c r="H207" s="25">
        <v>4374</v>
      </c>
      <c r="I207" s="24"/>
      <c r="J207" s="25" t="b">
        <v>0</v>
      </c>
      <c r="K207" s="19"/>
      <c r="L207" s="26"/>
      <c r="M207" s="27"/>
      <c r="AB207" s="13" t="str">
        <f t="array" ref="AB207">IFERROR(INDEX(B200:B217, SMALL(IF("V"=F200:F217, ROW(F200:F217)-MIN(ROW(F200:F217))+1, ""), ROW() -199 )), "")</f>
        <v>Rochester University</v>
      </c>
      <c r="AC207" s="13">
        <f t="array" ref="AC207">IFERROR(INDEX(C200:C217, SMALL(IF("V"=F200:F217, ROW(F200:F217)-MIN(ROW(F200:F217))+1, ""), ROW() -199 )), "")</f>
        <v>0</v>
      </c>
      <c r="AD207" s="13" t="str">
        <f t="array" ref="AD207">IFERROR(INDEX(D200:D217, SMALL(IF("V"=F200:F217, ROW(F200:F217)-MIN(ROW(F200:F217))+1, ""), ROW() -199 )), "")</f>
        <v>5617-4080</v>
      </c>
      <c r="AE207" s="13" t="str">
        <f t="array" ref="AE207">IFERROR(INDEX(E200:E217, SMALL(IF("V"=F200:F217, ROW(F200:F217)-MIN(ROW(F200:F217))+1, ""), ROW() -199 )), "")</f>
        <v>Tylan Kim-Arellano</v>
      </c>
      <c r="AF207" s="13" t="str">
        <f t="array" ref="AF207">IFERROR(INDEX(B200:B217, SMALL(IF(ISNUMBER(SEARCH("JV1",F200:F217)), ROW(F200:F217)-MIN(ROW(F200:F217))+1, ""), ROW() -199 )), "")</f>
        <v>Rochester University</v>
      </c>
      <c r="AG207" s="13">
        <f t="array" ref="AG207">IFERROR(INDEX(C200:C217, SMALL(IF(ISNUMBER(SEARCH("JV1",F200:F217)), ROW(F200:F217)-MIN(ROW(F200:F217))+1, ""), ROW() -199 )), "")</f>
        <v>0</v>
      </c>
      <c r="AH207" s="13" t="str">
        <f t="array" ref="AH207">IFERROR(INDEX(D200:D217, SMALL(IF(ISNUMBER(SEARCH("JV1",F200:F217)), ROW(F200:F217)-MIN(ROW(F200:F217))+1, ""), ROW() -199 )), "")</f>
        <v>7914-23647</v>
      </c>
      <c r="AI207" s="13" t="str">
        <f t="array" ref="AI207">IFERROR(INDEX(E200:E217, SMALL(IF(ISNUMBER(SEARCH("JV1",F200:F217)), ROW(F200:F217)-MIN(ROW(F200:F217))+1, ""), ROW() -199 )), "")</f>
        <v>Zachary Florence</v>
      </c>
      <c r="AJ207" s="13" t="str">
        <f t="array" ref="AJ207">IFERROR(INDEX(B200:B217, SMALL(IF(ISNUMBER(SEARCH("JV2",F200:F217)), ROW(F200:F217)-MIN(ROW(F200:F217))+1, ""), ROW() -199 )), "")</f>
        <v/>
      </c>
      <c r="AK207" s="13" t="str">
        <f t="array" ref="AK207">IFERROR(INDEX(C200:C217, SMALL(IF(ISNUMBER(SEARCH("JV2",F200:F217)), ROW(F200:F217)-MIN(ROW(F200:F217))+1, ""), ROW() -199 )), "")</f>
        <v/>
      </c>
      <c r="AL207" s="13" t="str">
        <f t="array" ref="AL207">IFERROR(INDEX(D200:D217, SMALL(IF(ISNUMBER(SEARCH("JV2",F200:F217)), ROW(F200:F217)-MIN(ROW(F200:F217))+1, ""), ROW() -199 )), "")</f>
        <v/>
      </c>
      <c r="AM207" s="13" t="str">
        <f t="array" ref="AM207">IFERROR(INDEX(E200:E217, SMALL(IF(ISNUMBER(SEARCH("JV2",F200:F217)), ROW(F200:F217)-MIN(ROW(F200:F217))+1, ""), ROW() -199 )), "")</f>
        <v/>
      </c>
    </row>
    <row r="208" spans="2:39" s="13" customFormat="1" ht="15" customHeight="1" x14ac:dyDescent="0.3">
      <c r="B208" s="21" t="s">
        <v>417</v>
      </c>
      <c r="C208" s="1"/>
      <c r="D208" s="22" t="s">
        <v>434</v>
      </c>
      <c r="E208" s="1" t="s">
        <v>435</v>
      </c>
      <c r="F208" s="23" t="s">
        <v>14</v>
      </c>
      <c r="G208" s="24"/>
      <c r="H208" s="25">
        <v>4374</v>
      </c>
      <c r="I208" s="24"/>
      <c r="J208" s="25" t="b">
        <v>0</v>
      </c>
      <c r="K208" s="19"/>
      <c r="L208" s="26"/>
      <c r="M208" s="27"/>
    </row>
    <row r="209" spans="2:39" s="13" customFormat="1" ht="15" customHeight="1" x14ac:dyDescent="0.3">
      <c r="B209" s="21" t="s">
        <v>417</v>
      </c>
      <c r="C209" s="1"/>
      <c r="D209" s="22" t="s">
        <v>436</v>
      </c>
      <c r="E209" s="1" t="s">
        <v>437</v>
      </c>
      <c r="F209" s="23" t="s">
        <v>14</v>
      </c>
      <c r="G209" s="24"/>
      <c r="H209" s="25">
        <v>4374</v>
      </c>
      <c r="I209" s="24"/>
      <c r="J209" s="25" t="b">
        <v>0</v>
      </c>
      <c r="K209" s="19"/>
      <c r="L209" s="26"/>
      <c r="M209" s="27"/>
    </row>
    <row r="210" spans="2:39" s="13" customFormat="1" ht="15" customHeight="1" x14ac:dyDescent="0.3">
      <c r="B210" s="21" t="s">
        <v>417</v>
      </c>
      <c r="C210" s="1"/>
      <c r="D210" s="22" t="s">
        <v>438</v>
      </c>
      <c r="E210" s="1" t="s">
        <v>439</v>
      </c>
      <c r="F210" s="23" t="s">
        <v>14</v>
      </c>
      <c r="G210" s="24"/>
      <c r="H210" s="25">
        <v>4374</v>
      </c>
      <c r="I210" s="24"/>
      <c r="J210" s="25" t="b">
        <v>0</v>
      </c>
      <c r="K210" s="19"/>
      <c r="L210" s="26"/>
      <c r="M210" s="27"/>
    </row>
    <row r="211" spans="2:39" s="13" customFormat="1" ht="15" customHeight="1" x14ac:dyDescent="0.3">
      <c r="B211" s="21" t="s">
        <v>417</v>
      </c>
      <c r="C211" s="1"/>
      <c r="D211" s="22" t="s">
        <v>440</v>
      </c>
      <c r="E211" s="1" t="s">
        <v>441</v>
      </c>
      <c r="F211" s="23" t="s">
        <v>17</v>
      </c>
      <c r="G211" s="24"/>
      <c r="H211" s="25">
        <v>4374</v>
      </c>
      <c r="I211" s="24"/>
      <c r="J211" s="25" t="b">
        <v>0</v>
      </c>
      <c r="K211" s="19"/>
      <c r="L211" s="26"/>
      <c r="M211" s="27"/>
    </row>
    <row r="212" spans="2:39" s="13" customFormat="1" ht="15" customHeight="1" x14ac:dyDescent="0.3">
      <c r="B212" s="21" t="s">
        <v>417</v>
      </c>
      <c r="C212" s="1"/>
      <c r="D212" s="22" t="s">
        <v>442</v>
      </c>
      <c r="E212" s="1" t="s">
        <v>443</v>
      </c>
      <c r="F212" s="23" t="s">
        <v>14</v>
      </c>
      <c r="G212" s="24"/>
      <c r="H212" s="25">
        <v>4374</v>
      </c>
      <c r="I212" s="24"/>
      <c r="J212" s="25" t="b">
        <v>0</v>
      </c>
      <c r="K212" s="19"/>
      <c r="L212" s="26"/>
      <c r="M212" s="27"/>
    </row>
    <row r="213" spans="2:39" s="13" customFormat="1" ht="15" customHeight="1" x14ac:dyDescent="0.3">
      <c r="B213" s="21" t="s">
        <v>417</v>
      </c>
      <c r="C213" s="1"/>
      <c r="D213" s="22" t="s">
        <v>444</v>
      </c>
      <c r="E213" s="1" t="s">
        <v>445</v>
      </c>
      <c r="F213" s="23" t="s">
        <v>17</v>
      </c>
      <c r="G213" s="24"/>
      <c r="H213" s="25">
        <v>4374</v>
      </c>
      <c r="I213" s="24"/>
      <c r="J213" s="25" t="b">
        <v>0</v>
      </c>
      <c r="K213" s="19"/>
      <c r="L213" s="26"/>
      <c r="M213" s="27"/>
    </row>
    <row r="214" spans="2:39" s="13" customFormat="1" ht="15" customHeight="1" x14ac:dyDescent="0.3">
      <c r="B214" s="21" t="s">
        <v>417</v>
      </c>
      <c r="C214" s="1"/>
      <c r="D214" s="22" t="s">
        <v>446</v>
      </c>
      <c r="E214" s="1" t="s">
        <v>447</v>
      </c>
      <c r="F214" s="23" t="s">
        <v>14</v>
      </c>
      <c r="G214" s="24"/>
      <c r="H214" s="25">
        <v>4374</v>
      </c>
      <c r="I214" s="24"/>
      <c r="J214" s="25" t="b">
        <v>0</v>
      </c>
      <c r="K214" s="19"/>
      <c r="L214" s="26"/>
      <c r="M214" s="27"/>
    </row>
    <row r="215" spans="2:39" s="13" customFormat="1" ht="15" customHeight="1" x14ac:dyDescent="0.3">
      <c r="B215" s="21" t="s">
        <v>417</v>
      </c>
      <c r="C215" s="1"/>
      <c r="D215" s="22" t="s">
        <v>448</v>
      </c>
      <c r="E215" s="1" t="s">
        <v>449</v>
      </c>
      <c r="F215" s="23" t="s">
        <v>17</v>
      </c>
      <c r="G215" s="24"/>
      <c r="H215" s="25">
        <v>4374</v>
      </c>
      <c r="I215" s="24"/>
      <c r="J215" s="25" t="b">
        <v>0</v>
      </c>
      <c r="K215" s="19"/>
      <c r="L215" s="26"/>
      <c r="M215" s="27"/>
    </row>
    <row r="216" spans="2:39" s="13" customFormat="1" ht="15" customHeight="1" x14ac:dyDescent="0.3">
      <c r="B216" s="21" t="s">
        <v>417</v>
      </c>
      <c r="C216" s="1"/>
      <c r="D216" s="22" t="s">
        <v>450</v>
      </c>
      <c r="E216" s="1" t="s">
        <v>451</v>
      </c>
      <c r="F216" s="23" t="s">
        <v>14</v>
      </c>
      <c r="G216" s="24"/>
      <c r="H216" s="25">
        <v>4374</v>
      </c>
      <c r="I216" s="24"/>
      <c r="J216" s="25" t="b">
        <v>0</v>
      </c>
      <c r="K216" s="19"/>
      <c r="L216" s="26"/>
      <c r="M216" s="27"/>
    </row>
    <row r="217" spans="2:39" s="13" customFormat="1" ht="15" customHeight="1" x14ac:dyDescent="0.3">
      <c r="B217" s="21" t="s">
        <v>417</v>
      </c>
      <c r="C217" s="1"/>
      <c r="D217" s="22" t="s">
        <v>452</v>
      </c>
      <c r="E217" s="1" t="s">
        <v>453</v>
      </c>
      <c r="F217" s="23" t="s">
        <v>17</v>
      </c>
      <c r="G217" s="24"/>
      <c r="H217" s="25">
        <v>4374</v>
      </c>
      <c r="I217" s="24"/>
      <c r="J217" s="25" t="b">
        <v>0</v>
      </c>
      <c r="K217" s="19"/>
      <c r="L217" s="26"/>
      <c r="M217" s="27"/>
    </row>
    <row r="218" spans="2:39" s="13" customFormat="1" ht="15" customHeight="1" x14ac:dyDescent="0.3">
      <c r="B218" s="21" t="s">
        <v>454</v>
      </c>
      <c r="C218" s="1"/>
      <c r="D218" s="22" t="s">
        <v>455</v>
      </c>
      <c r="E218" s="1" t="s">
        <v>456</v>
      </c>
      <c r="F218" s="23" t="s">
        <v>30</v>
      </c>
      <c r="G218" s="24"/>
      <c r="H218" s="25">
        <v>4455</v>
      </c>
      <c r="I218" s="24"/>
      <c r="J218" s="25" t="b">
        <v>0</v>
      </c>
      <c r="K218" s="19"/>
      <c r="L218" s="26"/>
      <c r="M218" s="27"/>
      <c r="AB218" s="13" t="str">
        <f t="array" ref="AB218">IFERROR(INDEX(B218:B231, SMALL(IF("V"=F218:F231, ROW(F218:F231)-MIN(ROW(F218:F231))+1, ""), ROW() -217 )), "")</f>
        <v>Shawnee State University</v>
      </c>
      <c r="AC218" s="13">
        <f t="array" ref="AC218">IFERROR(INDEX(C218:C231, SMALL(IF("V"=F218:F231, ROW(F218:F231)-MIN(ROW(F218:F231))+1, ""), ROW() -217 )), "")</f>
        <v>0</v>
      </c>
      <c r="AD218" s="13" t="str">
        <f t="array" ref="AD218">IFERROR(INDEX(D218:D231, SMALL(IF("V"=F218:F231, ROW(F218:F231)-MIN(ROW(F218:F231))+1, ""), ROW() -217 )), "")</f>
        <v>21-79372</v>
      </c>
      <c r="AE218" s="13" t="str">
        <f t="array" ref="AE218">IFERROR(INDEX(E218:E231, SMALL(IF("V"=F218:F231, ROW(F218:F231)-MIN(ROW(F218:F231))+1, ""), ROW() -217 )), "")</f>
        <v>Blake Landers</v>
      </c>
      <c r="AF218" s="13" t="str">
        <f t="array" ref="AF218">IFERROR(INDEX(B218:B231, SMALL(IF(ISNUMBER(SEARCH("JV1",F218:F231)), ROW(F218:F231)-MIN(ROW(F218:F231))+1, ""), ROW() -217 )), "")</f>
        <v/>
      </c>
      <c r="AG218" s="13" t="str">
        <f t="array" ref="AG218">IFERROR(INDEX(C218:C231, SMALL(IF(ISNUMBER(SEARCH("JV1",F218:F231)), ROW(F218:F231)-MIN(ROW(F218:F231))+1, ""), ROW() -217 )), "")</f>
        <v/>
      </c>
      <c r="AH218" s="13" t="str">
        <f t="array" ref="AH218">IFERROR(INDEX(D218:D231, SMALL(IF(ISNUMBER(SEARCH("JV1",F218:F231)), ROW(F218:F231)-MIN(ROW(F218:F231))+1, ""), ROW() -217 )), "")</f>
        <v/>
      </c>
      <c r="AI218" s="13" t="str">
        <f t="array" ref="AI218">IFERROR(INDEX(E218:E231, SMALL(IF(ISNUMBER(SEARCH("JV1",F218:F231)), ROW(F218:F231)-MIN(ROW(F218:F231))+1, ""), ROW() -217 )), "")</f>
        <v/>
      </c>
      <c r="AJ218" s="13" t="str">
        <f t="array" ref="AJ218">IFERROR(INDEX(B218:B231, SMALL(IF(ISNUMBER(SEARCH("JV2",F218:F231)), ROW(F218:F231)-MIN(ROW(F218:F231))+1, ""), ROW() -217 )), "")</f>
        <v/>
      </c>
      <c r="AK218" s="13" t="str">
        <f t="array" ref="AK218">IFERROR(INDEX(C218:C231, SMALL(IF(ISNUMBER(SEARCH("JV2",F218:F231)), ROW(F218:F231)-MIN(ROW(F218:F231))+1, ""), ROW() -217 )), "")</f>
        <v/>
      </c>
      <c r="AL218" s="13" t="str">
        <f t="array" ref="AL218">IFERROR(INDEX(D218:D231, SMALL(IF(ISNUMBER(SEARCH("JV2",F218:F231)), ROW(F218:F231)-MIN(ROW(F218:F231))+1, ""), ROW() -217 )), "")</f>
        <v/>
      </c>
      <c r="AM218" s="13" t="str">
        <f t="array" ref="AM218">IFERROR(INDEX(E218:E231, SMALL(IF(ISNUMBER(SEARCH("JV2",F218:F231)), ROW(F218:F231)-MIN(ROW(F218:F231))+1, ""), ROW() -217 )), "")</f>
        <v/>
      </c>
    </row>
    <row r="219" spans="2:39" s="13" customFormat="1" ht="15" customHeight="1" x14ac:dyDescent="0.3">
      <c r="B219" s="21" t="s">
        <v>454</v>
      </c>
      <c r="C219" s="1"/>
      <c r="D219" s="22" t="s">
        <v>457</v>
      </c>
      <c r="E219" s="1" t="s">
        <v>458</v>
      </c>
      <c r="F219" s="23" t="s">
        <v>30</v>
      </c>
      <c r="G219" s="24"/>
      <c r="H219" s="25">
        <v>4455</v>
      </c>
      <c r="I219" s="24"/>
      <c r="J219" s="25" t="b">
        <v>0</v>
      </c>
      <c r="K219" s="19"/>
      <c r="L219" s="26"/>
      <c r="M219" s="27"/>
      <c r="AB219" s="13" t="str">
        <f t="array" ref="AB219">IFERROR(INDEX(B218:B231, SMALL(IF("V"=F218:F231, ROW(F218:F231)-MIN(ROW(F218:F231))+1, ""), ROW() -217 )), "")</f>
        <v>Shawnee State University</v>
      </c>
      <c r="AC219" s="13">
        <f t="array" ref="AC219">IFERROR(INDEX(C218:C231, SMALL(IF("V"=F218:F231, ROW(F218:F231)-MIN(ROW(F218:F231))+1, ""), ROW() -217 )), "")</f>
        <v>0</v>
      </c>
      <c r="AD219" s="13" t="str">
        <f t="array" ref="AD219">IFERROR(INDEX(D218:D231, SMALL(IF("V"=F218:F231, ROW(F218:F231)-MIN(ROW(F218:F231))+1, ""), ROW() -217 )), "")</f>
        <v>18-41927</v>
      </c>
      <c r="AE219" s="13" t="str">
        <f t="array" ref="AE219">IFERROR(INDEX(E218:E231, SMALL(IF("V"=F218:F231, ROW(F218:F231)-MIN(ROW(F218:F231))+1, ""), ROW() -217 )), "")</f>
        <v>Jaylen Sumler</v>
      </c>
      <c r="AF219" s="13" t="str">
        <f t="array" ref="AF219">IFERROR(INDEX(B218:B231, SMALL(IF(ISNUMBER(SEARCH("JV1",F218:F231)), ROW(F218:F231)-MIN(ROW(F218:F231))+1, ""), ROW() -217 )), "")</f>
        <v/>
      </c>
      <c r="AG219" s="13" t="str">
        <f t="array" ref="AG219">IFERROR(INDEX(C218:C231, SMALL(IF(ISNUMBER(SEARCH("JV1",F218:F231)), ROW(F218:F231)-MIN(ROW(F218:F231))+1, ""), ROW() -217 )), "")</f>
        <v/>
      </c>
      <c r="AH219" s="13" t="str">
        <f t="array" ref="AH219">IFERROR(INDEX(D218:D231, SMALL(IF(ISNUMBER(SEARCH("JV1",F218:F231)), ROW(F218:F231)-MIN(ROW(F218:F231))+1, ""), ROW() -217 )), "")</f>
        <v/>
      </c>
      <c r="AI219" s="13" t="str">
        <f t="array" ref="AI219">IFERROR(INDEX(E218:E231, SMALL(IF(ISNUMBER(SEARCH("JV1",F218:F231)), ROW(F218:F231)-MIN(ROW(F218:F231))+1, ""), ROW() -217 )), "")</f>
        <v/>
      </c>
      <c r="AJ219" s="13" t="str">
        <f t="array" ref="AJ219">IFERROR(INDEX(B218:B231, SMALL(IF(ISNUMBER(SEARCH("JV2",F218:F231)), ROW(F218:F231)-MIN(ROW(F218:F231))+1, ""), ROW() -217 )), "")</f>
        <v/>
      </c>
      <c r="AK219" s="13" t="str">
        <f t="array" ref="AK219">IFERROR(INDEX(C218:C231, SMALL(IF(ISNUMBER(SEARCH("JV2",F218:F231)), ROW(F218:F231)-MIN(ROW(F218:F231))+1, ""), ROW() -217 )), "")</f>
        <v/>
      </c>
      <c r="AL219" s="13" t="str">
        <f t="array" ref="AL219">IFERROR(INDEX(D218:D231, SMALL(IF(ISNUMBER(SEARCH("JV2",F218:F231)), ROW(F218:F231)-MIN(ROW(F218:F231))+1, ""), ROW() -217 )), "")</f>
        <v/>
      </c>
      <c r="AM219" s="13" t="str">
        <f t="array" ref="AM219">IFERROR(INDEX(E218:E231, SMALL(IF(ISNUMBER(SEARCH("JV2",F218:F231)), ROW(F218:F231)-MIN(ROW(F218:F231))+1, ""), ROW() -217 )), "")</f>
        <v/>
      </c>
    </row>
    <row r="220" spans="2:39" s="13" customFormat="1" ht="15" customHeight="1" x14ac:dyDescent="0.3">
      <c r="B220" s="21" t="s">
        <v>454</v>
      </c>
      <c r="C220" s="1"/>
      <c r="D220" s="22" t="s">
        <v>459</v>
      </c>
      <c r="E220" s="1" t="s">
        <v>460</v>
      </c>
      <c r="F220" s="23" t="s">
        <v>14</v>
      </c>
      <c r="G220" s="24"/>
      <c r="H220" s="25">
        <v>4455</v>
      </c>
      <c r="I220" s="24"/>
      <c r="J220" s="25" t="b">
        <v>0</v>
      </c>
      <c r="K220" s="19"/>
      <c r="L220" s="26"/>
      <c r="M220" s="27"/>
      <c r="AB220" s="13" t="str">
        <f t="array" ref="AB220">IFERROR(INDEX(B218:B231, SMALL(IF("V"=F218:F231, ROW(F218:F231)-MIN(ROW(F218:F231))+1, ""), ROW() -217 )), "")</f>
        <v>Shawnee State University</v>
      </c>
      <c r="AC220" s="13">
        <f t="array" ref="AC220">IFERROR(INDEX(C218:C231, SMALL(IF("V"=F218:F231, ROW(F218:F231)-MIN(ROW(F218:F231))+1, ""), ROW() -217 )), "")</f>
        <v>0</v>
      </c>
      <c r="AD220" s="13" t="str">
        <f t="array" ref="AD220">IFERROR(INDEX(D218:D231, SMALL(IF("V"=F218:F231, ROW(F218:F231)-MIN(ROW(F218:F231))+1, ""), ROW() -217 )), "")</f>
        <v>11-504244</v>
      </c>
      <c r="AE220" s="13" t="str">
        <f t="array" ref="AE220">IFERROR(INDEX(E218:E231, SMALL(IF("V"=F218:F231, ROW(F218:F231)-MIN(ROW(F218:F231))+1, ""), ROW() -217 )), "")</f>
        <v>Khoury Carroll-Tanner</v>
      </c>
      <c r="AF220" s="13" t="str">
        <f t="array" ref="AF220">IFERROR(INDEX(B218:B231, SMALL(IF(ISNUMBER(SEARCH("JV1",F218:F231)), ROW(F218:F231)-MIN(ROW(F218:F231))+1, ""), ROW() -217 )), "")</f>
        <v/>
      </c>
      <c r="AG220" s="13" t="str">
        <f t="array" ref="AG220">IFERROR(INDEX(C218:C231, SMALL(IF(ISNUMBER(SEARCH("JV1",F218:F231)), ROW(F218:F231)-MIN(ROW(F218:F231))+1, ""), ROW() -217 )), "")</f>
        <v/>
      </c>
      <c r="AH220" s="13" t="str">
        <f t="array" ref="AH220">IFERROR(INDEX(D218:D231, SMALL(IF(ISNUMBER(SEARCH("JV1",F218:F231)), ROW(F218:F231)-MIN(ROW(F218:F231))+1, ""), ROW() -217 )), "")</f>
        <v/>
      </c>
      <c r="AI220" s="13" t="str">
        <f t="array" ref="AI220">IFERROR(INDEX(E218:E231, SMALL(IF(ISNUMBER(SEARCH("JV1",F218:F231)), ROW(F218:F231)-MIN(ROW(F218:F231))+1, ""), ROW() -217 )), "")</f>
        <v/>
      </c>
      <c r="AJ220" s="13" t="str">
        <f t="array" ref="AJ220">IFERROR(INDEX(B218:B231, SMALL(IF(ISNUMBER(SEARCH("JV2",F218:F231)), ROW(F218:F231)-MIN(ROW(F218:F231))+1, ""), ROW() -217 )), "")</f>
        <v/>
      </c>
      <c r="AK220" s="13" t="str">
        <f t="array" ref="AK220">IFERROR(INDEX(C218:C231, SMALL(IF(ISNUMBER(SEARCH("JV2",F218:F231)), ROW(F218:F231)-MIN(ROW(F218:F231))+1, ""), ROW() -217 )), "")</f>
        <v/>
      </c>
      <c r="AL220" s="13" t="str">
        <f t="array" ref="AL220">IFERROR(INDEX(D218:D231, SMALL(IF(ISNUMBER(SEARCH("JV2",F218:F231)), ROW(F218:F231)-MIN(ROW(F218:F231))+1, ""), ROW() -217 )), "")</f>
        <v/>
      </c>
      <c r="AM220" s="13" t="str">
        <f t="array" ref="AM220">IFERROR(INDEX(E218:E231, SMALL(IF(ISNUMBER(SEARCH("JV2",F218:F231)), ROW(F218:F231)-MIN(ROW(F218:F231))+1, ""), ROW() -217 )), "")</f>
        <v/>
      </c>
    </row>
    <row r="221" spans="2:39" s="13" customFormat="1" ht="15" customHeight="1" x14ac:dyDescent="0.3">
      <c r="B221" s="21" t="s">
        <v>454</v>
      </c>
      <c r="C221" s="1"/>
      <c r="D221" s="22" t="s">
        <v>461</v>
      </c>
      <c r="E221" s="1" t="s">
        <v>462</v>
      </c>
      <c r="F221" s="23" t="s">
        <v>30</v>
      </c>
      <c r="G221" s="24"/>
      <c r="H221" s="25">
        <v>4455</v>
      </c>
      <c r="I221" s="24"/>
      <c r="J221" s="25" t="b">
        <v>0</v>
      </c>
      <c r="K221" s="19"/>
      <c r="L221" s="26"/>
      <c r="M221" s="27"/>
      <c r="AB221" s="13" t="str">
        <f t="array" ref="AB221">IFERROR(INDEX(B218:B231, SMALL(IF("V"=F218:F231, ROW(F218:F231)-MIN(ROW(F218:F231))+1, ""), ROW() -217 )), "")</f>
        <v>Shawnee State University</v>
      </c>
      <c r="AC221" s="13">
        <f t="array" ref="AC221">IFERROR(INDEX(C218:C231, SMALL(IF("V"=F218:F231, ROW(F218:F231)-MIN(ROW(F218:F231))+1, ""), ROW() -217 )), "")</f>
        <v>0</v>
      </c>
      <c r="AD221" s="13" t="str">
        <f t="array" ref="AD221">IFERROR(INDEX(D218:D231, SMALL(IF("V"=F218:F231, ROW(F218:F231)-MIN(ROW(F218:F231))+1, ""), ROW() -217 )), "")</f>
        <v>11-217355</v>
      </c>
      <c r="AE221" s="13" t="str">
        <f t="array" ref="AE221">IFERROR(INDEX(E218:E231, SMALL(IF("V"=F218:F231, ROW(F218:F231)-MIN(ROW(F218:F231))+1, ""), ROW() -217 )), "")</f>
        <v>Logan Hughes</v>
      </c>
      <c r="AF221" s="13" t="str">
        <f t="array" ref="AF221">IFERROR(INDEX(B218:B231, SMALL(IF(ISNUMBER(SEARCH("JV1",F218:F231)), ROW(F218:F231)-MIN(ROW(F218:F231))+1, ""), ROW() -217 )), "")</f>
        <v/>
      </c>
      <c r="AG221" s="13" t="str">
        <f t="array" ref="AG221">IFERROR(INDEX(C218:C231, SMALL(IF(ISNUMBER(SEARCH("JV1",F218:F231)), ROW(F218:F231)-MIN(ROW(F218:F231))+1, ""), ROW() -217 )), "")</f>
        <v/>
      </c>
      <c r="AH221" s="13" t="str">
        <f t="array" ref="AH221">IFERROR(INDEX(D218:D231, SMALL(IF(ISNUMBER(SEARCH("JV1",F218:F231)), ROW(F218:F231)-MIN(ROW(F218:F231))+1, ""), ROW() -217 )), "")</f>
        <v/>
      </c>
      <c r="AI221" s="13" t="str">
        <f t="array" ref="AI221">IFERROR(INDEX(E218:E231, SMALL(IF(ISNUMBER(SEARCH("JV1",F218:F231)), ROW(F218:F231)-MIN(ROW(F218:F231))+1, ""), ROW() -217 )), "")</f>
        <v/>
      </c>
      <c r="AJ221" s="13" t="str">
        <f t="array" ref="AJ221">IFERROR(INDEX(B218:B231, SMALL(IF(ISNUMBER(SEARCH("JV2",F218:F231)), ROW(F218:F231)-MIN(ROW(F218:F231))+1, ""), ROW() -217 )), "")</f>
        <v/>
      </c>
      <c r="AK221" s="13" t="str">
        <f t="array" ref="AK221">IFERROR(INDEX(C218:C231, SMALL(IF(ISNUMBER(SEARCH("JV2",F218:F231)), ROW(F218:F231)-MIN(ROW(F218:F231))+1, ""), ROW() -217 )), "")</f>
        <v/>
      </c>
      <c r="AL221" s="13" t="str">
        <f t="array" ref="AL221">IFERROR(INDEX(D218:D231, SMALL(IF(ISNUMBER(SEARCH("JV2",F218:F231)), ROW(F218:F231)-MIN(ROW(F218:F231))+1, ""), ROW() -217 )), "")</f>
        <v/>
      </c>
      <c r="AM221" s="13" t="str">
        <f t="array" ref="AM221">IFERROR(INDEX(E218:E231, SMALL(IF(ISNUMBER(SEARCH("JV2",F218:F231)), ROW(F218:F231)-MIN(ROW(F218:F231))+1, ""), ROW() -217 )), "")</f>
        <v/>
      </c>
    </row>
    <row r="222" spans="2:39" s="13" customFormat="1" ht="15" customHeight="1" x14ac:dyDescent="0.3">
      <c r="B222" s="21" t="s">
        <v>454</v>
      </c>
      <c r="C222" s="1"/>
      <c r="D222" s="22" t="s">
        <v>463</v>
      </c>
      <c r="E222" s="1" t="s">
        <v>464</v>
      </c>
      <c r="F222" s="23" t="s">
        <v>30</v>
      </c>
      <c r="G222" s="24"/>
      <c r="H222" s="25">
        <v>4455</v>
      </c>
      <c r="I222" s="24"/>
      <c r="J222" s="25" t="b">
        <v>0</v>
      </c>
      <c r="K222" s="19"/>
      <c r="L222" s="26"/>
      <c r="M222" s="27"/>
      <c r="AB222" s="13" t="str">
        <f t="array" ref="AB222">IFERROR(INDEX(B218:B231, SMALL(IF("V"=F218:F231, ROW(F218:F231)-MIN(ROW(F218:F231))+1, ""), ROW() -217 )), "")</f>
        <v>Shawnee State University</v>
      </c>
      <c r="AC222" s="13">
        <f t="array" ref="AC222">IFERROR(INDEX(C218:C231, SMALL(IF("V"=F218:F231, ROW(F218:F231)-MIN(ROW(F218:F231))+1, ""), ROW() -217 )), "")</f>
        <v>0</v>
      </c>
      <c r="AD222" s="13" t="str">
        <f t="array" ref="AD222">IFERROR(INDEX(D218:D231, SMALL(IF("V"=F218:F231, ROW(F218:F231)-MIN(ROW(F218:F231))+1, ""), ROW() -217 )), "")</f>
        <v>19-77551</v>
      </c>
      <c r="AE222" s="13" t="str">
        <f t="array" ref="AE222">IFERROR(INDEX(E218:E231, SMALL(IF("V"=F218:F231, ROW(F218:F231)-MIN(ROW(F218:F231))+1, ""), ROW() -217 )), "")</f>
        <v>Parker Lauders</v>
      </c>
      <c r="AF222" s="13" t="str">
        <f t="array" ref="AF222">IFERROR(INDEX(B218:B231, SMALL(IF(ISNUMBER(SEARCH("JV1",F218:F231)), ROW(F218:F231)-MIN(ROW(F218:F231))+1, ""), ROW() -217 )), "")</f>
        <v/>
      </c>
      <c r="AG222" s="13" t="str">
        <f t="array" ref="AG222">IFERROR(INDEX(C218:C231, SMALL(IF(ISNUMBER(SEARCH("JV1",F218:F231)), ROW(F218:F231)-MIN(ROW(F218:F231))+1, ""), ROW() -217 )), "")</f>
        <v/>
      </c>
      <c r="AH222" s="13" t="str">
        <f t="array" ref="AH222">IFERROR(INDEX(D218:D231, SMALL(IF(ISNUMBER(SEARCH("JV1",F218:F231)), ROW(F218:F231)-MIN(ROW(F218:F231))+1, ""), ROW() -217 )), "")</f>
        <v/>
      </c>
      <c r="AI222" s="13" t="str">
        <f t="array" ref="AI222">IFERROR(INDEX(E218:E231, SMALL(IF(ISNUMBER(SEARCH("JV1",F218:F231)), ROW(F218:F231)-MIN(ROW(F218:F231))+1, ""), ROW() -217 )), "")</f>
        <v/>
      </c>
      <c r="AJ222" s="13" t="str">
        <f t="array" ref="AJ222">IFERROR(INDEX(B218:B231, SMALL(IF(ISNUMBER(SEARCH("JV2",F218:F231)), ROW(F218:F231)-MIN(ROW(F218:F231))+1, ""), ROW() -217 )), "")</f>
        <v/>
      </c>
      <c r="AK222" s="13" t="str">
        <f t="array" ref="AK222">IFERROR(INDEX(C218:C231, SMALL(IF(ISNUMBER(SEARCH("JV2",F218:F231)), ROW(F218:F231)-MIN(ROW(F218:F231))+1, ""), ROW() -217 )), "")</f>
        <v/>
      </c>
      <c r="AL222" s="13" t="str">
        <f t="array" ref="AL222">IFERROR(INDEX(D218:D231, SMALL(IF(ISNUMBER(SEARCH("JV2",F218:F231)), ROW(F218:F231)-MIN(ROW(F218:F231))+1, ""), ROW() -217 )), "")</f>
        <v/>
      </c>
      <c r="AM222" s="13" t="str">
        <f t="array" ref="AM222">IFERROR(INDEX(E218:E231, SMALL(IF(ISNUMBER(SEARCH("JV2",F218:F231)), ROW(F218:F231)-MIN(ROW(F218:F231))+1, ""), ROW() -217 )), "")</f>
        <v/>
      </c>
    </row>
    <row r="223" spans="2:39" s="13" customFormat="1" ht="15" customHeight="1" x14ac:dyDescent="0.3">
      <c r="B223" s="21" t="s">
        <v>454</v>
      </c>
      <c r="C223" s="1"/>
      <c r="D223" s="22" t="s">
        <v>465</v>
      </c>
      <c r="E223" s="1" t="s">
        <v>466</v>
      </c>
      <c r="F223" s="23" t="s">
        <v>30</v>
      </c>
      <c r="G223" s="24"/>
      <c r="H223" s="25">
        <v>4455</v>
      </c>
      <c r="I223" s="24"/>
      <c r="J223" s="25" t="b">
        <v>0</v>
      </c>
      <c r="K223" s="19"/>
      <c r="L223" s="26"/>
      <c r="M223" s="27"/>
      <c r="AB223" s="13" t="str">
        <f t="array" ref="AB223">IFERROR(INDEX(B218:B231, SMALL(IF("V"=F218:F231, ROW(F218:F231)-MIN(ROW(F218:F231))+1, ""), ROW() -217 )), "")</f>
        <v>Shawnee State University</v>
      </c>
      <c r="AC223" s="13">
        <f t="array" ref="AC223">IFERROR(INDEX(C218:C231, SMALL(IF("V"=F218:F231, ROW(F218:F231)-MIN(ROW(F218:F231))+1, ""), ROW() -217 )), "")</f>
        <v>0</v>
      </c>
      <c r="AD223" s="13" t="str">
        <f t="array" ref="AD223">IFERROR(INDEX(D218:D231, SMALL(IF("V"=F218:F231, ROW(F218:F231)-MIN(ROW(F218:F231))+1, ""), ROW() -217 )), "")</f>
        <v>16-119392</v>
      </c>
      <c r="AE223" s="13" t="str">
        <f t="array" ref="AE223">IFERROR(INDEX(E218:E231, SMALL(IF("V"=F218:F231, ROW(F218:F231)-MIN(ROW(F218:F231))+1, ""), ROW() -217 )), "")</f>
        <v>Sam Clay</v>
      </c>
      <c r="AF223" s="13" t="str">
        <f t="array" ref="AF223">IFERROR(INDEX(B218:B231, SMALL(IF(ISNUMBER(SEARCH("JV1",F218:F231)), ROW(F218:F231)-MIN(ROW(F218:F231))+1, ""), ROW() -217 )), "")</f>
        <v/>
      </c>
      <c r="AG223" s="13" t="str">
        <f t="array" ref="AG223">IFERROR(INDEX(C218:C231, SMALL(IF(ISNUMBER(SEARCH("JV1",F218:F231)), ROW(F218:F231)-MIN(ROW(F218:F231))+1, ""), ROW() -217 )), "")</f>
        <v/>
      </c>
      <c r="AH223" s="13" t="str">
        <f t="array" ref="AH223">IFERROR(INDEX(D218:D231, SMALL(IF(ISNUMBER(SEARCH("JV1",F218:F231)), ROW(F218:F231)-MIN(ROW(F218:F231))+1, ""), ROW() -217 )), "")</f>
        <v/>
      </c>
      <c r="AI223" s="13" t="str">
        <f t="array" ref="AI223">IFERROR(INDEX(E218:E231, SMALL(IF(ISNUMBER(SEARCH("JV1",F218:F231)), ROW(F218:F231)-MIN(ROW(F218:F231))+1, ""), ROW() -217 )), "")</f>
        <v/>
      </c>
      <c r="AJ223" s="13" t="str">
        <f t="array" ref="AJ223">IFERROR(INDEX(B218:B231, SMALL(IF(ISNUMBER(SEARCH("JV2",F218:F231)), ROW(F218:F231)-MIN(ROW(F218:F231))+1, ""), ROW() -217 )), "")</f>
        <v/>
      </c>
      <c r="AK223" s="13" t="str">
        <f t="array" ref="AK223">IFERROR(INDEX(C218:C231, SMALL(IF(ISNUMBER(SEARCH("JV2",F218:F231)), ROW(F218:F231)-MIN(ROW(F218:F231))+1, ""), ROW() -217 )), "")</f>
        <v/>
      </c>
      <c r="AL223" s="13" t="str">
        <f t="array" ref="AL223">IFERROR(INDEX(D218:D231, SMALL(IF(ISNUMBER(SEARCH("JV2",F218:F231)), ROW(F218:F231)-MIN(ROW(F218:F231))+1, ""), ROW() -217 )), "")</f>
        <v/>
      </c>
      <c r="AM223" s="13" t="str">
        <f t="array" ref="AM223">IFERROR(INDEX(E218:E231, SMALL(IF(ISNUMBER(SEARCH("JV2",F218:F231)), ROW(F218:F231)-MIN(ROW(F218:F231))+1, ""), ROW() -217 )), "")</f>
        <v/>
      </c>
    </row>
    <row r="224" spans="2:39" s="13" customFormat="1" ht="15" customHeight="1" x14ac:dyDescent="0.3">
      <c r="B224" s="21" t="s">
        <v>454</v>
      </c>
      <c r="C224" s="1"/>
      <c r="D224" s="22" t="s">
        <v>467</v>
      </c>
      <c r="E224" s="1" t="s">
        <v>468</v>
      </c>
      <c r="F224" s="23" t="s">
        <v>14</v>
      </c>
      <c r="G224" s="24"/>
      <c r="H224" s="25">
        <v>4455</v>
      </c>
      <c r="I224" s="24"/>
      <c r="J224" s="25" t="b">
        <v>0</v>
      </c>
      <c r="K224" s="19"/>
      <c r="L224" s="26"/>
      <c r="M224" s="27"/>
      <c r="AB224" s="13" t="str">
        <f t="array" ref="AB224">IFERROR(INDEX(B218:B231, SMALL(IF("V"=F218:F231, ROW(F218:F231)-MIN(ROW(F218:F231))+1, ""), ROW() -217 )), "")</f>
        <v>Shawnee State University</v>
      </c>
      <c r="AC224" s="13">
        <f t="array" ref="AC224">IFERROR(INDEX(C218:C231, SMALL(IF("V"=F218:F231, ROW(F218:F231)-MIN(ROW(F218:F231))+1, ""), ROW() -217 )), "")</f>
        <v>0</v>
      </c>
      <c r="AD224" s="13" t="str">
        <f t="array" ref="AD224">IFERROR(INDEX(D218:D231, SMALL(IF("V"=F218:F231, ROW(F218:F231)-MIN(ROW(F218:F231))+1, ""), ROW() -217 )), "")</f>
        <v>7914-52475</v>
      </c>
      <c r="AE224" s="13" t="str">
        <f t="array" ref="AE224">IFERROR(INDEX(E218:E231, SMALL(IF("V"=F218:F231, ROW(F218:F231)-MIN(ROW(F218:F231))+1, ""), ROW() -217 )), "")</f>
        <v>Tyler Roberts</v>
      </c>
      <c r="AF224" s="13" t="str">
        <f t="array" ref="AF224">IFERROR(INDEX(B218:B231, SMALL(IF(ISNUMBER(SEARCH("JV1",F218:F231)), ROW(F218:F231)-MIN(ROW(F218:F231))+1, ""), ROW() -217 )), "")</f>
        <v/>
      </c>
      <c r="AG224" s="13" t="str">
        <f t="array" ref="AG224">IFERROR(INDEX(C218:C231, SMALL(IF(ISNUMBER(SEARCH("JV1",F218:F231)), ROW(F218:F231)-MIN(ROW(F218:F231))+1, ""), ROW() -217 )), "")</f>
        <v/>
      </c>
      <c r="AH224" s="13" t="str">
        <f t="array" ref="AH224">IFERROR(INDEX(D218:D231, SMALL(IF(ISNUMBER(SEARCH("JV1",F218:F231)), ROW(F218:F231)-MIN(ROW(F218:F231))+1, ""), ROW() -217 )), "")</f>
        <v/>
      </c>
      <c r="AI224" s="13" t="str">
        <f t="array" ref="AI224">IFERROR(INDEX(E218:E231, SMALL(IF(ISNUMBER(SEARCH("JV1",F218:F231)), ROW(F218:F231)-MIN(ROW(F218:F231))+1, ""), ROW() -217 )), "")</f>
        <v/>
      </c>
      <c r="AJ224" s="13" t="str">
        <f t="array" ref="AJ224">IFERROR(INDEX(B218:B231, SMALL(IF(ISNUMBER(SEARCH("JV2",F218:F231)), ROW(F218:F231)-MIN(ROW(F218:F231))+1, ""), ROW() -217 )), "")</f>
        <v/>
      </c>
      <c r="AK224" s="13" t="str">
        <f t="array" ref="AK224">IFERROR(INDEX(C218:C231, SMALL(IF(ISNUMBER(SEARCH("JV2",F218:F231)), ROW(F218:F231)-MIN(ROW(F218:F231))+1, ""), ROW() -217 )), "")</f>
        <v/>
      </c>
      <c r="AL224" s="13" t="str">
        <f t="array" ref="AL224">IFERROR(INDEX(D218:D231, SMALL(IF(ISNUMBER(SEARCH("JV2",F218:F231)), ROW(F218:F231)-MIN(ROW(F218:F231))+1, ""), ROW() -217 )), "")</f>
        <v/>
      </c>
      <c r="AM224" s="13" t="str">
        <f t="array" ref="AM224">IFERROR(INDEX(E218:E231, SMALL(IF(ISNUMBER(SEARCH("JV2",F218:F231)), ROW(F218:F231)-MIN(ROW(F218:F231))+1, ""), ROW() -217 )), "")</f>
        <v/>
      </c>
    </row>
    <row r="225" spans="2:39" s="13" customFormat="1" ht="15" customHeight="1" x14ac:dyDescent="0.3">
      <c r="B225" s="21" t="s">
        <v>454</v>
      </c>
      <c r="C225" s="1"/>
      <c r="D225" s="22" t="s">
        <v>469</v>
      </c>
      <c r="E225" s="1" t="s">
        <v>470</v>
      </c>
      <c r="F225" s="23" t="s">
        <v>14</v>
      </c>
      <c r="G225" s="24"/>
      <c r="H225" s="25">
        <v>4455</v>
      </c>
      <c r="I225" s="24"/>
      <c r="J225" s="25" t="b">
        <v>0</v>
      </c>
      <c r="K225" s="19"/>
      <c r="L225" s="26"/>
      <c r="M225" s="27"/>
      <c r="AB225" s="13" t="str">
        <f t="array" ref="AB225">IFERROR(INDEX(B218:B231, SMALL(IF("V"=F218:F231, ROW(F218:F231)-MIN(ROW(F218:F231))+1, ""), ROW() -217 )), "")</f>
        <v>Shawnee State University</v>
      </c>
      <c r="AC225" s="13">
        <f t="array" ref="AC225">IFERROR(INDEX(C218:C231, SMALL(IF("V"=F218:F231, ROW(F218:F231)-MIN(ROW(F218:F231))+1, ""), ROW() -217 )), "")</f>
        <v>0</v>
      </c>
      <c r="AD225" s="13" t="str">
        <f t="array" ref="AD225">IFERROR(INDEX(D218:D231, SMALL(IF("V"=F218:F231, ROW(F218:F231)-MIN(ROW(F218:F231))+1, ""), ROW() -217 )), "")</f>
        <v>11-712661</v>
      </c>
      <c r="AE225" s="13" t="str">
        <f t="array" ref="AE225">IFERROR(INDEX(E218:E231, SMALL(IF("V"=F218:F231, ROW(F218:F231)-MIN(ROW(F218:F231))+1, ""), ROW() -217 )), "")</f>
        <v>Zachary Ison</v>
      </c>
      <c r="AF225" s="13" t="str">
        <f t="array" ref="AF225">IFERROR(INDEX(B218:B231, SMALL(IF(ISNUMBER(SEARCH("JV1",F218:F231)), ROW(F218:F231)-MIN(ROW(F218:F231))+1, ""), ROW() -217 )), "")</f>
        <v/>
      </c>
      <c r="AG225" s="13" t="str">
        <f t="array" ref="AG225">IFERROR(INDEX(C218:C231, SMALL(IF(ISNUMBER(SEARCH("JV1",F218:F231)), ROW(F218:F231)-MIN(ROW(F218:F231))+1, ""), ROW() -217 )), "")</f>
        <v/>
      </c>
      <c r="AH225" s="13" t="str">
        <f t="array" ref="AH225">IFERROR(INDEX(D218:D231, SMALL(IF(ISNUMBER(SEARCH("JV1",F218:F231)), ROW(F218:F231)-MIN(ROW(F218:F231))+1, ""), ROW() -217 )), "")</f>
        <v/>
      </c>
      <c r="AI225" s="13" t="str">
        <f t="array" ref="AI225">IFERROR(INDEX(E218:E231, SMALL(IF(ISNUMBER(SEARCH("JV1",F218:F231)), ROW(F218:F231)-MIN(ROW(F218:F231))+1, ""), ROW() -217 )), "")</f>
        <v/>
      </c>
      <c r="AJ225" s="13" t="str">
        <f t="array" ref="AJ225">IFERROR(INDEX(B218:B231, SMALL(IF(ISNUMBER(SEARCH("JV2",F218:F231)), ROW(F218:F231)-MIN(ROW(F218:F231))+1, ""), ROW() -217 )), "")</f>
        <v/>
      </c>
      <c r="AK225" s="13" t="str">
        <f t="array" ref="AK225">IFERROR(INDEX(C218:C231, SMALL(IF(ISNUMBER(SEARCH("JV2",F218:F231)), ROW(F218:F231)-MIN(ROW(F218:F231))+1, ""), ROW() -217 )), "")</f>
        <v/>
      </c>
      <c r="AL225" s="13" t="str">
        <f t="array" ref="AL225">IFERROR(INDEX(D218:D231, SMALL(IF(ISNUMBER(SEARCH("JV2",F218:F231)), ROW(F218:F231)-MIN(ROW(F218:F231))+1, ""), ROW() -217 )), "")</f>
        <v/>
      </c>
      <c r="AM225" s="13" t="str">
        <f t="array" ref="AM225">IFERROR(INDEX(E218:E231, SMALL(IF(ISNUMBER(SEARCH("JV2",F218:F231)), ROW(F218:F231)-MIN(ROW(F218:F231))+1, ""), ROW() -217 )), "")</f>
        <v/>
      </c>
    </row>
    <row r="226" spans="2:39" s="13" customFormat="1" ht="15" customHeight="1" x14ac:dyDescent="0.3">
      <c r="B226" s="21" t="s">
        <v>454</v>
      </c>
      <c r="C226" s="1"/>
      <c r="D226" s="22" t="s">
        <v>471</v>
      </c>
      <c r="E226" s="1" t="s">
        <v>472</v>
      </c>
      <c r="F226" s="23" t="s">
        <v>14</v>
      </c>
      <c r="G226" s="24"/>
      <c r="H226" s="25">
        <v>4455</v>
      </c>
      <c r="I226" s="24"/>
      <c r="J226" s="25" t="b">
        <v>0</v>
      </c>
      <c r="K226" s="19"/>
      <c r="L226" s="26"/>
      <c r="M226" s="27"/>
    </row>
    <row r="227" spans="2:39" s="13" customFormat="1" ht="15" customHeight="1" x14ac:dyDescent="0.3">
      <c r="B227" s="21" t="s">
        <v>454</v>
      </c>
      <c r="C227" s="1"/>
      <c r="D227" s="22" t="s">
        <v>473</v>
      </c>
      <c r="E227" s="1" t="s">
        <v>474</v>
      </c>
      <c r="F227" s="23" t="s">
        <v>14</v>
      </c>
      <c r="G227" s="24"/>
      <c r="H227" s="25">
        <v>4455</v>
      </c>
      <c r="I227" s="24"/>
      <c r="J227" s="25" t="b">
        <v>0</v>
      </c>
      <c r="K227" s="19"/>
      <c r="L227" s="26"/>
      <c r="M227" s="27"/>
    </row>
    <row r="228" spans="2:39" s="13" customFormat="1" ht="15" customHeight="1" x14ac:dyDescent="0.3">
      <c r="B228" s="21" t="s">
        <v>454</v>
      </c>
      <c r="C228" s="1"/>
      <c r="D228" s="22" t="s">
        <v>475</v>
      </c>
      <c r="E228" s="1" t="s">
        <v>476</v>
      </c>
      <c r="F228" s="23" t="s">
        <v>14</v>
      </c>
      <c r="G228" s="24"/>
      <c r="H228" s="25">
        <v>4455</v>
      </c>
      <c r="I228" s="24"/>
      <c r="J228" s="25" t="b">
        <v>0</v>
      </c>
      <c r="K228" s="19"/>
      <c r="L228" s="26"/>
      <c r="M228" s="27"/>
    </row>
    <row r="229" spans="2:39" s="13" customFormat="1" ht="15" customHeight="1" x14ac:dyDescent="0.3">
      <c r="B229" s="21" t="s">
        <v>454</v>
      </c>
      <c r="C229" s="1"/>
      <c r="D229" s="22" t="s">
        <v>477</v>
      </c>
      <c r="E229" s="1" t="s">
        <v>478</v>
      </c>
      <c r="F229" s="23" t="s">
        <v>30</v>
      </c>
      <c r="G229" s="24"/>
      <c r="H229" s="25">
        <v>4455</v>
      </c>
      <c r="I229" s="24"/>
      <c r="J229" s="25" t="b">
        <v>0</v>
      </c>
      <c r="K229" s="19"/>
      <c r="L229" s="26"/>
      <c r="M229" s="27"/>
    </row>
    <row r="230" spans="2:39" s="13" customFormat="1" ht="15" customHeight="1" x14ac:dyDescent="0.3">
      <c r="B230" s="21" t="s">
        <v>454</v>
      </c>
      <c r="C230" s="1"/>
      <c r="D230" s="22" t="s">
        <v>479</v>
      </c>
      <c r="E230" s="1" t="s">
        <v>480</v>
      </c>
      <c r="F230" s="23" t="s">
        <v>14</v>
      </c>
      <c r="G230" s="24"/>
      <c r="H230" s="25">
        <v>4455</v>
      </c>
      <c r="I230" s="24"/>
      <c r="J230" s="25" t="b">
        <v>0</v>
      </c>
      <c r="K230" s="19"/>
      <c r="L230" s="26"/>
      <c r="M230" s="27"/>
    </row>
    <row r="231" spans="2:39" s="13" customFormat="1" ht="15" customHeight="1" x14ac:dyDescent="0.3">
      <c r="B231" s="21" t="s">
        <v>454</v>
      </c>
      <c r="C231" s="1"/>
      <c r="D231" s="22" t="s">
        <v>481</v>
      </c>
      <c r="E231" s="1" t="s">
        <v>482</v>
      </c>
      <c r="F231" s="23" t="s">
        <v>14</v>
      </c>
      <c r="G231" s="24"/>
      <c r="H231" s="25">
        <v>4455</v>
      </c>
      <c r="I231" s="24"/>
      <c r="J231" s="25" t="b">
        <v>0</v>
      </c>
      <c r="K231" s="19"/>
      <c r="L231" s="26"/>
      <c r="M231" s="27"/>
    </row>
    <row r="232" spans="2:39" s="13" customFormat="1" ht="15" customHeight="1" x14ac:dyDescent="0.3">
      <c r="B232" s="21" t="s">
        <v>483</v>
      </c>
      <c r="C232" s="1"/>
      <c r="D232" s="22" t="s">
        <v>484</v>
      </c>
      <c r="E232" s="1" t="s">
        <v>485</v>
      </c>
      <c r="F232" s="23" t="s">
        <v>30</v>
      </c>
      <c r="G232" s="24"/>
      <c r="H232" s="25">
        <v>3742</v>
      </c>
      <c r="I232" s="24"/>
      <c r="J232" s="25" t="b">
        <v>0</v>
      </c>
      <c r="K232" s="19"/>
      <c r="L232" s="26"/>
      <c r="M232" s="27"/>
      <c r="AB232" s="13" t="str">
        <f t="array" ref="AB232">IFERROR(INDEX(B232:B249, SMALL(IF("V"=F232:F249, ROW(F232:F249)-MIN(ROW(F232:F249))+1, ""), ROW() -231 )), "")</f>
        <v>Siena Heights University</v>
      </c>
      <c r="AC232" s="13">
        <f t="array" ref="AC232">IFERROR(INDEX(C232:C249, SMALL(IF("V"=F232:F249, ROW(F232:F249)-MIN(ROW(F232:F249))+1, ""), ROW() -231 )), "")</f>
        <v>0</v>
      </c>
      <c r="AD232" s="13" t="str">
        <f t="array" ref="AD232">IFERROR(INDEX(D232:D249, SMALL(IF("V"=F232:F249, ROW(F232:F249)-MIN(ROW(F232:F249))+1, ""), ROW() -231 )), "")</f>
        <v>11-513107</v>
      </c>
      <c r="AE232" s="13" t="str">
        <f t="array" ref="AE232">IFERROR(INDEX(E232:E249, SMALL(IF("V"=F232:F249, ROW(F232:F249)-MIN(ROW(F232:F249))+1, ""), ROW() -231 )), "")</f>
        <v>Charles Scopone</v>
      </c>
      <c r="AF232" s="13" t="str">
        <f t="array" ref="AF232">IFERROR(INDEX(B232:B249, SMALL(IF(ISNUMBER(SEARCH("JV1",F232:F249)), ROW(F232:F249)-MIN(ROW(F232:F249))+1, ""), ROW() -231 )), "")</f>
        <v>Siena Heights University</v>
      </c>
      <c r="AG232" s="13">
        <f t="array" ref="AG232">IFERROR(INDEX(C232:C249, SMALL(IF(ISNUMBER(SEARCH("JV1",F232:F249)), ROW(F232:F249)-MIN(ROW(F232:F249))+1, ""), ROW() -231 )), "")</f>
        <v>0</v>
      </c>
      <c r="AH232" s="13" t="str">
        <f t="array" ref="AH232">IFERROR(INDEX(D232:D249, SMALL(IF(ISNUMBER(SEARCH("JV1",F232:F249)), ROW(F232:F249)-MIN(ROW(F232:F249))+1, ""), ROW() -231 )), "")</f>
        <v>20-48193</v>
      </c>
      <c r="AI232" s="13" t="str">
        <f t="array" ref="AI232">IFERROR(INDEX(E232:E249, SMALL(IF(ISNUMBER(SEARCH("JV1",F232:F249)), ROW(F232:F249)-MIN(ROW(F232:F249))+1, ""), ROW() -231 )), "")</f>
        <v>Cooper Greuling</v>
      </c>
      <c r="AJ232" s="13" t="str">
        <f t="array" ref="AJ232">IFERROR(INDEX(B232:B249, SMALL(IF(ISNUMBER(SEARCH("JV2",F232:F249)), ROW(F232:F249)-MIN(ROW(F232:F249))+1, ""), ROW() -231 )), "")</f>
        <v/>
      </c>
      <c r="AK232" s="13" t="str">
        <f t="array" ref="AK232">IFERROR(INDEX(C232:C249, SMALL(IF(ISNUMBER(SEARCH("JV2",F232:F249)), ROW(F232:F249)-MIN(ROW(F232:F249))+1, ""), ROW() -231 )), "")</f>
        <v/>
      </c>
      <c r="AL232" s="13" t="str">
        <f t="array" ref="AL232">IFERROR(INDEX(D232:D249, SMALL(IF(ISNUMBER(SEARCH("JV2",F232:F249)), ROW(F232:F249)-MIN(ROW(F232:F249))+1, ""), ROW() -231 )), "")</f>
        <v/>
      </c>
      <c r="AM232" s="13" t="str">
        <f t="array" ref="AM232">IFERROR(INDEX(E232:E249, SMALL(IF(ISNUMBER(SEARCH("JV2",F232:F249)), ROW(F232:F249)-MIN(ROW(F232:F249))+1, ""), ROW() -231 )), "")</f>
        <v/>
      </c>
    </row>
    <row r="233" spans="2:39" s="13" customFormat="1" ht="15" customHeight="1" x14ac:dyDescent="0.3">
      <c r="B233" s="21" t="s">
        <v>483</v>
      </c>
      <c r="C233" s="1"/>
      <c r="D233" s="22" t="s">
        <v>486</v>
      </c>
      <c r="E233" s="1" t="s">
        <v>487</v>
      </c>
      <c r="F233" s="23" t="s">
        <v>14</v>
      </c>
      <c r="G233" s="24"/>
      <c r="H233" s="25">
        <v>3742</v>
      </c>
      <c r="I233" s="24"/>
      <c r="J233" s="25" t="b">
        <v>0</v>
      </c>
      <c r="K233" s="19"/>
      <c r="L233" s="26"/>
      <c r="M233" s="27"/>
      <c r="AB233" s="13" t="str">
        <f t="array" ref="AB233">IFERROR(INDEX(B232:B249, SMALL(IF("V"=F232:F249, ROW(F232:F249)-MIN(ROW(F232:F249))+1, ""), ROW() -231 )), "")</f>
        <v>Siena Heights University</v>
      </c>
      <c r="AC233" s="13">
        <f t="array" ref="AC233">IFERROR(INDEX(C232:C249, SMALL(IF("V"=F232:F249, ROW(F232:F249)-MIN(ROW(F232:F249))+1, ""), ROW() -231 )), "")</f>
        <v>0</v>
      </c>
      <c r="AD233" s="13" t="str">
        <f t="array" ref="AD233">IFERROR(INDEX(D232:D249, SMALL(IF("V"=F232:F249, ROW(F232:F249)-MIN(ROW(F232:F249))+1, ""), ROW() -231 )), "")</f>
        <v>18-96200</v>
      </c>
      <c r="AE233" s="13" t="str">
        <f t="array" ref="AE233">IFERROR(INDEX(E232:E249, SMALL(IF("V"=F232:F249, ROW(F232:F249)-MIN(ROW(F232:F249))+1, ""), ROW() -231 )), "")</f>
        <v>Jack Sisco</v>
      </c>
      <c r="AF233" s="13" t="str">
        <f t="array" ref="AF233">IFERROR(INDEX(B232:B249, SMALL(IF(ISNUMBER(SEARCH("JV1",F232:F249)), ROW(F232:F249)-MIN(ROW(F232:F249))+1, ""), ROW() -231 )), "")</f>
        <v>Siena Heights University</v>
      </c>
      <c r="AG233" s="13">
        <f t="array" ref="AG233">IFERROR(INDEX(C232:C249, SMALL(IF(ISNUMBER(SEARCH("JV1",F232:F249)), ROW(F232:F249)-MIN(ROW(F232:F249))+1, ""), ROW() -231 )), "")</f>
        <v>0</v>
      </c>
      <c r="AH233" s="13" t="str">
        <f t="array" ref="AH233">IFERROR(INDEX(D232:D249, SMALL(IF(ISNUMBER(SEARCH("JV1",F232:F249)), ROW(F232:F249)-MIN(ROW(F232:F249))+1, ""), ROW() -231 )), "")</f>
        <v>23-1805</v>
      </c>
      <c r="AI233" s="13" t="str">
        <f t="array" ref="AI233">IFERROR(INDEX(E232:E249, SMALL(IF(ISNUMBER(SEARCH("JV1",F232:F249)), ROW(F232:F249)-MIN(ROW(F232:F249))+1, ""), ROW() -231 )), "")</f>
        <v>Jeffrey Dudek</v>
      </c>
      <c r="AJ233" s="13" t="str">
        <f t="array" ref="AJ233">IFERROR(INDEX(B232:B249, SMALL(IF(ISNUMBER(SEARCH("JV2",F232:F249)), ROW(F232:F249)-MIN(ROW(F232:F249))+1, ""), ROW() -231 )), "")</f>
        <v/>
      </c>
      <c r="AK233" s="13" t="str">
        <f t="array" ref="AK233">IFERROR(INDEX(C232:C249, SMALL(IF(ISNUMBER(SEARCH("JV2",F232:F249)), ROW(F232:F249)-MIN(ROW(F232:F249))+1, ""), ROW() -231 )), "")</f>
        <v/>
      </c>
      <c r="AL233" s="13" t="str">
        <f t="array" ref="AL233">IFERROR(INDEX(D232:D249, SMALL(IF(ISNUMBER(SEARCH("JV2",F232:F249)), ROW(F232:F249)-MIN(ROW(F232:F249))+1, ""), ROW() -231 )), "")</f>
        <v/>
      </c>
      <c r="AM233" s="13" t="str">
        <f t="array" ref="AM233">IFERROR(INDEX(E232:E249, SMALL(IF(ISNUMBER(SEARCH("JV2",F232:F249)), ROW(F232:F249)-MIN(ROW(F232:F249))+1, ""), ROW() -231 )), "")</f>
        <v/>
      </c>
    </row>
    <row r="234" spans="2:39" s="13" customFormat="1" ht="15" customHeight="1" x14ac:dyDescent="0.3">
      <c r="B234" s="21" t="s">
        <v>483</v>
      </c>
      <c r="C234" s="1"/>
      <c r="D234" s="22" t="s">
        <v>488</v>
      </c>
      <c r="E234" s="1" t="s">
        <v>489</v>
      </c>
      <c r="F234" s="23" t="s">
        <v>17</v>
      </c>
      <c r="G234" s="24"/>
      <c r="H234" s="25">
        <v>3742</v>
      </c>
      <c r="I234" s="24"/>
      <c r="J234" s="25" t="b">
        <v>0</v>
      </c>
      <c r="K234" s="19"/>
      <c r="L234" s="26"/>
      <c r="M234" s="27"/>
      <c r="AB234" s="13" t="str">
        <f t="array" ref="AB234">IFERROR(INDEX(B232:B249, SMALL(IF("V"=F232:F249, ROW(F232:F249)-MIN(ROW(F232:F249))+1, ""), ROW() -231 )), "")</f>
        <v>Siena Heights University</v>
      </c>
      <c r="AC234" s="13">
        <f t="array" ref="AC234">IFERROR(INDEX(C232:C249, SMALL(IF("V"=F232:F249, ROW(F232:F249)-MIN(ROW(F232:F249))+1, ""), ROW() -231 )), "")</f>
        <v>0</v>
      </c>
      <c r="AD234" s="13" t="str">
        <f t="array" ref="AD234">IFERROR(INDEX(D232:D249, SMALL(IF("V"=F232:F249, ROW(F232:F249)-MIN(ROW(F232:F249))+1, ""), ROW() -231 )), "")</f>
        <v>20-47209</v>
      </c>
      <c r="AE234" s="13" t="str">
        <f t="array" ref="AE234">IFERROR(INDEX(E232:E249, SMALL(IF("V"=F232:F249, ROW(F232:F249)-MIN(ROW(F232:F249))+1, ""), ROW() -231 )), "")</f>
        <v>Logan Cook</v>
      </c>
      <c r="AF234" s="13" t="str">
        <f t="array" ref="AF234">IFERROR(INDEX(B232:B249, SMALL(IF(ISNUMBER(SEARCH("JV1",F232:F249)), ROW(F232:F249)-MIN(ROW(F232:F249))+1, ""), ROW() -231 )), "")</f>
        <v>Siena Heights University</v>
      </c>
      <c r="AG234" s="13">
        <f t="array" ref="AG234">IFERROR(INDEX(C232:C249, SMALL(IF(ISNUMBER(SEARCH("JV1",F232:F249)), ROW(F232:F249)-MIN(ROW(F232:F249))+1, ""), ROW() -231 )), "")</f>
        <v>0</v>
      </c>
      <c r="AH234" s="13" t="str">
        <f t="array" ref="AH234">IFERROR(INDEX(D232:D249, SMALL(IF(ISNUMBER(SEARCH("JV1",F232:F249)), ROW(F232:F249)-MIN(ROW(F232:F249))+1, ""), ROW() -231 )), "")</f>
        <v>20-1456</v>
      </c>
      <c r="AI234" s="13" t="str">
        <f t="array" ref="AI234">IFERROR(INDEX(E232:E249, SMALL(IF(ISNUMBER(SEARCH("JV1",F232:F249)), ROW(F232:F249)-MIN(ROW(F232:F249))+1, ""), ROW() -231 )), "")</f>
        <v>Joe Wager</v>
      </c>
      <c r="AJ234" s="13" t="str">
        <f t="array" ref="AJ234">IFERROR(INDEX(B232:B249, SMALL(IF(ISNUMBER(SEARCH("JV2",F232:F249)), ROW(F232:F249)-MIN(ROW(F232:F249))+1, ""), ROW() -231 )), "")</f>
        <v/>
      </c>
      <c r="AK234" s="13" t="str">
        <f t="array" ref="AK234">IFERROR(INDEX(C232:C249, SMALL(IF(ISNUMBER(SEARCH("JV2",F232:F249)), ROW(F232:F249)-MIN(ROW(F232:F249))+1, ""), ROW() -231 )), "")</f>
        <v/>
      </c>
      <c r="AL234" s="13" t="str">
        <f t="array" ref="AL234">IFERROR(INDEX(D232:D249, SMALL(IF(ISNUMBER(SEARCH("JV2",F232:F249)), ROW(F232:F249)-MIN(ROW(F232:F249))+1, ""), ROW() -231 )), "")</f>
        <v/>
      </c>
      <c r="AM234" s="13" t="str">
        <f t="array" ref="AM234">IFERROR(INDEX(E232:E249, SMALL(IF(ISNUMBER(SEARCH("JV2",F232:F249)), ROW(F232:F249)-MIN(ROW(F232:F249))+1, ""), ROW() -231 )), "")</f>
        <v/>
      </c>
    </row>
    <row r="235" spans="2:39" s="13" customFormat="1" ht="15" customHeight="1" x14ac:dyDescent="0.3">
      <c r="B235" s="21" t="s">
        <v>483</v>
      </c>
      <c r="C235" s="1"/>
      <c r="D235" s="22" t="s">
        <v>490</v>
      </c>
      <c r="E235" s="1" t="s">
        <v>491</v>
      </c>
      <c r="F235" s="23" t="s">
        <v>14</v>
      </c>
      <c r="G235" s="24"/>
      <c r="H235" s="25">
        <v>3742</v>
      </c>
      <c r="I235" s="24"/>
      <c r="J235" s="25" t="b">
        <v>0</v>
      </c>
      <c r="K235" s="19"/>
      <c r="L235" s="26"/>
      <c r="M235" s="27"/>
      <c r="AB235" s="13" t="str">
        <f t="array" ref="AB235">IFERROR(INDEX(B232:B249, SMALL(IF("V"=F232:F249, ROW(F232:F249)-MIN(ROW(F232:F249))+1, ""), ROW() -231 )), "")</f>
        <v>Siena Heights University</v>
      </c>
      <c r="AC235" s="13">
        <f t="array" ref="AC235">IFERROR(INDEX(C232:C249, SMALL(IF("V"=F232:F249, ROW(F232:F249)-MIN(ROW(F232:F249))+1, ""), ROW() -231 )), "")</f>
        <v>0</v>
      </c>
      <c r="AD235" s="13" t="str">
        <f t="array" ref="AD235">IFERROR(INDEX(D232:D249, SMALL(IF("V"=F232:F249, ROW(F232:F249)-MIN(ROW(F232:F249))+1, ""), ROW() -231 )), "")</f>
        <v>11-79415</v>
      </c>
      <c r="AE235" s="13" t="str">
        <f t="array" ref="AE235">IFERROR(INDEX(E232:E249, SMALL(IF("V"=F232:F249, ROW(F232:F249)-MIN(ROW(F232:F249))+1, ""), ROW() -231 )), "")</f>
        <v>Noah Tafanelli</v>
      </c>
      <c r="AF235" s="13" t="str">
        <f t="array" ref="AF235">IFERROR(INDEX(B232:B249, SMALL(IF(ISNUMBER(SEARCH("JV1",F232:F249)), ROW(F232:F249)-MIN(ROW(F232:F249))+1, ""), ROW() -231 )), "")</f>
        <v>Siena Heights University</v>
      </c>
      <c r="AG235" s="13">
        <f t="array" ref="AG235">IFERROR(INDEX(C232:C249, SMALL(IF(ISNUMBER(SEARCH("JV1",F232:F249)), ROW(F232:F249)-MIN(ROW(F232:F249))+1, ""), ROW() -231 )), "")</f>
        <v>0</v>
      </c>
      <c r="AH235" s="13" t="str">
        <f t="array" ref="AH235">IFERROR(INDEX(D232:D249, SMALL(IF(ISNUMBER(SEARCH("JV1",F232:F249)), ROW(F232:F249)-MIN(ROW(F232:F249))+1, ""), ROW() -231 )), "")</f>
        <v>19-45688</v>
      </c>
      <c r="AI235" s="13" t="str">
        <f t="array" ref="AI235">IFERROR(INDEX(E232:E249, SMALL(IF(ISNUMBER(SEARCH("JV1",F232:F249)), ROW(F232:F249)-MIN(ROW(F232:F249))+1, ""), ROW() -231 )), "")</f>
        <v>Luke Spear</v>
      </c>
      <c r="AJ235" s="13" t="str">
        <f t="array" ref="AJ235">IFERROR(INDEX(B232:B249, SMALL(IF(ISNUMBER(SEARCH("JV2",F232:F249)), ROW(F232:F249)-MIN(ROW(F232:F249))+1, ""), ROW() -231 )), "")</f>
        <v/>
      </c>
      <c r="AK235" s="13" t="str">
        <f t="array" ref="AK235">IFERROR(INDEX(C232:C249, SMALL(IF(ISNUMBER(SEARCH("JV2",F232:F249)), ROW(F232:F249)-MIN(ROW(F232:F249))+1, ""), ROW() -231 )), "")</f>
        <v/>
      </c>
      <c r="AL235" s="13" t="str">
        <f t="array" ref="AL235">IFERROR(INDEX(D232:D249, SMALL(IF(ISNUMBER(SEARCH("JV2",F232:F249)), ROW(F232:F249)-MIN(ROW(F232:F249))+1, ""), ROW() -231 )), "")</f>
        <v/>
      </c>
      <c r="AM235" s="13" t="str">
        <f t="array" ref="AM235">IFERROR(INDEX(E232:E249, SMALL(IF(ISNUMBER(SEARCH("JV2",F232:F249)), ROW(F232:F249)-MIN(ROW(F232:F249))+1, ""), ROW() -231 )), "")</f>
        <v/>
      </c>
    </row>
    <row r="236" spans="2:39" s="13" customFormat="1" ht="15" customHeight="1" x14ac:dyDescent="0.3">
      <c r="B236" s="21" t="s">
        <v>483</v>
      </c>
      <c r="C236" s="1"/>
      <c r="D236" s="22" t="s">
        <v>492</v>
      </c>
      <c r="E236" s="1" t="s">
        <v>493</v>
      </c>
      <c r="F236" s="23" t="s">
        <v>17</v>
      </c>
      <c r="G236" s="24"/>
      <c r="H236" s="25">
        <v>3742</v>
      </c>
      <c r="I236" s="24"/>
      <c r="J236" s="25" t="b">
        <v>0</v>
      </c>
      <c r="K236" s="19"/>
      <c r="L236" s="26"/>
      <c r="M236" s="27"/>
      <c r="AB236" s="13" t="str">
        <f t="array" ref="AB236">IFERROR(INDEX(B232:B249, SMALL(IF("V"=F232:F249, ROW(F232:F249)-MIN(ROW(F232:F249))+1, ""), ROW() -231 )), "")</f>
        <v>Siena Heights University</v>
      </c>
      <c r="AC236" s="13">
        <f t="array" ref="AC236">IFERROR(INDEX(C232:C249, SMALL(IF("V"=F232:F249, ROW(F232:F249)-MIN(ROW(F232:F249))+1, ""), ROW() -231 )), "")</f>
        <v>0</v>
      </c>
      <c r="AD236" s="13" t="str">
        <f t="array" ref="AD236">IFERROR(INDEX(D232:D249, SMALL(IF("V"=F232:F249, ROW(F232:F249)-MIN(ROW(F232:F249))+1, ""), ROW() -231 )), "")</f>
        <v>11-555142</v>
      </c>
      <c r="AE236" s="13" t="str">
        <f t="array" ref="AE236">IFERROR(INDEX(E232:E249, SMALL(IF("V"=F232:F249, ROW(F232:F249)-MIN(ROW(F232:F249))+1, ""), ROW() -231 )), "")</f>
        <v>Pablo Gomez</v>
      </c>
      <c r="AF236" s="13" t="str">
        <f t="array" ref="AF236">IFERROR(INDEX(B232:B249, SMALL(IF(ISNUMBER(SEARCH("JV1",F232:F249)), ROW(F232:F249)-MIN(ROW(F232:F249))+1, ""), ROW() -231 )), "")</f>
        <v>Siena Heights University</v>
      </c>
      <c r="AG236" s="13">
        <f t="array" ref="AG236">IFERROR(INDEX(C232:C249, SMALL(IF(ISNUMBER(SEARCH("JV1",F232:F249)), ROW(F232:F249)-MIN(ROW(F232:F249))+1, ""), ROW() -231 )), "")</f>
        <v>0</v>
      </c>
      <c r="AH236" s="13" t="str">
        <f t="array" ref="AH236">IFERROR(INDEX(D232:D249, SMALL(IF(ISNUMBER(SEARCH("JV1",F232:F249)), ROW(F232:F249)-MIN(ROW(F232:F249))+1, ""), ROW() -231 )), "")</f>
        <v>20-23576</v>
      </c>
      <c r="AI236" s="13" t="str">
        <f t="array" ref="AI236">IFERROR(INDEX(E232:E249, SMALL(IF(ISNUMBER(SEARCH("JV1",F232:F249)), ROW(F232:F249)-MIN(ROW(F232:F249))+1, ""), ROW() -231 )), "")</f>
        <v>Nathan Ewing</v>
      </c>
      <c r="AJ236" s="13" t="str">
        <f t="array" ref="AJ236">IFERROR(INDEX(B232:B249, SMALL(IF(ISNUMBER(SEARCH("JV2",F232:F249)), ROW(F232:F249)-MIN(ROW(F232:F249))+1, ""), ROW() -231 )), "")</f>
        <v/>
      </c>
      <c r="AK236" s="13" t="str">
        <f t="array" ref="AK236">IFERROR(INDEX(C232:C249, SMALL(IF(ISNUMBER(SEARCH("JV2",F232:F249)), ROW(F232:F249)-MIN(ROW(F232:F249))+1, ""), ROW() -231 )), "")</f>
        <v/>
      </c>
      <c r="AL236" s="13" t="str">
        <f t="array" ref="AL236">IFERROR(INDEX(D232:D249, SMALL(IF(ISNUMBER(SEARCH("JV2",F232:F249)), ROW(F232:F249)-MIN(ROW(F232:F249))+1, ""), ROW() -231 )), "")</f>
        <v/>
      </c>
      <c r="AM236" s="13" t="str">
        <f t="array" ref="AM236">IFERROR(INDEX(E232:E249, SMALL(IF(ISNUMBER(SEARCH("JV2",F232:F249)), ROW(F232:F249)-MIN(ROW(F232:F249))+1, ""), ROW() -231 )), "")</f>
        <v/>
      </c>
    </row>
    <row r="237" spans="2:39" s="13" customFormat="1" ht="15" customHeight="1" x14ac:dyDescent="0.3">
      <c r="B237" s="21" t="s">
        <v>483</v>
      </c>
      <c r="C237" s="1"/>
      <c r="D237" s="22" t="s">
        <v>494</v>
      </c>
      <c r="E237" s="1" t="s">
        <v>495</v>
      </c>
      <c r="F237" s="23" t="s">
        <v>17</v>
      </c>
      <c r="G237" s="24"/>
      <c r="H237" s="25">
        <v>3742</v>
      </c>
      <c r="I237" s="24"/>
      <c r="J237" s="25" t="b">
        <v>0</v>
      </c>
      <c r="K237" s="19"/>
      <c r="L237" s="26"/>
      <c r="M237" s="27"/>
      <c r="AB237" s="13" t="str">
        <f t="array" ref="AB237">IFERROR(INDEX(B232:B249, SMALL(IF("V"=F232:F249, ROW(F232:F249)-MIN(ROW(F232:F249))+1, ""), ROW() -231 )), "")</f>
        <v>Siena Heights University</v>
      </c>
      <c r="AC237" s="13">
        <f t="array" ref="AC237">IFERROR(INDEX(C232:C249, SMALL(IF("V"=F232:F249, ROW(F232:F249)-MIN(ROW(F232:F249))+1, ""), ROW() -231 )), "")</f>
        <v>0</v>
      </c>
      <c r="AD237" s="13" t="str">
        <f t="array" ref="AD237">IFERROR(INDEX(D232:D249, SMALL(IF("V"=F232:F249, ROW(F232:F249)-MIN(ROW(F232:F249))+1, ""), ROW() -231 )), "")</f>
        <v>11-545488</v>
      </c>
      <c r="AE237" s="13" t="str">
        <f t="array" ref="AE237">IFERROR(INDEX(E232:E249, SMALL(IF("V"=F232:F249, ROW(F232:F249)-MIN(ROW(F232:F249))+1, ""), ROW() -231 )), "")</f>
        <v>Paul Scheuher</v>
      </c>
      <c r="AF237" s="13" t="str">
        <f t="array" ref="AF237">IFERROR(INDEX(B232:B249, SMALL(IF(ISNUMBER(SEARCH("JV1",F232:F249)), ROW(F232:F249)-MIN(ROW(F232:F249))+1, ""), ROW() -231 )), "")</f>
        <v>Siena Heights University</v>
      </c>
      <c r="AG237" s="13">
        <f t="array" ref="AG237">IFERROR(INDEX(C232:C249, SMALL(IF(ISNUMBER(SEARCH("JV1",F232:F249)), ROW(F232:F249)-MIN(ROW(F232:F249))+1, ""), ROW() -231 )), "")</f>
        <v>0</v>
      </c>
      <c r="AH237" s="13" t="str">
        <f t="array" ref="AH237">IFERROR(INDEX(D232:D249, SMALL(IF(ISNUMBER(SEARCH("JV1",F232:F249)), ROW(F232:F249)-MIN(ROW(F232:F249))+1, ""), ROW() -231 )), "")</f>
        <v>16-144451</v>
      </c>
      <c r="AI237" s="13" t="str">
        <f t="array" ref="AI237">IFERROR(INDEX(E232:E249, SMALL(IF(ISNUMBER(SEARCH("JV1",F232:F249)), ROW(F232:F249)-MIN(ROW(F232:F249))+1, ""), ROW() -231 )), "")</f>
        <v>Neal Perok</v>
      </c>
      <c r="AJ237" s="13" t="str">
        <f t="array" ref="AJ237">IFERROR(INDEX(B232:B249, SMALL(IF(ISNUMBER(SEARCH("JV2",F232:F249)), ROW(F232:F249)-MIN(ROW(F232:F249))+1, ""), ROW() -231 )), "")</f>
        <v/>
      </c>
      <c r="AK237" s="13" t="str">
        <f t="array" ref="AK237">IFERROR(INDEX(C232:C249, SMALL(IF(ISNUMBER(SEARCH("JV2",F232:F249)), ROW(F232:F249)-MIN(ROW(F232:F249))+1, ""), ROW() -231 )), "")</f>
        <v/>
      </c>
      <c r="AL237" s="13" t="str">
        <f t="array" ref="AL237">IFERROR(INDEX(D232:D249, SMALL(IF(ISNUMBER(SEARCH("JV2",F232:F249)), ROW(F232:F249)-MIN(ROW(F232:F249))+1, ""), ROW() -231 )), "")</f>
        <v/>
      </c>
      <c r="AM237" s="13" t="str">
        <f t="array" ref="AM237">IFERROR(INDEX(E232:E249, SMALL(IF(ISNUMBER(SEARCH("JV2",F232:F249)), ROW(F232:F249)-MIN(ROW(F232:F249))+1, ""), ROW() -231 )), "")</f>
        <v/>
      </c>
    </row>
    <row r="238" spans="2:39" s="13" customFormat="1" ht="15" customHeight="1" x14ac:dyDescent="0.3">
      <c r="B238" s="21" t="s">
        <v>483</v>
      </c>
      <c r="C238" s="1"/>
      <c r="D238" s="22" t="s">
        <v>496</v>
      </c>
      <c r="E238" s="1" t="s">
        <v>497</v>
      </c>
      <c r="F238" s="23" t="s">
        <v>14</v>
      </c>
      <c r="G238" s="24"/>
      <c r="H238" s="25">
        <v>3742</v>
      </c>
      <c r="I238" s="24"/>
      <c r="J238" s="25" t="b">
        <v>0</v>
      </c>
      <c r="K238" s="19"/>
      <c r="L238" s="26"/>
      <c r="M238" s="27"/>
      <c r="AB238" s="13" t="str">
        <f t="array" ref="AB238">IFERROR(INDEX(B232:B249, SMALL(IF("V"=F232:F249, ROW(F232:F249)-MIN(ROW(F232:F249))+1, ""), ROW() -231 )), "")</f>
        <v>Siena Heights University</v>
      </c>
      <c r="AC238" s="13">
        <f t="array" ref="AC238">IFERROR(INDEX(C232:C249, SMALL(IF("V"=F232:F249, ROW(F232:F249)-MIN(ROW(F232:F249))+1, ""), ROW() -231 )), "")</f>
        <v>0</v>
      </c>
      <c r="AD238" s="13" t="str">
        <f t="array" ref="AD238">IFERROR(INDEX(D232:D249, SMALL(IF("V"=F232:F249, ROW(F232:F249)-MIN(ROW(F232:F249))+1, ""), ROW() -231 )), "")</f>
        <v>17-3177</v>
      </c>
      <c r="AE238" s="13" t="str">
        <f t="array" ref="AE238">IFERROR(INDEX(E232:E249, SMALL(IF("V"=F232:F249, ROW(F232:F249)-MIN(ROW(F232:F249))+1, ""), ROW() -231 )), "")</f>
        <v>Robert Burcar</v>
      </c>
      <c r="AF238" s="13" t="str">
        <f t="array" ref="AF238">IFERROR(INDEX(B232:B249, SMALL(IF(ISNUMBER(SEARCH("JV1",F232:F249)), ROW(F232:F249)-MIN(ROW(F232:F249))+1, ""), ROW() -231 )), "")</f>
        <v>Siena Heights University</v>
      </c>
      <c r="AG238" s="13">
        <f t="array" ref="AG238">IFERROR(INDEX(C232:C249, SMALL(IF(ISNUMBER(SEARCH("JV1",F232:F249)), ROW(F232:F249)-MIN(ROW(F232:F249))+1, ""), ROW() -231 )), "")</f>
        <v>0</v>
      </c>
      <c r="AH238" s="13" t="str">
        <f t="array" ref="AH238">IFERROR(INDEX(D232:D249, SMALL(IF(ISNUMBER(SEARCH("JV1",F232:F249)), ROW(F232:F249)-MIN(ROW(F232:F249))+1, ""), ROW() -231 )), "")</f>
        <v>17-85211</v>
      </c>
      <c r="AI238" s="13" t="str">
        <f t="array" ref="AI238">IFERROR(INDEX(E232:E249, SMALL(IF(ISNUMBER(SEARCH("JV1",F232:F249)), ROW(F232:F249)-MIN(ROW(F232:F249))+1, ""), ROW() -231 )), "")</f>
        <v>Tim Polidor</v>
      </c>
      <c r="AJ238" s="13" t="str">
        <f t="array" ref="AJ238">IFERROR(INDEX(B232:B249, SMALL(IF(ISNUMBER(SEARCH("JV2",F232:F249)), ROW(F232:F249)-MIN(ROW(F232:F249))+1, ""), ROW() -231 )), "")</f>
        <v/>
      </c>
      <c r="AK238" s="13" t="str">
        <f t="array" ref="AK238">IFERROR(INDEX(C232:C249, SMALL(IF(ISNUMBER(SEARCH("JV2",F232:F249)), ROW(F232:F249)-MIN(ROW(F232:F249))+1, ""), ROW() -231 )), "")</f>
        <v/>
      </c>
      <c r="AL238" s="13" t="str">
        <f t="array" ref="AL238">IFERROR(INDEX(D232:D249, SMALL(IF(ISNUMBER(SEARCH("JV2",F232:F249)), ROW(F232:F249)-MIN(ROW(F232:F249))+1, ""), ROW() -231 )), "")</f>
        <v/>
      </c>
      <c r="AM238" s="13" t="str">
        <f t="array" ref="AM238">IFERROR(INDEX(E232:E249, SMALL(IF(ISNUMBER(SEARCH("JV2",F232:F249)), ROW(F232:F249)-MIN(ROW(F232:F249))+1, ""), ROW() -231 )), "")</f>
        <v/>
      </c>
    </row>
    <row r="239" spans="2:39" s="13" customFormat="1" ht="15" customHeight="1" x14ac:dyDescent="0.3">
      <c r="B239" s="21" t="s">
        <v>483</v>
      </c>
      <c r="C239" s="1"/>
      <c r="D239" s="22" t="s">
        <v>498</v>
      </c>
      <c r="E239" s="1" t="s">
        <v>499</v>
      </c>
      <c r="F239" s="23" t="s">
        <v>17</v>
      </c>
      <c r="G239" s="24"/>
      <c r="H239" s="25">
        <v>3742</v>
      </c>
      <c r="I239" s="24"/>
      <c r="J239" s="25" t="b">
        <v>0</v>
      </c>
      <c r="K239" s="19"/>
      <c r="L239" s="26"/>
      <c r="M239" s="27"/>
      <c r="AB239" s="13" t="str">
        <f t="array" ref="AB239">IFERROR(INDEX(B232:B249, SMALL(IF("V"=F232:F249, ROW(F232:F249)-MIN(ROW(F232:F249))+1, ""), ROW() -231 )), "")</f>
        <v>Siena Heights University</v>
      </c>
      <c r="AC239" s="13">
        <f t="array" ref="AC239">IFERROR(INDEX(C232:C249, SMALL(IF("V"=F232:F249, ROW(F232:F249)-MIN(ROW(F232:F249))+1, ""), ROW() -231 )), "")</f>
        <v>0</v>
      </c>
      <c r="AD239" s="13" t="str">
        <f t="array" ref="AD239">IFERROR(INDEX(D232:D249, SMALL(IF("V"=F232:F249, ROW(F232:F249)-MIN(ROW(F232:F249))+1, ""), ROW() -231 )), "")</f>
        <v>11-251803</v>
      </c>
      <c r="AE239" s="13" t="str">
        <f t="array" ref="AE239">IFERROR(INDEX(E232:E249, SMALL(IF("V"=F232:F249, ROW(F232:F249)-MIN(ROW(F232:F249))+1, ""), ROW() -231 )), "")</f>
        <v>Sean Fitzgibbon</v>
      </c>
      <c r="AF239" s="13" t="str">
        <f t="array" ref="AF239">IFERROR(INDEX(B232:B249, SMALL(IF(ISNUMBER(SEARCH("JV1",F232:F249)), ROW(F232:F249)-MIN(ROW(F232:F249))+1, ""), ROW() -231 )), "")</f>
        <v/>
      </c>
      <c r="AG239" s="13" t="str">
        <f t="array" ref="AG239">IFERROR(INDEX(C232:C249, SMALL(IF(ISNUMBER(SEARCH("JV1",F232:F249)), ROW(F232:F249)-MIN(ROW(F232:F249))+1, ""), ROW() -231 )), "")</f>
        <v/>
      </c>
      <c r="AH239" s="13" t="str">
        <f t="array" ref="AH239">IFERROR(INDEX(D232:D249, SMALL(IF(ISNUMBER(SEARCH("JV1",F232:F249)), ROW(F232:F249)-MIN(ROW(F232:F249))+1, ""), ROW() -231 )), "")</f>
        <v/>
      </c>
      <c r="AI239" s="13" t="str">
        <f t="array" ref="AI239">IFERROR(INDEX(E232:E249, SMALL(IF(ISNUMBER(SEARCH("JV1",F232:F249)), ROW(F232:F249)-MIN(ROW(F232:F249))+1, ""), ROW() -231 )), "")</f>
        <v/>
      </c>
      <c r="AJ239" s="13" t="str">
        <f t="array" ref="AJ239">IFERROR(INDEX(B232:B249, SMALL(IF(ISNUMBER(SEARCH("JV2",F232:F249)), ROW(F232:F249)-MIN(ROW(F232:F249))+1, ""), ROW() -231 )), "")</f>
        <v/>
      </c>
      <c r="AK239" s="13" t="str">
        <f t="array" ref="AK239">IFERROR(INDEX(C232:C249, SMALL(IF(ISNUMBER(SEARCH("JV2",F232:F249)), ROW(F232:F249)-MIN(ROW(F232:F249))+1, ""), ROW() -231 )), "")</f>
        <v/>
      </c>
      <c r="AL239" s="13" t="str">
        <f t="array" ref="AL239">IFERROR(INDEX(D232:D249, SMALL(IF(ISNUMBER(SEARCH("JV2",F232:F249)), ROW(F232:F249)-MIN(ROW(F232:F249))+1, ""), ROW() -231 )), "")</f>
        <v/>
      </c>
      <c r="AM239" s="13" t="str">
        <f t="array" ref="AM239">IFERROR(INDEX(E232:E249, SMALL(IF(ISNUMBER(SEARCH("JV2",F232:F249)), ROW(F232:F249)-MIN(ROW(F232:F249))+1, ""), ROW() -231 )), "")</f>
        <v/>
      </c>
    </row>
    <row r="240" spans="2:39" s="13" customFormat="1" ht="15" customHeight="1" x14ac:dyDescent="0.3">
      <c r="B240" s="21" t="s">
        <v>483</v>
      </c>
      <c r="C240" s="1"/>
      <c r="D240" s="22" t="s">
        <v>500</v>
      </c>
      <c r="E240" s="1" t="s">
        <v>501</v>
      </c>
      <c r="F240" s="23" t="s">
        <v>17</v>
      </c>
      <c r="G240" s="24"/>
      <c r="H240" s="25">
        <v>3742</v>
      </c>
      <c r="I240" s="24"/>
      <c r="J240" s="25" t="b">
        <v>0</v>
      </c>
      <c r="K240" s="19"/>
      <c r="L240" s="26"/>
      <c r="M240" s="27"/>
    </row>
    <row r="241" spans="2:39" s="13" customFormat="1" ht="15" customHeight="1" x14ac:dyDescent="0.3">
      <c r="B241" s="21" t="s">
        <v>483</v>
      </c>
      <c r="C241" s="1"/>
      <c r="D241" s="22" t="s">
        <v>502</v>
      </c>
      <c r="E241" s="1" t="s">
        <v>503</v>
      </c>
      <c r="F241" s="23" t="s">
        <v>17</v>
      </c>
      <c r="G241" s="24"/>
      <c r="H241" s="25">
        <v>3742</v>
      </c>
      <c r="I241" s="24"/>
      <c r="J241" s="25" t="b">
        <v>0</v>
      </c>
      <c r="K241" s="19"/>
      <c r="L241" s="26"/>
      <c r="M241" s="27"/>
    </row>
    <row r="242" spans="2:39" s="13" customFormat="1" ht="15" customHeight="1" x14ac:dyDescent="0.3">
      <c r="B242" s="21" t="s">
        <v>483</v>
      </c>
      <c r="C242" s="1"/>
      <c r="D242" s="22" t="s">
        <v>504</v>
      </c>
      <c r="E242" s="1" t="s">
        <v>505</v>
      </c>
      <c r="F242" s="23" t="s">
        <v>14</v>
      </c>
      <c r="G242" s="24"/>
      <c r="H242" s="25">
        <v>3742</v>
      </c>
      <c r="I242" s="24"/>
      <c r="J242" s="25" t="b">
        <v>0</v>
      </c>
      <c r="K242" s="19"/>
      <c r="L242" s="26"/>
      <c r="M242" s="27"/>
    </row>
    <row r="243" spans="2:39" s="13" customFormat="1" ht="15" customHeight="1" x14ac:dyDescent="0.3">
      <c r="B243" s="21" t="s">
        <v>483</v>
      </c>
      <c r="C243" s="1"/>
      <c r="D243" s="22" t="s">
        <v>506</v>
      </c>
      <c r="E243" s="1" t="s">
        <v>507</v>
      </c>
      <c r="F243" s="23" t="s">
        <v>14</v>
      </c>
      <c r="G243" s="24"/>
      <c r="H243" s="25">
        <v>3742</v>
      </c>
      <c r="I243" s="24"/>
      <c r="J243" s="25" t="b">
        <v>0</v>
      </c>
      <c r="K243" s="19"/>
      <c r="L243" s="26"/>
      <c r="M243" s="27"/>
    </row>
    <row r="244" spans="2:39" s="13" customFormat="1" ht="15" customHeight="1" x14ac:dyDescent="0.3">
      <c r="B244" s="21" t="s">
        <v>483</v>
      </c>
      <c r="C244" s="1"/>
      <c r="D244" s="22" t="s">
        <v>508</v>
      </c>
      <c r="E244" s="1" t="s">
        <v>509</v>
      </c>
      <c r="F244" s="23" t="s">
        <v>14</v>
      </c>
      <c r="G244" s="24"/>
      <c r="H244" s="25">
        <v>3742</v>
      </c>
      <c r="I244" s="24"/>
      <c r="J244" s="25" t="b">
        <v>0</v>
      </c>
      <c r="K244" s="19"/>
      <c r="L244" s="26"/>
      <c r="M244" s="27"/>
    </row>
    <row r="245" spans="2:39" s="13" customFormat="1" ht="15" customHeight="1" x14ac:dyDescent="0.3">
      <c r="B245" s="21" t="s">
        <v>483</v>
      </c>
      <c r="C245" s="1"/>
      <c r="D245" s="22" t="s">
        <v>510</v>
      </c>
      <c r="E245" s="1" t="s">
        <v>511</v>
      </c>
      <c r="F245" s="23" t="s">
        <v>30</v>
      </c>
      <c r="G245" s="24"/>
      <c r="H245" s="25">
        <v>3742</v>
      </c>
      <c r="I245" s="24"/>
      <c r="J245" s="25" t="b">
        <v>0</v>
      </c>
      <c r="K245" s="19"/>
      <c r="L245" s="26"/>
      <c r="M245" s="27"/>
    </row>
    <row r="246" spans="2:39" s="13" customFormat="1" ht="15" customHeight="1" x14ac:dyDescent="0.3">
      <c r="B246" s="21" t="s">
        <v>483</v>
      </c>
      <c r="C246" s="1"/>
      <c r="D246" s="22" t="s">
        <v>512</v>
      </c>
      <c r="E246" s="1" t="s">
        <v>513</v>
      </c>
      <c r="F246" s="23" t="s">
        <v>14</v>
      </c>
      <c r="G246" s="24"/>
      <c r="H246" s="25">
        <v>3742</v>
      </c>
      <c r="I246" s="24"/>
      <c r="J246" s="25" t="b">
        <v>0</v>
      </c>
      <c r="K246" s="19"/>
      <c r="L246" s="26"/>
      <c r="M246" s="27"/>
    </row>
    <row r="247" spans="2:39" s="13" customFormat="1" ht="15" customHeight="1" x14ac:dyDescent="0.3">
      <c r="B247" s="21" t="s">
        <v>483</v>
      </c>
      <c r="C247" s="1"/>
      <c r="D247" s="22" t="s">
        <v>514</v>
      </c>
      <c r="E247" s="1" t="s">
        <v>515</v>
      </c>
      <c r="F247" s="23" t="s">
        <v>30</v>
      </c>
      <c r="G247" s="24"/>
      <c r="H247" s="25">
        <v>3742</v>
      </c>
      <c r="I247" s="24"/>
      <c r="J247" s="25" t="b">
        <v>0</v>
      </c>
      <c r="K247" s="19"/>
      <c r="L247" s="26"/>
      <c r="M247" s="27"/>
    </row>
    <row r="248" spans="2:39" s="13" customFormat="1" ht="15" customHeight="1" x14ac:dyDescent="0.3">
      <c r="B248" s="21" t="s">
        <v>483</v>
      </c>
      <c r="C248" s="1"/>
      <c r="D248" s="22" t="s">
        <v>516</v>
      </c>
      <c r="E248" s="1" t="s">
        <v>517</v>
      </c>
      <c r="F248" s="23" t="s">
        <v>14</v>
      </c>
      <c r="G248" s="24"/>
      <c r="H248" s="25">
        <v>3742</v>
      </c>
      <c r="I248" s="24"/>
      <c r="J248" s="25" t="b">
        <v>0</v>
      </c>
      <c r="K248" s="19"/>
      <c r="L248" s="26"/>
      <c r="M248" s="27"/>
    </row>
    <row r="249" spans="2:39" s="13" customFormat="1" ht="15" customHeight="1" x14ac:dyDescent="0.3">
      <c r="B249" s="21" t="s">
        <v>483</v>
      </c>
      <c r="C249" s="1"/>
      <c r="D249" s="22" t="s">
        <v>518</v>
      </c>
      <c r="E249" s="1" t="s">
        <v>519</v>
      </c>
      <c r="F249" s="23" t="s">
        <v>17</v>
      </c>
      <c r="G249" s="24"/>
      <c r="H249" s="25">
        <v>3742</v>
      </c>
      <c r="I249" s="24"/>
      <c r="J249" s="25" t="b">
        <v>0</v>
      </c>
      <c r="K249" s="19"/>
      <c r="L249" s="26"/>
      <c r="M249" s="27"/>
    </row>
    <row r="250" spans="2:39" s="13" customFormat="1" ht="15" customHeight="1" x14ac:dyDescent="0.3">
      <c r="B250" s="21" t="s">
        <v>520</v>
      </c>
      <c r="C250" s="1"/>
      <c r="D250" s="22" t="s">
        <v>521</v>
      </c>
      <c r="E250" s="1" t="s">
        <v>522</v>
      </c>
      <c r="F250" s="23" t="s">
        <v>30</v>
      </c>
      <c r="G250" s="24"/>
      <c r="H250" s="25">
        <v>4426</v>
      </c>
      <c r="I250" s="24"/>
      <c r="J250" s="25" t="b">
        <v>0</v>
      </c>
      <c r="K250" s="19"/>
      <c r="L250" s="26"/>
      <c r="M250" s="27"/>
      <c r="AB250" s="13" t="str">
        <f t="array" ref="AB250">IFERROR(INDEX(B250:B265, SMALL(IF("V"=F250:F265, ROW(F250:F265)-MIN(ROW(F250:F265))+1, ""), ROW() -249 )), "")</f>
        <v>Spring Arbor University</v>
      </c>
      <c r="AC250" s="13">
        <f t="array" ref="AC250">IFERROR(INDEX(C250:C265, SMALL(IF("V"=F250:F265, ROW(F250:F265)-MIN(ROW(F250:F265))+1, ""), ROW() -249 )), "")</f>
        <v>0</v>
      </c>
      <c r="AD250" s="13" t="str">
        <f t="array" ref="AD250">IFERROR(INDEX(D250:D265, SMALL(IF("V"=F250:F265, ROW(F250:F265)-MIN(ROW(F250:F265))+1, ""), ROW() -249 )), "")</f>
        <v>18-89550</v>
      </c>
      <c r="AE250" s="13" t="str">
        <f t="array" ref="AE250">IFERROR(INDEX(E250:E265, SMALL(IF("V"=F250:F265, ROW(F250:F265)-MIN(ROW(F250:F265))+1, ""), ROW() -249 )), "")</f>
        <v>Brayden Metcalf</v>
      </c>
      <c r="AF250" s="13" t="str">
        <f t="array" ref="AF250">IFERROR(INDEX(B250:B265, SMALL(IF(ISNUMBER(SEARCH("JV1",F250:F265)), ROW(F250:F265)-MIN(ROW(F250:F265))+1, ""), ROW() -249 )), "")</f>
        <v/>
      </c>
      <c r="AG250" s="13" t="str">
        <f t="array" ref="AG250">IFERROR(INDEX(C250:C265, SMALL(IF(ISNUMBER(SEARCH("JV1",F250:F265)), ROW(F250:F265)-MIN(ROW(F250:F265))+1, ""), ROW() -249 )), "")</f>
        <v/>
      </c>
      <c r="AH250" s="13" t="str">
        <f t="array" ref="AH250">IFERROR(INDEX(D250:D265, SMALL(IF(ISNUMBER(SEARCH("JV1",F250:F265)), ROW(F250:F265)-MIN(ROW(F250:F265))+1, ""), ROW() -249 )), "")</f>
        <v/>
      </c>
      <c r="AI250" s="13" t="str">
        <f t="array" ref="AI250">IFERROR(INDEX(E250:E265, SMALL(IF(ISNUMBER(SEARCH("JV1",F250:F265)), ROW(F250:F265)-MIN(ROW(F250:F265))+1, ""), ROW() -249 )), "")</f>
        <v/>
      </c>
      <c r="AJ250" s="13" t="str">
        <f t="array" ref="AJ250">IFERROR(INDEX(B250:B265, SMALL(IF(ISNUMBER(SEARCH("JV2",F250:F265)), ROW(F250:F265)-MIN(ROW(F250:F265))+1, ""), ROW() -249 )), "")</f>
        <v/>
      </c>
      <c r="AK250" s="13" t="str">
        <f t="array" ref="AK250">IFERROR(INDEX(C250:C265, SMALL(IF(ISNUMBER(SEARCH("JV2",F250:F265)), ROW(F250:F265)-MIN(ROW(F250:F265))+1, ""), ROW() -249 )), "")</f>
        <v/>
      </c>
      <c r="AL250" s="13" t="str">
        <f t="array" ref="AL250">IFERROR(INDEX(D250:D265, SMALL(IF(ISNUMBER(SEARCH("JV2",F250:F265)), ROW(F250:F265)-MIN(ROW(F250:F265))+1, ""), ROW() -249 )), "")</f>
        <v/>
      </c>
      <c r="AM250" s="13" t="str">
        <f t="array" ref="AM250">IFERROR(INDEX(E250:E265, SMALL(IF(ISNUMBER(SEARCH("JV2",F250:F265)), ROW(F250:F265)-MIN(ROW(F250:F265))+1, ""), ROW() -249 )), "")</f>
        <v/>
      </c>
    </row>
    <row r="251" spans="2:39" s="13" customFormat="1" ht="15" customHeight="1" x14ac:dyDescent="0.3">
      <c r="B251" s="21" t="s">
        <v>520</v>
      </c>
      <c r="C251" s="1"/>
      <c r="D251" s="22" t="s">
        <v>523</v>
      </c>
      <c r="E251" s="1" t="s">
        <v>524</v>
      </c>
      <c r="F251" s="23" t="s">
        <v>30</v>
      </c>
      <c r="G251" s="24"/>
      <c r="H251" s="25">
        <v>4426</v>
      </c>
      <c r="I251" s="24"/>
      <c r="J251" s="25" t="b">
        <v>0</v>
      </c>
      <c r="K251" s="19"/>
      <c r="L251" s="26"/>
      <c r="M251" s="27"/>
      <c r="AB251" s="13" t="str">
        <f t="array" ref="AB251">IFERROR(INDEX(B250:B265, SMALL(IF("V"=F250:F265, ROW(F250:F265)-MIN(ROW(F250:F265))+1, ""), ROW() -249 )), "")</f>
        <v>Spring Arbor University</v>
      </c>
      <c r="AC251" s="13">
        <f t="array" ref="AC251">IFERROR(INDEX(C250:C265, SMALL(IF("V"=F250:F265, ROW(F250:F265)-MIN(ROW(F250:F265))+1, ""), ROW() -249 )), "")</f>
        <v>0</v>
      </c>
      <c r="AD251" s="13" t="str">
        <f t="array" ref="AD251">IFERROR(INDEX(D250:D265, SMALL(IF("V"=F250:F265, ROW(F250:F265)-MIN(ROW(F250:F265))+1, ""), ROW() -249 )), "")</f>
        <v>11-722464</v>
      </c>
      <c r="AE251" s="13" t="str">
        <f t="array" ref="AE251">IFERROR(INDEX(E250:E265, SMALL(IF("V"=F250:F265, ROW(F250:F265)-MIN(ROW(F250:F265))+1, ""), ROW() -249 )), "")</f>
        <v>Caleb Tate</v>
      </c>
      <c r="AF251" s="13" t="str">
        <f t="array" ref="AF251">IFERROR(INDEX(B250:B265, SMALL(IF(ISNUMBER(SEARCH("JV1",F250:F265)), ROW(F250:F265)-MIN(ROW(F250:F265))+1, ""), ROW() -249 )), "")</f>
        <v/>
      </c>
      <c r="AG251" s="13" t="str">
        <f t="array" ref="AG251">IFERROR(INDEX(C250:C265, SMALL(IF(ISNUMBER(SEARCH("JV1",F250:F265)), ROW(F250:F265)-MIN(ROW(F250:F265))+1, ""), ROW() -249 )), "")</f>
        <v/>
      </c>
      <c r="AH251" s="13" t="str">
        <f t="array" ref="AH251">IFERROR(INDEX(D250:D265, SMALL(IF(ISNUMBER(SEARCH("JV1",F250:F265)), ROW(F250:F265)-MIN(ROW(F250:F265))+1, ""), ROW() -249 )), "")</f>
        <v/>
      </c>
      <c r="AI251" s="13" t="str">
        <f t="array" ref="AI251">IFERROR(INDEX(E250:E265, SMALL(IF(ISNUMBER(SEARCH("JV1",F250:F265)), ROW(F250:F265)-MIN(ROW(F250:F265))+1, ""), ROW() -249 )), "")</f>
        <v/>
      </c>
      <c r="AJ251" s="13" t="str">
        <f t="array" ref="AJ251">IFERROR(INDEX(B250:B265, SMALL(IF(ISNUMBER(SEARCH("JV2",F250:F265)), ROW(F250:F265)-MIN(ROW(F250:F265))+1, ""), ROW() -249 )), "")</f>
        <v/>
      </c>
      <c r="AK251" s="13" t="str">
        <f t="array" ref="AK251">IFERROR(INDEX(C250:C265, SMALL(IF(ISNUMBER(SEARCH("JV2",F250:F265)), ROW(F250:F265)-MIN(ROW(F250:F265))+1, ""), ROW() -249 )), "")</f>
        <v/>
      </c>
      <c r="AL251" s="13" t="str">
        <f t="array" ref="AL251">IFERROR(INDEX(D250:D265, SMALL(IF(ISNUMBER(SEARCH("JV2",F250:F265)), ROW(F250:F265)-MIN(ROW(F250:F265))+1, ""), ROW() -249 )), "")</f>
        <v/>
      </c>
      <c r="AM251" s="13" t="str">
        <f t="array" ref="AM251">IFERROR(INDEX(E250:E265, SMALL(IF(ISNUMBER(SEARCH("JV2",F250:F265)), ROW(F250:F265)-MIN(ROW(F250:F265))+1, ""), ROW() -249 )), "")</f>
        <v/>
      </c>
    </row>
    <row r="252" spans="2:39" s="13" customFormat="1" ht="15" customHeight="1" x14ac:dyDescent="0.3">
      <c r="B252" s="21" t="s">
        <v>520</v>
      </c>
      <c r="C252" s="1"/>
      <c r="D252" s="22" t="s">
        <v>525</v>
      </c>
      <c r="E252" s="1" t="s">
        <v>526</v>
      </c>
      <c r="F252" s="23" t="s">
        <v>14</v>
      </c>
      <c r="G252" s="24"/>
      <c r="H252" s="25">
        <v>4426</v>
      </c>
      <c r="I252" s="24"/>
      <c r="J252" s="25" t="b">
        <v>0</v>
      </c>
      <c r="K252" s="19"/>
      <c r="L252" s="26"/>
      <c r="M252" s="27"/>
      <c r="AB252" s="13" t="str">
        <f t="array" ref="AB252">IFERROR(INDEX(B250:B265, SMALL(IF("V"=F250:F265, ROW(F250:F265)-MIN(ROW(F250:F265))+1, ""), ROW() -249 )), "")</f>
        <v>Spring Arbor University</v>
      </c>
      <c r="AC252" s="13">
        <f t="array" ref="AC252">IFERROR(INDEX(C250:C265, SMALL(IF("V"=F250:F265, ROW(F250:F265)-MIN(ROW(F250:F265))+1, ""), ROW() -249 )), "")</f>
        <v>0</v>
      </c>
      <c r="AD252" s="13" t="str">
        <f t="array" ref="AD252">IFERROR(INDEX(D250:D265, SMALL(IF("V"=F250:F265, ROW(F250:F265)-MIN(ROW(F250:F265))+1, ""), ROW() -249 )), "")</f>
        <v>5999-7799</v>
      </c>
      <c r="AE252" s="13" t="str">
        <f t="array" ref="AE252">IFERROR(INDEX(E250:E265, SMALL(IF("V"=F250:F265, ROW(F250:F265)-MIN(ROW(F250:F265))+1, ""), ROW() -249 )), "")</f>
        <v>Carson Kohler</v>
      </c>
      <c r="AF252" s="13" t="str">
        <f t="array" ref="AF252">IFERROR(INDEX(B250:B265, SMALL(IF(ISNUMBER(SEARCH("JV1",F250:F265)), ROW(F250:F265)-MIN(ROW(F250:F265))+1, ""), ROW() -249 )), "")</f>
        <v/>
      </c>
      <c r="AG252" s="13" t="str">
        <f t="array" ref="AG252">IFERROR(INDEX(C250:C265, SMALL(IF(ISNUMBER(SEARCH("JV1",F250:F265)), ROW(F250:F265)-MIN(ROW(F250:F265))+1, ""), ROW() -249 )), "")</f>
        <v/>
      </c>
      <c r="AH252" s="13" t="str">
        <f t="array" ref="AH252">IFERROR(INDEX(D250:D265, SMALL(IF(ISNUMBER(SEARCH("JV1",F250:F265)), ROW(F250:F265)-MIN(ROW(F250:F265))+1, ""), ROW() -249 )), "")</f>
        <v/>
      </c>
      <c r="AI252" s="13" t="str">
        <f t="array" ref="AI252">IFERROR(INDEX(E250:E265, SMALL(IF(ISNUMBER(SEARCH("JV1",F250:F265)), ROW(F250:F265)-MIN(ROW(F250:F265))+1, ""), ROW() -249 )), "")</f>
        <v/>
      </c>
      <c r="AJ252" s="13" t="str">
        <f t="array" ref="AJ252">IFERROR(INDEX(B250:B265, SMALL(IF(ISNUMBER(SEARCH("JV2",F250:F265)), ROW(F250:F265)-MIN(ROW(F250:F265))+1, ""), ROW() -249 )), "")</f>
        <v/>
      </c>
      <c r="AK252" s="13" t="str">
        <f t="array" ref="AK252">IFERROR(INDEX(C250:C265, SMALL(IF(ISNUMBER(SEARCH("JV2",F250:F265)), ROW(F250:F265)-MIN(ROW(F250:F265))+1, ""), ROW() -249 )), "")</f>
        <v/>
      </c>
      <c r="AL252" s="13" t="str">
        <f t="array" ref="AL252">IFERROR(INDEX(D250:D265, SMALL(IF(ISNUMBER(SEARCH("JV2",F250:F265)), ROW(F250:F265)-MIN(ROW(F250:F265))+1, ""), ROW() -249 )), "")</f>
        <v/>
      </c>
      <c r="AM252" s="13" t="str">
        <f t="array" ref="AM252">IFERROR(INDEX(E250:E265, SMALL(IF(ISNUMBER(SEARCH("JV2",F250:F265)), ROW(F250:F265)-MIN(ROW(F250:F265))+1, ""), ROW() -249 )), "")</f>
        <v/>
      </c>
    </row>
    <row r="253" spans="2:39" s="13" customFormat="1" ht="15" customHeight="1" x14ac:dyDescent="0.3">
      <c r="B253" s="21" t="s">
        <v>520</v>
      </c>
      <c r="C253" s="1"/>
      <c r="D253" s="22" t="s">
        <v>527</v>
      </c>
      <c r="E253" s="1" t="s">
        <v>528</v>
      </c>
      <c r="F253" s="23" t="s">
        <v>14</v>
      </c>
      <c r="G253" s="24"/>
      <c r="H253" s="25">
        <v>4426</v>
      </c>
      <c r="I253" s="24"/>
      <c r="J253" s="25" t="b">
        <v>0</v>
      </c>
      <c r="K253" s="19"/>
      <c r="L253" s="26"/>
      <c r="M253" s="27"/>
      <c r="AB253" s="13" t="str">
        <f t="array" ref="AB253">IFERROR(INDEX(B250:B265, SMALL(IF("V"=F250:F265, ROW(F250:F265)-MIN(ROW(F250:F265))+1, ""), ROW() -249 )), "")</f>
        <v>Spring Arbor University</v>
      </c>
      <c r="AC253" s="13">
        <f t="array" ref="AC253">IFERROR(INDEX(C250:C265, SMALL(IF("V"=F250:F265, ROW(F250:F265)-MIN(ROW(F250:F265))+1, ""), ROW() -249 )), "")</f>
        <v>0</v>
      </c>
      <c r="AD253" s="13" t="str">
        <f t="array" ref="AD253">IFERROR(INDEX(D250:D265, SMALL(IF("V"=F250:F265, ROW(F250:F265)-MIN(ROW(F250:F265))+1, ""), ROW() -249 )), "")</f>
        <v>11-692476</v>
      </c>
      <c r="AE253" s="13" t="str">
        <f t="array" ref="AE253">IFERROR(INDEX(E250:E265, SMALL(IF("V"=F250:F265, ROW(F250:F265)-MIN(ROW(F250:F265))+1, ""), ROW() -249 )), "")</f>
        <v>Cody Hall</v>
      </c>
      <c r="AF253" s="13" t="str">
        <f t="array" ref="AF253">IFERROR(INDEX(B250:B265, SMALL(IF(ISNUMBER(SEARCH("JV1",F250:F265)), ROW(F250:F265)-MIN(ROW(F250:F265))+1, ""), ROW() -249 )), "")</f>
        <v/>
      </c>
      <c r="AG253" s="13" t="str">
        <f t="array" ref="AG253">IFERROR(INDEX(C250:C265, SMALL(IF(ISNUMBER(SEARCH("JV1",F250:F265)), ROW(F250:F265)-MIN(ROW(F250:F265))+1, ""), ROW() -249 )), "")</f>
        <v/>
      </c>
      <c r="AH253" s="13" t="str">
        <f t="array" ref="AH253">IFERROR(INDEX(D250:D265, SMALL(IF(ISNUMBER(SEARCH("JV1",F250:F265)), ROW(F250:F265)-MIN(ROW(F250:F265))+1, ""), ROW() -249 )), "")</f>
        <v/>
      </c>
      <c r="AI253" s="13" t="str">
        <f t="array" ref="AI253">IFERROR(INDEX(E250:E265, SMALL(IF(ISNUMBER(SEARCH("JV1",F250:F265)), ROW(F250:F265)-MIN(ROW(F250:F265))+1, ""), ROW() -249 )), "")</f>
        <v/>
      </c>
      <c r="AJ253" s="13" t="str">
        <f t="array" ref="AJ253">IFERROR(INDEX(B250:B265, SMALL(IF(ISNUMBER(SEARCH("JV2",F250:F265)), ROW(F250:F265)-MIN(ROW(F250:F265))+1, ""), ROW() -249 )), "")</f>
        <v/>
      </c>
      <c r="AK253" s="13" t="str">
        <f t="array" ref="AK253">IFERROR(INDEX(C250:C265, SMALL(IF(ISNUMBER(SEARCH("JV2",F250:F265)), ROW(F250:F265)-MIN(ROW(F250:F265))+1, ""), ROW() -249 )), "")</f>
        <v/>
      </c>
      <c r="AL253" s="13" t="str">
        <f t="array" ref="AL253">IFERROR(INDEX(D250:D265, SMALL(IF(ISNUMBER(SEARCH("JV2",F250:F265)), ROW(F250:F265)-MIN(ROW(F250:F265))+1, ""), ROW() -249 )), "")</f>
        <v/>
      </c>
      <c r="AM253" s="13" t="str">
        <f t="array" ref="AM253">IFERROR(INDEX(E250:E265, SMALL(IF(ISNUMBER(SEARCH("JV2",F250:F265)), ROW(F250:F265)-MIN(ROW(F250:F265))+1, ""), ROW() -249 )), "")</f>
        <v/>
      </c>
    </row>
    <row r="254" spans="2:39" s="13" customFormat="1" ht="15" customHeight="1" x14ac:dyDescent="0.3">
      <c r="B254" s="21" t="s">
        <v>520</v>
      </c>
      <c r="C254" s="1"/>
      <c r="D254" s="22" t="s">
        <v>529</v>
      </c>
      <c r="E254" s="1" t="s">
        <v>530</v>
      </c>
      <c r="F254" s="23" t="s">
        <v>14</v>
      </c>
      <c r="G254" s="24"/>
      <c r="H254" s="25">
        <v>4426</v>
      </c>
      <c r="I254" s="24"/>
      <c r="J254" s="25" t="b">
        <v>0</v>
      </c>
      <c r="K254" s="19"/>
      <c r="L254" s="26"/>
      <c r="M254" s="27"/>
      <c r="AB254" s="13" t="str">
        <f t="array" ref="AB254">IFERROR(INDEX(B250:B265, SMALL(IF("V"=F250:F265, ROW(F250:F265)-MIN(ROW(F250:F265))+1, ""), ROW() -249 )), "")</f>
        <v>Spring Arbor University</v>
      </c>
      <c r="AC254" s="13">
        <f t="array" ref="AC254">IFERROR(INDEX(C250:C265, SMALL(IF("V"=F250:F265, ROW(F250:F265)-MIN(ROW(F250:F265))+1, ""), ROW() -249 )), "")</f>
        <v>0</v>
      </c>
      <c r="AD254" s="13" t="str">
        <f t="array" ref="AD254">IFERROR(INDEX(D250:D265, SMALL(IF("V"=F250:F265, ROW(F250:F265)-MIN(ROW(F250:F265))+1, ""), ROW() -249 )), "")</f>
        <v>11-697222</v>
      </c>
      <c r="AE254" s="13" t="str">
        <f t="array" ref="AE254">IFERROR(INDEX(E250:E265, SMALL(IF("V"=F250:F265, ROW(F250:F265)-MIN(ROW(F250:F265))+1, ""), ROW() -249 )), "")</f>
        <v>Collin Massie</v>
      </c>
      <c r="AF254" s="13" t="str">
        <f t="array" ref="AF254">IFERROR(INDEX(B250:B265, SMALL(IF(ISNUMBER(SEARCH("JV1",F250:F265)), ROW(F250:F265)-MIN(ROW(F250:F265))+1, ""), ROW() -249 )), "")</f>
        <v/>
      </c>
      <c r="AG254" s="13" t="str">
        <f t="array" ref="AG254">IFERROR(INDEX(C250:C265, SMALL(IF(ISNUMBER(SEARCH("JV1",F250:F265)), ROW(F250:F265)-MIN(ROW(F250:F265))+1, ""), ROW() -249 )), "")</f>
        <v/>
      </c>
      <c r="AH254" s="13" t="str">
        <f t="array" ref="AH254">IFERROR(INDEX(D250:D265, SMALL(IF(ISNUMBER(SEARCH("JV1",F250:F265)), ROW(F250:F265)-MIN(ROW(F250:F265))+1, ""), ROW() -249 )), "")</f>
        <v/>
      </c>
      <c r="AI254" s="13" t="str">
        <f t="array" ref="AI254">IFERROR(INDEX(E250:E265, SMALL(IF(ISNUMBER(SEARCH("JV1",F250:F265)), ROW(F250:F265)-MIN(ROW(F250:F265))+1, ""), ROW() -249 )), "")</f>
        <v/>
      </c>
      <c r="AJ254" s="13" t="str">
        <f t="array" ref="AJ254">IFERROR(INDEX(B250:B265, SMALL(IF(ISNUMBER(SEARCH("JV2",F250:F265)), ROW(F250:F265)-MIN(ROW(F250:F265))+1, ""), ROW() -249 )), "")</f>
        <v/>
      </c>
      <c r="AK254" s="13" t="str">
        <f t="array" ref="AK254">IFERROR(INDEX(C250:C265, SMALL(IF(ISNUMBER(SEARCH("JV2",F250:F265)), ROW(F250:F265)-MIN(ROW(F250:F265))+1, ""), ROW() -249 )), "")</f>
        <v/>
      </c>
      <c r="AL254" s="13" t="str">
        <f t="array" ref="AL254">IFERROR(INDEX(D250:D265, SMALL(IF(ISNUMBER(SEARCH("JV2",F250:F265)), ROW(F250:F265)-MIN(ROW(F250:F265))+1, ""), ROW() -249 )), "")</f>
        <v/>
      </c>
      <c r="AM254" s="13" t="str">
        <f t="array" ref="AM254">IFERROR(INDEX(E250:E265, SMALL(IF(ISNUMBER(SEARCH("JV2",F250:F265)), ROW(F250:F265)-MIN(ROW(F250:F265))+1, ""), ROW() -249 )), "")</f>
        <v/>
      </c>
    </row>
    <row r="255" spans="2:39" s="13" customFormat="1" ht="15" customHeight="1" x14ac:dyDescent="0.3">
      <c r="B255" s="21" t="s">
        <v>520</v>
      </c>
      <c r="C255" s="1"/>
      <c r="D255" s="22" t="s">
        <v>531</v>
      </c>
      <c r="E255" s="1" t="s">
        <v>532</v>
      </c>
      <c r="F255" s="23" t="s">
        <v>14</v>
      </c>
      <c r="G255" s="24"/>
      <c r="H255" s="25">
        <v>4426</v>
      </c>
      <c r="I255" s="24"/>
      <c r="J255" s="25" t="b">
        <v>0</v>
      </c>
      <c r="K255" s="19"/>
      <c r="L255" s="26"/>
      <c r="M255" s="27"/>
      <c r="AB255" s="13" t="str">
        <f t="array" ref="AB255">IFERROR(INDEX(B250:B265, SMALL(IF("V"=F250:F265, ROW(F250:F265)-MIN(ROW(F250:F265))+1, ""), ROW() -249 )), "")</f>
        <v>Spring Arbor University</v>
      </c>
      <c r="AC255" s="13">
        <f t="array" ref="AC255">IFERROR(INDEX(C250:C265, SMALL(IF("V"=F250:F265, ROW(F250:F265)-MIN(ROW(F250:F265))+1, ""), ROW() -249 )), "")</f>
        <v>0</v>
      </c>
      <c r="AD255" s="13" t="str">
        <f t="array" ref="AD255">IFERROR(INDEX(D250:D265, SMALL(IF("V"=F250:F265, ROW(F250:F265)-MIN(ROW(F250:F265))+1, ""), ROW() -249 )), "")</f>
        <v>19-58792</v>
      </c>
      <c r="AE255" s="13" t="str">
        <f t="array" ref="AE255">IFERROR(INDEX(E250:E265, SMALL(IF("V"=F250:F265, ROW(F250:F265)-MIN(ROW(F250:F265))+1, ""), ROW() -249 )), "")</f>
        <v>Connor Wallis</v>
      </c>
      <c r="AF255" s="13" t="str">
        <f t="array" ref="AF255">IFERROR(INDEX(B250:B265, SMALL(IF(ISNUMBER(SEARCH("JV1",F250:F265)), ROW(F250:F265)-MIN(ROW(F250:F265))+1, ""), ROW() -249 )), "")</f>
        <v/>
      </c>
      <c r="AG255" s="13" t="str">
        <f t="array" ref="AG255">IFERROR(INDEX(C250:C265, SMALL(IF(ISNUMBER(SEARCH("JV1",F250:F265)), ROW(F250:F265)-MIN(ROW(F250:F265))+1, ""), ROW() -249 )), "")</f>
        <v/>
      </c>
      <c r="AH255" s="13" t="str">
        <f t="array" ref="AH255">IFERROR(INDEX(D250:D265, SMALL(IF(ISNUMBER(SEARCH("JV1",F250:F265)), ROW(F250:F265)-MIN(ROW(F250:F265))+1, ""), ROW() -249 )), "")</f>
        <v/>
      </c>
      <c r="AI255" s="13" t="str">
        <f t="array" ref="AI255">IFERROR(INDEX(E250:E265, SMALL(IF(ISNUMBER(SEARCH("JV1",F250:F265)), ROW(F250:F265)-MIN(ROW(F250:F265))+1, ""), ROW() -249 )), "")</f>
        <v/>
      </c>
      <c r="AJ255" s="13" t="str">
        <f t="array" ref="AJ255">IFERROR(INDEX(B250:B265, SMALL(IF(ISNUMBER(SEARCH("JV2",F250:F265)), ROW(F250:F265)-MIN(ROW(F250:F265))+1, ""), ROW() -249 )), "")</f>
        <v/>
      </c>
      <c r="AK255" s="13" t="str">
        <f t="array" ref="AK255">IFERROR(INDEX(C250:C265, SMALL(IF(ISNUMBER(SEARCH("JV2",F250:F265)), ROW(F250:F265)-MIN(ROW(F250:F265))+1, ""), ROW() -249 )), "")</f>
        <v/>
      </c>
      <c r="AL255" s="13" t="str">
        <f t="array" ref="AL255">IFERROR(INDEX(D250:D265, SMALL(IF(ISNUMBER(SEARCH("JV2",F250:F265)), ROW(F250:F265)-MIN(ROW(F250:F265))+1, ""), ROW() -249 )), "")</f>
        <v/>
      </c>
      <c r="AM255" s="13" t="str">
        <f t="array" ref="AM255">IFERROR(INDEX(E250:E265, SMALL(IF(ISNUMBER(SEARCH("JV2",F250:F265)), ROW(F250:F265)-MIN(ROW(F250:F265))+1, ""), ROW() -249 )), "")</f>
        <v/>
      </c>
    </row>
    <row r="256" spans="2:39" s="13" customFormat="1" ht="15" customHeight="1" x14ac:dyDescent="0.3">
      <c r="B256" s="21" t="s">
        <v>520</v>
      </c>
      <c r="C256" s="1"/>
      <c r="D256" s="22" t="s">
        <v>533</v>
      </c>
      <c r="E256" s="1" t="s">
        <v>534</v>
      </c>
      <c r="F256" s="23" t="s">
        <v>14</v>
      </c>
      <c r="G256" s="24"/>
      <c r="H256" s="25">
        <v>4426</v>
      </c>
      <c r="I256" s="24"/>
      <c r="J256" s="25" t="b">
        <v>0</v>
      </c>
      <c r="K256" s="19"/>
      <c r="L256" s="26"/>
      <c r="M256" s="27"/>
      <c r="AB256" s="13" t="str">
        <f t="array" ref="AB256">IFERROR(INDEX(B250:B265, SMALL(IF("V"=F250:F265, ROW(F250:F265)-MIN(ROW(F250:F265))+1, ""), ROW() -249 )), "")</f>
        <v>Spring Arbor University</v>
      </c>
      <c r="AC256" s="13">
        <f t="array" ref="AC256">IFERROR(INDEX(C250:C265, SMALL(IF("V"=F250:F265, ROW(F250:F265)-MIN(ROW(F250:F265))+1, ""), ROW() -249 )), "")</f>
        <v>0</v>
      </c>
      <c r="AD256" s="13" t="str">
        <f t="array" ref="AD256">IFERROR(INDEX(D250:D265, SMALL(IF("V"=F250:F265, ROW(F250:F265)-MIN(ROW(F250:F265))+1, ""), ROW() -249 )), "")</f>
        <v>11-695044</v>
      </c>
      <c r="AE256" s="13" t="str">
        <f t="array" ref="AE256">IFERROR(INDEX(E250:E265, SMALL(IF("V"=F250:F265, ROW(F250:F265)-MIN(ROW(F250:F265))+1, ""), ROW() -249 )), "")</f>
        <v>Keegan Bradley</v>
      </c>
      <c r="AF256" s="13" t="str">
        <f t="array" ref="AF256">IFERROR(INDEX(B250:B265, SMALL(IF(ISNUMBER(SEARCH("JV1",F250:F265)), ROW(F250:F265)-MIN(ROW(F250:F265))+1, ""), ROW() -249 )), "")</f>
        <v/>
      </c>
      <c r="AG256" s="13" t="str">
        <f t="array" ref="AG256">IFERROR(INDEX(C250:C265, SMALL(IF(ISNUMBER(SEARCH("JV1",F250:F265)), ROW(F250:F265)-MIN(ROW(F250:F265))+1, ""), ROW() -249 )), "")</f>
        <v/>
      </c>
      <c r="AH256" s="13" t="str">
        <f t="array" ref="AH256">IFERROR(INDEX(D250:D265, SMALL(IF(ISNUMBER(SEARCH("JV1",F250:F265)), ROW(F250:F265)-MIN(ROW(F250:F265))+1, ""), ROW() -249 )), "")</f>
        <v/>
      </c>
      <c r="AI256" s="13" t="str">
        <f t="array" ref="AI256">IFERROR(INDEX(E250:E265, SMALL(IF(ISNUMBER(SEARCH("JV1",F250:F265)), ROW(F250:F265)-MIN(ROW(F250:F265))+1, ""), ROW() -249 )), "")</f>
        <v/>
      </c>
      <c r="AJ256" s="13" t="str">
        <f t="array" ref="AJ256">IFERROR(INDEX(B250:B265, SMALL(IF(ISNUMBER(SEARCH("JV2",F250:F265)), ROW(F250:F265)-MIN(ROW(F250:F265))+1, ""), ROW() -249 )), "")</f>
        <v/>
      </c>
      <c r="AK256" s="13" t="str">
        <f t="array" ref="AK256">IFERROR(INDEX(C250:C265, SMALL(IF(ISNUMBER(SEARCH("JV2",F250:F265)), ROW(F250:F265)-MIN(ROW(F250:F265))+1, ""), ROW() -249 )), "")</f>
        <v/>
      </c>
      <c r="AL256" s="13" t="str">
        <f t="array" ref="AL256">IFERROR(INDEX(D250:D265, SMALL(IF(ISNUMBER(SEARCH("JV2",F250:F265)), ROW(F250:F265)-MIN(ROW(F250:F265))+1, ""), ROW() -249 )), "")</f>
        <v/>
      </c>
      <c r="AM256" s="13" t="str">
        <f t="array" ref="AM256">IFERROR(INDEX(E250:E265, SMALL(IF(ISNUMBER(SEARCH("JV2",F250:F265)), ROW(F250:F265)-MIN(ROW(F250:F265))+1, ""), ROW() -249 )), "")</f>
        <v/>
      </c>
    </row>
    <row r="257" spans="2:39" s="13" customFormat="1" ht="15" customHeight="1" x14ac:dyDescent="0.3">
      <c r="B257" s="21" t="s">
        <v>520</v>
      </c>
      <c r="C257" s="1"/>
      <c r="D257" s="22" t="s">
        <v>535</v>
      </c>
      <c r="E257" s="1" t="s">
        <v>536</v>
      </c>
      <c r="F257" s="23"/>
      <c r="G257" s="24"/>
      <c r="H257" s="25">
        <v>4426</v>
      </c>
      <c r="I257" s="24"/>
      <c r="J257" s="25" t="b">
        <v>0</v>
      </c>
      <c r="K257" s="19"/>
      <c r="L257" s="26"/>
      <c r="M257" s="27"/>
      <c r="AB257" s="13" t="str">
        <f t="array" ref="AB257">IFERROR(INDEX(B250:B265, SMALL(IF("V"=F250:F265, ROW(F250:F265)-MIN(ROW(F250:F265))+1, ""), ROW() -249 )), "")</f>
        <v>Spring Arbor University</v>
      </c>
      <c r="AC257" s="13">
        <f t="array" ref="AC257">IFERROR(INDEX(C250:C265, SMALL(IF("V"=F250:F265, ROW(F250:F265)-MIN(ROW(F250:F265))+1, ""), ROW() -249 )), "")</f>
        <v>0</v>
      </c>
      <c r="AD257" s="13" t="str">
        <f t="array" ref="AD257">IFERROR(INDEX(D250:D265, SMALL(IF("V"=F250:F265, ROW(F250:F265)-MIN(ROW(F250:F265))+1, ""), ROW() -249 )), "")</f>
        <v>16-73989</v>
      </c>
      <c r="AE257" s="13" t="str">
        <f t="array" ref="AE257">IFERROR(INDEX(E250:E265, SMALL(IF("V"=F250:F265, ROW(F250:F265)-MIN(ROW(F250:F265))+1, ""), ROW() -249 )), "")</f>
        <v>Zach Gietzel</v>
      </c>
      <c r="AF257" s="13" t="str">
        <f t="array" ref="AF257">IFERROR(INDEX(B250:B265, SMALL(IF(ISNUMBER(SEARCH("JV1",F250:F265)), ROW(F250:F265)-MIN(ROW(F250:F265))+1, ""), ROW() -249 )), "")</f>
        <v/>
      </c>
      <c r="AG257" s="13" t="str">
        <f t="array" ref="AG257">IFERROR(INDEX(C250:C265, SMALL(IF(ISNUMBER(SEARCH("JV1",F250:F265)), ROW(F250:F265)-MIN(ROW(F250:F265))+1, ""), ROW() -249 )), "")</f>
        <v/>
      </c>
      <c r="AH257" s="13" t="str">
        <f t="array" ref="AH257">IFERROR(INDEX(D250:D265, SMALL(IF(ISNUMBER(SEARCH("JV1",F250:F265)), ROW(F250:F265)-MIN(ROW(F250:F265))+1, ""), ROW() -249 )), "")</f>
        <v/>
      </c>
      <c r="AI257" s="13" t="str">
        <f t="array" ref="AI257">IFERROR(INDEX(E250:E265, SMALL(IF(ISNUMBER(SEARCH("JV1",F250:F265)), ROW(F250:F265)-MIN(ROW(F250:F265))+1, ""), ROW() -249 )), "")</f>
        <v/>
      </c>
      <c r="AJ257" s="13" t="str">
        <f t="array" ref="AJ257">IFERROR(INDEX(B250:B265, SMALL(IF(ISNUMBER(SEARCH("JV2",F250:F265)), ROW(F250:F265)-MIN(ROW(F250:F265))+1, ""), ROW() -249 )), "")</f>
        <v/>
      </c>
      <c r="AK257" s="13" t="str">
        <f t="array" ref="AK257">IFERROR(INDEX(C250:C265, SMALL(IF(ISNUMBER(SEARCH("JV2",F250:F265)), ROW(F250:F265)-MIN(ROW(F250:F265))+1, ""), ROW() -249 )), "")</f>
        <v/>
      </c>
      <c r="AL257" s="13" t="str">
        <f t="array" ref="AL257">IFERROR(INDEX(D250:D265, SMALL(IF(ISNUMBER(SEARCH("JV2",F250:F265)), ROW(F250:F265)-MIN(ROW(F250:F265))+1, ""), ROW() -249 )), "")</f>
        <v/>
      </c>
      <c r="AM257" s="13" t="str">
        <f t="array" ref="AM257">IFERROR(INDEX(E250:E265, SMALL(IF(ISNUMBER(SEARCH("JV2",F250:F265)), ROW(F250:F265)-MIN(ROW(F250:F265))+1, ""), ROW() -249 )), "")</f>
        <v/>
      </c>
    </row>
    <row r="258" spans="2:39" s="13" customFormat="1" ht="15" customHeight="1" x14ac:dyDescent="0.3">
      <c r="B258" s="21" t="s">
        <v>520</v>
      </c>
      <c r="C258" s="1"/>
      <c r="D258" s="22" t="s">
        <v>537</v>
      </c>
      <c r="E258" s="1" t="s">
        <v>538</v>
      </c>
      <c r="F258" s="23" t="s">
        <v>14</v>
      </c>
      <c r="G258" s="24"/>
      <c r="H258" s="25">
        <v>4426</v>
      </c>
      <c r="I258" s="24"/>
      <c r="J258" s="25" t="b">
        <v>0</v>
      </c>
      <c r="K258" s="19"/>
      <c r="L258" s="26"/>
      <c r="M258" s="27"/>
    </row>
    <row r="259" spans="2:39" s="13" customFormat="1" ht="15" customHeight="1" x14ac:dyDescent="0.3">
      <c r="B259" s="21" t="s">
        <v>520</v>
      </c>
      <c r="C259" s="1"/>
      <c r="D259" s="22" t="s">
        <v>539</v>
      </c>
      <c r="E259" s="1" t="s">
        <v>540</v>
      </c>
      <c r="F259" s="23" t="s">
        <v>30</v>
      </c>
      <c r="G259" s="24"/>
      <c r="H259" s="25">
        <v>4426</v>
      </c>
      <c r="I259" s="24"/>
      <c r="J259" s="25" t="b">
        <v>0</v>
      </c>
      <c r="K259" s="19"/>
      <c r="L259" s="26"/>
      <c r="M259" s="27"/>
    </row>
    <row r="260" spans="2:39" s="13" customFormat="1" ht="15" customHeight="1" x14ac:dyDescent="0.3">
      <c r="B260" s="21" t="s">
        <v>520</v>
      </c>
      <c r="C260" s="1"/>
      <c r="D260" s="22" t="s">
        <v>541</v>
      </c>
      <c r="E260" s="1" t="s">
        <v>542</v>
      </c>
      <c r="F260" s="23" t="s">
        <v>30</v>
      </c>
      <c r="G260" s="24"/>
      <c r="H260" s="25">
        <v>4426</v>
      </c>
      <c r="I260" s="24"/>
      <c r="J260" s="25" t="b">
        <v>0</v>
      </c>
      <c r="K260" s="19"/>
      <c r="L260" s="26"/>
      <c r="M260" s="27"/>
    </row>
    <row r="261" spans="2:39" s="13" customFormat="1" ht="15" customHeight="1" x14ac:dyDescent="0.3">
      <c r="B261" s="21" t="s">
        <v>520</v>
      </c>
      <c r="C261" s="1"/>
      <c r="D261" s="22" t="s">
        <v>543</v>
      </c>
      <c r="E261" s="1" t="s">
        <v>544</v>
      </c>
      <c r="F261" s="23" t="s">
        <v>30</v>
      </c>
      <c r="G261" s="24"/>
      <c r="H261" s="25">
        <v>4426</v>
      </c>
      <c r="I261" s="24"/>
      <c r="J261" s="25" t="b">
        <v>0</v>
      </c>
      <c r="K261" s="19"/>
      <c r="L261" s="26"/>
      <c r="M261" s="27"/>
    </row>
    <row r="262" spans="2:39" s="13" customFormat="1" ht="15" customHeight="1" x14ac:dyDescent="0.3">
      <c r="B262" s="21" t="s">
        <v>520</v>
      </c>
      <c r="C262" s="1"/>
      <c r="D262" s="22" t="s">
        <v>545</v>
      </c>
      <c r="E262" s="1" t="s">
        <v>546</v>
      </c>
      <c r="F262" s="23" t="s">
        <v>14</v>
      </c>
      <c r="G262" s="24"/>
      <c r="H262" s="25">
        <v>4426</v>
      </c>
      <c r="I262" s="24"/>
      <c r="J262" s="25" t="b">
        <v>0</v>
      </c>
      <c r="K262" s="19"/>
      <c r="L262" s="26"/>
      <c r="M262" s="27"/>
    </row>
    <row r="263" spans="2:39" s="13" customFormat="1" ht="15" customHeight="1" x14ac:dyDescent="0.3">
      <c r="B263" s="21" t="s">
        <v>520</v>
      </c>
      <c r="C263" s="1"/>
      <c r="D263" s="22" t="s">
        <v>547</v>
      </c>
      <c r="E263" s="1" t="s">
        <v>548</v>
      </c>
      <c r="F263" s="23" t="s">
        <v>30</v>
      </c>
      <c r="G263" s="24"/>
      <c r="H263" s="25">
        <v>4426</v>
      </c>
      <c r="I263" s="24"/>
      <c r="J263" s="25" t="b">
        <v>0</v>
      </c>
      <c r="K263" s="19"/>
      <c r="L263" s="26"/>
      <c r="M263" s="27"/>
    </row>
    <row r="264" spans="2:39" s="13" customFormat="1" ht="15" customHeight="1" x14ac:dyDescent="0.3">
      <c r="B264" s="21" t="s">
        <v>520</v>
      </c>
      <c r="C264" s="1"/>
      <c r="D264" s="22" t="s">
        <v>549</v>
      </c>
      <c r="E264" s="1" t="s">
        <v>550</v>
      </c>
      <c r="F264" s="23" t="s">
        <v>30</v>
      </c>
      <c r="G264" s="24"/>
      <c r="H264" s="25">
        <v>4426</v>
      </c>
      <c r="I264" s="24"/>
      <c r="J264" s="25" t="b">
        <v>0</v>
      </c>
      <c r="K264" s="19"/>
      <c r="L264" s="26"/>
      <c r="M264" s="27"/>
    </row>
    <row r="265" spans="2:39" s="13" customFormat="1" ht="15" customHeight="1" x14ac:dyDescent="0.3">
      <c r="B265" s="21" t="s">
        <v>520</v>
      </c>
      <c r="C265" s="1"/>
      <c r="D265" s="22" t="s">
        <v>551</v>
      </c>
      <c r="E265" s="1" t="s">
        <v>552</v>
      </c>
      <c r="F265" s="23" t="s">
        <v>14</v>
      </c>
      <c r="G265" s="24"/>
      <c r="H265" s="25">
        <v>4426</v>
      </c>
      <c r="I265" s="24"/>
      <c r="J265" s="25" t="b">
        <v>0</v>
      </c>
      <c r="K265" s="19"/>
      <c r="L265" s="26"/>
      <c r="M265" s="27"/>
    </row>
    <row r="266" spans="2:39" s="13" customFormat="1" ht="15" customHeight="1" x14ac:dyDescent="0.3">
      <c r="B266" s="21" t="s">
        <v>553</v>
      </c>
      <c r="C266" s="1"/>
      <c r="D266" s="22" t="s">
        <v>554</v>
      </c>
      <c r="E266" s="1" t="s">
        <v>555</v>
      </c>
      <c r="F266" s="23" t="s">
        <v>14</v>
      </c>
      <c r="G266" s="24"/>
      <c r="H266" s="25">
        <v>4330</v>
      </c>
      <c r="I266" s="24"/>
      <c r="J266" s="25" t="b">
        <v>0</v>
      </c>
      <c r="K266" s="19"/>
      <c r="L266" s="26"/>
      <c r="M266" s="27"/>
      <c r="AB266" s="13" t="str">
        <f t="array" ref="AB266">IFERROR(INDEX(B266:B273, SMALL(IF("V"=F266:F273, ROW(F266:F273)-MIN(ROW(F266:F273))+1, ""), ROW() -265 )), "")</f>
        <v>University of the Cumberlands</v>
      </c>
      <c r="AC266" s="13">
        <f t="array" ref="AC266">IFERROR(INDEX(C266:C273, SMALL(IF("V"=F266:F273, ROW(F266:F273)-MIN(ROW(F266:F273))+1, ""), ROW() -265 )), "")</f>
        <v>0</v>
      </c>
      <c r="AD266" s="13" t="str">
        <f t="array" ref="AD266">IFERROR(INDEX(D266:D273, SMALL(IF("V"=F266:F273, ROW(F266:F273)-MIN(ROW(F266:F273))+1, ""), ROW() -265 )), "")</f>
        <v>11-77678</v>
      </c>
      <c r="AE266" s="13" t="str">
        <f t="array" ref="AE266">IFERROR(INDEX(E266:E273, SMALL(IF("V"=F266:F273, ROW(F266:F273)-MIN(ROW(F266:F273))+1, ""), ROW() -265 )), "")</f>
        <v>Aidan Longo</v>
      </c>
      <c r="AF266" s="13" t="str">
        <f t="array" ref="AF266">IFERROR(INDEX(B266:B273, SMALL(IF(ISNUMBER(SEARCH("JV1",F266:F273)), ROW(F266:F273)-MIN(ROW(F266:F273))+1, ""), ROW() -265 )), "")</f>
        <v/>
      </c>
      <c r="AG266" s="13" t="str">
        <f t="array" ref="AG266">IFERROR(INDEX(C266:C273, SMALL(IF(ISNUMBER(SEARCH("JV1",F266:F273)), ROW(F266:F273)-MIN(ROW(F266:F273))+1, ""), ROW() -265 )), "")</f>
        <v/>
      </c>
      <c r="AH266" s="13" t="str">
        <f t="array" ref="AH266">IFERROR(INDEX(D266:D273, SMALL(IF(ISNUMBER(SEARCH("JV1",F266:F273)), ROW(F266:F273)-MIN(ROW(F266:F273))+1, ""), ROW() -265 )), "")</f>
        <v/>
      </c>
      <c r="AI266" s="13" t="str">
        <f t="array" ref="AI266">IFERROR(INDEX(E266:E273, SMALL(IF(ISNUMBER(SEARCH("JV1",F266:F273)), ROW(F266:F273)-MIN(ROW(F266:F273))+1, ""), ROW() -265 )), "")</f>
        <v/>
      </c>
      <c r="AJ266" s="13" t="str">
        <f t="array" ref="AJ266">IFERROR(INDEX(B266:B273, SMALL(IF(ISNUMBER(SEARCH("JV2",F266:F273)), ROW(F266:F273)-MIN(ROW(F266:F273))+1, ""), ROW() -265 )), "")</f>
        <v/>
      </c>
      <c r="AK266" s="13" t="str">
        <f t="array" ref="AK266">IFERROR(INDEX(C266:C273, SMALL(IF(ISNUMBER(SEARCH("JV2",F266:F273)), ROW(F266:F273)-MIN(ROW(F266:F273))+1, ""), ROW() -265 )), "")</f>
        <v/>
      </c>
      <c r="AL266" s="13" t="str">
        <f t="array" ref="AL266">IFERROR(INDEX(D266:D273, SMALL(IF(ISNUMBER(SEARCH("JV2",F266:F273)), ROW(F266:F273)-MIN(ROW(F266:F273))+1, ""), ROW() -265 )), "")</f>
        <v/>
      </c>
      <c r="AM266" s="13" t="str">
        <f t="array" ref="AM266">IFERROR(INDEX(E266:E273, SMALL(IF(ISNUMBER(SEARCH("JV2",F266:F273)), ROW(F266:F273)-MIN(ROW(F266:F273))+1, ""), ROW() -265 )), "")</f>
        <v/>
      </c>
    </row>
    <row r="267" spans="2:39" s="13" customFormat="1" ht="15" customHeight="1" x14ac:dyDescent="0.3">
      <c r="B267" s="21" t="s">
        <v>553</v>
      </c>
      <c r="C267" s="1"/>
      <c r="D267" s="22" t="s">
        <v>556</v>
      </c>
      <c r="E267" s="1" t="s">
        <v>557</v>
      </c>
      <c r="F267" s="23" t="s">
        <v>14</v>
      </c>
      <c r="G267" s="24"/>
      <c r="H267" s="25">
        <v>4330</v>
      </c>
      <c r="I267" s="24"/>
      <c r="J267" s="25" t="b">
        <v>0</v>
      </c>
      <c r="K267" s="19"/>
      <c r="L267" s="26"/>
      <c r="M267" s="27"/>
      <c r="AB267" s="13" t="str">
        <f t="array" ref="AB267">IFERROR(INDEX(B266:B273, SMALL(IF("V"=F266:F273, ROW(F266:F273)-MIN(ROW(F266:F273))+1, ""), ROW() -265 )), "")</f>
        <v>University of the Cumberlands</v>
      </c>
      <c r="AC267" s="13">
        <f t="array" ref="AC267">IFERROR(INDEX(C266:C273, SMALL(IF("V"=F266:F273, ROW(F266:F273)-MIN(ROW(F266:F273))+1, ""), ROW() -265 )), "")</f>
        <v>0</v>
      </c>
      <c r="AD267" s="13" t="str">
        <f t="array" ref="AD267">IFERROR(INDEX(D266:D273, SMALL(IF("V"=F266:F273, ROW(F266:F273)-MIN(ROW(F266:F273))+1, ""), ROW() -265 )), "")</f>
        <v>18-2834</v>
      </c>
      <c r="AE267" s="13" t="str">
        <f t="array" ref="AE267">IFERROR(INDEX(E266:E273, SMALL(IF("V"=F266:F273, ROW(F266:F273)-MIN(ROW(F266:F273))+1, ""), ROW() -265 )), "")</f>
        <v>Austin Hale</v>
      </c>
      <c r="AF267" s="13" t="str">
        <f t="array" ref="AF267">IFERROR(INDEX(B266:B273, SMALL(IF(ISNUMBER(SEARCH("JV1",F266:F273)), ROW(F266:F273)-MIN(ROW(F266:F273))+1, ""), ROW() -265 )), "")</f>
        <v/>
      </c>
      <c r="AG267" s="13" t="str">
        <f t="array" ref="AG267">IFERROR(INDEX(C266:C273, SMALL(IF(ISNUMBER(SEARCH("JV1",F266:F273)), ROW(F266:F273)-MIN(ROW(F266:F273))+1, ""), ROW() -265 )), "")</f>
        <v/>
      </c>
      <c r="AH267" s="13" t="str">
        <f t="array" ref="AH267">IFERROR(INDEX(D266:D273, SMALL(IF(ISNUMBER(SEARCH("JV1",F266:F273)), ROW(F266:F273)-MIN(ROW(F266:F273))+1, ""), ROW() -265 )), "")</f>
        <v/>
      </c>
      <c r="AI267" s="13" t="str">
        <f t="array" ref="AI267">IFERROR(INDEX(E266:E273, SMALL(IF(ISNUMBER(SEARCH("JV1",F266:F273)), ROW(F266:F273)-MIN(ROW(F266:F273))+1, ""), ROW() -265 )), "")</f>
        <v/>
      </c>
      <c r="AJ267" s="13" t="str">
        <f t="array" ref="AJ267">IFERROR(INDEX(B266:B273, SMALL(IF(ISNUMBER(SEARCH("JV2",F266:F273)), ROW(F266:F273)-MIN(ROW(F266:F273))+1, ""), ROW() -265 )), "")</f>
        <v/>
      </c>
      <c r="AK267" s="13" t="str">
        <f t="array" ref="AK267">IFERROR(INDEX(C266:C273, SMALL(IF(ISNUMBER(SEARCH("JV2",F266:F273)), ROW(F266:F273)-MIN(ROW(F266:F273))+1, ""), ROW() -265 )), "")</f>
        <v/>
      </c>
      <c r="AL267" s="13" t="str">
        <f t="array" ref="AL267">IFERROR(INDEX(D266:D273, SMALL(IF(ISNUMBER(SEARCH("JV2",F266:F273)), ROW(F266:F273)-MIN(ROW(F266:F273))+1, ""), ROW() -265 )), "")</f>
        <v/>
      </c>
      <c r="AM267" s="13" t="str">
        <f t="array" ref="AM267">IFERROR(INDEX(E266:E273, SMALL(IF(ISNUMBER(SEARCH("JV2",F266:F273)), ROW(F266:F273)-MIN(ROW(F266:F273))+1, ""), ROW() -265 )), "")</f>
        <v/>
      </c>
    </row>
    <row r="268" spans="2:39" s="13" customFormat="1" ht="15" customHeight="1" x14ac:dyDescent="0.3">
      <c r="B268" s="21" t="s">
        <v>553</v>
      </c>
      <c r="C268" s="1"/>
      <c r="D268" s="22" t="s">
        <v>558</v>
      </c>
      <c r="E268" s="1" t="s">
        <v>559</v>
      </c>
      <c r="F268" s="23" t="s">
        <v>14</v>
      </c>
      <c r="G268" s="24"/>
      <c r="H268" s="25">
        <v>4330</v>
      </c>
      <c r="I268" s="24"/>
      <c r="J268" s="25" t="b">
        <v>0</v>
      </c>
      <c r="K268" s="19"/>
      <c r="L268" s="26"/>
      <c r="M268" s="27"/>
      <c r="AB268" s="13" t="str">
        <f t="array" ref="AB268">IFERROR(INDEX(B266:B273, SMALL(IF("V"=F266:F273, ROW(F266:F273)-MIN(ROW(F266:F273))+1, ""), ROW() -265 )), "")</f>
        <v>University of the Cumberlands</v>
      </c>
      <c r="AC268" s="13">
        <f t="array" ref="AC268">IFERROR(INDEX(C266:C273, SMALL(IF("V"=F266:F273, ROW(F266:F273)-MIN(ROW(F266:F273))+1, ""), ROW() -265 )), "")</f>
        <v>0</v>
      </c>
      <c r="AD268" s="13" t="str">
        <f t="array" ref="AD268">IFERROR(INDEX(D266:D273, SMALL(IF("V"=F266:F273, ROW(F266:F273)-MIN(ROW(F266:F273))+1, ""), ROW() -265 )), "")</f>
        <v>11-746126</v>
      </c>
      <c r="AE268" s="13" t="str">
        <f t="array" ref="AE268">IFERROR(INDEX(E266:E273, SMALL(IF("V"=F266:F273, ROW(F266:F273)-MIN(ROW(F266:F273))+1, ""), ROW() -265 )), "")</f>
        <v>Charles Wilken</v>
      </c>
      <c r="AF268" s="13" t="str">
        <f t="array" ref="AF268">IFERROR(INDEX(B266:B273, SMALL(IF(ISNUMBER(SEARCH("JV1",F266:F273)), ROW(F266:F273)-MIN(ROW(F266:F273))+1, ""), ROW() -265 )), "")</f>
        <v/>
      </c>
      <c r="AG268" s="13" t="str">
        <f t="array" ref="AG268">IFERROR(INDEX(C266:C273, SMALL(IF(ISNUMBER(SEARCH("JV1",F266:F273)), ROW(F266:F273)-MIN(ROW(F266:F273))+1, ""), ROW() -265 )), "")</f>
        <v/>
      </c>
      <c r="AH268" s="13" t="str">
        <f t="array" ref="AH268">IFERROR(INDEX(D266:D273, SMALL(IF(ISNUMBER(SEARCH("JV1",F266:F273)), ROW(F266:F273)-MIN(ROW(F266:F273))+1, ""), ROW() -265 )), "")</f>
        <v/>
      </c>
      <c r="AI268" s="13" t="str">
        <f t="array" ref="AI268">IFERROR(INDEX(E266:E273, SMALL(IF(ISNUMBER(SEARCH("JV1",F266:F273)), ROW(F266:F273)-MIN(ROW(F266:F273))+1, ""), ROW() -265 )), "")</f>
        <v/>
      </c>
      <c r="AJ268" s="13" t="str">
        <f t="array" ref="AJ268">IFERROR(INDEX(B266:B273, SMALL(IF(ISNUMBER(SEARCH("JV2",F266:F273)), ROW(F266:F273)-MIN(ROW(F266:F273))+1, ""), ROW() -265 )), "")</f>
        <v/>
      </c>
      <c r="AK268" s="13" t="str">
        <f t="array" ref="AK268">IFERROR(INDEX(C266:C273, SMALL(IF(ISNUMBER(SEARCH("JV2",F266:F273)), ROW(F266:F273)-MIN(ROW(F266:F273))+1, ""), ROW() -265 )), "")</f>
        <v/>
      </c>
      <c r="AL268" s="13" t="str">
        <f t="array" ref="AL268">IFERROR(INDEX(D266:D273, SMALL(IF(ISNUMBER(SEARCH("JV2",F266:F273)), ROW(F266:F273)-MIN(ROW(F266:F273))+1, ""), ROW() -265 )), "")</f>
        <v/>
      </c>
      <c r="AM268" s="13" t="str">
        <f t="array" ref="AM268">IFERROR(INDEX(E266:E273, SMALL(IF(ISNUMBER(SEARCH("JV2",F266:F273)), ROW(F266:F273)-MIN(ROW(F266:F273))+1, ""), ROW() -265 )), "")</f>
        <v/>
      </c>
    </row>
    <row r="269" spans="2:39" s="13" customFormat="1" ht="15" customHeight="1" x14ac:dyDescent="0.3">
      <c r="B269" s="21" t="s">
        <v>553</v>
      </c>
      <c r="C269" s="1"/>
      <c r="D269" s="22" t="s">
        <v>560</v>
      </c>
      <c r="E269" s="1" t="s">
        <v>561</v>
      </c>
      <c r="F269" s="23" t="s">
        <v>14</v>
      </c>
      <c r="G269" s="24"/>
      <c r="H269" s="25">
        <v>4330</v>
      </c>
      <c r="I269" s="24"/>
      <c r="J269" s="25" t="b">
        <v>0</v>
      </c>
      <c r="K269" s="19"/>
      <c r="L269" s="26"/>
      <c r="M269" s="27"/>
      <c r="AB269" s="13" t="str">
        <f t="array" ref="AB269">IFERROR(INDEX(B266:B273, SMALL(IF("V"=F266:F273, ROW(F266:F273)-MIN(ROW(F266:F273))+1, ""), ROW() -265 )), "")</f>
        <v>University of the Cumberlands</v>
      </c>
      <c r="AC269" s="13">
        <f t="array" ref="AC269">IFERROR(INDEX(C266:C273, SMALL(IF("V"=F266:F273, ROW(F266:F273)-MIN(ROW(F266:F273))+1, ""), ROW() -265 )), "")</f>
        <v>0</v>
      </c>
      <c r="AD269" s="13" t="str">
        <f t="array" ref="AD269">IFERROR(INDEX(D266:D273, SMALL(IF("V"=F266:F273, ROW(F266:F273)-MIN(ROW(F266:F273))+1, ""), ROW() -265 )), "")</f>
        <v>20-39316</v>
      </c>
      <c r="AE269" s="13" t="str">
        <f t="array" ref="AE269">IFERROR(INDEX(E266:E273, SMALL(IF("V"=F266:F273, ROW(F266:F273)-MIN(ROW(F266:F273))+1, ""), ROW() -265 )), "")</f>
        <v>Cody Lumpkins</v>
      </c>
      <c r="AF269" s="13" t="str">
        <f t="array" ref="AF269">IFERROR(INDEX(B266:B273, SMALL(IF(ISNUMBER(SEARCH("JV1",F266:F273)), ROW(F266:F273)-MIN(ROW(F266:F273))+1, ""), ROW() -265 )), "")</f>
        <v/>
      </c>
      <c r="AG269" s="13" t="str">
        <f t="array" ref="AG269">IFERROR(INDEX(C266:C273, SMALL(IF(ISNUMBER(SEARCH("JV1",F266:F273)), ROW(F266:F273)-MIN(ROW(F266:F273))+1, ""), ROW() -265 )), "")</f>
        <v/>
      </c>
      <c r="AH269" s="13" t="str">
        <f t="array" ref="AH269">IFERROR(INDEX(D266:D273, SMALL(IF(ISNUMBER(SEARCH("JV1",F266:F273)), ROW(F266:F273)-MIN(ROW(F266:F273))+1, ""), ROW() -265 )), "")</f>
        <v/>
      </c>
      <c r="AI269" s="13" t="str">
        <f t="array" ref="AI269">IFERROR(INDEX(E266:E273, SMALL(IF(ISNUMBER(SEARCH("JV1",F266:F273)), ROW(F266:F273)-MIN(ROW(F266:F273))+1, ""), ROW() -265 )), "")</f>
        <v/>
      </c>
      <c r="AJ269" s="13" t="str">
        <f t="array" ref="AJ269">IFERROR(INDEX(B266:B273, SMALL(IF(ISNUMBER(SEARCH("JV2",F266:F273)), ROW(F266:F273)-MIN(ROW(F266:F273))+1, ""), ROW() -265 )), "")</f>
        <v/>
      </c>
      <c r="AK269" s="13" t="str">
        <f t="array" ref="AK269">IFERROR(INDEX(C266:C273, SMALL(IF(ISNUMBER(SEARCH("JV2",F266:F273)), ROW(F266:F273)-MIN(ROW(F266:F273))+1, ""), ROW() -265 )), "")</f>
        <v/>
      </c>
      <c r="AL269" s="13" t="str">
        <f t="array" ref="AL269">IFERROR(INDEX(D266:D273, SMALL(IF(ISNUMBER(SEARCH("JV2",F266:F273)), ROW(F266:F273)-MIN(ROW(F266:F273))+1, ""), ROW() -265 )), "")</f>
        <v/>
      </c>
      <c r="AM269" s="13" t="str">
        <f t="array" ref="AM269">IFERROR(INDEX(E266:E273, SMALL(IF(ISNUMBER(SEARCH("JV2",F266:F273)), ROW(F266:F273)-MIN(ROW(F266:F273))+1, ""), ROW() -265 )), "")</f>
        <v/>
      </c>
    </row>
    <row r="270" spans="2:39" s="13" customFormat="1" ht="15" customHeight="1" x14ac:dyDescent="0.3">
      <c r="B270" s="21" t="s">
        <v>553</v>
      </c>
      <c r="C270" s="1"/>
      <c r="D270" s="22" t="s">
        <v>562</v>
      </c>
      <c r="E270" s="1" t="s">
        <v>563</v>
      </c>
      <c r="F270" s="23" t="s">
        <v>14</v>
      </c>
      <c r="G270" s="24"/>
      <c r="H270" s="25">
        <v>4330</v>
      </c>
      <c r="I270" s="24"/>
      <c r="J270" s="25" t="b">
        <v>0</v>
      </c>
      <c r="K270" s="19"/>
      <c r="L270" s="26"/>
      <c r="M270" s="27"/>
      <c r="AB270" s="13" t="str">
        <f t="array" ref="AB270">IFERROR(INDEX(B266:B273, SMALL(IF("V"=F266:F273, ROW(F266:F273)-MIN(ROW(F266:F273))+1, ""), ROW() -265 )), "")</f>
        <v>University of the Cumberlands</v>
      </c>
      <c r="AC270" s="13">
        <f t="array" ref="AC270">IFERROR(INDEX(C266:C273, SMALL(IF("V"=F266:F273, ROW(F266:F273)-MIN(ROW(F266:F273))+1, ""), ROW() -265 )), "")</f>
        <v>0</v>
      </c>
      <c r="AD270" s="13" t="str">
        <f t="array" ref="AD270">IFERROR(INDEX(D266:D273, SMALL(IF("V"=F266:F273, ROW(F266:F273)-MIN(ROW(F266:F273))+1, ""), ROW() -265 )), "")</f>
        <v>16-162248</v>
      </c>
      <c r="AE270" s="13" t="str">
        <f t="array" ref="AE270">IFERROR(INDEX(E266:E273, SMALL(IF("V"=F266:F273, ROW(F266:F273)-MIN(ROW(F266:F273))+1, ""), ROW() -265 )), "")</f>
        <v>Koby Brewer</v>
      </c>
      <c r="AF270" s="13" t="str">
        <f t="array" ref="AF270">IFERROR(INDEX(B266:B273, SMALL(IF(ISNUMBER(SEARCH("JV1",F266:F273)), ROW(F266:F273)-MIN(ROW(F266:F273))+1, ""), ROW() -265 )), "")</f>
        <v/>
      </c>
      <c r="AG270" s="13" t="str">
        <f t="array" ref="AG270">IFERROR(INDEX(C266:C273, SMALL(IF(ISNUMBER(SEARCH("JV1",F266:F273)), ROW(F266:F273)-MIN(ROW(F266:F273))+1, ""), ROW() -265 )), "")</f>
        <v/>
      </c>
      <c r="AH270" s="13" t="str">
        <f t="array" ref="AH270">IFERROR(INDEX(D266:D273, SMALL(IF(ISNUMBER(SEARCH("JV1",F266:F273)), ROW(F266:F273)-MIN(ROW(F266:F273))+1, ""), ROW() -265 )), "")</f>
        <v/>
      </c>
      <c r="AI270" s="13" t="str">
        <f t="array" ref="AI270">IFERROR(INDEX(E266:E273, SMALL(IF(ISNUMBER(SEARCH("JV1",F266:F273)), ROW(F266:F273)-MIN(ROW(F266:F273))+1, ""), ROW() -265 )), "")</f>
        <v/>
      </c>
      <c r="AJ270" s="13" t="str">
        <f t="array" ref="AJ270">IFERROR(INDEX(B266:B273, SMALL(IF(ISNUMBER(SEARCH("JV2",F266:F273)), ROW(F266:F273)-MIN(ROW(F266:F273))+1, ""), ROW() -265 )), "")</f>
        <v/>
      </c>
      <c r="AK270" s="13" t="str">
        <f t="array" ref="AK270">IFERROR(INDEX(C266:C273, SMALL(IF(ISNUMBER(SEARCH("JV2",F266:F273)), ROW(F266:F273)-MIN(ROW(F266:F273))+1, ""), ROW() -265 )), "")</f>
        <v/>
      </c>
      <c r="AL270" s="13" t="str">
        <f t="array" ref="AL270">IFERROR(INDEX(D266:D273, SMALL(IF(ISNUMBER(SEARCH("JV2",F266:F273)), ROW(F266:F273)-MIN(ROW(F266:F273))+1, ""), ROW() -265 )), "")</f>
        <v/>
      </c>
      <c r="AM270" s="13" t="str">
        <f t="array" ref="AM270">IFERROR(INDEX(E266:E273, SMALL(IF(ISNUMBER(SEARCH("JV2",F266:F273)), ROW(F266:F273)-MIN(ROW(F266:F273))+1, ""), ROW() -265 )), "")</f>
        <v/>
      </c>
    </row>
    <row r="271" spans="2:39" s="13" customFormat="1" ht="15" customHeight="1" x14ac:dyDescent="0.3">
      <c r="B271" s="21" t="s">
        <v>553</v>
      </c>
      <c r="C271" s="1"/>
      <c r="D271" s="22" t="s">
        <v>564</v>
      </c>
      <c r="E271" s="1" t="s">
        <v>565</v>
      </c>
      <c r="F271" s="23" t="s">
        <v>14</v>
      </c>
      <c r="G271" s="24"/>
      <c r="H271" s="25">
        <v>4330</v>
      </c>
      <c r="I271" s="24"/>
      <c r="J271" s="25" t="b">
        <v>0</v>
      </c>
      <c r="K271" s="19"/>
      <c r="L271" s="26"/>
      <c r="M271" s="27"/>
      <c r="AB271" s="13" t="str">
        <f t="array" ref="AB271">IFERROR(INDEX(B266:B273, SMALL(IF("V"=F266:F273, ROW(F266:F273)-MIN(ROW(F266:F273))+1, ""), ROW() -265 )), "")</f>
        <v>University of the Cumberlands</v>
      </c>
      <c r="AC271" s="13">
        <f t="array" ref="AC271">IFERROR(INDEX(C266:C273, SMALL(IF("V"=F266:F273, ROW(F266:F273)-MIN(ROW(F266:F273))+1, ""), ROW() -265 )), "")</f>
        <v>0</v>
      </c>
      <c r="AD271" s="13" t="str">
        <f t="array" ref="AD271">IFERROR(INDEX(D266:D273, SMALL(IF("V"=F266:F273, ROW(F266:F273)-MIN(ROW(F266:F273))+1, ""), ROW() -265 )), "")</f>
        <v>8069-30719</v>
      </c>
      <c r="AE271" s="13" t="str">
        <f t="array" ref="AE271">IFERROR(INDEX(E266:E273, SMALL(IF("V"=F266:F273, ROW(F266:F273)-MIN(ROW(F266:F273))+1, ""), ROW() -265 )), "")</f>
        <v>Liam Mcnamara</v>
      </c>
      <c r="AF271" s="13" t="str">
        <f t="array" ref="AF271">IFERROR(INDEX(B266:B273, SMALL(IF(ISNUMBER(SEARCH("JV1",F266:F273)), ROW(F266:F273)-MIN(ROW(F266:F273))+1, ""), ROW() -265 )), "")</f>
        <v/>
      </c>
      <c r="AG271" s="13" t="str">
        <f t="array" ref="AG271">IFERROR(INDEX(C266:C273, SMALL(IF(ISNUMBER(SEARCH("JV1",F266:F273)), ROW(F266:F273)-MIN(ROW(F266:F273))+1, ""), ROW() -265 )), "")</f>
        <v/>
      </c>
      <c r="AH271" s="13" t="str">
        <f t="array" ref="AH271">IFERROR(INDEX(D266:D273, SMALL(IF(ISNUMBER(SEARCH("JV1",F266:F273)), ROW(F266:F273)-MIN(ROW(F266:F273))+1, ""), ROW() -265 )), "")</f>
        <v/>
      </c>
      <c r="AI271" s="13" t="str">
        <f t="array" ref="AI271">IFERROR(INDEX(E266:E273, SMALL(IF(ISNUMBER(SEARCH("JV1",F266:F273)), ROW(F266:F273)-MIN(ROW(F266:F273))+1, ""), ROW() -265 )), "")</f>
        <v/>
      </c>
      <c r="AJ271" s="13" t="str">
        <f t="array" ref="AJ271">IFERROR(INDEX(B266:B273, SMALL(IF(ISNUMBER(SEARCH("JV2",F266:F273)), ROW(F266:F273)-MIN(ROW(F266:F273))+1, ""), ROW() -265 )), "")</f>
        <v/>
      </c>
      <c r="AK271" s="13" t="str">
        <f t="array" ref="AK271">IFERROR(INDEX(C266:C273, SMALL(IF(ISNUMBER(SEARCH("JV2",F266:F273)), ROW(F266:F273)-MIN(ROW(F266:F273))+1, ""), ROW() -265 )), "")</f>
        <v/>
      </c>
      <c r="AL271" s="13" t="str">
        <f t="array" ref="AL271">IFERROR(INDEX(D266:D273, SMALL(IF(ISNUMBER(SEARCH("JV2",F266:F273)), ROW(F266:F273)-MIN(ROW(F266:F273))+1, ""), ROW() -265 )), "")</f>
        <v/>
      </c>
      <c r="AM271" s="13" t="str">
        <f t="array" ref="AM271">IFERROR(INDEX(E266:E273, SMALL(IF(ISNUMBER(SEARCH("JV2",F266:F273)), ROW(F266:F273)-MIN(ROW(F266:F273))+1, ""), ROW() -265 )), "")</f>
        <v/>
      </c>
    </row>
    <row r="272" spans="2:39" s="13" customFormat="1" ht="15" customHeight="1" x14ac:dyDescent="0.3">
      <c r="B272" s="21" t="s">
        <v>553</v>
      </c>
      <c r="C272" s="1"/>
      <c r="D272" s="22" t="s">
        <v>566</v>
      </c>
      <c r="E272" s="1" t="s">
        <v>567</v>
      </c>
      <c r="F272" s="23" t="s">
        <v>14</v>
      </c>
      <c r="G272" s="24"/>
      <c r="H272" s="25">
        <v>4330</v>
      </c>
      <c r="I272" s="24"/>
      <c r="J272" s="25" t="b">
        <v>0</v>
      </c>
      <c r="K272" s="19"/>
      <c r="L272" s="26"/>
      <c r="M272" s="27"/>
      <c r="AB272" s="13" t="str">
        <f t="array" ref="AB272">IFERROR(INDEX(B266:B273, SMALL(IF("V"=F266:F273, ROW(F266:F273)-MIN(ROW(F266:F273))+1, ""), ROW() -265 )), "")</f>
        <v>University of the Cumberlands</v>
      </c>
      <c r="AC272" s="13">
        <f t="array" ref="AC272">IFERROR(INDEX(C266:C273, SMALL(IF("V"=F266:F273, ROW(F266:F273)-MIN(ROW(F266:F273))+1, ""), ROW() -265 )), "")</f>
        <v>0</v>
      </c>
      <c r="AD272" s="13" t="str">
        <f t="array" ref="AD272">IFERROR(INDEX(D266:D273, SMALL(IF("V"=F266:F273, ROW(F266:F273)-MIN(ROW(F266:F273))+1, ""), ROW() -265 )), "")</f>
        <v>19-80458</v>
      </c>
      <c r="AE272" s="13" t="str">
        <f t="array" ref="AE272">IFERROR(INDEX(E266:E273, SMALL(IF("V"=F266:F273, ROW(F266:F273)-MIN(ROW(F266:F273))+1, ""), ROW() -265 )), "")</f>
        <v>Samuel Belew</v>
      </c>
      <c r="AF272" s="13" t="str">
        <f t="array" ref="AF272">IFERROR(INDEX(B266:B273, SMALL(IF(ISNUMBER(SEARCH("JV1",F266:F273)), ROW(F266:F273)-MIN(ROW(F266:F273))+1, ""), ROW() -265 )), "")</f>
        <v/>
      </c>
      <c r="AG272" s="13" t="str">
        <f t="array" ref="AG272">IFERROR(INDEX(C266:C273, SMALL(IF(ISNUMBER(SEARCH("JV1",F266:F273)), ROW(F266:F273)-MIN(ROW(F266:F273))+1, ""), ROW() -265 )), "")</f>
        <v/>
      </c>
      <c r="AH272" s="13" t="str">
        <f t="array" ref="AH272">IFERROR(INDEX(D266:D273, SMALL(IF(ISNUMBER(SEARCH("JV1",F266:F273)), ROW(F266:F273)-MIN(ROW(F266:F273))+1, ""), ROW() -265 )), "")</f>
        <v/>
      </c>
      <c r="AI272" s="13" t="str">
        <f t="array" ref="AI272">IFERROR(INDEX(E266:E273, SMALL(IF(ISNUMBER(SEARCH("JV1",F266:F273)), ROW(F266:F273)-MIN(ROW(F266:F273))+1, ""), ROW() -265 )), "")</f>
        <v/>
      </c>
      <c r="AJ272" s="13" t="str">
        <f t="array" ref="AJ272">IFERROR(INDEX(B266:B273, SMALL(IF(ISNUMBER(SEARCH("JV2",F266:F273)), ROW(F266:F273)-MIN(ROW(F266:F273))+1, ""), ROW() -265 )), "")</f>
        <v/>
      </c>
      <c r="AK272" s="13" t="str">
        <f t="array" ref="AK272">IFERROR(INDEX(C266:C273, SMALL(IF(ISNUMBER(SEARCH("JV2",F266:F273)), ROW(F266:F273)-MIN(ROW(F266:F273))+1, ""), ROW() -265 )), "")</f>
        <v/>
      </c>
      <c r="AL272" s="13" t="str">
        <f t="array" ref="AL272">IFERROR(INDEX(D266:D273, SMALL(IF(ISNUMBER(SEARCH("JV2",F266:F273)), ROW(F266:F273)-MIN(ROW(F266:F273))+1, ""), ROW() -265 )), "")</f>
        <v/>
      </c>
      <c r="AM272" s="13" t="str">
        <f t="array" ref="AM272">IFERROR(INDEX(E266:E273, SMALL(IF(ISNUMBER(SEARCH("JV2",F266:F273)), ROW(F266:F273)-MIN(ROW(F266:F273))+1, ""), ROW() -265 )), "")</f>
        <v/>
      </c>
    </row>
    <row r="273" spans="2:39" s="13" customFormat="1" ht="15" customHeight="1" x14ac:dyDescent="0.3">
      <c r="B273" s="21" t="s">
        <v>553</v>
      </c>
      <c r="C273" s="1"/>
      <c r="D273" s="22" t="s">
        <v>568</v>
      </c>
      <c r="E273" s="1" t="s">
        <v>569</v>
      </c>
      <c r="F273" s="23" t="s">
        <v>14</v>
      </c>
      <c r="G273" s="24"/>
      <c r="H273" s="25">
        <v>4330</v>
      </c>
      <c r="I273" s="24"/>
      <c r="J273" s="25" t="b">
        <v>0</v>
      </c>
      <c r="K273" s="19"/>
      <c r="L273" s="26"/>
      <c r="M273" s="27"/>
      <c r="AB273" s="13" t="str">
        <f t="array" ref="AB273">IFERROR(INDEX(B266:B273, SMALL(IF("V"=F266:F273, ROW(F266:F273)-MIN(ROW(F266:F273))+1, ""), ROW() -265 )), "")</f>
        <v>University of the Cumberlands</v>
      </c>
      <c r="AC273" s="13">
        <f t="array" ref="AC273">IFERROR(INDEX(C266:C273, SMALL(IF("V"=F266:F273, ROW(F266:F273)-MIN(ROW(F266:F273))+1, ""), ROW() -265 )), "")</f>
        <v>0</v>
      </c>
      <c r="AD273" s="13" t="str">
        <f t="array" ref="AD273">IFERROR(INDEX(D266:D273, SMALL(IF("V"=F266:F273, ROW(F266:F273)-MIN(ROW(F266:F273))+1, ""), ROW() -265 )), "")</f>
        <v>18-64010</v>
      </c>
      <c r="AE273" s="13" t="str">
        <f t="array" ref="AE273">IFERROR(INDEX(E266:E273, SMALL(IF("V"=F266:F273, ROW(F266:F273)-MIN(ROW(F266:F273))+1, ""), ROW() -265 )), "")</f>
        <v>Stephen Simmons</v>
      </c>
      <c r="AF273" s="13" t="str">
        <f t="array" ref="AF273">IFERROR(INDEX(B266:B273, SMALL(IF(ISNUMBER(SEARCH("JV1",F266:F273)), ROW(F266:F273)-MIN(ROW(F266:F273))+1, ""), ROW() -265 )), "")</f>
        <v/>
      </c>
      <c r="AG273" s="13" t="str">
        <f t="array" ref="AG273">IFERROR(INDEX(C266:C273, SMALL(IF(ISNUMBER(SEARCH("JV1",F266:F273)), ROW(F266:F273)-MIN(ROW(F266:F273))+1, ""), ROW() -265 )), "")</f>
        <v/>
      </c>
      <c r="AH273" s="13" t="str">
        <f t="array" ref="AH273">IFERROR(INDEX(D266:D273, SMALL(IF(ISNUMBER(SEARCH("JV1",F266:F273)), ROW(F266:F273)-MIN(ROW(F266:F273))+1, ""), ROW() -265 )), "")</f>
        <v/>
      </c>
      <c r="AI273" s="13" t="str">
        <f t="array" ref="AI273">IFERROR(INDEX(E266:E273, SMALL(IF(ISNUMBER(SEARCH("JV1",F266:F273)), ROW(F266:F273)-MIN(ROW(F266:F273))+1, ""), ROW() -265 )), "")</f>
        <v/>
      </c>
      <c r="AJ273" s="13" t="str">
        <f t="array" ref="AJ273">IFERROR(INDEX(B266:B273, SMALL(IF(ISNUMBER(SEARCH("JV2",F266:F273)), ROW(F266:F273)-MIN(ROW(F266:F273))+1, ""), ROW() -265 )), "")</f>
        <v/>
      </c>
      <c r="AK273" s="13" t="str">
        <f t="array" ref="AK273">IFERROR(INDEX(C266:C273, SMALL(IF(ISNUMBER(SEARCH("JV2",F266:F273)), ROW(F266:F273)-MIN(ROW(F266:F273))+1, ""), ROW() -265 )), "")</f>
        <v/>
      </c>
      <c r="AL273" s="13" t="str">
        <f t="array" ref="AL273">IFERROR(INDEX(D266:D273, SMALL(IF(ISNUMBER(SEARCH("JV2",F266:F273)), ROW(F266:F273)-MIN(ROW(F266:F273))+1, ""), ROW() -265 )), "")</f>
        <v/>
      </c>
      <c r="AM273" s="13" t="str">
        <f t="array" ref="AM273">IFERROR(INDEX(E266:E273, SMALL(IF(ISNUMBER(SEARCH("JV2",F266:F273)), ROW(F266:F273)-MIN(ROW(F266:F273))+1, ""), ROW() -265 )), "")</f>
        <v/>
      </c>
    </row>
    <row r="274" spans="2:39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39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39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39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39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39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39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39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39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39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39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39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39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39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39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70" zoomScaleNormal="7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39" sqref="E39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969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922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923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983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570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924</v>
      </c>
      <c r="I10" s="19" t="s">
        <v>924</v>
      </c>
      <c r="J10" s="19" t="s">
        <v>924</v>
      </c>
      <c r="K10" s="19" t="s">
        <v>924</v>
      </c>
      <c r="L10" s="19" t="s">
        <v>924</v>
      </c>
      <c r="M10" s="19" t="s">
        <v>924</v>
      </c>
      <c r="N10" s="19" t="s">
        <v>924</v>
      </c>
      <c r="O10" s="19" t="s">
        <v>924</v>
      </c>
      <c r="P10" s="19" t="s">
        <v>924</v>
      </c>
      <c r="Q10" s="19" t="s">
        <v>924</v>
      </c>
      <c r="R10" s="19" t="s">
        <v>924</v>
      </c>
      <c r="S10" s="19" t="s">
        <v>924</v>
      </c>
      <c r="T10" s="19" t="s">
        <v>924</v>
      </c>
      <c r="U10" s="19" t="s">
        <v>924</v>
      </c>
      <c r="V10" s="19" t="s">
        <v>924</v>
      </c>
      <c r="W10" s="19" t="s">
        <v>924</v>
      </c>
      <c r="X10" s="19" t="s">
        <v>30</v>
      </c>
      <c r="Y10" s="19" t="s">
        <v>925</v>
      </c>
      <c r="Z10" s="19" t="s">
        <v>926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930</v>
      </c>
      <c r="Y11" s="19" t="s">
        <v>928</v>
      </c>
      <c r="Z11" s="19" t="s">
        <v>931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Roster_Selection_Women!AF32&amp;" " &amp; "JV1 "</f>
        <v xml:space="preserve">Concordia University JV1 </v>
      </c>
      <c r="C12" s="64" t="str">
        <f>Roster_Selection_Women!AH32</f>
        <v>20-29068</v>
      </c>
      <c r="D12" s="64" t="str">
        <f>Roster_Selection_Women!AI32</f>
        <v>Ashley Kreger</v>
      </c>
      <c r="E12" s="65"/>
      <c r="F12" s="1" t="str">
        <f>IF(ISERROR(Individual_Scores_Women_JV!E12), " ", IF(Individual_Scores_Women_JV!E12 = "Yes", "Yes", "  "))</f>
        <v xml:space="preserve">  </v>
      </c>
      <c r="G12" s="24" t="s">
        <v>925</v>
      </c>
      <c r="H12" s="44">
        <v>175</v>
      </c>
      <c r="I12" s="44">
        <v>168</v>
      </c>
      <c r="J12" s="44">
        <v>227</v>
      </c>
      <c r="K12" s="44">
        <v>172</v>
      </c>
      <c r="L12" s="44">
        <v>235</v>
      </c>
      <c r="M12" s="44">
        <v>178</v>
      </c>
      <c r="N12" s="44">
        <v>169</v>
      </c>
      <c r="O12" s="44">
        <v>165</v>
      </c>
      <c r="P12" s="44">
        <v>178</v>
      </c>
      <c r="Q12" s="44">
        <v>199</v>
      </c>
      <c r="R12" s="44">
        <v>168</v>
      </c>
      <c r="S12" s="44">
        <v>168</v>
      </c>
      <c r="T12" s="44">
        <v>147</v>
      </c>
      <c r="U12" s="44">
        <v>156</v>
      </c>
      <c r="V12" s="44">
        <v>184</v>
      </c>
      <c r="W12" s="44">
        <v>124</v>
      </c>
      <c r="X12" s="19">
        <f>SUM(H12:W12)</f>
        <v>2813</v>
      </c>
      <c r="Y12" s="19">
        <f>COUNTIF(H12:W12, "&gt;0" )</f>
        <v>16</v>
      </c>
      <c r="Z12" s="19">
        <f>X12/Y12</f>
        <v>175.8125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Roster_Selection_Women!AF33&amp;" " &amp; "JV1 "</f>
        <v xml:space="preserve">Concordia University JV1 </v>
      </c>
      <c r="C13" s="64" t="str">
        <f>Roster_Selection_Women!AH33</f>
        <v>11-252184</v>
      </c>
      <c r="D13" s="64" t="str">
        <f>Roster_Selection_Women!AI33</f>
        <v>Bailey VanMeter</v>
      </c>
      <c r="E13" s="65"/>
      <c r="F13" s="1" t="str">
        <f>IF(ISERROR(Individual_Scores_Women_JV!E13), " ", IF(Individual_Scores_Women_JV!E13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Roster_Selection_Women!AF34&amp;" " &amp; "JV1 "</f>
        <v xml:space="preserve">Concordia University JV1 </v>
      </c>
      <c r="C14" s="64" t="str">
        <f>Roster_Selection_Women!AH34</f>
        <v>11-285727</v>
      </c>
      <c r="D14" s="64" t="str">
        <f>Roster_Selection_Women!AI34</f>
        <v>Carly Pavka</v>
      </c>
      <c r="E14" s="65"/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Roster_Selection_Women!AF35&amp;" " &amp; "JV1 "</f>
        <v xml:space="preserve">Concordia University JV1 </v>
      </c>
      <c r="C15" s="64" t="str">
        <f>Roster_Selection_Women!AH35</f>
        <v>11-378899</v>
      </c>
      <c r="D15" s="64" t="str">
        <f>Roster_Selection_Women!AI35</f>
        <v>Emily Morris</v>
      </c>
      <c r="E15" s="65"/>
      <c r="F15" s="1" t="str">
        <f>IF(ISERROR(Individual_Scores_Women_JV!E15), " ", IF(Individual_Scores_Women_JV!E15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Roster_Selection_Women!AF36&amp;" " &amp; "JV1 "</f>
        <v xml:space="preserve">Concordia University JV1 </v>
      </c>
      <c r="C16" s="64" t="str">
        <f>Roster_Selection_Women!AH36</f>
        <v>11-307144</v>
      </c>
      <c r="D16" s="64" t="str">
        <f>Roster_Selection_Women!AI36</f>
        <v>Mackenzie Morgan</v>
      </c>
      <c r="E16" s="65"/>
      <c r="F16" s="1" t="str">
        <f>IF(ISERROR(Individual_Scores_Women_JV!E16), " ", IF(Individual_Scores_Women_JV!E16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Roster_Selection_Women!AF37&amp;" " &amp; "JV1 "</f>
        <v xml:space="preserve">Concordia University JV1 </v>
      </c>
      <c r="C17" s="64" t="str">
        <f>Roster_Selection_Women!AH37</f>
        <v>16-55300</v>
      </c>
      <c r="D17" s="64" t="str">
        <f>Roster_Selection_Women!AI37</f>
        <v>Sydney Stocks</v>
      </c>
      <c r="E17" s="65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Roster_Selection_Women!AF38&amp;" " &amp; "JV1 "</f>
        <v xml:space="preserve"> JV1 </v>
      </c>
      <c r="C18" s="64" t="str">
        <f>Roster_Selection_Women!AH38</f>
        <v/>
      </c>
      <c r="D18" s="64" t="str">
        <f>Roster_Selection_Women!AI38</f>
        <v/>
      </c>
      <c r="E18" s="65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Roster_Selection_Women!AF39&amp;" " &amp; "JV1 "</f>
        <v xml:space="preserve"> JV1 </v>
      </c>
      <c r="C19" s="64" t="str">
        <f>Roster_Selection_Women!AH39</f>
        <v/>
      </c>
      <c r="D19" s="64" t="str">
        <f>Roster_Selection_Women!AI39</f>
        <v/>
      </c>
      <c r="E19" s="65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973</v>
      </c>
      <c r="C20" s="66" t="str">
        <f>Individual_Scores_Women_JV!C20</f>
        <v/>
      </c>
      <c r="D20" s="67" t="str">
        <f>Individual_Scores_Women_JV!D20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973</v>
      </c>
      <c r="C21" s="66" t="str">
        <f>Individual_Scores_Women_JV!C21</f>
        <v/>
      </c>
      <c r="D21" s="67" t="str">
        <f>Individual_Scores_Women_JV!D21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973</v>
      </c>
      <c r="C22" s="66" t="str">
        <f>Individual_Scores_Women_JV!C22</f>
        <v/>
      </c>
      <c r="D22" s="67" t="str">
        <f>Individual_Scores_Women_JV!D22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Roster_Selection_Women!AF74&amp;" " &amp; "JV1 "</f>
        <v xml:space="preserve">Lawrence Technological University JV1 </v>
      </c>
      <c r="C25" s="64" t="str">
        <f>Roster_Selection_Women!AH74</f>
        <v>8995-6635</v>
      </c>
      <c r="D25" s="64" t="str">
        <f>Roster_Selection_Women!AI74</f>
        <v>Allison Clark</v>
      </c>
      <c r="E25" s="65"/>
      <c r="F25" s="1" t="str">
        <f>IF(ISERROR(Individual_Scores_Women_JV!E25), " ", IF(Individual_Scores_Women_JV!E25 = "Yes", "Yes", "  "))</f>
        <v xml:space="preserve">  </v>
      </c>
      <c r="G25" s="24" t="s">
        <v>925</v>
      </c>
      <c r="H25" s="44">
        <v>150</v>
      </c>
      <c r="I25" s="44">
        <v>179</v>
      </c>
      <c r="J25" s="44">
        <v>125</v>
      </c>
      <c r="K25" s="44">
        <v>184</v>
      </c>
      <c r="L25" s="44">
        <v>146</v>
      </c>
      <c r="M25" s="44">
        <v>147</v>
      </c>
      <c r="N25" s="44">
        <v>184</v>
      </c>
      <c r="O25" s="44">
        <v>140</v>
      </c>
      <c r="P25" s="44">
        <v>168</v>
      </c>
      <c r="Q25" s="44">
        <v>243</v>
      </c>
      <c r="R25" s="44">
        <v>213</v>
      </c>
      <c r="S25" s="44">
        <v>183</v>
      </c>
      <c r="T25" s="44">
        <v>187</v>
      </c>
      <c r="U25" s="44">
        <v>144</v>
      </c>
      <c r="V25" s="44">
        <v>146</v>
      </c>
      <c r="W25" s="44">
        <v>166</v>
      </c>
      <c r="X25" s="19">
        <f>SUM(H25:W25)</f>
        <v>2705</v>
      </c>
      <c r="Y25" s="19">
        <f>COUNTIF(H25:W25, "&gt;0" )</f>
        <v>16</v>
      </c>
      <c r="Z25" s="19">
        <f>X25/Y25</f>
        <v>169.0625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Roster_Selection_Women!AF75&amp;" " &amp; "JV1 "</f>
        <v xml:space="preserve">Lawrence Technological University JV1 </v>
      </c>
      <c r="C26" s="64" t="str">
        <f>Roster_Selection_Women!AH75</f>
        <v>7914-15947</v>
      </c>
      <c r="D26" s="64" t="str">
        <f>Roster_Selection_Women!AI75</f>
        <v>Brooke Vanous</v>
      </c>
      <c r="E26" s="65"/>
      <c r="F26" s="1" t="str">
        <f>IF(ISERROR(Individual_Scores_Women_JV!E26), " ", IF(Individual_Scores_Women_JV!E26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Roster_Selection_Women!AF76&amp;" " &amp; "JV1 "</f>
        <v xml:space="preserve">Lawrence Technological University JV1 </v>
      </c>
      <c r="C27" s="64" t="str">
        <f>Roster_Selection_Women!AH76</f>
        <v>20-25872</v>
      </c>
      <c r="D27" s="64" t="str">
        <f>Roster_Selection_Women!AI76</f>
        <v>Grace Spondike</v>
      </c>
      <c r="E27" s="65"/>
      <c r="F27" s="1" t="str">
        <f>IF(ISERROR(Individual_Scores_Women_JV!E27), " ", IF(Individual_Scores_Women_JV!E27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Roster_Selection_Women!AF77&amp;" " &amp; "JV1 "</f>
        <v xml:space="preserve">Lawrence Technological University JV1 </v>
      </c>
      <c r="C28" s="64" t="str">
        <f>Roster_Selection_Women!AH77</f>
        <v>17-42919</v>
      </c>
      <c r="D28" s="64" t="str">
        <f>Roster_Selection_Women!AI77</f>
        <v>Kayla Zygmontowicz</v>
      </c>
      <c r="E28" s="65"/>
      <c r="F28" s="1" t="str">
        <f>IF(ISERROR(Individual_Scores_Women_JV!E28), " ", IF(Individual_Scores_Women_JV!E28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Roster_Selection_Women!AF78&amp;" " &amp; "JV1 "</f>
        <v xml:space="preserve">Lawrence Technological University JV1 </v>
      </c>
      <c r="C29" s="64" t="str">
        <f>Roster_Selection_Women!AH78</f>
        <v>17-44484</v>
      </c>
      <c r="D29" s="64" t="str">
        <f>Roster_Selection_Women!AI78</f>
        <v>Nicole Jagger</v>
      </c>
      <c r="E29" s="65"/>
      <c r="F29" s="1" t="str">
        <f>IF(ISERROR(Individual_Scores_Women_JV!E29), " ", IF(Individual_Scores_Women_JV!E29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Roster_Selection_Women!AF79&amp;" " &amp; "JV1 "</f>
        <v xml:space="preserve"> JV1 </v>
      </c>
      <c r="C30" s="64" t="str">
        <f>Roster_Selection_Women!AH79</f>
        <v/>
      </c>
      <c r="D30" s="64" t="str">
        <f>Roster_Selection_Women!AI79</f>
        <v/>
      </c>
      <c r="E30" s="65"/>
      <c r="F30" s="1" t="str">
        <f>IF(ISERROR(Individual_Scores_Women_JV!E30), " ", IF(Individual_Scores_Women_JV!E30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Roster_Selection_Women!AF80&amp;" " &amp; "JV1 "</f>
        <v xml:space="preserve"> JV1 </v>
      </c>
      <c r="C31" s="64" t="str">
        <f>Roster_Selection_Women!AH80</f>
        <v/>
      </c>
      <c r="D31" s="64" t="str">
        <f>Roster_Selection_Women!AI80</f>
        <v/>
      </c>
      <c r="E31" s="65"/>
      <c r="F31" s="1" t="str">
        <f>IF(ISERROR(Individual_Scores_Women_JV!E31), " ", IF(Individual_Scores_Women_JV!E31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Roster_Selection_Women!AF81&amp;" " &amp; "JV1 "</f>
        <v xml:space="preserve"> JV1 </v>
      </c>
      <c r="C32" s="64" t="str">
        <f>Roster_Selection_Women!AH81</f>
        <v/>
      </c>
      <c r="D32" s="64" t="str">
        <f>Roster_Selection_Women!AI81</f>
        <v/>
      </c>
      <c r="E32" s="65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978</v>
      </c>
      <c r="C33" s="66" t="str">
        <f>Individual_Scores_Women_JV!C33</f>
        <v/>
      </c>
      <c r="D33" s="67" t="str">
        <f>Individual_Scores_Women_JV!D33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978</v>
      </c>
      <c r="C34" s="66" t="str">
        <f>Individual_Scores_Women_JV!C34</f>
        <v/>
      </c>
      <c r="D34" s="67" t="str">
        <f>Individual_Scores_Women_JV!D34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978</v>
      </c>
      <c r="C35" s="66" t="str">
        <f>Individual_Scores_Women_JV!C35</f>
        <v/>
      </c>
      <c r="D35" s="67" t="str">
        <f>Individual_Scores_Women_JV!D35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Roster_Selection_Women!AF95&amp;" " &amp; "JV1 "</f>
        <v xml:space="preserve">Madonna University JV1 </v>
      </c>
      <c r="C38" s="64" t="str">
        <f>Roster_Selection_Women!AH95</f>
        <v>11-666945</v>
      </c>
      <c r="D38" s="64" t="str">
        <f>Roster_Selection_Women!AI95</f>
        <v>Bayleigh Shimmell</v>
      </c>
      <c r="E38" s="65"/>
      <c r="F38" s="1" t="str">
        <f>IF(ISERROR(Individual_Scores_Women_JV!E38), " ", IF(Individual_Scores_Women_JV!E38 = "Yes", "Yes", "  "))</f>
        <v xml:space="preserve">  </v>
      </c>
      <c r="G38" s="24" t="s">
        <v>925</v>
      </c>
      <c r="H38" s="44">
        <v>132</v>
      </c>
      <c r="I38" s="44">
        <v>117</v>
      </c>
      <c r="J38" s="44">
        <v>166</v>
      </c>
      <c r="K38" s="44">
        <v>153</v>
      </c>
      <c r="L38" s="44">
        <v>143</v>
      </c>
      <c r="M38" s="44">
        <v>185</v>
      </c>
      <c r="N38" s="44">
        <v>153</v>
      </c>
      <c r="O38" s="44">
        <v>111</v>
      </c>
      <c r="P38" s="44">
        <v>164</v>
      </c>
      <c r="Q38" s="44">
        <v>139</v>
      </c>
      <c r="R38" s="44">
        <v>136</v>
      </c>
      <c r="S38" s="44">
        <v>133</v>
      </c>
      <c r="T38" s="44">
        <v>154</v>
      </c>
      <c r="U38" s="44">
        <v>202</v>
      </c>
      <c r="V38" s="44">
        <v>161</v>
      </c>
      <c r="W38" s="44">
        <v>153</v>
      </c>
      <c r="X38" s="19">
        <f>SUM(H38:W38)</f>
        <v>2402</v>
      </c>
      <c r="Y38" s="19">
        <f>COUNTIF(H38:W38, "&gt;0" )</f>
        <v>16</v>
      </c>
      <c r="Z38" s="19">
        <f>X38/Y38</f>
        <v>150.125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Roster_Selection_Women!AF96&amp;" " &amp; "JV1 "</f>
        <v xml:space="preserve">Madonna University JV1 </v>
      </c>
      <c r="C39" s="64" t="str">
        <f>Roster_Selection_Women!AH96</f>
        <v>22-10201</v>
      </c>
      <c r="D39" s="64" t="str">
        <f>Roster_Selection_Women!AI96</f>
        <v>Britney Manning</v>
      </c>
      <c r="E39" s="65"/>
      <c r="F39" s="1" t="str">
        <f>IF(ISERROR(Individual_Scores_Women_JV!E39), " ", IF(Individual_Scores_Women_JV!E39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Roster_Selection_Women!AF97&amp;" " &amp; "JV1 "</f>
        <v xml:space="preserve">Madonna University JV1 </v>
      </c>
      <c r="C40" s="64" t="str">
        <f>Roster_Selection_Women!AH97</f>
        <v>21-36245</v>
      </c>
      <c r="D40" s="64" t="str">
        <f>Roster_Selection_Women!AI97</f>
        <v>Hannah Thoms</v>
      </c>
      <c r="E40" s="65"/>
      <c r="F40" s="1" t="str">
        <f>IF(ISERROR(Individual_Scores_Women_JV!E40), " ", IF(Individual_Scores_Women_JV!E40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Roster_Selection_Women!AF98&amp;" " &amp; "JV1 "</f>
        <v xml:space="preserve">Madonna University JV1 </v>
      </c>
      <c r="C41" s="64" t="str">
        <f>Roster_Selection_Women!AH98</f>
        <v>11-411104</v>
      </c>
      <c r="D41" s="64" t="str">
        <f>Roster_Selection_Women!AI98</f>
        <v>Isabella Portman</v>
      </c>
      <c r="E41" s="65"/>
      <c r="F41" s="1" t="str">
        <f>IF(ISERROR(Individual_Scores_Women_JV!E41), " ", IF(Individual_Scores_Women_JV!E41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Roster_Selection_Women!AF99&amp;" " &amp; "JV1 "</f>
        <v xml:space="preserve">Madonna University JV1 </v>
      </c>
      <c r="C42" s="64" t="str">
        <f>Roster_Selection_Women!AH99</f>
        <v>8568-475384</v>
      </c>
      <c r="D42" s="64" t="str">
        <f>Roster_Selection_Women!AI99</f>
        <v>Tamia Jackson</v>
      </c>
      <c r="E42" s="65"/>
      <c r="F42" s="1" t="str">
        <f>IF(ISERROR(Individual_Scores_Women_JV!E42), " ", IF(Individual_Scores_Women_JV!E42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Roster_Selection_Women!AF100&amp;" " &amp; "JV1 "</f>
        <v xml:space="preserve"> JV1 </v>
      </c>
      <c r="C43" s="64" t="str">
        <f>Roster_Selection_Women!AH100</f>
        <v/>
      </c>
      <c r="D43" s="64" t="str">
        <f>Roster_Selection_Women!AI100</f>
        <v/>
      </c>
      <c r="E43" s="65"/>
      <c r="F43" s="1" t="str">
        <f>IF(ISERROR(Individual_Scores_Women_JV!E43), " ", IF(Individual_Scores_Women_JV!E43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Roster_Selection_Women!AF101&amp;" " &amp; "JV1 "</f>
        <v xml:space="preserve"> JV1 </v>
      </c>
      <c r="C44" s="64" t="str">
        <f>Roster_Selection_Women!AH101</f>
        <v/>
      </c>
      <c r="D44" s="64" t="str">
        <f>Roster_Selection_Women!AI101</f>
        <v/>
      </c>
      <c r="E44" s="65"/>
      <c r="F44" s="1" t="str">
        <f>IF(ISERROR(Individual_Scores_Women_JV!E44), " ", IF(Individual_Scores_Women_JV!E44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Roster_Selection_Women!AF102&amp;" " &amp; "JV1 "</f>
        <v xml:space="preserve"> JV1 </v>
      </c>
      <c r="C45" s="64" t="str">
        <f>Roster_Selection_Women!AH102</f>
        <v/>
      </c>
      <c r="D45" s="64" t="str">
        <f>Roster_Selection_Women!AI102</f>
        <v/>
      </c>
      <c r="E45" s="65"/>
      <c r="F45" s="1" t="str">
        <f>IF(ISERROR(Individual_Scores_Women_JV!E45), " ", IF(Individual_Scores_Women_JV!E45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979</v>
      </c>
      <c r="C46" s="66" t="str">
        <f>Individual_Scores_Women_JV!C46</f>
        <v/>
      </c>
      <c r="D46" s="67" t="str">
        <f>Individual_Scores_Women_JV!D46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979</v>
      </c>
      <c r="C47" s="66" t="str">
        <f>Individual_Scores_Women_JV!C47</f>
        <v/>
      </c>
      <c r="D47" s="67" t="str">
        <f>Individual_Scores_Women_JV!D47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979</v>
      </c>
      <c r="C48" s="66" t="str">
        <f>Individual_Scores_Women_JV!C48</f>
        <v/>
      </c>
      <c r="D48" s="67" t="str">
        <f>Individual_Scores_Women_JV!D48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Roster_Selection_Women!AF133&amp;" " &amp; "JV1 "</f>
        <v xml:space="preserve">Rochester University JV1 </v>
      </c>
      <c r="C51" s="64" t="str">
        <f>Roster_Selection_Women!AH133</f>
        <v>23-2559</v>
      </c>
      <c r="D51" s="64" t="str">
        <f>Roster_Selection_Women!AI133</f>
        <v>Caroline Martinez</v>
      </c>
      <c r="E51" s="65"/>
      <c r="F51" s="1" t="str">
        <f>IF(ISERROR(Individual_Scores_Women_JV!E51), " ", IF(Individual_Scores_Women_JV!E51 = "Yes", "Yes", "  "))</f>
        <v xml:space="preserve">  </v>
      </c>
      <c r="G51" s="24" t="s">
        <v>925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19">
        <f>SUM(H51:W51)</f>
        <v>0</v>
      </c>
      <c r="Y51" s="19">
        <f>COUNTIF(H51:W51, "&gt;0" )</f>
        <v>0</v>
      </c>
      <c r="Z51" s="19" t="e">
        <f>X51/Y51</f>
        <v>#DIV/0!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Roster_Selection_Women!AF134&amp;" " &amp; "JV1 "</f>
        <v xml:space="preserve">Rochester University JV1 </v>
      </c>
      <c r="C52" s="64" t="str">
        <f>Roster_Selection_Women!AH134</f>
        <v>18-99782</v>
      </c>
      <c r="D52" s="64" t="str">
        <f>Roster_Selection_Women!AI134</f>
        <v>Hannah Traczynski</v>
      </c>
      <c r="E52" s="65"/>
      <c r="F52" s="1" t="str">
        <f>IF(ISERROR(Individual_Scores_Women_JV!E52), " ", IF(Individual_Scores_Women_JV!E52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Roster_Selection_Women!AF135&amp;" " &amp; "JV1 "</f>
        <v xml:space="preserve">Rochester University JV1 </v>
      </c>
      <c r="C53" s="64" t="str">
        <f>Roster_Selection_Women!AH135</f>
        <v>21-29319</v>
      </c>
      <c r="D53" s="64" t="str">
        <f>Roster_Selection_Women!AI135</f>
        <v>Margaret Russell</v>
      </c>
      <c r="E53" s="65"/>
      <c r="F53" s="1" t="str">
        <f>IF(ISERROR(Individual_Scores_Women_JV!E53), " ", IF(Individual_Scores_Women_JV!E53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Roster_Selection_Women!AF136&amp;" " &amp; "JV1 "</f>
        <v xml:space="preserve">Rochester University JV1 </v>
      </c>
      <c r="C54" s="64" t="str">
        <f>Roster_Selection_Women!AH136</f>
        <v>22-1488</v>
      </c>
      <c r="D54" s="64" t="str">
        <f>Roster_Selection_Women!AI136</f>
        <v>Nadia Yabs</v>
      </c>
      <c r="E54" s="65"/>
      <c r="F54" s="1" t="str">
        <f>IF(ISERROR(Individual_Scores_Women_JV!E54), " ", IF(Individual_Scores_Women_JV!E54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Roster_Selection_Women!AF137&amp;" " &amp; "JV1 "</f>
        <v xml:space="preserve">Rochester University JV1 </v>
      </c>
      <c r="C55" s="64" t="str">
        <f>Roster_Selection_Women!AH137</f>
        <v>22-1505</v>
      </c>
      <c r="D55" s="64" t="str">
        <f>Roster_Selection_Women!AI137</f>
        <v>Shelby Opalka</v>
      </c>
      <c r="E55" s="65"/>
      <c r="F55" s="1" t="str">
        <f>IF(ISERROR(Individual_Scores_Women_JV!E55), " ", IF(Individual_Scores_Women_JV!E55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Roster_Selection_Women!AF138&amp;" " &amp; "JV1 "</f>
        <v xml:space="preserve"> JV1 </v>
      </c>
      <c r="C56" s="64" t="str">
        <f>Roster_Selection_Women!AH138</f>
        <v/>
      </c>
      <c r="D56" s="64" t="str">
        <f>Roster_Selection_Women!AI138</f>
        <v/>
      </c>
      <c r="E56" s="65"/>
      <c r="F56" s="1" t="str">
        <f>IF(ISERROR(Individual_Scores_Women_JV!E56), " ", IF(Individual_Scores_Women_JV!E56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Roster_Selection_Women!AF139&amp;" " &amp; "JV1 "</f>
        <v xml:space="preserve"> JV1 </v>
      </c>
      <c r="C57" s="64" t="str">
        <f>Roster_Selection_Women!AH139</f>
        <v/>
      </c>
      <c r="D57" s="64" t="str">
        <f>Roster_Selection_Women!AI139</f>
        <v/>
      </c>
      <c r="E57" s="65"/>
      <c r="F57" s="1" t="str">
        <f>IF(ISERROR(Individual_Scores_Women_JV!E57), " ", IF(Individual_Scores_Women_JV!E57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Roster_Selection_Women!AF140&amp;" " &amp; "JV1 "</f>
        <v xml:space="preserve"> JV1 </v>
      </c>
      <c r="C58" s="64" t="str">
        <f>Roster_Selection_Women!AH140</f>
        <v/>
      </c>
      <c r="D58" s="64" t="str">
        <f>Roster_Selection_Women!AI140</f>
        <v/>
      </c>
      <c r="E58" s="65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981</v>
      </c>
      <c r="C59" s="66" t="str">
        <f>Individual_Scores_Women_JV!C59</f>
        <v/>
      </c>
      <c r="D59" s="67" t="str">
        <f>Individual_Scores_Women_JV!D59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981</v>
      </c>
      <c r="C60" s="66" t="str">
        <f>Individual_Scores_Women_JV!C60</f>
        <v/>
      </c>
      <c r="D60" s="67" t="str">
        <f>Individual_Scores_Women_JV!D60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981</v>
      </c>
      <c r="C61" s="66" t="str">
        <f>Individual_Scores_Women_JV!C61</f>
        <v/>
      </c>
      <c r="D61" s="67" t="str">
        <f>Individual_Scores_Women_JV!D61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">
        <v>30</v>
      </c>
      <c r="C64" s="64" t="s">
        <v>30</v>
      </c>
      <c r="D64" s="64" t="s">
        <v>30</v>
      </c>
      <c r="E64" s="68"/>
      <c r="G64" s="24" t="s">
        <v>30</v>
      </c>
      <c r="H64" s="24" t="s">
        <v>30</v>
      </c>
      <c r="I64" s="24" t="s">
        <v>30</v>
      </c>
      <c r="J64" s="24" t="s">
        <v>30</v>
      </c>
      <c r="K64" s="24" t="s">
        <v>30</v>
      </c>
      <c r="L64" s="24" t="s">
        <v>30</v>
      </c>
      <c r="M64" s="24" t="s">
        <v>30</v>
      </c>
      <c r="N64" s="24" t="s">
        <v>30</v>
      </c>
      <c r="O64" s="24" t="s">
        <v>30</v>
      </c>
      <c r="P64" s="24" t="s">
        <v>30</v>
      </c>
      <c r="Q64" s="24" t="s">
        <v>30</v>
      </c>
      <c r="R64" s="24" t="s">
        <v>30</v>
      </c>
      <c r="S64" s="24" t="s">
        <v>30</v>
      </c>
      <c r="T64" s="24" t="s">
        <v>30</v>
      </c>
      <c r="U64" s="24" t="s">
        <v>30</v>
      </c>
      <c r="V64" s="24" t="s">
        <v>30</v>
      </c>
      <c r="W64" s="24" t="s">
        <v>30</v>
      </c>
      <c r="X64" s="24" t="s">
        <v>30</v>
      </c>
      <c r="Y64" s="24" t="s">
        <v>30</v>
      </c>
      <c r="Z64" s="24" t="s">
        <v>30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951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">
        <v>30</v>
      </c>
      <c r="C65" s="64" t="s">
        <v>30</v>
      </c>
      <c r="D65" s="64" t="s">
        <v>30</v>
      </c>
      <c r="E65" s="68"/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">
        <v>30</v>
      </c>
      <c r="C66" s="64" t="s">
        <v>30</v>
      </c>
      <c r="D66" s="64" t="s">
        <v>30</v>
      </c>
      <c r="E66" s="68"/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">
        <v>30</v>
      </c>
      <c r="C67" s="64" t="s">
        <v>30</v>
      </c>
      <c r="D67" s="64" t="s">
        <v>30</v>
      </c>
      <c r="E67" s="68"/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">
        <v>30</v>
      </c>
      <c r="C68" s="64" t="s">
        <v>30</v>
      </c>
      <c r="D68" s="64" t="s">
        <v>30</v>
      </c>
      <c r="E68" s="68"/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">
        <v>30</v>
      </c>
      <c r="C69" s="64" t="s">
        <v>30</v>
      </c>
      <c r="D69" s="64" t="s">
        <v>30</v>
      </c>
      <c r="E69" s="68"/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">
        <v>30</v>
      </c>
      <c r="C70" s="64" t="s">
        <v>30</v>
      </c>
      <c r="D70" s="64" t="s">
        <v>30</v>
      </c>
      <c r="E70" s="68"/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">
        <v>30</v>
      </c>
      <c r="C71" s="64" t="s">
        <v>30</v>
      </c>
      <c r="D71" s="64" t="s">
        <v>30</v>
      </c>
      <c r="E71" s="68"/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25">
      <c r="B72" s="64" t="s">
        <v>30</v>
      </c>
      <c r="C72" s="64" t="s">
        <v>30</v>
      </c>
      <c r="D72" s="64" t="s">
        <v>30</v>
      </c>
      <c r="E72" s="68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25">
      <c r="B73" s="64" t="s">
        <v>30</v>
      </c>
      <c r="C73" s="64" t="s">
        <v>30</v>
      </c>
      <c r="D73" s="64" t="s">
        <v>30</v>
      </c>
      <c r="E73" s="68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25">
      <c r="B74" s="64" t="s">
        <v>30</v>
      </c>
      <c r="C74" s="64" t="s">
        <v>30</v>
      </c>
      <c r="D74" s="64" t="s">
        <v>30</v>
      </c>
      <c r="E74" s="68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">
        <v>30</v>
      </c>
      <c r="C77" s="64" t="s">
        <v>30</v>
      </c>
      <c r="D77" s="64" t="s">
        <v>30</v>
      </c>
      <c r="E77" s="68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">
        <v>30</v>
      </c>
      <c r="C78" s="64" t="s">
        <v>30</v>
      </c>
      <c r="D78" s="64" t="s">
        <v>30</v>
      </c>
      <c r="E78" s="68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">
        <v>30</v>
      </c>
      <c r="C79" s="64" t="s">
        <v>30</v>
      </c>
      <c r="D79" s="64" t="s">
        <v>30</v>
      </c>
      <c r="E79" s="68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">
        <v>30</v>
      </c>
      <c r="C80" s="64" t="s">
        <v>30</v>
      </c>
      <c r="D80" s="64" t="s">
        <v>30</v>
      </c>
      <c r="E80" s="68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">
        <v>30</v>
      </c>
      <c r="C81" s="64" t="s">
        <v>30</v>
      </c>
      <c r="D81" s="64" t="s">
        <v>30</v>
      </c>
      <c r="E81" s="68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">
        <v>30</v>
      </c>
      <c r="C82" s="64" t="s">
        <v>30</v>
      </c>
      <c r="D82" s="64" t="s">
        <v>30</v>
      </c>
      <c r="E82" s="68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">
        <v>30</v>
      </c>
      <c r="C83" s="64" t="s">
        <v>30</v>
      </c>
      <c r="D83" s="64" t="s">
        <v>30</v>
      </c>
      <c r="E83" s="68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">
        <v>30</v>
      </c>
      <c r="C84" s="64" t="s">
        <v>30</v>
      </c>
      <c r="D84" s="64" t="s">
        <v>30</v>
      </c>
      <c r="E84" s="68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25">
      <c r="B85" s="64" t="s">
        <v>30</v>
      </c>
      <c r="C85" s="64" t="s">
        <v>30</v>
      </c>
      <c r="D85" s="64" t="s">
        <v>30</v>
      </c>
      <c r="E85" s="68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25">
      <c r="B86" s="64" t="s">
        <v>30</v>
      </c>
      <c r="C86" s="64" t="s">
        <v>30</v>
      </c>
      <c r="D86" s="64" t="s">
        <v>30</v>
      </c>
      <c r="E86" s="68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25">
      <c r="B87" s="64" t="s">
        <v>30</v>
      </c>
      <c r="C87" s="64" t="s">
        <v>30</v>
      </c>
      <c r="D87" s="64" t="s">
        <v>30</v>
      </c>
      <c r="E87" s="68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">
        <v>30</v>
      </c>
      <c r="C90" s="64" t="s">
        <v>30</v>
      </c>
      <c r="D90" s="64" t="s">
        <v>30</v>
      </c>
      <c r="E90" s="68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">
        <v>30</v>
      </c>
      <c r="C91" s="64" t="s">
        <v>30</v>
      </c>
      <c r="D91" s="64" t="s">
        <v>30</v>
      </c>
      <c r="E91" s="68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">
        <v>30</v>
      </c>
      <c r="C92" s="64" t="s">
        <v>30</v>
      </c>
      <c r="D92" s="64" t="s">
        <v>30</v>
      </c>
      <c r="E92" s="68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">
        <v>30</v>
      </c>
      <c r="C93" s="64" t="s">
        <v>30</v>
      </c>
      <c r="D93" s="64" t="s">
        <v>30</v>
      </c>
      <c r="E93" s="68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">
        <v>30</v>
      </c>
      <c r="C94" s="64" t="s">
        <v>30</v>
      </c>
      <c r="D94" s="64" t="s">
        <v>30</v>
      </c>
      <c r="E94" s="68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">
        <v>30</v>
      </c>
      <c r="C95" s="64" t="s">
        <v>30</v>
      </c>
      <c r="D95" s="64" t="s">
        <v>30</v>
      </c>
      <c r="E95" s="68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">
        <v>30</v>
      </c>
      <c r="C96" s="64" t="s">
        <v>30</v>
      </c>
      <c r="D96" s="64" t="s">
        <v>30</v>
      </c>
      <c r="E96" s="68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">
        <v>30</v>
      </c>
      <c r="C97" s="64" t="s">
        <v>30</v>
      </c>
      <c r="D97" s="64" t="s">
        <v>30</v>
      </c>
      <c r="E97" s="68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25">
      <c r="B98" s="64" t="s">
        <v>30</v>
      </c>
      <c r="C98" s="64" t="s">
        <v>30</v>
      </c>
      <c r="D98" s="64" t="s">
        <v>30</v>
      </c>
      <c r="E98" s="68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25">
      <c r="B99" s="64" t="s">
        <v>30</v>
      </c>
      <c r="C99" s="64" t="s">
        <v>30</v>
      </c>
      <c r="D99" s="64" t="s">
        <v>30</v>
      </c>
      <c r="E99" s="68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25">
      <c r="B100" s="64" t="s">
        <v>30</v>
      </c>
      <c r="C100" s="64" t="s">
        <v>30</v>
      </c>
      <c r="D100" s="64" t="s">
        <v>30</v>
      </c>
      <c r="E100" s="68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">
        <v>30</v>
      </c>
      <c r="C103" s="64" t="s">
        <v>30</v>
      </c>
      <c r="D103" s="64" t="s">
        <v>30</v>
      </c>
      <c r="E103" s="68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">
        <v>30</v>
      </c>
      <c r="C104" s="64" t="s">
        <v>30</v>
      </c>
      <c r="D104" s="64" t="s">
        <v>30</v>
      </c>
      <c r="E104" s="68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">
        <v>30</v>
      </c>
      <c r="C105" s="64" t="s">
        <v>30</v>
      </c>
      <c r="D105" s="64" t="s">
        <v>30</v>
      </c>
      <c r="E105" s="68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">
        <v>30</v>
      </c>
      <c r="C106" s="64" t="s">
        <v>30</v>
      </c>
      <c r="D106" s="64" t="s">
        <v>30</v>
      </c>
      <c r="E106" s="68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">
        <v>30</v>
      </c>
      <c r="C107" s="64" t="s">
        <v>30</v>
      </c>
      <c r="D107" s="64" t="s">
        <v>30</v>
      </c>
      <c r="E107" s="68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">
        <v>30</v>
      </c>
      <c r="C108" s="64" t="s">
        <v>30</v>
      </c>
      <c r="D108" s="64" t="s">
        <v>30</v>
      </c>
      <c r="E108" s="68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">
        <v>30</v>
      </c>
      <c r="C109" s="64" t="s">
        <v>30</v>
      </c>
      <c r="D109" s="64" t="s">
        <v>30</v>
      </c>
      <c r="E109" s="68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">
        <v>30</v>
      </c>
      <c r="C110" s="64" t="s">
        <v>30</v>
      </c>
      <c r="D110" s="64" t="s">
        <v>30</v>
      </c>
      <c r="E110" s="68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25">
      <c r="B111" s="64" t="s">
        <v>30</v>
      </c>
      <c r="C111" s="64" t="s">
        <v>30</v>
      </c>
      <c r="D111" s="64" t="s">
        <v>30</v>
      </c>
      <c r="E111" s="68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25">
      <c r="B112" s="64" t="s">
        <v>30</v>
      </c>
      <c r="C112" s="64" t="s">
        <v>30</v>
      </c>
      <c r="D112" s="64" t="s">
        <v>30</v>
      </c>
      <c r="E112" s="68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25">
      <c r="B113" s="64" t="s">
        <v>30</v>
      </c>
      <c r="C113" s="64" t="s">
        <v>30</v>
      </c>
      <c r="D113" s="64" t="s">
        <v>30</v>
      </c>
      <c r="E113" s="68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">
        <v>30</v>
      </c>
      <c r="C116" s="64" t="s">
        <v>30</v>
      </c>
      <c r="D116" s="64" t="s">
        <v>30</v>
      </c>
      <c r="E116" s="68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">
        <v>30</v>
      </c>
      <c r="C117" s="64" t="s">
        <v>30</v>
      </c>
      <c r="D117" s="64" t="s">
        <v>30</v>
      </c>
      <c r="E117" s="68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">
        <v>30</v>
      </c>
      <c r="C118" s="64" t="s">
        <v>30</v>
      </c>
      <c r="D118" s="64" t="s">
        <v>30</v>
      </c>
      <c r="E118" s="68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">
        <v>30</v>
      </c>
      <c r="C119" s="64" t="s">
        <v>30</v>
      </c>
      <c r="D119" s="64" t="s">
        <v>30</v>
      </c>
      <c r="E119" s="68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">
        <v>30</v>
      </c>
      <c r="C120" s="64" t="s">
        <v>30</v>
      </c>
      <c r="D120" s="64" t="s">
        <v>30</v>
      </c>
      <c r="E120" s="68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">
        <v>30</v>
      </c>
      <c r="C121" s="64" t="s">
        <v>30</v>
      </c>
      <c r="D121" s="64" t="s">
        <v>30</v>
      </c>
      <c r="E121" s="68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">
        <v>30</v>
      </c>
      <c r="C122" s="64" t="s">
        <v>30</v>
      </c>
      <c r="D122" s="64" t="s">
        <v>30</v>
      </c>
      <c r="E122" s="68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">
        <v>30</v>
      </c>
      <c r="C123" s="64" t="s">
        <v>30</v>
      </c>
      <c r="D123" s="64" t="s">
        <v>30</v>
      </c>
      <c r="E123" s="68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25">
      <c r="B124" s="64" t="s">
        <v>30</v>
      </c>
      <c r="C124" s="64" t="s">
        <v>30</v>
      </c>
      <c r="D124" s="64" t="s">
        <v>30</v>
      </c>
      <c r="E124" s="68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25">
      <c r="B125" s="64" t="s">
        <v>30</v>
      </c>
      <c r="C125" s="64" t="s">
        <v>30</v>
      </c>
      <c r="D125" s="64" t="s">
        <v>30</v>
      </c>
      <c r="E125" s="68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25">
      <c r="B126" s="64" t="s">
        <v>30</v>
      </c>
      <c r="C126" s="64" t="s">
        <v>30</v>
      </c>
      <c r="D126" s="64" t="s">
        <v>30</v>
      </c>
      <c r="E126" s="68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">
        <v>30</v>
      </c>
      <c r="C129" s="64" t="s">
        <v>30</v>
      </c>
      <c r="D129" s="64" t="s">
        <v>30</v>
      </c>
      <c r="E129" s="68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">
        <v>30</v>
      </c>
      <c r="C130" s="64" t="s">
        <v>30</v>
      </c>
      <c r="D130" s="64" t="s">
        <v>30</v>
      </c>
      <c r="E130" s="68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">
        <v>30</v>
      </c>
      <c r="C131" s="64" t="s">
        <v>30</v>
      </c>
      <c r="D131" s="64" t="s">
        <v>30</v>
      </c>
      <c r="E131" s="68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">
        <v>30</v>
      </c>
      <c r="C132" s="64" t="s">
        <v>30</v>
      </c>
      <c r="D132" s="64" t="s">
        <v>30</v>
      </c>
      <c r="E132" s="68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">
        <v>30</v>
      </c>
      <c r="C133" s="64" t="s">
        <v>30</v>
      </c>
      <c r="D133" s="64" t="s">
        <v>30</v>
      </c>
      <c r="E133" s="68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">
        <v>30</v>
      </c>
      <c r="C134" s="64" t="s">
        <v>30</v>
      </c>
      <c r="D134" s="64" t="s">
        <v>30</v>
      </c>
      <c r="E134" s="68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">
        <v>30</v>
      </c>
      <c r="C135" s="64" t="s">
        <v>30</v>
      </c>
      <c r="D135" s="64" t="s">
        <v>30</v>
      </c>
      <c r="E135" s="68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">
        <v>30</v>
      </c>
      <c r="C136" s="64" t="s">
        <v>30</v>
      </c>
      <c r="D136" s="64" t="s">
        <v>30</v>
      </c>
      <c r="E136" s="68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25">
      <c r="B137" s="64" t="s">
        <v>30</v>
      </c>
      <c r="C137" s="64" t="s">
        <v>30</v>
      </c>
      <c r="D137" s="64" t="s">
        <v>30</v>
      </c>
      <c r="E137" s="68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25">
      <c r="B138" s="64" t="s">
        <v>30</v>
      </c>
      <c r="C138" s="64" t="s">
        <v>30</v>
      </c>
      <c r="D138" s="64" t="s">
        <v>30</v>
      </c>
      <c r="E138" s="68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25">
      <c r="B139" s="64" t="s">
        <v>30</v>
      </c>
      <c r="C139" s="64" t="s">
        <v>30</v>
      </c>
      <c r="D139" s="64" t="s">
        <v>30</v>
      </c>
      <c r="E139" s="68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">
        <v>30</v>
      </c>
      <c r="C142" s="64" t="s">
        <v>30</v>
      </c>
      <c r="D142" s="64" t="s">
        <v>30</v>
      </c>
      <c r="E142" s="68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">
        <v>30</v>
      </c>
      <c r="C143" s="64" t="s">
        <v>30</v>
      </c>
      <c r="D143" s="64" t="s">
        <v>30</v>
      </c>
      <c r="E143" s="68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">
        <v>30</v>
      </c>
      <c r="C144" s="64" t="s">
        <v>30</v>
      </c>
      <c r="D144" s="64" t="s">
        <v>30</v>
      </c>
      <c r="E144" s="68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">
        <v>30</v>
      </c>
      <c r="C145" s="64" t="s">
        <v>30</v>
      </c>
      <c r="D145" s="64" t="s">
        <v>30</v>
      </c>
      <c r="E145" s="68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">
        <v>30</v>
      </c>
      <c r="C146" s="64" t="s">
        <v>30</v>
      </c>
      <c r="D146" s="64" t="s">
        <v>30</v>
      </c>
      <c r="E146" s="68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">
        <v>30</v>
      </c>
      <c r="C147" s="64" t="s">
        <v>30</v>
      </c>
      <c r="D147" s="64" t="s">
        <v>30</v>
      </c>
      <c r="E147" s="68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">
        <v>30</v>
      </c>
      <c r="C148" s="64" t="s">
        <v>30</v>
      </c>
      <c r="D148" s="64" t="s">
        <v>30</v>
      </c>
      <c r="E148" s="68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">
        <v>30</v>
      </c>
      <c r="C149" s="64" t="s">
        <v>30</v>
      </c>
      <c r="D149" s="64" t="s">
        <v>30</v>
      </c>
      <c r="E149" s="68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4" t="s">
        <v>30</v>
      </c>
      <c r="C150" s="64" t="s">
        <v>30</v>
      </c>
      <c r="D150" s="64" t="s">
        <v>30</v>
      </c>
      <c r="E150" s="68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4" t="s">
        <v>30</v>
      </c>
      <c r="C151" s="64" t="s">
        <v>30</v>
      </c>
      <c r="D151" s="64" t="s">
        <v>30</v>
      </c>
      <c r="E151" s="68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4" t="s">
        <v>30</v>
      </c>
      <c r="C152" s="64" t="s">
        <v>30</v>
      </c>
      <c r="D152" s="64" t="s">
        <v>30</v>
      </c>
      <c r="E152" s="68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">
        <v>30</v>
      </c>
      <c r="C155" s="64" t="s">
        <v>30</v>
      </c>
      <c r="D155" s="64" t="s">
        <v>30</v>
      </c>
      <c r="E155" s="68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">
        <v>30</v>
      </c>
      <c r="C156" s="64" t="s">
        <v>30</v>
      </c>
      <c r="D156" s="64" t="s">
        <v>30</v>
      </c>
      <c r="E156" s="68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">
        <v>30</v>
      </c>
      <c r="C157" s="64" t="s">
        <v>30</v>
      </c>
      <c r="D157" s="64" t="s">
        <v>30</v>
      </c>
      <c r="E157" s="68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">
        <v>30</v>
      </c>
      <c r="C158" s="64" t="s">
        <v>30</v>
      </c>
      <c r="D158" s="64" t="s">
        <v>30</v>
      </c>
      <c r="E158" s="68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">
        <v>30</v>
      </c>
      <c r="C159" s="64" t="s">
        <v>30</v>
      </c>
      <c r="D159" s="64" t="s">
        <v>30</v>
      </c>
      <c r="E159" s="68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">
        <v>30</v>
      </c>
      <c r="C160" s="64" t="s">
        <v>30</v>
      </c>
      <c r="D160" s="64" t="s">
        <v>30</v>
      </c>
      <c r="E160" s="68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">
        <v>30</v>
      </c>
      <c r="C161" s="64" t="s">
        <v>30</v>
      </c>
      <c r="D161" s="64" t="s">
        <v>30</v>
      </c>
      <c r="E161" s="68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">
        <v>30</v>
      </c>
      <c r="C162" s="64" t="s">
        <v>30</v>
      </c>
      <c r="D162" s="64" t="s">
        <v>30</v>
      </c>
      <c r="E162" s="68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4" t="s">
        <v>30</v>
      </c>
      <c r="C163" s="64" t="s">
        <v>30</v>
      </c>
      <c r="D163" s="64" t="s">
        <v>30</v>
      </c>
      <c r="E163" s="68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4" t="s">
        <v>30</v>
      </c>
      <c r="C164" s="64" t="s">
        <v>30</v>
      </c>
      <c r="D164" s="64" t="s">
        <v>30</v>
      </c>
      <c r="E164" s="68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4" t="s">
        <v>30</v>
      </c>
      <c r="C165" s="64" t="s">
        <v>30</v>
      </c>
      <c r="D165" s="64" t="s">
        <v>30</v>
      </c>
      <c r="E165" s="68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">
        <v>30</v>
      </c>
      <c r="C168" s="64" t="s">
        <v>30</v>
      </c>
      <c r="D168" s="64" t="s">
        <v>30</v>
      </c>
      <c r="E168" s="68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">
        <v>30</v>
      </c>
      <c r="C169" s="64" t="s">
        <v>30</v>
      </c>
      <c r="D169" s="64" t="s">
        <v>30</v>
      </c>
      <c r="E169" s="68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">
        <v>30</v>
      </c>
      <c r="C170" s="64" t="s">
        <v>30</v>
      </c>
      <c r="D170" s="64" t="s">
        <v>30</v>
      </c>
      <c r="E170" s="68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">
        <v>30</v>
      </c>
      <c r="C171" s="64" t="s">
        <v>30</v>
      </c>
      <c r="D171" s="64" t="s">
        <v>30</v>
      </c>
      <c r="E171" s="68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">
        <v>30</v>
      </c>
      <c r="C172" s="64" t="s">
        <v>30</v>
      </c>
      <c r="D172" s="64" t="s">
        <v>30</v>
      </c>
      <c r="E172" s="68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">
        <v>30</v>
      </c>
      <c r="C173" s="64" t="s">
        <v>30</v>
      </c>
      <c r="D173" s="64" t="s">
        <v>30</v>
      </c>
      <c r="E173" s="68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">
        <v>30</v>
      </c>
      <c r="C174" s="64" t="s">
        <v>30</v>
      </c>
      <c r="D174" s="64" t="s">
        <v>30</v>
      </c>
      <c r="E174" s="68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">
        <v>30</v>
      </c>
      <c r="C175" s="64" t="s">
        <v>30</v>
      </c>
      <c r="D175" s="64" t="s">
        <v>30</v>
      </c>
      <c r="E175" s="68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4" t="s">
        <v>30</v>
      </c>
      <c r="C176" s="64" t="s">
        <v>30</v>
      </c>
      <c r="D176" s="64" t="s">
        <v>30</v>
      </c>
      <c r="E176" s="68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4" t="s">
        <v>30</v>
      </c>
      <c r="C177" s="64" t="s">
        <v>30</v>
      </c>
      <c r="D177" s="64" t="s">
        <v>30</v>
      </c>
      <c r="E177" s="68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4" t="s">
        <v>30</v>
      </c>
      <c r="C178" s="64" t="s">
        <v>30</v>
      </c>
      <c r="D178" s="64" t="s">
        <v>30</v>
      </c>
      <c r="E178" s="68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">
        <v>30</v>
      </c>
      <c r="C181" s="64" t="s">
        <v>30</v>
      </c>
      <c r="D181" s="64" t="s">
        <v>30</v>
      </c>
      <c r="E181" s="68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">
        <v>30</v>
      </c>
      <c r="C182" s="64" t="s">
        <v>30</v>
      </c>
      <c r="D182" s="64" t="s">
        <v>30</v>
      </c>
      <c r="E182" s="68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">
        <v>30</v>
      </c>
      <c r="C183" s="64" t="s">
        <v>30</v>
      </c>
      <c r="D183" s="64" t="s">
        <v>30</v>
      </c>
      <c r="E183" s="68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">
        <v>30</v>
      </c>
      <c r="C184" s="64" t="s">
        <v>30</v>
      </c>
      <c r="D184" s="64" t="s">
        <v>30</v>
      </c>
      <c r="E184" s="68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">
        <v>30</v>
      </c>
      <c r="C185" s="64" t="s">
        <v>30</v>
      </c>
      <c r="D185" s="64" t="s">
        <v>30</v>
      </c>
      <c r="E185" s="68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">
        <v>30</v>
      </c>
      <c r="C186" s="64" t="s">
        <v>30</v>
      </c>
      <c r="D186" s="64" t="s">
        <v>30</v>
      </c>
      <c r="E186" s="68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">
        <v>30</v>
      </c>
      <c r="C187" s="64" t="s">
        <v>30</v>
      </c>
      <c r="D187" s="64" t="s">
        <v>30</v>
      </c>
      <c r="E187" s="68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">
        <v>30</v>
      </c>
      <c r="C188" s="64" t="s">
        <v>30</v>
      </c>
      <c r="D188" s="64" t="s">
        <v>30</v>
      </c>
      <c r="E188" s="68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4" t="s">
        <v>30</v>
      </c>
      <c r="C189" s="64" t="s">
        <v>30</v>
      </c>
      <c r="D189" s="64" t="s">
        <v>30</v>
      </c>
      <c r="E189" s="68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4" t="s">
        <v>30</v>
      </c>
      <c r="C190" s="64" t="s">
        <v>30</v>
      </c>
      <c r="D190" s="64" t="s">
        <v>30</v>
      </c>
      <c r="E190" s="68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4" t="s">
        <v>30</v>
      </c>
      <c r="C191" s="64" t="s">
        <v>30</v>
      </c>
      <c r="D191" s="64" t="s">
        <v>30</v>
      </c>
      <c r="E191" s="68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">
        <v>30</v>
      </c>
      <c r="C194" s="64" t="s">
        <v>30</v>
      </c>
      <c r="D194" s="64" t="s">
        <v>30</v>
      </c>
      <c r="E194" s="68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">
        <v>30</v>
      </c>
      <c r="C195" s="64" t="s">
        <v>30</v>
      </c>
      <c r="D195" s="64" t="s">
        <v>30</v>
      </c>
      <c r="E195" s="68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">
        <v>30</v>
      </c>
      <c r="C196" s="64" t="s">
        <v>30</v>
      </c>
      <c r="D196" s="64" t="s">
        <v>30</v>
      </c>
      <c r="E196" s="68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">
        <v>30</v>
      </c>
      <c r="C197" s="64" t="s">
        <v>30</v>
      </c>
      <c r="D197" s="64" t="s">
        <v>30</v>
      </c>
      <c r="E197" s="68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">
        <v>30</v>
      </c>
      <c r="C198" s="64" t="s">
        <v>30</v>
      </c>
      <c r="D198" s="64" t="s">
        <v>30</v>
      </c>
      <c r="E198" s="68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">
        <v>30</v>
      </c>
      <c r="C199" s="64" t="s">
        <v>30</v>
      </c>
      <c r="D199" s="64" t="s">
        <v>30</v>
      </c>
      <c r="E199" s="68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">
        <v>30</v>
      </c>
      <c r="C200" s="64" t="s">
        <v>30</v>
      </c>
      <c r="D200" s="64" t="s">
        <v>30</v>
      </c>
      <c r="E200" s="68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">
        <v>30</v>
      </c>
      <c r="C201" s="64" t="s">
        <v>30</v>
      </c>
      <c r="D201" s="64" t="s">
        <v>30</v>
      </c>
      <c r="E201" s="68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4" t="s">
        <v>30</v>
      </c>
      <c r="C202" s="64" t="s">
        <v>30</v>
      </c>
      <c r="D202" s="64" t="s">
        <v>30</v>
      </c>
      <c r="E202" s="68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4" t="s">
        <v>30</v>
      </c>
      <c r="C203" s="64" t="s">
        <v>30</v>
      </c>
      <c r="D203" s="64" t="s">
        <v>30</v>
      </c>
      <c r="E203" s="68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4" t="s">
        <v>30</v>
      </c>
      <c r="C204" s="64" t="s">
        <v>30</v>
      </c>
      <c r="D204" s="64" t="s">
        <v>30</v>
      </c>
      <c r="E204" s="68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">
        <v>30</v>
      </c>
      <c r="C207" s="64" t="s">
        <v>30</v>
      </c>
      <c r="D207" s="64" t="s">
        <v>30</v>
      </c>
      <c r="E207" s="68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">
        <v>30</v>
      </c>
      <c r="C208" s="64" t="s">
        <v>30</v>
      </c>
      <c r="D208" s="64" t="s">
        <v>30</v>
      </c>
      <c r="E208" s="68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">
        <v>30</v>
      </c>
      <c r="C209" s="64" t="s">
        <v>30</v>
      </c>
      <c r="D209" s="64" t="s">
        <v>30</v>
      </c>
      <c r="E209" s="68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">
        <v>30</v>
      </c>
      <c r="C210" s="64" t="s">
        <v>30</v>
      </c>
      <c r="D210" s="64" t="s">
        <v>30</v>
      </c>
      <c r="E210" s="68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">
        <v>30</v>
      </c>
      <c r="C211" s="64" t="s">
        <v>30</v>
      </c>
      <c r="D211" s="64" t="s">
        <v>30</v>
      </c>
      <c r="E211" s="68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">
        <v>30</v>
      </c>
      <c r="C212" s="64" t="s">
        <v>30</v>
      </c>
      <c r="D212" s="64" t="s">
        <v>30</v>
      </c>
      <c r="E212" s="68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">
        <v>30</v>
      </c>
      <c r="C213" s="64" t="s">
        <v>30</v>
      </c>
      <c r="D213" s="64" t="s">
        <v>30</v>
      </c>
      <c r="E213" s="68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">
        <v>30</v>
      </c>
      <c r="C214" s="64" t="s">
        <v>30</v>
      </c>
      <c r="D214" s="64" t="s">
        <v>30</v>
      </c>
      <c r="E214" s="68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4" t="s">
        <v>30</v>
      </c>
      <c r="C215" s="64" t="s">
        <v>30</v>
      </c>
      <c r="D215" s="64" t="s">
        <v>30</v>
      </c>
      <c r="E215" s="68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4" t="s">
        <v>30</v>
      </c>
      <c r="C216" s="64" t="s">
        <v>30</v>
      </c>
      <c r="D216" s="64" t="s">
        <v>30</v>
      </c>
      <c r="E216" s="68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4" t="s">
        <v>30</v>
      </c>
      <c r="C217" s="64" t="s">
        <v>30</v>
      </c>
      <c r="D217" s="64" t="s">
        <v>30</v>
      </c>
      <c r="E217" s="68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51:W51 H38:W38 H25:W25" xr:uid="{00000000-0002-0000-09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tabSelected="1"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Q27" sqref="Q27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984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985</v>
      </c>
    </row>
    <row r="2" spans="1:143" s="4" customFormat="1" ht="15" customHeight="1" x14ac:dyDescent="0.3">
      <c r="AZ2" s="13" t="s">
        <v>986</v>
      </c>
    </row>
    <row r="3" spans="1:143" s="4" customFormat="1" ht="15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987</v>
      </c>
    </row>
    <row r="4" spans="1:143" s="4" customFormat="1" ht="15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5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5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 x14ac:dyDescent="0.3">
      <c r="B8" s="8" t="s">
        <v>19</v>
      </c>
      <c r="C8" s="16"/>
      <c r="D8" s="70"/>
      <c r="E8" s="14" t="s">
        <v>988</v>
      </c>
    </row>
    <row r="9" spans="1:143" s="4" customFormat="1" ht="15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5" customHeight="1" x14ac:dyDescent="0.25">
      <c r="A10" s="74"/>
      <c r="B10" s="69"/>
      <c r="C10" s="69"/>
      <c r="D10" s="19" t="s">
        <v>927</v>
      </c>
      <c r="E10" s="19" t="s">
        <v>927</v>
      </c>
      <c r="F10" s="19" t="s">
        <v>927</v>
      </c>
      <c r="G10" s="19" t="s">
        <v>927</v>
      </c>
      <c r="H10" s="19" t="s">
        <v>927</v>
      </c>
      <c r="I10" s="19" t="s">
        <v>989</v>
      </c>
      <c r="J10" s="19" t="s">
        <v>989</v>
      </c>
      <c r="K10" s="19" t="s">
        <v>989</v>
      </c>
      <c r="L10" s="19" t="s">
        <v>989</v>
      </c>
      <c r="M10" s="19" t="s">
        <v>989</v>
      </c>
      <c r="N10" s="19" t="s">
        <v>989</v>
      </c>
      <c r="O10" s="19" t="s">
        <v>989</v>
      </c>
      <c r="P10" s="19" t="s">
        <v>989</v>
      </c>
      <c r="Q10" s="19" t="s">
        <v>989</v>
      </c>
      <c r="R10" s="19" t="s">
        <v>989</v>
      </c>
      <c r="S10" s="19" t="s">
        <v>989</v>
      </c>
      <c r="T10" s="19" t="s">
        <v>989</v>
      </c>
      <c r="U10" s="19" t="s">
        <v>989</v>
      </c>
      <c r="V10" s="19" t="s">
        <v>989</v>
      </c>
      <c r="W10" s="19" t="s">
        <v>989</v>
      </c>
      <c r="X10" s="19" t="s">
        <v>989</v>
      </c>
      <c r="Y10" s="19" t="s">
        <v>989</v>
      </c>
      <c r="Z10" s="19" t="s">
        <v>990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991</v>
      </c>
      <c r="B11" s="19" t="s">
        <v>927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930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930</v>
      </c>
      <c r="Z11" s="19" t="s">
        <v>930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RANK(Z12,$Z$12:$Z$30)</f>
        <v>1</v>
      </c>
      <c r="B12" s="64" t="s">
        <v>938</v>
      </c>
      <c r="C12" s="64"/>
      <c r="D12" s="24">
        <f>Individual_Scores_Men_Var!G101</f>
        <v>1009</v>
      </c>
      <c r="E12" s="50">
        <f>Individual_Scores_Men_Var!H101</f>
        <v>1058</v>
      </c>
      <c r="F12" s="50">
        <f>Individual_Scores_Men_Var!I101</f>
        <v>980</v>
      </c>
      <c r="G12" s="50">
        <f>Individual_Scores_Men_Var!J101</f>
        <v>1098</v>
      </c>
      <c r="H12" s="30">
        <f>SUM(D12:G12)</f>
        <v>4145</v>
      </c>
      <c r="I12" s="50">
        <f>Baker_Scores_Men_Var!H90</f>
        <v>142</v>
      </c>
      <c r="J12" s="50">
        <f>Baker_Scores_Men_Var!I90</f>
        <v>233</v>
      </c>
      <c r="K12" s="50">
        <f>Baker_Scores_Men_Var!J90</f>
        <v>207</v>
      </c>
      <c r="L12" s="50">
        <f>Baker_Scores_Men_Var!K90</f>
        <v>223</v>
      </c>
      <c r="M12" s="50">
        <f>Baker_Scores_Men_Var!L90</f>
        <v>198</v>
      </c>
      <c r="N12" s="50">
        <f>Baker_Scores_Men_Var!M90</f>
        <v>241</v>
      </c>
      <c r="O12" s="50">
        <f>Baker_Scores_Men_Var!N90</f>
        <v>235</v>
      </c>
      <c r="P12" s="50">
        <f>Baker_Scores_Men_Var!O90</f>
        <v>215</v>
      </c>
      <c r="Q12" s="50">
        <f>Baker_Scores_Men_Var!P90</f>
        <v>225</v>
      </c>
      <c r="R12" s="50">
        <f>Baker_Scores_Men_Var!Q90</f>
        <v>198</v>
      </c>
      <c r="S12" s="50">
        <f>Baker_Scores_Men_Var!R90</f>
        <v>222</v>
      </c>
      <c r="T12" s="50">
        <f>Baker_Scores_Men_Var!S90</f>
        <v>237</v>
      </c>
      <c r="U12" s="50">
        <f>Baker_Scores_Men_Var!T90</f>
        <v>185</v>
      </c>
      <c r="V12" s="50">
        <f>Baker_Scores_Men_Var!U90</f>
        <v>202</v>
      </c>
      <c r="W12" s="50">
        <f>Baker_Scores_Men_Var!V90</f>
        <v>232</v>
      </c>
      <c r="X12" s="50">
        <f>Baker_Scores_Men_Var!W90</f>
        <v>194</v>
      </c>
      <c r="Y12" s="30">
        <f>SUM(I12:X12)</f>
        <v>3389</v>
      </c>
      <c r="Z12" s="30">
        <f>H12+Y12</f>
        <v>7534</v>
      </c>
    </row>
    <row r="13" spans="1:143" s="1" customFormat="1" ht="13.95" customHeight="1" x14ac:dyDescent="0.3">
      <c r="A13" s="13">
        <f t="array" ref="A13">RANK(Z13,$Z$12:$Z$30)</f>
        <v>2</v>
      </c>
      <c r="B13" s="1" t="s">
        <v>948</v>
      </c>
      <c r="C13" s="13"/>
      <c r="D13" s="50">
        <f>Individual_Scores_Men_Var!G231</f>
        <v>1082</v>
      </c>
      <c r="E13" s="50">
        <f>Individual_Scores_Men_Var!H231</f>
        <v>1156</v>
      </c>
      <c r="F13" s="50">
        <f>Individual_Scores_Men_Var!I231</f>
        <v>964</v>
      </c>
      <c r="G13" s="50">
        <f>Individual_Scores_Men_Var!J231</f>
        <v>923</v>
      </c>
      <c r="H13" s="30">
        <f>SUM(D13:G13)</f>
        <v>4125</v>
      </c>
      <c r="I13" s="50">
        <f>Baker_Scores_Men_Var!H220</f>
        <v>213</v>
      </c>
      <c r="J13" s="50">
        <f>Baker_Scores_Men_Var!I220</f>
        <v>265</v>
      </c>
      <c r="K13" s="50">
        <f>Baker_Scores_Men_Var!J220</f>
        <v>201</v>
      </c>
      <c r="L13" s="50">
        <f>Baker_Scores_Men_Var!K220</f>
        <v>217</v>
      </c>
      <c r="M13" s="50">
        <f>Baker_Scores_Men_Var!L220</f>
        <v>212</v>
      </c>
      <c r="N13" s="50">
        <f>Baker_Scores_Men_Var!M220</f>
        <v>234</v>
      </c>
      <c r="O13" s="50">
        <f>Baker_Scores_Men_Var!N220</f>
        <v>211</v>
      </c>
      <c r="P13" s="50">
        <f>Baker_Scores_Men_Var!O220</f>
        <v>189</v>
      </c>
      <c r="Q13" s="50">
        <f>Baker_Scores_Men_Var!P220</f>
        <v>202</v>
      </c>
      <c r="R13" s="50">
        <f>Baker_Scores_Men_Var!Q220</f>
        <v>182</v>
      </c>
      <c r="S13" s="50">
        <f>Baker_Scores_Men_Var!R220</f>
        <v>232</v>
      </c>
      <c r="T13" s="50">
        <f>Baker_Scores_Men_Var!S220</f>
        <v>206</v>
      </c>
      <c r="U13" s="50">
        <f>Baker_Scores_Men_Var!T220</f>
        <v>192</v>
      </c>
      <c r="V13" s="50">
        <f>Baker_Scores_Men_Var!U220</f>
        <v>186</v>
      </c>
      <c r="W13" s="50">
        <f>Baker_Scores_Men_Var!V220</f>
        <v>157</v>
      </c>
      <c r="X13" s="50">
        <f>Baker_Scores_Men_Var!W220</f>
        <v>182</v>
      </c>
      <c r="Y13" s="30">
        <f>SUM(I13:X13)</f>
        <v>3281</v>
      </c>
      <c r="Z13" s="30">
        <f>H13+Y13</f>
        <v>7406</v>
      </c>
    </row>
    <row r="14" spans="1:143" s="1" customFormat="1" ht="13.95" customHeight="1" x14ac:dyDescent="0.3">
      <c r="A14" s="13">
        <f t="array" ref="A14">RANK(Z14,$Z$12:$Z$30)</f>
        <v>3</v>
      </c>
      <c r="B14" s="21" t="s">
        <v>939</v>
      </c>
      <c r="C14" s="21"/>
      <c r="D14" s="24">
        <f>Individual_Scores_Men_Var!G114</f>
        <v>937</v>
      </c>
      <c r="E14" s="24">
        <f>Individual_Scores_Men_Var!H114</f>
        <v>1044</v>
      </c>
      <c r="F14" s="24">
        <f>Individual_Scores_Men_Var!I114</f>
        <v>1026</v>
      </c>
      <c r="G14" s="24">
        <f>Individual_Scores_Men_Var!J114</f>
        <v>1006</v>
      </c>
      <c r="H14" s="19">
        <f>SUM(D14:G14)</f>
        <v>4013</v>
      </c>
      <c r="I14" s="24">
        <f>Baker_Scores_Men_Var!H103</f>
        <v>203</v>
      </c>
      <c r="J14" s="24">
        <f>Baker_Scores_Men_Var!I103</f>
        <v>184</v>
      </c>
      <c r="K14" s="24">
        <f>Baker_Scores_Men_Var!J103</f>
        <v>254</v>
      </c>
      <c r="L14" s="24">
        <f>Baker_Scores_Men_Var!K103</f>
        <v>177</v>
      </c>
      <c r="M14" s="24">
        <f>Baker_Scores_Men_Var!L103</f>
        <v>227</v>
      </c>
      <c r="N14" s="24">
        <f>Baker_Scores_Men_Var!M103</f>
        <v>183</v>
      </c>
      <c r="O14" s="24">
        <f>Baker_Scores_Men_Var!N103</f>
        <v>243</v>
      </c>
      <c r="P14" s="24">
        <f>Baker_Scores_Men_Var!O103</f>
        <v>212</v>
      </c>
      <c r="Q14" s="24">
        <f>Baker_Scores_Men_Var!P103</f>
        <v>216</v>
      </c>
      <c r="R14" s="24">
        <f>Baker_Scores_Men_Var!Q103</f>
        <v>156</v>
      </c>
      <c r="S14" s="24">
        <f>Baker_Scores_Men_Var!R103</f>
        <v>203</v>
      </c>
      <c r="T14" s="24">
        <f>Baker_Scores_Men_Var!S103</f>
        <v>255</v>
      </c>
      <c r="U14" s="24">
        <f>Baker_Scores_Men_Var!T103</f>
        <v>232</v>
      </c>
      <c r="V14" s="24">
        <f>Baker_Scores_Men_Var!U103</f>
        <v>163</v>
      </c>
      <c r="W14" s="24">
        <f>Baker_Scores_Men_Var!V103</f>
        <v>234</v>
      </c>
      <c r="X14" s="24">
        <f>Baker_Scores_Men_Var!W103</f>
        <v>179</v>
      </c>
      <c r="Y14" s="19">
        <f>SUM(I14:X14)</f>
        <v>3321</v>
      </c>
      <c r="Z14" s="19">
        <f>H14+Y14</f>
        <v>7334</v>
      </c>
    </row>
    <row r="15" spans="1:143" s="1" customFormat="1" ht="13.95" customHeight="1" x14ac:dyDescent="0.3">
      <c r="A15" s="13">
        <f t="array" ref="A15">RANK(Z15,$Z$12:$Z$30)</f>
        <v>4</v>
      </c>
      <c r="B15" s="64" t="s">
        <v>941</v>
      </c>
      <c r="C15" s="21"/>
      <c r="D15" s="24">
        <f>Individual_Scores_Men_Var!G140</f>
        <v>1029</v>
      </c>
      <c r="E15" s="24">
        <f>Individual_Scores_Men_Var!H140</f>
        <v>1003</v>
      </c>
      <c r="F15" s="24">
        <f>Individual_Scores_Men_Var!I140</f>
        <v>1070</v>
      </c>
      <c r="G15" s="24">
        <f>Individual_Scores_Men_Var!J140</f>
        <v>1054</v>
      </c>
      <c r="H15" s="19">
        <f>SUM(D15:G15)</f>
        <v>4156</v>
      </c>
      <c r="I15" s="24">
        <f>Baker_Scores_Men_Var!H129</f>
        <v>155</v>
      </c>
      <c r="J15" s="24">
        <f>Baker_Scores_Men_Var!I129</f>
        <v>170</v>
      </c>
      <c r="K15" s="24">
        <f>Baker_Scores_Men_Var!J129</f>
        <v>210</v>
      </c>
      <c r="L15" s="24">
        <f>Baker_Scores_Men_Var!K129</f>
        <v>186</v>
      </c>
      <c r="M15" s="24">
        <f>Baker_Scores_Men_Var!L129</f>
        <v>182</v>
      </c>
      <c r="N15" s="24">
        <f>Baker_Scores_Men_Var!M129</f>
        <v>232</v>
      </c>
      <c r="O15" s="24">
        <f>Baker_Scores_Men_Var!N129</f>
        <v>180</v>
      </c>
      <c r="P15" s="24">
        <f>Baker_Scores_Men_Var!O129</f>
        <v>199</v>
      </c>
      <c r="Q15" s="24">
        <f>Baker_Scores_Men_Var!P129</f>
        <v>191</v>
      </c>
      <c r="R15" s="24">
        <f>Baker_Scores_Men_Var!Q129</f>
        <v>246</v>
      </c>
      <c r="S15" s="24">
        <f>Baker_Scores_Men_Var!R129</f>
        <v>155</v>
      </c>
      <c r="T15" s="24">
        <f>Baker_Scores_Men_Var!S129</f>
        <v>222</v>
      </c>
      <c r="U15" s="24">
        <f>Baker_Scores_Men_Var!T129</f>
        <v>220</v>
      </c>
      <c r="V15" s="24">
        <f>Baker_Scores_Men_Var!U129</f>
        <v>197</v>
      </c>
      <c r="W15" s="24">
        <f>Baker_Scores_Men_Var!V129</f>
        <v>210</v>
      </c>
      <c r="X15" s="24">
        <f>Baker_Scores_Men_Var!W129</f>
        <v>204</v>
      </c>
      <c r="Y15" s="19">
        <f>SUM(I15:X15)</f>
        <v>3159</v>
      </c>
      <c r="Z15" s="19">
        <f>H15+Y15</f>
        <v>7315</v>
      </c>
    </row>
    <row r="16" spans="1:143" s="1" customFormat="1" ht="13.95" customHeight="1" x14ac:dyDescent="0.3">
      <c r="A16" s="13">
        <f t="array" ref="A16">RANK(Z16,$Z$12:$Z$30)</f>
        <v>5</v>
      </c>
      <c r="B16" s="64" t="s">
        <v>934</v>
      </c>
      <c r="C16" s="64"/>
      <c r="D16" s="24">
        <f>Individual_Scores_Men_Var!G49</f>
        <v>1052</v>
      </c>
      <c r="E16" s="24">
        <f>Individual_Scores_Men_Var!H49</f>
        <v>1033</v>
      </c>
      <c r="F16" s="24">
        <f>Individual_Scores_Men_Var!I49</f>
        <v>986</v>
      </c>
      <c r="G16" s="24">
        <f>Individual_Scores_Men_Var!J49</f>
        <v>1012</v>
      </c>
      <c r="H16" s="19">
        <f>SUM(D16:G16)</f>
        <v>4083</v>
      </c>
      <c r="I16" s="24">
        <f>Baker_Scores_Men_Var!H38</f>
        <v>224</v>
      </c>
      <c r="J16" s="24">
        <f>Baker_Scores_Men_Var!I38</f>
        <v>213</v>
      </c>
      <c r="K16" s="24">
        <f>Baker_Scores_Men_Var!J38</f>
        <v>213</v>
      </c>
      <c r="L16" s="24">
        <f>Baker_Scores_Men_Var!K38</f>
        <v>188</v>
      </c>
      <c r="M16" s="24">
        <f>Baker_Scores_Men_Var!L38</f>
        <v>171</v>
      </c>
      <c r="N16" s="24">
        <f>Baker_Scores_Men_Var!M38</f>
        <v>173</v>
      </c>
      <c r="O16" s="24">
        <f>Baker_Scores_Men_Var!N38</f>
        <v>188</v>
      </c>
      <c r="P16" s="50">
        <f>Baker_Scores_Men_Var!O38</f>
        <v>149</v>
      </c>
      <c r="Q16" s="24">
        <f>Baker_Scores_Men_Var!P38</f>
        <v>189</v>
      </c>
      <c r="R16" s="24">
        <f>Baker_Scores_Men_Var!Q38</f>
        <v>254</v>
      </c>
      <c r="S16" s="50">
        <f>Baker_Scores_Men_Var!R38</f>
        <v>182</v>
      </c>
      <c r="T16" s="50">
        <f>Baker_Scores_Men_Var!S38</f>
        <v>234</v>
      </c>
      <c r="U16" s="50">
        <f>Baker_Scores_Men_Var!T38</f>
        <v>217</v>
      </c>
      <c r="V16" s="50">
        <f>Baker_Scores_Men_Var!U38</f>
        <v>187</v>
      </c>
      <c r="W16" s="50">
        <f>Baker_Scores_Men_Var!V38</f>
        <v>183</v>
      </c>
      <c r="X16" s="50">
        <f>Baker_Scores_Men_Var!W38</f>
        <v>205</v>
      </c>
      <c r="Y16" s="30">
        <f>SUM(I16:X16)</f>
        <v>3170</v>
      </c>
      <c r="Z16" s="30">
        <f>H16+Y16</f>
        <v>7253</v>
      </c>
    </row>
    <row r="17" spans="1:143" s="1" customFormat="1" ht="13.95" customHeight="1" x14ac:dyDescent="0.3">
      <c r="A17" s="13">
        <f t="array" ref="A17">RANK(Z17,$Z$12:$Z$30)</f>
        <v>6</v>
      </c>
      <c r="B17" s="1" t="s">
        <v>943</v>
      </c>
      <c r="C17" s="13"/>
      <c r="D17" s="50">
        <f>Individual_Scores_Men_Var!G166</f>
        <v>963</v>
      </c>
      <c r="E17" s="50">
        <f>Individual_Scores_Men_Var!H166</f>
        <v>974</v>
      </c>
      <c r="F17" s="50">
        <f>Individual_Scores_Men_Var!I166</f>
        <v>1083</v>
      </c>
      <c r="G17" s="50">
        <f>Individual_Scores_Men_Var!J166</f>
        <v>1118</v>
      </c>
      <c r="H17" s="30">
        <f>SUM(D17:G17)</f>
        <v>4138</v>
      </c>
      <c r="I17" s="50">
        <f>Baker_Scores_Men_Var!H155</f>
        <v>191</v>
      </c>
      <c r="J17" s="50">
        <f>Baker_Scores_Men_Var!I155</f>
        <v>211</v>
      </c>
      <c r="K17" s="50">
        <f>Baker_Scores_Men_Var!J155</f>
        <v>180</v>
      </c>
      <c r="L17" s="50">
        <f>Baker_Scores_Men_Var!K155</f>
        <v>194</v>
      </c>
      <c r="M17" s="50">
        <f>Baker_Scores_Men_Var!L155</f>
        <v>195</v>
      </c>
      <c r="N17" s="50">
        <f>Baker_Scores_Men_Var!M155</f>
        <v>232</v>
      </c>
      <c r="O17" s="50">
        <f>Baker_Scores_Men_Var!N155</f>
        <v>149</v>
      </c>
      <c r="P17" s="50">
        <f>Baker_Scores_Men_Var!O155</f>
        <v>201</v>
      </c>
      <c r="Q17" s="50">
        <f>Baker_Scores_Men_Var!P155</f>
        <v>194</v>
      </c>
      <c r="R17" s="50">
        <f>Baker_Scores_Men_Var!Q155</f>
        <v>187</v>
      </c>
      <c r="S17" s="50">
        <f>Baker_Scores_Men_Var!R155</f>
        <v>207</v>
      </c>
      <c r="T17" s="50">
        <f>Baker_Scores_Men_Var!S155</f>
        <v>184</v>
      </c>
      <c r="U17" s="50">
        <f>Baker_Scores_Men_Var!T155</f>
        <v>196</v>
      </c>
      <c r="V17" s="50">
        <f>Baker_Scores_Men_Var!U155</f>
        <v>149</v>
      </c>
      <c r="W17" s="50">
        <f>Baker_Scores_Men_Var!V155</f>
        <v>212</v>
      </c>
      <c r="X17" s="50">
        <f>Baker_Scores_Men_Var!W155</f>
        <v>172</v>
      </c>
      <c r="Y17" s="30">
        <f>SUM(I17:X17)</f>
        <v>3054</v>
      </c>
      <c r="Z17" s="30">
        <f>H17+Y17</f>
        <v>7192</v>
      </c>
    </row>
    <row r="18" spans="1:143" s="1" customFormat="1" ht="13.95" customHeight="1" x14ac:dyDescent="0.3">
      <c r="A18" s="13">
        <f t="array" ref="A18">RANK(Z18,$Z$12:$Z$30)</f>
        <v>7</v>
      </c>
      <c r="B18" s="64" t="s">
        <v>932</v>
      </c>
      <c r="C18" s="64"/>
      <c r="D18" s="24">
        <f>Individual_Scores_Men_Var!G23</f>
        <v>1014</v>
      </c>
      <c r="E18" s="24">
        <f>Individual_Scores_Men_Var!H23</f>
        <v>978</v>
      </c>
      <c r="F18" s="24">
        <f>Individual_Scores_Men_Var!I23</f>
        <v>1050</v>
      </c>
      <c r="G18" s="24">
        <f>Individual_Scores_Men_Var!J23</f>
        <v>1007</v>
      </c>
      <c r="H18" s="19">
        <f>SUM(D18:G18)</f>
        <v>4049</v>
      </c>
      <c r="I18" s="24">
        <f>Baker_Scores_Men_Var!H12</f>
        <v>155</v>
      </c>
      <c r="J18" s="24">
        <f>Baker_Scores_Men_Var!I12</f>
        <v>214</v>
      </c>
      <c r="K18" s="24">
        <f>Baker_Scores_Men_Var!J12</f>
        <v>172</v>
      </c>
      <c r="L18" s="24">
        <f>Baker_Scores_Men_Var!K12</f>
        <v>172</v>
      </c>
      <c r="M18" s="24">
        <f>Baker_Scores_Men_Var!L12</f>
        <v>190</v>
      </c>
      <c r="N18" s="24">
        <f>Baker_Scores_Men_Var!M12</f>
        <v>188</v>
      </c>
      <c r="O18" s="24">
        <f>Baker_Scores_Men_Var!N12</f>
        <v>187</v>
      </c>
      <c r="P18" s="50">
        <f>Baker_Scores_Men_Var!O12</f>
        <v>212</v>
      </c>
      <c r="Q18" s="24">
        <f>Baker_Scores_Men_Var!P12</f>
        <v>222</v>
      </c>
      <c r="R18" s="24">
        <f>Baker_Scores_Men_Var!Q12</f>
        <v>224</v>
      </c>
      <c r="S18" s="50">
        <f>Baker_Scores_Men_Var!R12</f>
        <v>165</v>
      </c>
      <c r="T18" s="50">
        <f>Baker_Scores_Men_Var!S12</f>
        <v>167</v>
      </c>
      <c r="U18" s="50">
        <f>Baker_Scores_Men_Var!T12</f>
        <v>232</v>
      </c>
      <c r="V18" s="50">
        <f>Baker_Scores_Men_Var!U12</f>
        <v>195</v>
      </c>
      <c r="W18" s="50">
        <f>Baker_Scores_Men_Var!V12</f>
        <v>219</v>
      </c>
      <c r="X18" s="50">
        <f>Baker_Scores_Men_Var!W12</f>
        <v>145</v>
      </c>
      <c r="Y18" s="30">
        <f>SUM(I18:X18)</f>
        <v>3059</v>
      </c>
      <c r="Z18" s="30">
        <f>H18+Y18</f>
        <v>7108</v>
      </c>
    </row>
    <row r="19" spans="1:143" s="1" customFormat="1" ht="13.95" customHeight="1" x14ac:dyDescent="0.3">
      <c r="A19" s="13">
        <f t="array" ref="A19">RANK(Z19,$Z$12:$Z$30)</f>
        <v>8</v>
      </c>
      <c r="B19" s="1" t="s">
        <v>945</v>
      </c>
      <c r="C19" s="13"/>
      <c r="D19" s="50">
        <f>Individual_Scores_Men_Var!G192</f>
        <v>1039</v>
      </c>
      <c r="E19" s="50">
        <f>Individual_Scores_Men_Var!H192</f>
        <v>982</v>
      </c>
      <c r="F19" s="50">
        <f>Individual_Scores_Men_Var!I192</f>
        <v>924</v>
      </c>
      <c r="G19" s="50">
        <f>Individual_Scores_Men_Var!J192</f>
        <v>987</v>
      </c>
      <c r="H19" s="30">
        <f>SUM(D19:G19)</f>
        <v>3932</v>
      </c>
      <c r="I19" s="50">
        <f>Baker_Scores_Men_Var!H181</f>
        <v>189</v>
      </c>
      <c r="J19" s="50">
        <f>Baker_Scores_Men_Var!I181</f>
        <v>208</v>
      </c>
      <c r="K19" s="50">
        <f>Baker_Scores_Men_Var!J181</f>
        <v>165</v>
      </c>
      <c r="L19" s="50">
        <f>Baker_Scores_Men_Var!K181</f>
        <v>198</v>
      </c>
      <c r="M19" s="50">
        <f>Baker_Scores_Men_Var!L181</f>
        <v>189</v>
      </c>
      <c r="N19" s="50">
        <f>Baker_Scores_Men_Var!M181</f>
        <v>177</v>
      </c>
      <c r="O19" s="50">
        <f>Baker_Scores_Men_Var!N181</f>
        <v>202</v>
      </c>
      <c r="P19" s="50">
        <f>Baker_Scores_Men_Var!O181</f>
        <v>179</v>
      </c>
      <c r="Q19" s="50">
        <f>Baker_Scores_Men_Var!P181</f>
        <v>226</v>
      </c>
      <c r="R19" s="50">
        <f>Baker_Scores_Men_Var!Q181</f>
        <v>204</v>
      </c>
      <c r="S19" s="50">
        <f>Baker_Scores_Men_Var!R181</f>
        <v>145</v>
      </c>
      <c r="T19" s="50">
        <f>Baker_Scores_Men_Var!S181</f>
        <v>213</v>
      </c>
      <c r="U19" s="50">
        <f>Baker_Scores_Men_Var!T181</f>
        <v>190</v>
      </c>
      <c r="V19" s="50">
        <f>Baker_Scores_Men_Var!U181</f>
        <v>224</v>
      </c>
      <c r="W19" s="50">
        <f>Baker_Scores_Men_Var!V181</f>
        <v>191</v>
      </c>
      <c r="X19" s="50">
        <f>Baker_Scores_Men_Var!W181</f>
        <v>175</v>
      </c>
      <c r="Y19" s="30">
        <f>SUM(I19:X19)</f>
        <v>3075</v>
      </c>
      <c r="Z19" s="30">
        <f>H19+Y19</f>
        <v>7007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RANK(Z20,$Z$12:$Z$30)</f>
        <v>9</v>
      </c>
      <c r="B20" s="1" t="s">
        <v>949</v>
      </c>
      <c r="C20" s="13"/>
      <c r="D20" s="50">
        <f>Individual_Scores_Men_Var!G244</f>
        <v>920</v>
      </c>
      <c r="E20" s="50">
        <f>Individual_Scores_Men_Var!H244</f>
        <v>1027</v>
      </c>
      <c r="F20" s="50">
        <f>Individual_Scores_Men_Var!I244</f>
        <v>941</v>
      </c>
      <c r="G20" s="50">
        <f>Individual_Scores_Men_Var!J244</f>
        <v>906</v>
      </c>
      <c r="H20" s="30">
        <f>SUM(D20:G20)</f>
        <v>3794</v>
      </c>
      <c r="I20" s="50">
        <f>Baker_Scores_Men_Var!H233</f>
        <v>182</v>
      </c>
      <c r="J20" s="50">
        <f>Baker_Scores_Men_Var!I233</f>
        <v>213</v>
      </c>
      <c r="K20" s="50">
        <f>Baker_Scores_Men_Var!J233</f>
        <v>224</v>
      </c>
      <c r="L20" s="50">
        <f>Baker_Scores_Men_Var!K233</f>
        <v>187</v>
      </c>
      <c r="M20" s="50">
        <f>Baker_Scores_Men_Var!L233</f>
        <v>236</v>
      </c>
      <c r="N20" s="50">
        <f>Baker_Scores_Men_Var!M233</f>
        <v>155</v>
      </c>
      <c r="O20" s="50">
        <f>Baker_Scores_Men_Var!N233</f>
        <v>204</v>
      </c>
      <c r="P20" s="50">
        <f>Baker_Scores_Men_Var!O233</f>
        <v>161</v>
      </c>
      <c r="Q20" s="50">
        <f>Baker_Scores_Men_Var!P233</f>
        <v>180</v>
      </c>
      <c r="R20" s="50">
        <f>Baker_Scores_Men_Var!Q233</f>
        <v>210</v>
      </c>
      <c r="S20" s="50">
        <f>Baker_Scores_Men_Var!R233</f>
        <v>191</v>
      </c>
      <c r="T20" s="50">
        <f>Baker_Scores_Men_Var!S233</f>
        <v>175</v>
      </c>
      <c r="U20" s="50">
        <f>Baker_Scores_Men_Var!T233</f>
        <v>264</v>
      </c>
      <c r="V20" s="50">
        <f>Baker_Scores_Men_Var!U233</f>
        <v>216</v>
      </c>
      <c r="W20" s="50">
        <f>Baker_Scores_Men_Var!V233</f>
        <v>190</v>
      </c>
      <c r="X20" s="50">
        <f>Baker_Scores_Men_Var!W233</f>
        <v>191</v>
      </c>
      <c r="Y20" s="30">
        <f>SUM(I20:X20)</f>
        <v>3179</v>
      </c>
      <c r="Z20" s="30">
        <f>H20+Y20</f>
        <v>6973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RANK(Z21,$Z$12:$Z$30)</f>
        <v>10</v>
      </c>
      <c r="B21" s="1" t="s">
        <v>947</v>
      </c>
      <c r="C21" s="13"/>
      <c r="D21" s="50">
        <f>Individual_Scores_Men_Var!G218</f>
        <v>834</v>
      </c>
      <c r="E21" s="50">
        <f>Individual_Scores_Men_Var!H218</f>
        <v>932</v>
      </c>
      <c r="F21" s="50">
        <f>Individual_Scores_Men_Var!I218</f>
        <v>1013</v>
      </c>
      <c r="G21" s="50">
        <f>Individual_Scores_Men_Var!J218</f>
        <v>953</v>
      </c>
      <c r="H21" s="30">
        <f>SUM(D21:G21)</f>
        <v>3732</v>
      </c>
      <c r="I21" s="50">
        <f>Baker_Scores_Men_Var!H207</f>
        <v>169</v>
      </c>
      <c r="J21" s="50">
        <f>Baker_Scores_Men_Var!I207</f>
        <v>190</v>
      </c>
      <c r="K21" s="50">
        <f>Baker_Scores_Men_Var!J207</f>
        <v>203</v>
      </c>
      <c r="L21" s="50">
        <f>Baker_Scores_Men_Var!K207</f>
        <v>215</v>
      </c>
      <c r="M21" s="50">
        <f>Baker_Scores_Men_Var!L207</f>
        <v>202</v>
      </c>
      <c r="N21" s="50">
        <f>Baker_Scores_Men_Var!M207</f>
        <v>222</v>
      </c>
      <c r="O21" s="50">
        <f>Baker_Scores_Men_Var!N207</f>
        <v>202</v>
      </c>
      <c r="P21" s="50">
        <f>Baker_Scores_Men_Var!O207</f>
        <v>215</v>
      </c>
      <c r="Q21" s="50">
        <f>Baker_Scores_Men_Var!P207</f>
        <v>179</v>
      </c>
      <c r="R21" s="50">
        <f>Baker_Scores_Men_Var!Q207</f>
        <v>225</v>
      </c>
      <c r="S21" s="50">
        <f>Baker_Scores_Men_Var!R207</f>
        <v>182</v>
      </c>
      <c r="T21" s="50">
        <f>Baker_Scores_Men_Var!S207</f>
        <v>200</v>
      </c>
      <c r="U21" s="50">
        <f>Baker_Scores_Men_Var!T207</f>
        <v>160</v>
      </c>
      <c r="V21" s="50">
        <f>Baker_Scores_Men_Var!U207</f>
        <v>168</v>
      </c>
      <c r="W21" s="50">
        <f>Baker_Scores_Men_Var!V207</f>
        <v>136</v>
      </c>
      <c r="X21" s="50">
        <f>Baker_Scores_Men_Var!W207</f>
        <v>203</v>
      </c>
      <c r="Y21" s="30">
        <f>SUM(I21:X21)</f>
        <v>3071</v>
      </c>
      <c r="Z21" s="30">
        <f>H21+Y21</f>
        <v>6803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RANK(Z22,$Z$12:$Z$30)</f>
        <v>11</v>
      </c>
      <c r="B22" s="64" t="s">
        <v>933</v>
      </c>
      <c r="C22" s="64"/>
      <c r="D22" s="24">
        <f>Individual_Scores_Men_Var!G36</f>
        <v>1019</v>
      </c>
      <c r="E22" s="24">
        <f>Individual_Scores_Men_Var!H36</f>
        <v>858</v>
      </c>
      <c r="F22" s="24">
        <f>Individual_Scores_Men_Var!I36</f>
        <v>1017</v>
      </c>
      <c r="G22" s="24">
        <f>Individual_Scores_Men_Var!J36</f>
        <v>1003</v>
      </c>
      <c r="H22" s="19">
        <f>SUM(D22:G22)</f>
        <v>3897</v>
      </c>
      <c r="I22" s="24">
        <f>Baker_Scores_Men_Var!H25</f>
        <v>238</v>
      </c>
      <c r="J22" s="24">
        <f>Baker_Scores_Men_Var!I25</f>
        <v>151</v>
      </c>
      <c r="K22" s="24">
        <f>Baker_Scores_Men_Var!J25</f>
        <v>150</v>
      </c>
      <c r="L22" s="24">
        <f>Baker_Scores_Men_Var!K25</f>
        <v>155</v>
      </c>
      <c r="M22" s="24">
        <f>Baker_Scores_Men_Var!L25</f>
        <v>147</v>
      </c>
      <c r="N22" s="24">
        <f>Baker_Scores_Men_Var!M25</f>
        <v>199</v>
      </c>
      <c r="O22" s="24">
        <f>Baker_Scores_Men_Var!N25</f>
        <v>132</v>
      </c>
      <c r="P22" s="50">
        <f>Baker_Scores_Men_Var!O25</f>
        <v>223</v>
      </c>
      <c r="Q22" s="24">
        <f>Baker_Scores_Men_Var!P25</f>
        <v>201</v>
      </c>
      <c r="R22" s="24">
        <f>Baker_Scores_Men_Var!Q25</f>
        <v>188</v>
      </c>
      <c r="S22" s="50">
        <f>Baker_Scores_Men_Var!R25</f>
        <v>192</v>
      </c>
      <c r="T22" s="50">
        <f>Baker_Scores_Men_Var!S25</f>
        <v>179</v>
      </c>
      <c r="U22" s="50">
        <f>Baker_Scores_Men_Var!T25</f>
        <v>172</v>
      </c>
      <c r="V22" s="50">
        <f>Baker_Scores_Men_Var!U25</f>
        <v>200</v>
      </c>
      <c r="W22" s="50">
        <f>Baker_Scores_Men_Var!V25</f>
        <v>182</v>
      </c>
      <c r="X22" s="50">
        <f>Baker_Scores_Men_Var!W25</f>
        <v>180</v>
      </c>
      <c r="Y22" s="30">
        <f>SUM(I22:X22)</f>
        <v>2889</v>
      </c>
      <c r="Z22" s="30">
        <f>H22+Y22</f>
        <v>6786</v>
      </c>
    </row>
    <row r="23" spans="1:143" s="1" customFormat="1" ht="13.95" customHeight="1" x14ac:dyDescent="0.3">
      <c r="A23" s="13">
        <f t="array" ref="A23">RANK(Z23,$Z$12:$Z$30)</f>
        <v>12</v>
      </c>
      <c r="B23" s="1" t="s">
        <v>946</v>
      </c>
      <c r="C23" s="13"/>
      <c r="D23" s="50">
        <f>Individual_Scores_Men_Var!G205</f>
        <v>963</v>
      </c>
      <c r="E23" s="50">
        <f>Individual_Scores_Men_Var!H205</f>
        <v>997</v>
      </c>
      <c r="F23" s="50">
        <f>Individual_Scores_Men_Var!I205</f>
        <v>991</v>
      </c>
      <c r="G23" s="50">
        <f>Individual_Scores_Men_Var!J205</f>
        <v>979</v>
      </c>
      <c r="H23" s="30">
        <f>SUM(D23:G23)</f>
        <v>3930</v>
      </c>
      <c r="I23" s="50">
        <f>Baker_Scores_Men_Var!H194</f>
        <v>193</v>
      </c>
      <c r="J23" s="50">
        <f>Baker_Scores_Men_Var!I194</f>
        <v>191</v>
      </c>
      <c r="K23" s="50">
        <f>Baker_Scores_Men_Var!J194</f>
        <v>184</v>
      </c>
      <c r="L23" s="50">
        <f>Baker_Scores_Men_Var!K194</f>
        <v>199</v>
      </c>
      <c r="M23" s="50">
        <f>Baker_Scores_Men_Var!L194</f>
        <v>149</v>
      </c>
      <c r="N23" s="50">
        <f>Baker_Scores_Men_Var!M194</f>
        <v>173</v>
      </c>
      <c r="O23" s="50">
        <f>Baker_Scores_Men_Var!N194</f>
        <v>187</v>
      </c>
      <c r="P23" s="50">
        <f>Baker_Scores_Men_Var!O194</f>
        <v>128</v>
      </c>
      <c r="Q23" s="50">
        <f>Baker_Scores_Men_Var!P194</f>
        <v>193</v>
      </c>
      <c r="R23" s="50">
        <f>Baker_Scores_Men_Var!Q194</f>
        <v>222</v>
      </c>
      <c r="S23" s="50">
        <f>Baker_Scores_Men_Var!R194</f>
        <v>201</v>
      </c>
      <c r="T23" s="50">
        <f>Baker_Scores_Men_Var!S194</f>
        <v>129</v>
      </c>
      <c r="U23" s="50">
        <f>Baker_Scores_Men_Var!T194</f>
        <v>178</v>
      </c>
      <c r="V23" s="50">
        <f>Baker_Scores_Men_Var!U194</f>
        <v>223</v>
      </c>
      <c r="W23" s="50">
        <f>Baker_Scores_Men_Var!V194</f>
        <v>124</v>
      </c>
      <c r="X23" s="50">
        <f>Baker_Scores_Men_Var!W194</f>
        <v>179</v>
      </c>
      <c r="Y23" s="30">
        <f>SUM(I23:X23)</f>
        <v>2853</v>
      </c>
      <c r="Z23" s="30">
        <f>H23+Y23</f>
        <v>6783</v>
      </c>
    </row>
    <row r="24" spans="1:143" s="1" customFormat="1" ht="13.95" customHeight="1" x14ac:dyDescent="0.3">
      <c r="A24" s="13">
        <f t="array" ref="A24">RANK(Z24,$Z$12:$Z$30)</f>
        <v>13</v>
      </c>
      <c r="B24" s="64" t="s">
        <v>935</v>
      </c>
      <c r="C24" s="64"/>
      <c r="D24" s="24">
        <f>Individual_Scores_Men_Var!G62</f>
        <v>818</v>
      </c>
      <c r="E24" s="24">
        <f>Individual_Scores_Men_Var!H62</f>
        <v>919</v>
      </c>
      <c r="F24" s="24">
        <f>Individual_Scores_Men_Var!I62</f>
        <v>907</v>
      </c>
      <c r="G24" s="24">
        <f>Individual_Scores_Men_Var!J62</f>
        <v>933</v>
      </c>
      <c r="H24" s="19">
        <f>SUM(D24:G24)</f>
        <v>3577</v>
      </c>
      <c r="I24" s="24">
        <f>Baker_Scores_Men_Var!H51</f>
        <v>159</v>
      </c>
      <c r="J24" s="24">
        <f>Baker_Scores_Men_Var!I51</f>
        <v>176</v>
      </c>
      <c r="K24" s="24">
        <f>Baker_Scores_Men_Var!J51</f>
        <v>170</v>
      </c>
      <c r="L24" s="24">
        <f>Baker_Scores_Men_Var!K51</f>
        <v>203</v>
      </c>
      <c r="M24" s="24">
        <f>Baker_Scores_Men_Var!L51</f>
        <v>186</v>
      </c>
      <c r="N24" s="24">
        <f>Baker_Scores_Men_Var!M51</f>
        <v>217</v>
      </c>
      <c r="O24" s="24">
        <f>Baker_Scores_Men_Var!N51</f>
        <v>211</v>
      </c>
      <c r="P24" s="50">
        <f>Baker_Scores_Men_Var!O51</f>
        <v>243</v>
      </c>
      <c r="Q24" s="24">
        <f>Baker_Scores_Men_Var!P51</f>
        <v>205</v>
      </c>
      <c r="R24" s="24">
        <f>Baker_Scores_Men_Var!Q51</f>
        <v>206</v>
      </c>
      <c r="S24" s="50">
        <f>Baker_Scores_Men_Var!R51</f>
        <v>153</v>
      </c>
      <c r="T24" s="50">
        <f>Baker_Scores_Men_Var!S51</f>
        <v>232</v>
      </c>
      <c r="U24" s="50">
        <f>Baker_Scores_Men_Var!T51</f>
        <v>150</v>
      </c>
      <c r="V24" s="50">
        <f>Baker_Scores_Men_Var!U51</f>
        <v>234</v>
      </c>
      <c r="W24" s="50">
        <f>Baker_Scores_Men_Var!V51</f>
        <v>248</v>
      </c>
      <c r="X24" s="50">
        <f>Baker_Scores_Men_Var!W51</f>
        <v>162</v>
      </c>
      <c r="Y24" s="30">
        <f>SUM(I24:X24)</f>
        <v>3155</v>
      </c>
      <c r="Z24" s="30">
        <f>H24+Y24</f>
        <v>6732</v>
      </c>
    </row>
    <row r="25" spans="1:143" s="1" customFormat="1" ht="13.95" customHeight="1" x14ac:dyDescent="0.3">
      <c r="A25" s="13">
        <f t="array" ref="A25">RANK(Z25,$Z$12:$Z$30)</f>
        <v>14</v>
      </c>
      <c r="B25" s="1" t="s">
        <v>944</v>
      </c>
      <c r="C25" s="13"/>
      <c r="D25" s="50">
        <f>Individual_Scores_Men_Var!G179</f>
        <v>844</v>
      </c>
      <c r="E25" s="50">
        <f>Individual_Scores_Men_Var!H179</f>
        <v>866</v>
      </c>
      <c r="F25" s="50">
        <f>Individual_Scores_Men_Var!I179</f>
        <v>830</v>
      </c>
      <c r="G25" s="50">
        <f>Individual_Scores_Men_Var!J179</f>
        <v>922</v>
      </c>
      <c r="H25" s="30">
        <f>SUM(D25:G25)</f>
        <v>3462</v>
      </c>
      <c r="I25" s="50">
        <f>Baker_Scores_Men_Var!H168</f>
        <v>182</v>
      </c>
      <c r="J25" s="50">
        <f>Baker_Scores_Men_Var!I168</f>
        <v>188</v>
      </c>
      <c r="K25" s="50">
        <f>Baker_Scores_Men_Var!J168</f>
        <v>198</v>
      </c>
      <c r="L25" s="50">
        <f>Baker_Scores_Men_Var!K168</f>
        <v>145</v>
      </c>
      <c r="M25" s="50">
        <f>Baker_Scores_Men_Var!L168</f>
        <v>193</v>
      </c>
      <c r="N25" s="50">
        <f>Baker_Scores_Men_Var!M168</f>
        <v>174</v>
      </c>
      <c r="O25" s="50">
        <f>Baker_Scores_Men_Var!N168</f>
        <v>224</v>
      </c>
      <c r="P25" s="50">
        <f>Baker_Scores_Men_Var!O168</f>
        <v>167</v>
      </c>
      <c r="Q25" s="50">
        <f>Baker_Scores_Men_Var!P168</f>
        <v>197</v>
      </c>
      <c r="R25" s="50">
        <f>Baker_Scores_Men_Var!Q168</f>
        <v>266</v>
      </c>
      <c r="S25" s="50">
        <f>Baker_Scores_Men_Var!R168</f>
        <v>200</v>
      </c>
      <c r="T25" s="50">
        <f>Baker_Scores_Men_Var!S168</f>
        <v>198</v>
      </c>
      <c r="U25" s="50">
        <f>Baker_Scores_Men_Var!T168</f>
        <v>201</v>
      </c>
      <c r="V25" s="50">
        <f>Baker_Scores_Men_Var!U168</f>
        <v>179</v>
      </c>
      <c r="W25" s="50">
        <f>Baker_Scores_Men_Var!V168</f>
        <v>211</v>
      </c>
      <c r="X25" s="50">
        <f>Baker_Scores_Men_Var!W168</f>
        <v>181</v>
      </c>
      <c r="Y25" s="30">
        <f>SUM(I25:X25)</f>
        <v>3104</v>
      </c>
      <c r="Z25" s="30">
        <f>H25+Y25</f>
        <v>6566</v>
      </c>
    </row>
    <row r="26" spans="1:143" s="1" customFormat="1" ht="13.95" customHeight="1" x14ac:dyDescent="0.3">
      <c r="A26" s="13">
        <f t="array" ref="A26">RANK(Z26,$Z$12:$Z$30)</f>
        <v>15</v>
      </c>
      <c r="B26" s="64" t="s">
        <v>937</v>
      </c>
      <c r="C26" s="64"/>
      <c r="D26" s="24">
        <f>Individual_Scores_Men_Var!G88</f>
        <v>884</v>
      </c>
      <c r="E26" s="24">
        <f>Individual_Scores_Men_Var!H88</f>
        <v>929</v>
      </c>
      <c r="F26" s="24">
        <f>Individual_Scores_Men_Var!I88</f>
        <v>898</v>
      </c>
      <c r="G26" s="24">
        <f>Individual_Scores_Men_Var!J88</f>
        <v>851</v>
      </c>
      <c r="H26" s="19">
        <f>SUM(D26:G26)</f>
        <v>3562</v>
      </c>
      <c r="I26" s="24">
        <f>Baker_Scores_Men_Var!H77</f>
        <v>187</v>
      </c>
      <c r="J26" s="24">
        <f>Baker_Scores_Men_Var!I77</f>
        <v>192</v>
      </c>
      <c r="K26" s="24">
        <f>Baker_Scores_Men_Var!J77</f>
        <v>235</v>
      </c>
      <c r="L26" s="24">
        <f>Baker_Scores_Men_Var!K77</f>
        <v>182</v>
      </c>
      <c r="M26" s="24">
        <f>Baker_Scores_Men_Var!L77</f>
        <v>169</v>
      </c>
      <c r="N26" s="24">
        <f>Baker_Scores_Men_Var!M77</f>
        <v>168</v>
      </c>
      <c r="O26" s="24">
        <f>Baker_Scores_Men_Var!N77</f>
        <v>185</v>
      </c>
      <c r="P26" s="50">
        <f>Baker_Scores_Men_Var!O77</f>
        <v>173</v>
      </c>
      <c r="Q26" s="24">
        <f>Baker_Scores_Men_Var!P77</f>
        <v>174</v>
      </c>
      <c r="R26" s="24">
        <f>Baker_Scores_Men_Var!Q77</f>
        <v>191</v>
      </c>
      <c r="S26" s="50">
        <f>Baker_Scores_Men_Var!R77</f>
        <v>182</v>
      </c>
      <c r="T26" s="50">
        <f>Baker_Scores_Men_Var!S77</f>
        <v>222</v>
      </c>
      <c r="U26" s="50">
        <f>Baker_Scores_Men_Var!T77</f>
        <v>164</v>
      </c>
      <c r="V26" s="50">
        <f>Baker_Scores_Men_Var!U77</f>
        <v>158</v>
      </c>
      <c r="W26" s="50">
        <f>Baker_Scores_Men_Var!V77</f>
        <v>211</v>
      </c>
      <c r="X26" s="50">
        <f>Baker_Scores_Men_Var!W77</f>
        <v>193</v>
      </c>
      <c r="Y26" s="30">
        <f>SUM(I26:X26)</f>
        <v>2986</v>
      </c>
      <c r="Z26" s="30">
        <f>H26+Y26</f>
        <v>6548</v>
      </c>
    </row>
    <row r="27" spans="1:143" s="1" customFormat="1" ht="13.95" customHeight="1" x14ac:dyDescent="0.3">
      <c r="A27" s="13">
        <f t="array" ref="A27">RANK(Z27,$Z$12:$Z$30)</f>
        <v>16</v>
      </c>
      <c r="B27" s="1" t="s">
        <v>936</v>
      </c>
      <c r="D27" s="24">
        <f>Individual_Scores_Men_Var!G75</f>
        <v>869</v>
      </c>
      <c r="E27" s="24">
        <f>Individual_Scores_Men_Var!H75</f>
        <v>909</v>
      </c>
      <c r="F27" s="24">
        <f>Individual_Scores_Men_Var!I75</f>
        <v>815</v>
      </c>
      <c r="G27" s="24">
        <f>Individual_Scores_Men_Var!J75</f>
        <v>832</v>
      </c>
      <c r="H27" s="19">
        <f>SUM(D27:G27)</f>
        <v>3425</v>
      </c>
      <c r="I27" s="24">
        <f>Baker_Scores_Men_Var!H64</f>
        <v>209</v>
      </c>
      <c r="J27" s="24">
        <f>Baker_Scores_Men_Var!I64</f>
        <v>220</v>
      </c>
      <c r="K27" s="24">
        <f>Baker_Scores_Men_Var!J64</f>
        <v>172</v>
      </c>
      <c r="L27" s="24">
        <f>Baker_Scores_Men_Var!K64</f>
        <v>184</v>
      </c>
      <c r="M27" s="24">
        <f>Baker_Scores_Men_Var!L64</f>
        <v>143</v>
      </c>
      <c r="N27" s="24">
        <f>Baker_Scores_Men_Var!M64</f>
        <v>198</v>
      </c>
      <c r="O27" s="24">
        <f>Baker_Scores_Men_Var!N64</f>
        <v>173</v>
      </c>
      <c r="P27" s="50">
        <f>Baker_Scores_Men_Var!O64</f>
        <v>252</v>
      </c>
      <c r="Q27" s="24">
        <f>Baker_Scores_Men_Var!P64</f>
        <v>150</v>
      </c>
      <c r="R27" s="24">
        <f>Baker_Scores_Men_Var!Q64</f>
        <v>166</v>
      </c>
      <c r="S27" s="50">
        <f>Baker_Scores_Men_Var!R64</f>
        <v>173</v>
      </c>
      <c r="T27" s="50">
        <f>Baker_Scores_Men_Var!S64</f>
        <v>189</v>
      </c>
      <c r="U27" s="50">
        <f>Baker_Scores_Men_Var!T64</f>
        <v>196</v>
      </c>
      <c r="V27" s="50">
        <f>Baker_Scores_Men_Var!U64</f>
        <v>173</v>
      </c>
      <c r="W27" s="50">
        <f>Baker_Scores_Men_Var!V64</f>
        <v>147</v>
      </c>
      <c r="X27" s="50">
        <f>Baker_Scores_Men_Var!W64</f>
        <v>153</v>
      </c>
      <c r="Y27" s="30">
        <f>SUM(I27:X27)</f>
        <v>2898</v>
      </c>
      <c r="Z27" s="30">
        <f>H27+Y27</f>
        <v>6323</v>
      </c>
    </row>
    <row r="28" spans="1:143" s="1" customFormat="1" ht="13.95" customHeight="1" x14ac:dyDescent="0.3">
      <c r="A28" s="13">
        <f t="array" ref="A28">RANK(Z28,$Z$12:$Z$30)</f>
        <v>17</v>
      </c>
      <c r="B28" s="1" t="s">
        <v>942</v>
      </c>
      <c r="C28" s="75"/>
      <c r="D28" s="50">
        <f>Individual_Scores_Men_Var!G153</f>
        <v>797</v>
      </c>
      <c r="E28" s="50">
        <f>Individual_Scores_Men_Var!H153</f>
        <v>810</v>
      </c>
      <c r="F28" s="50">
        <f>Individual_Scores_Men_Var!I153</f>
        <v>886</v>
      </c>
      <c r="G28" s="50">
        <f>Individual_Scores_Men_Var!J153</f>
        <v>846</v>
      </c>
      <c r="H28" s="30">
        <f>SUM(D28:G28)</f>
        <v>3339</v>
      </c>
      <c r="I28" s="50">
        <f>Baker_Scores_Men_Var!H142</f>
        <v>139</v>
      </c>
      <c r="J28" s="50">
        <f>Baker_Scores_Men_Var!I142</f>
        <v>189</v>
      </c>
      <c r="K28" s="50">
        <f>Baker_Scores_Men_Var!J142</f>
        <v>211</v>
      </c>
      <c r="L28" s="50">
        <f>Baker_Scores_Men_Var!K142</f>
        <v>161</v>
      </c>
      <c r="M28" s="50">
        <f>Baker_Scores_Men_Var!L142</f>
        <v>199</v>
      </c>
      <c r="N28" s="50">
        <f>Baker_Scores_Men_Var!M142</f>
        <v>204</v>
      </c>
      <c r="O28" s="50">
        <f>Baker_Scores_Men_Var!N142</f>
        <v>184</v>
      </c>
      <c r="P28" s="50">
        <f>Baker_Scores_Men_Var!O142</f>
        <v>233</v>
      </c>
      <c r="Q28" s="50">
        <f>Baker_Scores_Men_Var!P142</f>
        <v>156</v>
      </c>
      <c r="R28" s="50">
        <f>Baker_Scores_Men_Var!Q142</f>
        <v>243</v>
      </c>
      <c r="S28" s="50">
        <f>Baker_Scores_Men_Var!R142</f>
        <v>171</v>
      </c>
      <c r="T28" s="50">
        <f>Baker_Scores_Men_Var!S142</f>
        <v>147</v>
      </c>
      <c r="U28" s="50">
        <f>Baker_Scores_Men_Var!T142</f>
        <v>189</v>
      </c>
      <c r="V28" s="50">
        <f>Baker_Scores_Men_Var!U142</f>
        <v>160</v>
      </c>
      <c r="W28" s="50">
        <f>Baker_Scores_Men_Var!V142</f>
        <v>145</v>
      </c>
      <c r="X28" s="50">
        <f>Baker_Scores_Men_Var!W142</f>
        <v>203</v>
      </c>
      <c r="Y28" s="30">
        <f>SUM(I28:X28)</f>
        <v>2934</v>
      </c>
      <c r="Z28" s="30">
        <f>H28+Y28</f>
        <v>6273</v>
      </c>
    </row>
    <row r="29" spans="1:143" s="1" customFormat="1" ht="13.95" customHeight="1" x14ac:dyDescent="0.3">
      <c r="A29" s="13">
        <f t="array" ref="A29">RANK(Z29,$Z$12:$Z$30)</f>
        <v>18</v>
      </c>
      <c r="B29" s="64" t="s">
        <v>940</v>
      </c>
      <c r="C29" s="21"/>
      <c r="D29" s="24">
        <f>Individual_Scores_Men_Var!G127</f>
        <v>680</v>
      </c>
      <c r="E29" s="24">
        <f>Individual_Scores_Men_Var!H127</f>
        <v>816</v>
      </c>
      <c r="F29" s="24">
        <f>Individual_Scores_Men_Var!I127</f>
        <v>835</v>
      </c>
      <c r="G29" s="24">
        <f>Individual_Scores_Men_Var!J127</f>
        <v>767</v>
      </c>
      <c r="H29" s="19">
        <f>SUM(D29:G29)</f>
        <v>3098</v>
      </c>
      <c r="I29" s="24">
        <f>Baker_Scores_Men_Var!H116</f>
        <v>157</v>
      </c>
      <c r="J29" s="24">
        <f>Baker_Scores_Men_Var!I116</f>
        <v>171</v>
      </c>
      <c r="K29" s="24">
        <f>Baker_Scores_Men_Var!J116</f>
        <v>153</v>
      </c>
      <c r="L29" s="24">
        <f>Baker_Scores_Men_Var!K116</f>
        <v>138</v>
      </c>
      <c r="M29" s="24">
        <f>Baker_Scores_Men_Var!L116</f>
        <v>150</v>
      </c>
      <c r="N29" s="24">
        <f>Baker_Scores_Men_Var!M116</f>
        <v>136</v>
      </c>
      <c r="O29" s="24">
        <f>Baker_Scores_Men_Var!N116</f>
        <v>174</v>
      </c>
      <c r="P29" s="24">
        <f>Baker_Scores_Men_Var!O116</f>
        <v>151</v>
      </c>
      <c r="Q29" s="24">
        <f>Baker_Scores_Men_Var!P116</f>
        <v>135</v>
      </c>
      <c r="R29" s="24">
        <f>Baker_Scores_Men_Var!Q116</f>
        <v>142</v>
      </c>
      <c r="S29" s="24">
        <f>Baker_Scores_Men_Var!R116</f>
        <v>136</v>
      </c>
      <c r="T29" s="24">
        <f>Baker_Scores_Men_Var!S116</f>
        <v>101</v>
      </c>
      <c r="U29" s="24">
        <f>Baker_Scores_Men_Var!T116</f>
        <v>169</v>
      </c>
      <c r="V29" s="24">
        <f>Baker_Scores_Men_Var!U116</f>
        <v>144</v>
      </c>
      <c r="W29" s="24">
        <f>Baker_Scores_Men_Var!V116</f>
        <v>188</v>
      </c>
      <c r="X29" s="24">
        <f>Baker_Scores_Men_Var!W116</f>
        <v>133</v>
      </c>
      <c r="Y29" s="19">
        <f>SUM(I29:X29)</f>
        <v>2378</v>
      </c>
      <c r="Z29" s="19">
        <f>H29+Y29</f>
        <v>5476</v>
      </c>
    </row>
    <row r="30" spans="1:143" s="1" customFormat="1" ht="13.95" customHeight="1" x14ac:dyDescent="0.25"/>
    <row r="31" spans="1:143" s="1" customFormat="1" ht="13.95" customHeight="1" x14ac:dyDescent="0.3">
      <c r="B31" s="33" t="s">
        <v>992</v>
      </c>
      <c r="D31" s="76">
        <f t="shared" ref="D31:Z31" si="0">SUM(D12:D29)</f>
        <v>16753</v>
      </c>
      <c r="E31" s="76">
        <f t="shared" si="0"/>
        <v>17291</v>
      </c>
      <c r="F31" s="76">
        <f t="shared" si="0"/>
        <v>17216</v>
      </c>
      <c r="G31" s="76">
        <f t="shared" si="0"/>
        <v>17197</v>
      </c>
      <c r="H31" s="77">
        <f t="shared" si="0"/>
        <v>68457</v>
      </c>
      <c r="I31" s="76">
        <f t="shared" si="0"/>
        <v>3287</v>
      </c>
      <c r="J31" s="76">
        <f t="shared" si="0"/>
        <v>3579</v>
      </c>
      <c r="K31" s="76">
        <f t="shared" si="0"/>
        <v>3502</v>
      </c>
      <c r="L31" s="76">
        <f t="shared" si="0"/>
        <v>3324</v>
      </c>
      <c r="M31" s="76">
        <f t="shared" si="0"/>
        <v>3338</v>
      </c>
      <c r="N31" s="76">
        <f t="shared" si="0"/>
        <v>3506</v>
      </c>
      <c r="O31" s="76">
        <f t="shared" si="0"/>
        <v>3471</v>
      </c>
      <c r="P31" s="76">
        <f t="shared" si="0"/>
        <v>3502</v>
      </c>
      <c r="Q31" s="76">
        <f t="shared" si="0"/>
        <v>3435</v>
      </c>
      <c r="R31" s="76">
        <f t="shared" si="0"/>
        <v>3710</v>
      </c>
      <c r="S31" s="76">
        <f t="shared" si="0"/>
        <v>3292</v>
      </c>
      <c r="T31" s="76">
        <f t="shared" si="0"/>
        <v>3490</v>
      </c>
      <c r="U31" s="76">
        <f t="shared" si="0"/>
        <v>3507</v>
      </c>
      <c r="V31" s="76">
        <f t="shared" si="0"/>
        <v>3358</v>
      </c>
      <c r="W31" s="76">
        <f t="shared" si="0"/>
        <v>3420</v>
      </c>
      <c r="X31" s="76">
        <f t="shared" si="0"/>
        <v>3234</v>
      </c>
      <c r="Y31" s="77">
        <f t="shared" si="0"/>
        <v>54955</v>
      </c>
      <c r="Z31" s="77">
        <f t="shared" si="0"/>
        <v>123412</v>
      </c>
    </row>
    <row r="32" spans="1:143" s="1" customFormat="1" ht="13.95" customHeight="1" x14ac:dyDescent="0.3">
      <c r="B32" s="33" t="s">
        <v>993</v>
      </c>
      <c r="D32" s="76">
        <f t="shared" ref="D32:Y32" si="1">(D31/18)</f>
        <v>930.72222222222217</v>
      </c>
      <c r="E32" s="76">
        <f t="shared" si="1"/>
        <v>960.61111111111109</v>
      </c>
      <c r="F32" s="76">
        <f t="shared" si="1"/>
        <v>956.44444444444446</v>
      </c>
      <c r="G32" s="76">
        <f t="shared" si="1"/>
        <v>955.38888888888891</v>
      </c>
      <c r="H32" s="77">
        <f t="shared" si="1"/>
        <v>3803.1666666666665</v>
      </c>
      <c r="I32" s="76">
        <f t="shared" si="1"/>
        <v>182.61111111111111</v>
      </c>
      <c r="J32" s="76">
        <f t="shared" si="1"/>
        <v>198.83333333333334</v>
      </c>
      <c r="K32" s="76">
        <f t="shared" si="1"/>
        <v>194.55555555555554</v>
      </c>
      <c r="L32" s="76">
        <f t="shared" si="1"/>
        <v>184.66666666666666</v>
      </c>
      <c r="M32" s="76">
        <f t="shared" si="1"/>
        <v>185.44444444444446</v>
      </c>
      <c r="N32" s="76">
        <f t="shared" si="1"/>
        <v>194.77777777777777</v>
      </c>
      <c r="O32" s="76">
        <f t="shared" si="1"/>
        <v>192.83333333333334</v>
      </c>
      <c r="P32" s="76">
        <f t="shared" si="1"/>
        <v>194.55555555555554</v>
      </c>
      <c r="Q32" s="76">
        <f t="shared" si="1"/>
        <v>190.83333333333334</v>
      </c>
      <c r="R32" s="76">
        <f t="shared" si="1"/>
        <v>206.11111111111111</v>
      </c>
      <c r="S32" s="76">
        <f t="shared" si="1"/>
        <v>182.88888888888889</v>
      </c>
      <c r="T32" s="76">
        <f t="shared" si="1"/>
        <v>193.88888888888889</v>
      </c>
      <c r="U32" s="76">
        <f t="shared" si="1"/>
        <v>194.83333333333334</v>
      </c>
      <c r="V32" s="76">
        <f t="shared" si="1"/>
        <v>186.55555555555554</v>
      </c>
      <c r="W32" s="76">
        <f t="shared" si="1"/>
        <v>190</v>
      </c>
      <c r="X32" s="76">
        <f t="shared" si="1"/>
        <v>179.66666666666666</v>
      </c>
      <c r="Y32" s="77">
        <f t="shared" si="1"/>
        <v>3053.0555555555557</v>
      </c>
    </row>
    <row r="33" spans="1:8" s="1" customFormat="1" ht="13.95" customHeight="1" x14ac:dyDescent="0.3">
      <c r="B33" s="33" t="s">
        <v>994</v>
      </c>
      <c r="D33" s="76">
        <f>IF(D40 = 0, 0,D31/D40)</f>
        <v>186.14444444444445</v>
      </c>
      <c r="E33" s="76">
        <f>IF(E40 = 0, 0,E31/E40)</f>
        <v>192.12222222222223</v>
      </c>
      <c r="F33" s="76">
        <f>IF(F40 = 0, 0,F31/F40)</f>
        <v>191.28888888888889</v>
      </c>
      <c r="G33" s="76">
        <f>IF(G40 = 0, 0,G31/G40)</f>
        <v>191.07777777777778</v>
      </c>
      <c r="H33" s="77">
        <f>IF(H40 = 0, 0,H31/H40)</f>
        <v>190.15833333333333</v>
      </c>
    </row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/>
    <row r="37" spans="1:8" s="1" customFormat="1" ht="13.95" customHeight="1" x14ac:dyDescent="0.25"/>
    <row r="38" spans="1:8" s="1" customFormat="1" ht="13.95" customHeight="1" x14ac:dyDescent="0.25"/>
    <row r="39" spans="1:8" s="1" customFormat="1" ht="13.95" customHeight="1" x14ac:dyDescent="0.25"/>
    <row r="40" spans="1:8" s="1" customFormat="1" ht="13.95" customHeight="1" x14ac:dyDescent="0.25">
      <c r="D40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</f>
        <v>90</v>
      </c>
      <c r="E40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</f>
        <v>90</v>
      </c>
      <c r="F40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</f>
        <v>90</v>
      </c>
      <c r="G40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</f>
        <v>90</v>
      </c>
      <c r="H40" s="2">
        <f>SUM(D40:G40)</f>
        <v>360</v>
      </c>
    </row>
    <row r="41" spans="1:8" s="1" customFormat="1" ht="13.95" customHeight="1" x14ac:dyDescent="0.25">
      <c r="A41" s="30"/>
      <c r="B41" s="30" t="s">
        <v>995</v>
      </c>
      <c r="C41" s="30"/>
      <c r="D41" s="30"/>
    </row>
    <row r="42" spans="1:8" s="1" customFormat="1" ht="13.95" customHeight="1" x14ac:dyDescent="0.25">
      <c r="A42" s="30"/>
      <c r="B42" s="30" t="s">
        <v>1</v>
      </c>
      <c r="C42" s="30"/>
      <c r="D42" s="30"/>
    </row>
    <row r="43" spans="1:8" s="1" customFormat="1" ht="13.95" customHeight="1" x14ac:dyDescent="0.25">
      <c r="A43" s="30"/>
      <c r="B43" s="30" t="s">
        <v>996</v>
      </c>
      <c r="C43" s="30"/>
      <c r="D43" s="30"/>
    </row>
    <row r="44" spans="1:8" s="1" customFormat="1" ht="13.95" customHeight="1" x14ac:dyDescent="0.25">
      <c r="A44" s="30"/>
      <c r="B44" s="30"/>
      <c r="C44" s="30"/>
      <c r="D44" s="30" t="s">
        <v>990</v>
      </c>
    </row>
    <row r="45" spans="1:8" s="1" customFormat="1" ht="13.95" customHeight="1" x14ac:dyDescent="0.25">
      <c r="A45" s="78" t="s">
        <v>991</v>
      </c>
      <c r="B45" s="78" t="s">
        <v>927</v>
      </c>
      <c r="C45" s="78"/>
      <c r="D45" s="78" t="s">
        <v>930</v>
      </c>
    </row>
    <row r="46" spans="1:8" s="1" customFormat="1" ht="13.95" customHeight="1" x14ac:dyDescent="0.3">
      <c r="A46" s="13">
        <f t="shared" ref="A46:B63" si="2">A12</f>
        <v>1</v>
      </c>
      <c r="B46" s="13" t="str">
        <f t="shared" si="2"/>
        <v>Indiana Institute Of Technology V</v>
      </c>
      <c r="D46" s="13">
        <f t="shared" ref="D46:D63" si="3">Z12</f>
        <v>7534</v>
      </c>
    </row>
    <row r="47" spans="1:8" s="1" customFormat="1" ht="13.95" customHeight="1" x14ac:dyDescent="0.3">
      <c r="A47" s="13">
        <f t="shared" si="2"/>
        <v>2</v>
      </c>
      <c r="B47" s="13" t="str">
        <f t="shared" si="2"/>
        <v>Spring Arbor University V</v>
      </c>
      <c r="D47" s="13">
        <f t="shared" si="3"/>
        <v>7406</v>
      </c>
    </row>
    <row r="48" spans="1:8" s="1" customFormat="1" ht="13.95" customHeight="1" x14ac:dyDescent="0.3">
      <c r="A48" s="13">
        <f t="shared" si="2"/>
        <v>3</v>
      </c>
      <c r="B48" s="13" t="str">
        <f t="shared" si="2"/>
        <v>Lawrence Technological University V</v>
      </c>
      <c r="D48" s="13">
        <f t="shared" si="3"/>
        <v>7334</v>
      </c>
    </row>
    <row r="49" spans="1:4" s="1" customFormat="1" ht="13.95" customHeight="1" x14ac:dyDescent="0.3">
      <c r="A49" s="13">
        <f t="shared" si="2"/>
        <v>4</v>
      </c>
      <c r="B49" s="13" t="str">
        <f t="shared" si="2"/>
        <v>Madonna University V</v>
      </c>
      <c r="D49" s="13">
        <f t="shared" si="3"/>
        <v>7315</v>
      </c>
    </row>
    <row r="50" spans="1:4" s="1" customFormat="1" ht="13.95" customHeight="1" x14ac:dyDescent="0.3">
      <c r="A50" s="13">
        <f t="shared" si="2"/>
        <v>5</v>
      </c>
      <c r="B50" s="13" t="str">
        <f t="shared" si="2"/>
        <v>Concordia University V</v>
      </c>
      <c r="D50" s="13">
        <f t="shared" si="3"/>
        <v>7253</v>
      </c>
    </row>
    <row r="51" spans="1:4" s="1" customFormat="1" ht="13.95" customHeight="1" x14ac:dyDescent="0.3">
      <c r="A51" s="13">
        <f t="shared" si="2"/>
        <v>6</v>
      </c>
      <c r="B51" s="13" t="str">
        <f t="shared" si="2"/>
        <v>Michigan-Dearborn V</v>
      </c>
      <c r="D51" s="13">
        <f t="shared" si="3"/>
        <v>7192</v>
      </c>
    </row>
    <row r="52" spans="1:4" s="1" customFormat="1" ht="13.95" customHeight="1" x14ac:dyDescent="0.3">
      <c r="A52" s="13">
        <f t="shared" si="2"/>
        <v>7</v>
      </c>
      <c r="B52" s="13" t="str">
        <f t="shared" si="2"/>
        <v>Aquinas College V</v>
      </c>
      <c r="D52" s="13">
        <f t="shared" si="3"/>
        <v>7108</v>
      </c>
    </row>
    <row r="53" spans="1:4" s="1" customFormat="1" ht="13.95" customHeight="1" x14ac:dyDescent="0.3">
      <c r="A53" s="13">
        <f t="shared" si="2"/>
        <v>8</v>
      </c>
      <c r="B53" s="13" t="str">
        <f t="shared" si="2"/>
        <v>Rochester University V</v>
      </c>
      <c r="D53" s="13">
        <f t="shared" si="3"/>
        <v>7007</v>
      </c>
    </row>
    <row r="54" spans="1:4" s="1" customFormat="1" ht="13.95" customHeight="1" x14ac:dyDescent="0.3">
      <c r="A54" s="13">
        <f t="shared" si="2"/>
        <v>9</v>
      </c>
      <c r="B54" s="13" t="str">
        <f t="shared" si="2"/>
        <v>University of the Cumberlands V</v>
      </c>
      <c r="D54" s="13">
        <f t="shared" si="3"/>
        <v>6973</v>
      </c>
    </row>
    <row r="55" spans="1:4" s="1" customFormat="1" ht="13.95" customHeight="1" x14ac:dyDescent="0.3">
      <c r="A55" s="13">
        <f t="shared" si="2"/>
        <v>10</v>
      </c>
      <c r="B55" s="13" t="str">
        <f t="shared" si="2"/>
        <v>Siena Heights University V</v>
      </c>
      <c r="D55" s="13">
        <f t="shared" si="3"/>
        <v>6803</v>
      </c>
    </row>
    <row r="56" spans="1:4" s="1" customFormat="1" ht="13.95" customHeight="1" x14ac:dyDescent="0.3">
      <c r="A56" s="13">
        <f t="shared" si="2"/>
        <v>11</v>
      </c>
      <c r="B56" s="13" t="str">
        <f t="shared" si="2"/>
        <v>Cleary University V</v>
      </c>
      <c r="D56" s="13">
        <f t="shared" si="3"/>
        <v>6786</v>
      </c>
    </row>
    <row r="57" spans="1:4" s="1" customFormat="1" ht="13.95" customHeight="1" x14ac:dyDescent="0.3">
      <c r="A57" s="13">
        <f t="shared" si="2"/>
        <v>12</v>
      </c>
      <c r="B57" s="13" t="str">
        <f t="shared" si="2"/>
        <v>Shawnee State University V</v>
      </c>
      <c r="D57" s="13">
        <f t="shared" si="3"/>
        <v>6783</v>
      </c>
    </row>
    <row r="58" spans="1:4" s="1" customFormat="1" ht="13.95" customHeight="1" x14ac:dyDescent="0.3">
      <c r="A58" s="13">
        <f t="shared" si="2"/>
        <v>13</v>
      </c>
      <c r="B58" s="13" t="str">
        <f t="shared" si="2"/>
        <v>Cornerstone University V</v>
      </c>
      <c r="D58" s="13">
        <f t="shared" si="3"/>
        <v>6732</v>
      </c>
    </row>
    <row r="59" spans="1:4" s="1" customFormat="1" ht="13.95" customHeight="1" x14ac:dyDescent="0.3">
      <c r="A59" s="13">
        <f t="shared" si="2"/>
        <v>14</v>
      </c>
      <c r="B59" s="13" t="str">
        <f t="shared" si="2"/>
        <v>Mid Michigan Community College V</v>
      </c>
      <c r="D59" s="13">
        <f t="shared" si="3"/>
        <v>6566</v>
      </c>
    </row>
    <row r="60" spans="1:4" s="1" customFormat="1" ht="13.95" customHeight="1" x14ac:dyDescent="0.3">
      <c r="A60" s="13">
        <f t="shared" si="2"/>
        <v>15</v>
      </c>
      <c r="B60" s="13" t="str">
        <f t="shared" si="2"/>
        <v>Grand Valley State University V</v>
      </c>
      <c r="D60" s="13">
        <f t="shared" si="3"/>
        <v>6548</v>
      </c>
    </row>
    <row r="61" spans="1:4" s="1" customFormat="1" ht="13.95" customHeight="1" x14ac:dyDescent="0.3">
      <c r="A61" s="13">
        <f t="shared" si="2"/>
        <v>16</v>
      </c>
      <c r="B61" s="13" t="str">
        <f t="shared" si="2"/>
        <v>Ferris State University V</v>
      </c>
      <c r="D61" s="13">
        <f t="shared" si="3"/>
        <v>6323</v>
      </c>
    </row>
    <row r="62" spans="1:4" s="1" customFormat="1" ht="13.95" customHeight="1" x14ac:dyDescent="0.3">
      <c r="A62" s="13">
        <f t="shared" si="2"/>
        <v>17</v>
      </c>
      <c r="B62" s="13" t="str">
        <f t="shared" si="2"/>
        <v>Michigan State University V</v>
      </c>
      <c r="D62" s="13">
        <f t="shared" si="3"/>
        <v>6273</v>
      </c>
    </row>
    <row r="63" spans="1:4" s="1" customFormat="1" ht="13.95" customHeight="1" x14ac:dyDescent="0.3">
      <c r="A63" s="13">
        <f t="shared" si="2"/>
        <v>18</v>
      </c>
      <c r="B63" s="13" t="str">
        <f t="shared" si="2"/>
        <v>Lourdes University V</v>
      </c>
      <c r="D63" s="13">
        <f t="shared" si="3"/>
        <v>5476</v>
      </c>
    </row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u2AqlL+xWCJHqlBnJy3rNSh7Ow+rZ1RAVo1hT2fTBuY0+R2GTRUuBXoUNGUI34tXU5wJpPTFkYipY0iYNSEOPg==" saltValue="JjzM8NT/cgCBgMkBpRg0Cw==" spinCount="100000" sheet="1" objects="1" scenarios="1"/>
  <sortState xmlns:xlrd2="http://schemas.microsoft.com/office/spreadsheetml/2017/richdata2" ref="A12:Z29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zoomScale="70" zoomScaleNormal="7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R30" sqref="R30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6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5" customHeight="1" x14ac:dyDescent="0.3">
      <c r="A1" s="94" t="s">
        <v>984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997</v>
      </c>
    </row>
    <row r="2" spans="1:143" s="52" customFormat="1" ht="15" customHeight="1" x14ac:dyDescent="0.3">
      <c r="AZ2" s="13" t="s">
        <v>998</v>
      </c>
    </row>
    <row r="3" spans="1:143" s="52" customFormat="1" ht="15" customHeight="1" x14ac:dyDescent="0.3">
      <c r="B3" s="8" t="s">
        <v>1</v>
      </c>
      <c r="C3" s="9"/>
      <c r="D3" s="8" t="s">
        <v>13</v>
      </c>
      <c r="F3" s="9"/>
      <c r="G3" s="9"/>
      <c r="I3" s="53"/>
      <c r="J3" s="53"/>
      <c r="K3" s="54"/>
      <c r="L3" s="54"/>
      <c r="AZ3" s="13" t="s">
        <v>999</v>
      </c>
    </row>
    <row r="4" spans="1:143" s="52" customFormat="1" ht="15" customHeight="1" x14ac:dyDescent="0.3">
      <c r="B4" s="8" t="s">
        <v>2</v>
      </c>
      <c r="C4" s="8" t="s">
        <v>3</v>
      </c>
      <c r="D4" s="8" t="s">
        <v>16</v>
      </c>
      <c r="I4" s="53"/>
      <c r="J4" s="53"/>
      <c r="K4" s="54"/>
      <c r="L4" s="54"/>
      <c r="BB4" s="93" t="s">
        <v>10</v>
      </c>
    </row>
    <row r="5" spans="1:143" s="52" customFormat="1" ht="15" customHeight="1" x14ac:dyDescent="0.3">
      <c r="C5" s="8"/>
      <c r="F5" s="9"/>
      <c r="G5" s="9"/>
      <c r="I5" s="53"/>
      <c r="J5" s="53"/>
      <c r="K5" s="54"/>
      <c r="L5" s="54"/>
    </row>
    <row r="6" spans="1:143" s="52" customFormat="1" ht="15" customHeight="1" x14ac:dyDescent="0.3">
      <c r="C6" s="9"/>
      <c r="D6" s="9"/>
      <c r="F6" s="9"/>
      <c r="G6" s="9"/>
      <c r="I6" s="55"/>
      <c r="J6" s="53"/>
      <c r="K6" s="54"/>
      <c r="L6" s="54"/>
    </row>
    <row r="7" spans="1:143" s="52" customFormat="1" ht="15" customHeight="1" x14ac:dyDescent="0.3">
      <c r="B7" s="56"/>
      <c r="C7" s="56"/>
      <c r="D7" s="56"/>
      <c r="H7" s="54"/>
      <c r="I7" s="54"/>
      <c r="J7" s="54"/>
      <c r="K7" s="54"/>
      <c r="L7" s="54"/>
    </row>
    <row r="8" spans="1:143" s="52" customFormat="1" ht="15" customHeight="1" x14ac:dyDescent="0.3">
      <c r="B8" s="8" t="s">
        <v>19</v>
      </c>
      <c r="C8" s="16"/>
      <c r="D8" s="79"/>
      <c r="E8" s="14" t="s">
        <v>988</v>
      </c>
    </row>
    <row r="9" spans="1:143" s="52" customFormat="1" ht="15" customHeight="1" x14ac:dyDescent="0.3">
      <c r="B9" s="8"/>
      <c r="C9" s="16"/>
      <c r="D9" s="56"/>
      <c r="E9" s="80"/>
      <c r="F9" s="57"/>
      <c r="G9" s="57"/>
      <c r="H9" s="81"/>
      <c r="I9" s="57"/>
      <c r="J9" s="57"/>
      <c r="K9" s="57"/>
      <c r="M9" s="53"/>
      <c r="N9" s="53"/>
      <c r="O9" s="82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</row>
    <row r="10" spans="1:143" s="83" customFormat="1" ht="15" customHeight="1" x14ac:dyDescent="0.3">
      <c r="A10" s="74"/>
      <c r="B10" s="69"/>
      <c r="C10" s="69"/>
      <c r="D10" s="19" t="s">
        <v>927</v>
      </c>
      <c r="E10" s="19" t="s">
        <v>927</v>
      </c>
      <c r="F10" s="19" t="s">
        <v>927</v>
      </c>
      <c r="G10" s="19" t="s">
        <v>927</v>
      </c>
      <c r="H10" s="19" t="s">
        <v>927</v>
      </c>
      <c r="I10" s="19" t="s">
        <v>989</v>
      </c>
      <c r="J10" s="19" t="s">
        <v>989</v>
      </c>
      <c r="K10" s="19" t="s">
        <v>989</v>
      </c>
      <c r="L10" s="19" t="s">
        <v>989</v>
      </c>
      <c r="M10" s="19" t="s">
        <v>989</v>
      </c>
      <c r="N10" s="19" t="s">
        <v>989</v>
      </c>
      <c r="O10" s="19" t="s">
        <v>989</v>
      </c>
      <c r="P10" s="19" t="s">
        <v>989</v>
      </c>
      <c r="Q10" s="19" t="s">
        <v>989</v>
      </c>
      <c r="R10" s="19" t="s">
        <v>989</v>
      </c>
      <c r="S10" s="19" t="s">
        <v>989</v>
      </c>
      <c r="T10" s="19" t="s">
        <v>989</v>
      </c>
      <c r="U10" s="19" t="s">
        <v>989</v>
      </c>
      <c r="V10" s="19" t="s">
        <v>989</v>
      </c>
      <c r="W10" s="19" t="s">
        <v>989</v>
      </c>
      <c r="X10" s="19" t="s">
        <v>989</v>
      </c>
      <c r="Y10" s="19" t="s">
        <v>989</v>
      </c>
      <c r="Z10" s="19" t="s">
        <v>990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</row>
    <row r="11" spans="1:143" s="83" customFormat="1" ht="15" customHeight="1" x14ac:dyDescent="0.3">
      <c r="A11" s="19" t="s">
        <v>991</v>
      </c>
      <c r="B11" s="19" t="s">
        <v>927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930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930</v>
      </c>
      <c r="Z11" s="19" t="s">
        <v>930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</row>
    <row r="12" spans="1:143" s="1" customFormat="1" ht="13.95" customHeight="1" x14ac:dyDescent="0.3">
      <c r="A12" s="13">
        <f t="array" ref="A12">RANK(Z12,$Z$12:$Z$28)</f>
        <v>1</v>
      </c>
      <c r="B12" s="21" t="s">
        <v>960</v>
      </c>
      <c r="C12" s="21"/>
      <c r="D12" s="24">
        <f>Individual_Scores_Men_JV!G114</f>
        <v>1003</v>
      </c>
      <c r="E12" s="24">
        <f>Individual_Scores_Men_JV!H114</f>
        <v>999</v>
      </c>
      <c r="F12" s="24">
        <f>Individual_Scores_Men_JV!I114</f>
        <v>957</v>
      </c>
      <c r="G12" s="24">
        <f>Individual_Scores_Men_JV!J114</f>
        <v>1099</v>
      </c>
      <c r="H12" s="19">
        <f>SUM(D12:G12)</f>
        <v>4058</v>
      </c>
      <c r="I12" s="24">
        <f>Baker_Scores_Men_JV!H103</f>
        <v>185</v>
      </c>
      <c r="J12" s="24">
        <f>Baker_Scores_Men_JV!I103</f>
        <v>227</v>
      </c>
      <c r="K12" s="24">
        <f>Baker_Scores_Men_JV!J103</f>
        <v>221</v>
      </c>
      <c r="L12" s="24">
        <f>Baker_Scores_Men_JV!K103</f>
        <v>163</v>
      </c>
      <c r="M12" s="24">
        <f>Baker_Scores_Men_JV!L103</f>
        <v>224</v>
      </c>
      <c r="N12" s="24">
        <f>Baker_Scores_Men_JV!M103</f>
        <v>241</v>
      </c>
      <c r="O12" s="24">
        <f>Baker_Scores_Men_JV!N103</f>
        <v>221</v>
      </c>
      <c r="P12" s="24">
        <f>Baker_Scores_Men_JV!O103</f>
        <v>199</v>
      </c>
      <c r="Q12" s="24">
        <f>Baker_Scores_Men_JV!P103</f>
        <v>209</v>
      </c>
      <c r="R12" s="24">
        <f>Baker_Scores_Men_JV!Q103</f>
        <v>166</v>
      </c>
      <c r="S12" s="24">
        <f>Baker_Scores_Men_JV!R103</f>
        <v>221</v>
      </c>
      <c r="T12" s="24">
        <f>Baker_Scores_Men_JV!S103</f>
        <v>190</v>
      </c>
      <c r="U12" s="24">
        <f>Baker_Scores_Men_JV!T103</f>
        <v>191</v>
      </c>
      <c r="V12" s="24">
        <f>Baker_Scores_Men_JV!U103</f>
        <v>249</v>
      </c>
      <c r="W12" s="24">
        <f>Baker_Scores_Men_JV!V103</f>
        <v>192</v>
      </c>
      <c r="X12" s="24">
        <f>Baker_Scores_Men_JV!W103</f>
        <v>203</v>
      </c>
      <c r="Y12" s="19">
        <f>SUM(I12:X12)</f>
        <v>3302</v>
      </c>
      <c r="Z12" s="19">
        <f>H12+Y12</f>
        <v>7360</v>
      </c>
    </row>
    <row r="13" spans="1:143" s="1" customFormat="1" ht="13.95" customHeight="1" x14ac:dyDescent="0.3">
      <c r="A13" s="13">
        <f t="array" ref="A13">RANK(Z13,$Z$12:$Z$28)</f>
        <v>2</v>
      </c>
      <c r="B13" s="64" t="s">
        <v>955</v>
      </c>
      <c r="C13" s="64"/>
      <c r="D13" s="24">
        <f>Individual_Scores_Men_JV!G49</f>
        <v>1034</v>
      </c>
      <c r="E13" s="24">
        <f>Individual_Scores_Men_JV!H49</f>
        <v>1185</v>
      </c>
      <c r="F13" s="24">
        <f>Individual_Scores_Men_JV!I49</f>
        <v>992</v>
      </c>
      <c r="G13" s="24">
        <f>Individual_Scores_Men_JV!J49</f>
        <v>1085</v>
      </c>
      <c r="H13" s="19">
        <f>SUM(D13:G13)</f>
        <v>4296</v>
      </c>
      <c r="I13" s="24">
        <f>Baker_Scores_Men_JV!H38</f>
        <v>187</v>
      </c>
      <c r="J13" s="24">
        <f>Baker_Scores_Men_JV!I38</f>
        <v>190</v>
      </c>
      <c r="K13" s="24">
        <f>Baker_Scores_Men_JV!J38</f>
        <v>204</v>
      </c>
      <c r="L13" s="24">
        <f>Baker_Scores_Men_JV!K38</f>
        <v>168</v>
      </c>
      <c r="M13" s="24">
        <f>Baker_Scores_Men_JV!L38</f>
        <v>206</v>
      </c>
      <c r="N13" s="24">
        <f>Baker_Scores_Men_JV!M38</f>
        <v>147</v>
      </c>
      <c r="O13" s="24">
        <f>Baker_Scores_Men_JV!N38</f>
        <v>153</v>
      </c>
      <c r="P13" s="50">
        <f>Baker_Scores_Men_JV!O38</f>
        <v>146</v>
      </c>
      <c r="Q13" s="24">
        <f>Baker_Scores_Men_JV!P38</f>
        <v>157</v>
      </c>
      <c r="R13" s="24">
        <f>Baker_Scores_Men_JV!Q38</f>
        <v>231</v>
      </c>
      <c r="S13" s="50">
        <f>Baker_Scores_Men_JV!R38</f>
        <v>163</v>
      </c>
      <c r="T13" s="50">
        <f>Baker_Scores_Men_JV!S38</f>
        <v>180</v>
      </c>
      <c r="U13" s="50">
        <f>Baker_Scores_Men_JV!T38</f>
        <v>204</v>
      </c>
      <c r="V13" s="50">
        <f>Baker_Scores_Men_JV!U38</f>
        <v>191</v>
      </c>
      <c r="W13" s="50">
        <f>Baker_Scores_Men_JV!V38</f>
        <v>164</v>
      </c>
      <c r="X13" s="50">
        <f>Baker_Scores_Men_JV!W38</f>
        <v>160</v>
      </c>
      <c r="Y13" s="30">
        <f>SUM(I13:X13)</f>
        <v>2851</v>
      </c>
      <c r="Z13" s="30">
        <f>H13+Y13</f>
        <v>7147</v>
      </c>
    </row>
    <row r="14" spans="1:143" s="1" customFormat="1" ht="13.95" customHeight="1" x14ac:dyDescent="0.3">
      <c r="A14" s="13">
        <f t="array" ref="A14">RANK(Z14,$Z$12:$Z$28)</f>
        <v>3</v>
      </c>
      <c r="B14" s="1" t="s">
        <v>967</v>
      </c>
      <c r="C14" s="13"/>
      <c r="D14" s="50">
        <f>Individual_Scores_Men_JV!G205</f>
        <v>978</v>
      </c>
      <c r="E14" s="50">
        <f>Individual_Scores_Men_JV!H205</f>
        <v>880</v>
      </c>
      <c r="F14" s="50">
        <f>Individual_Scores_Men_JV!I205</f>
        <v>1082</v>
      </c>
      <c r="G14" s="50">
        <f>Individual_Scores_Men_JV!J205</f>
        <v>1003</v>
      </c>
      <c r="H14" s="30">
        <f>SUM(D14:G14)</f>
        <v>3943</v>
      </c>
      <c r="I14" s="50">
        <f>Baker_Scores_Men_JV!H194</f>
        <v>172</v>
      </c>
      <c r="J14" s="50">
        <f>Baker_Scores_Men_JV!I194</f>
        <v>241</v>
      </c>
      <c r="K14" s="50">
        <f>Baker_Scores_Men_JV!J194</f>
        <v>174</v>
      </c>
      <c r="L14" s="50">
        <f>Baker_Scores_Men_JV!K194</f>
        <v>189</v>
      </c>
      <c r="M14" s="50">
        <f>Baker_Scores_Men_JV!L194</f>
        <v>210</v>
      </c>
      <c r="N14" s="50">
        <f>Baker_Scores_Men_JV!M194</f>
        <v>234</v>
      </c>
      <c r="O14" s="50">
        <f>Baker_Scores_Men_JV!N194</f>
        <v>207</v>
      </c>
      <c r="P14" s="50">
        <f>Baker_Scores_Men_JV!O194</f>
        <v>174</v>
      </c>
      <c r="Q14" s="50">
        <f>Baker_Scores_Men_JV!P194</f>
        <v>202</v>
      </c>
      <c r="R14" s="50">
        <f>Baker_Scores_Men_JV!Q194</f>
        <v>203</v>
      </c>
      <c r="S14" s="50">
        <f>Baker_Scores_Men_JV!R194</f>
        <v>165</v>
      </c>
      <c r="T14" s="50">
        <f>Baker_Scores_Men_JV!S194</f>
        <v>174</v>
      </c>
      <c r="U14" s="50">
        <f>Baker_Scores_Men_JV!T194</f>
        <v>189</v>
      </c>
      <c r="V14" s="50">
        <f>Baker_Scores_Men_JV!U194</f>
        <v>179</v>
      </c>
      <c r="W14" s="50">
        <f>Baker_Scores_Men_JV!V194</f>
        <v>176</v>
      </c>
      <c r="X14" s="50">
        <f>Baker_Scores_Men_JV!W194</f>
        <v>233</v>
      </c>
      <c r="Y14" s="30">
        <f>SUM(I14:X14)</f>
        <v>3122</v>
      </c>
      <c r="Z14" s="30">
        <f>H14+Y14</f>
        <v>7065</v>
      </c>
    </row>
    <row r="15" spans="1:143" s="1" customFormat="1" ht="13.95" customHeight="1" x14ac:dyDescent="0.3">
      <c r="A15" s="13">
        <f t="array" ref="A15">RANK(Z15,$Z$12:$Z$28)</f>
        <v>4</v>
      </c>
      <c r="B15" s="64" t="s">
        <v>962</v>
      </c>
      <c r="C15" s="21"/>
      <c r="D15" s="24">
        <f>Individual_Scores_Men_JV!G140</f>
        <v>936</v>
      </c>
      <c r="E15" s="24">
        <f>Individual_Scores_Men_JV!H140</f>
        <v>990</v>
      </c>
      <c r="F15" s="24">
        <f>Individual_Scores_Men_JV!I140</f>
        <v>1065</v>
      </c>
      <c r="G15" s="24">
        <f>Individual_Scores_Men_JV!J140</f>
        <v>933</v>
      </c>
      <c r="H15" s="19">
        <f>SUM(D15:G15)</f>
        <v>3924</v>
      </c>
      <c r="I15" s="24">
        <f>Baker_Scores_Men_JV!H129</f>
        <v>165</v>
      </c>
      <c r="J15" s="24">
        <f>Baker_Scores_Men_JV!I129</f>
        <v>191</v>
      </c>
      <c r="K15" s="24">
        <f>Baker_Scores_Men_JV!J129</f>
        <v>182</v>
      </c>
      <c r="L15" s="24">
        <f>Baker_Scores_Men_JV!K129</f>
        <v>184</v>
      </c>
      <c r="M15" s="24">
        <f>Baker_Scores_Men_JV!L129</f>
        <v>183</v>
      </c>
      <c r="N15" s="24">
        <f>Baker_Scores_Men_JV!M129</f>
        <v>209</v>
      </c>
      <c r="O15" s="24">
        <f>Baker_Scores_Men_JV!N129</f>
        <v>220</v>
      </c>
      <c r="P15" s="24">
        <f>Baker_Scores_Men_JV!O129</f>
        <v>229</v>
      </c>
      <c r="Q15" s="24">
        <f>Baker_Scores_Men_JV!P129</f>
        <v>181</v>
      </c>
      <c r="R15" s="24">
        <f>Baker_Scores_Men_JV!Q129</f>
        <v>170</v>
      </c>
      <c r="S15" s="24">
        <f>Baker_Scores_Men_JV!R129</f>
        <v>201</v>
      </c>
      <c r="T15" s="24">
        <f>Baker_Scores_Men_JV!S129</f>
        <v>198</v>
      </c>
      <c r="U15" s="24">
        <f>Baker_Scores_Men_JV!T129</f>
        <v>181</v>
      </c>
      <c r="V15" s="24">
        <f>Baker_Scores_Men_JV!U129</f>
        <v>197</v>
      </c>
      <c r="W15" s="24">
        <f>Baker_Scores_Men_JV!V129</f>
        <v>205</v>
      </c>
      <c r="X15" s="24">
        <f>Baker_Scores_Men_JV!W129</f>
        <v>182</v>
      </c>
      <c r="Y15" s="19">
        <f>SUM(I15:X15)</f>
        <v>3078</v>
      </c>
      <c r="Z15" s="19">
        <f>H15+Y15</f>
        <v>7002</v>
      </c>
    </row>
    <row r="16" spans="1:143" s="1" customFormat="1" ht="13.95" customHeight="1" x14ac:dyDescent="0.3">
      <c r="A16" s="13">
        <f t="array" ref="A16">RANK(Z16,$Z$12:$Z$28)</f>
        <v>5</v>
      </c>
      <c r="B16" s="1" t="s">
        <v>963</v>
      </c>
      <c r="C16" s="75"/>
      <c r="D16" s="50">
        <f>Individual_Scores_Men_JV!G153</f>
        <v>1000</v>
      </c>
      <c r="E16" s="50">
        <f>Individual_Scores_Men_JV!H153</f>
        <v>992</v>
      </c>
      <c r="F16" s="50">
        <f>Individual_Scores_Men_JV!I153</f>
        <v>917</v>
      </c>
      <c r="G16" s="50">
        <f>Individual_Scores_Men_JV!J153</f>
        <v>991</v>
      </c>
      <c r="H16" s="30">
        <f>SUM(D16:G16)</f>
        <v>3900</v>
      </c>
      <c r="I16" s="50">
        <f>Baker_Scores_Men_JV!H142</f>
        <v>149</v>
      </c>
      <c r="J16" s="50">
        <f>Baker_Scores_Men_JV!I142</f>
        <v>190</v>
      </c>
      <c r="K16" s="50">
        <f>Baker_Scores_Men_JV!J142</f>
        <v>171</v>
      </c>
      <c r="L16" s="50">
        <f>Baker_Scores_Men_JV!K142</f>
        <v>150</v>
      </c>
      <c r="M16" s="50">
        <f>Baker_Scores_Men_JV!L142</f>
        <v>177</v>
      </c>
      <c r="N16" s="50">
        <f>Baker_Scores_Men_JV!M142</f>
        <v>225</v>
      </c>
      <c r="O16" s="50">
        <f>Baker_Scores_Men_JV!N142</f>
        <v>212</v>
      </c>
      <c r="P16" s="50">
        <f>Baker_Scores_Men_JV!O142</f>
        <v>190</v>
      </c>
      <c r="Q16" s="50">
        <f>Baker_Scores_Men_JV!P142</f>
        <v>145</v>
      </c>
      <c r="R16" s="50">
        <f>Baker_Scores_Men_JV!Q142</f>
        <v>169</v>
      </c>
      <c r="S16" s="50">
        <f>Baker_Scores_Men_JV!R142</f>
        <v>219</v>
      </c>
      <c r="T16" s="50">
        <f>Baker_Scores_Men_JV!S142</f>
        <v>151</v>
      </c>
      <c r="U16" s="50">
        <f>Baker_Scores_Men_JV!T142</f>
        <v>213</v>
      </c>
      <c r="V16" s="50">
        <f>Baker_Scores_Men_JV!U142</f>
        <v>167</v>
      </c>
      <c r="W16" s="50">
        <f>Baker_Scores_Men_JV!V142</f>
        <v>191</v>
      </c>
      <c r="X16" s="50">
        <f>Baker_Scores_Men_JV!W142</f>
        <v>220</v>
      </c>
      <c r="Y16" s="30">
        <f>SUM(I16:X16)</f>
        <v>2939</v>
      </c>
      <c r="Z16" s="30">
        <f>H16+Y16</f>
        <v>6839</v>
      </c>
    </row>
    <row r="17" spans="1:143" s="1" customFormat="1" ht="13.95" customHeight="1" x14ac:dyDescent="0.3">
      <c r="A17" s="13">
        <f t="array" ref="A17">RANK(Z17,$Z$12:$Z$28)</f>
        <v>6</v>
      </c>
      <c r="B17" s="1" t="s">
        <v>968</v>
      </c>
      <c r="C17" s="13"/>
      <c r="D17" s="50">
        <f>Individual_Scores_Men_JV!G218</f>
        <v>925</v>
      </c>
      <c r="E17" s="50">
        <f>Individual_Scores_Men_JV!H218</f>
        <v>913</v>
      </c>
      <c r="F17" s="50">
        <f>Individual_Scores_Men_JV!I218</f>
        <v>1071</v>
      </c>
      <c r="G17" s="50">
        <f>Individual_Scores_Men_JV!J218</f>
        <v>976</v>
      </c>
      <c r="H17" s="30">
        <f>SUM(D17:G17)</f>
        <v>3885</v>
      </c>
      <c r="I17" s="50">
        <f>Baker_Scores_Men_JV!H207</f>
        <v>135</v>
      </c>
      <c r="J17" s="50">
        <f>Baker_Scores_Men_JV!I207</f>
        <v>137</v>
      </c>
      <c r="K17" s="50">
        <f>Baker_Scores_Men_JV!J207</f>
        <v>242</v>
      </c>
      <c r="L17" s="50">
        <f>Baker_Scores_Men_JV!K207</f>
        <v>213</v>
      </c>
      <c r="M17" s="50">
        <f>Baker_Scores_Men_JV!L207</f>
        <v>164</v>
      </c>
      <c r="N17" s="50">
        <f>Baker_Scores_Men_JV!M207</f>
        <v>191</v>
      </c>
      <c r="O17" s="50">
        <f>Baker_Scores_Men_JV!N207</f>
        <v>208</v>
      </c>
      <c r="P17" s="50">
        <f>Baker_Scores_Men_JV!O207</f>
        <v>171</v>
      </c>
      <c r="Q17" s="50">
        <f>Baker_Scores_Men_JV!P207</f>
        <v>174</v>
      </c>
      <c r="R17" s="50">
        <f>Baker_Scores_Men_JV!Q207</f>
        <v>166</v>
      </c>
      <c r="S17" s="50">
        <f>Baker_Scores_Men_JV!R207</f>
        <v>162</v>
      </c>
      <c r="T17" s="50">
        <f>Baker_Scores_Men_JV!S207</f>
        <v>180</v>
      </c>
      <c r="U17" s="50">
        <f>Baker_Scores_Men_JV!T207</f>
        <v>244</v>
      </c>
      <c r="V17" s="50">
        <f>Baker_Scores_Men_JV!U207</f>
        <v>194</v>
      </c>
      <c r="W17" s="50">
        <f>Baker_Scores_Men_JV!V207</f>
        <v>172</v>
      </c>
      <c r="X17" s="50">
        <f>Baker_Scores_Men_JV!W207</f>
        <v>167</v>
      </c>
      <c r="Y17" s="30">
        <f>SUM(I17:X17)</f>
        <v>2920</v>
      </c>
      <c r="Z17" s="30">
        <f>H17+Y17</f>
        <v>6805</v>
      </c>
    </row>
    <row r="18" spans="1:143" s="1" customFormat="1" ht="13.95" customHeight="1" x14ac:dyDescent="0.3">
      <c r="A18" s="13">
        <f t="array" ref="A18">RANK(Z18,$Z$12:$Z$28)</f>
        <v>7</v>
      </c>
      <c r="B18" s="64" t="s">
        <v>953</v>
      </c>
      <c r="C18" s="64"/>
      <c r="D18" s="24">
        <f>Individual_Scores_Men_JV!G23</f>
        <v>909</v>
      </c>
      <c r="E18" s="24">
        <f>Individual_Scores_Men_JV!H23</f>
        <v>894</v>
      </c>
      <c r="F18" s="24">
        <f>Individual_Scores_Men_JV!I23</f>
        <v>901</v>
      </c>
      <c r="G18" s="24">
        <f>Individual_Scores_Men_JV!J23</f>
        <v>990</v>
      </c>
      <c r="H18" s="19">
        <f>SUM(D18:G18)</f>
        <v>3694</v>
      </c>
      <c r="I18" s="24">
        <f>Baker_Scores_Men_JV!H12</f>
        <v>169</v>
      </c>
      <c r="J18" s="24">
        <f>Baker_Scores_Men_JV!I12</f>
        <v>205</v>
      </c>
      <c r="K18" s="24">
        <f>Baker_Scores_Men_JV!J12</f>
        <v>168</v>
      </c>
      <c r="L18" s="24">
        <f>Baker_Scores_Men_JV!K12</f>
        <v>200</v>
      </c>
      <c r="M18" s="24">
        <f>Baker_Scores_Men_JV!L12</f>
        <v>167</v>
      </c>
      <c r="N18" s="24">
        <f>Baker_Scores_Men_JV!M12</f>
        <v>234</v>
      </c>
      <c r="O18" s="24">
        <f>Baker_Scores_Men_JV!N12</f>
        <v>156</v>
      </c>
      <c r="P18" s="50">
        <f>Baker_Scores_Men_JV!O12</f>
        <v>153</v>
      </c>
      <c r="Q18" s="24">
        <f>Baker_Scores_Men_JV!P12</f>
        <v>202</v>
      </c>
      <c r="R18" s="24">
        <f>Baker_Scores_Men_JV!Q12</f>
        <v>199</v>
      </c>
      <c r="S18" s="50">
        <f>Baker_Scores_Men_JV!R12</f>
        <v>134</v>
      </c>
      <c r="T18" s="50">
        <f>Baker_Scores_Men_JV!S12</f>
        <v>209</v>
      </c>
      <c r="U18" s="50">
        <f>Baker_Scores_Men_JV!T12</f>
        <v>193</v>
      </c>
      <c r="V18" s="50">
        <f>Baker_Scores_Men_JV!U12</f>
        <v>215</v>
      </c>
      <c r="W18" s="50">
        <f>Baker_Scores_Men_JV!V12</f>
        <v>179</v>
      </c>
      <c r="X18" s="50">
        <f>Baker_Scores_Men_JV!W12</f>
        <v>191</v>
      </c>
      <c r="Y18" s="30">
        <f>SUM(I18:X18)</f>
        <v>2974</v>
      </c>
      <c r="Z18" s="30">
        <f>H18+Y18</f>
        <v>6668</v>
      </c>
    </row>
    <row r="19" spans="1:143" s="1" customFormat="1" ht="13.95" customHeight="1" x14ac:dyDescent="0.3">
      <c r="A19" s="13">
        <f t="array" ref="A19">RANK(Z19,$Z$12:$Z$28)</f>
        <v>8</v>
      </c>
      <c r="B19" s="1" t="s">
        <v>965</v>
      </c>
      <c r="C19" s="13"/>
      <c r="D19" s="50">
        <f>Individual_Scores_Men_JV!G179</f>
        <v>865</v>
      </c>
      <c r="E19" s="50">
        <f>Individual_Scores_Men_JV!H179</f>
        <v>872</v>
      </c>
      <c r="F19" s="50">
        <f>Individual_Scores_Men_JV!I179</f>
        <v>943</v>
      </c>
      <c r="G19" s="50">
        <f>Individual_Scores_Men_JV!J179</f>
        <v>915</v>
      </c>
      <c r="H19" s="30">
        <f>SUM(D19:G19)</f>
        <v>3595</v>
      </c>
      <c r="I19" s="50">
        <f>Baker_Scores_Men_JV!H168</f>
        <v>216</v>
      </c>
      <c r="J19" s="50">
        <f>Baker_Scores_Men_JV!I168</f>
        <v>167</v>
      </c>
      <c r="K19" s="50">
        <f>Baker_Scores_Men_JV!J168</f>
        <v>153</v>
      </c>
      <c r="L19" s="50">
        <f>Baker_Scores_Men_JV!K168</f>
        <v>198</v>
      </c>
      <c r="M19" s="50">
        <f>Baker_Scores_Men_JV!L168</f>
        <v>212</v>
      </c>
      <c r="N19" s="50">
        <f>Baker_Scores_Men_JV!M168</f>
        <v>121</v>
      </c>
      <c r="O19" s="50">
        <f>Baker_Scores_Men_JV!N168</f>
        <v>202</v>
      </c>
      <c r="P19" s="50">
        <f>Baker_Scores_Men_JV!O168</f>
        <v>163</v>
      </c>
      <c r="Q19" s="50">
        <f>Baker_Scores_Men_JV!P168</f>
        <v>140</v>
      </c>
      <c r="R19" s="50">
        <f>Baker_Scores_Men_JV!Q168</f>
        <v>163</v>
      </c>
      <c r="S19" s="50">
        <f>Baker_Scores_Men_JV!R168</f>
        <v>178</v>
      </c>
      <c r="T19" s="50">
        <f>Baker_Scores_Men_JV!S168</f>
        <v>175</v>
      </c>
      <c r="U19" s="50">
        <f>Baker_Scores_Men_JV!T168</f>
        <v>146</v>
      </c>
      <c r="V19" s="50">
        <f>Baker_Scores_Men_JV!U168</f>
        <v>138</v>
      </c>
      <c r="W19" s="50">
        <f>Baker_Scores_Men_JV!V168</f>
        <v>161</v>
      </c>
      <c r="X19" s="50">
        <f>Baker_Scores_Men_JV!W168</f>
        <v>190</v>
      </c>
      <c r="Y19" s="30">
        <f>SUM(I19:X19)</f>
        <v>2723</v>
      </c>
      <c r="Z19" s="30">
        <f>H19+Y19</f>
        <v>6318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RANK(Z20,$Z$12:$Z$28)</f>
        <v>9</v>
      </c>
      <c r="B20" s="64" t="s">
        <v>958</v>
      </c>
      <c r="C20" s="64"/>
      <c r="D20" s="24">
        <f>Individual_Scores_Men_JV!G88</f>
        <v>888</v>
      </c>
      <c r="E20" s="24">
        <f>Individual_Scores_Men_JV!H88</f>
        <v>823</v>
      </c>
      <c r="F20" s="24">
        <f>Individual_Scores_Men_JV!I88</f>
        <v>813</v>
      </c>
      <c r="G20" s="24">
        <f>Individual_Scores_Men_JV!J88</f>
        <v>889</v>
      </c>
      <c r="H20" s="19">
        <f>SUM(D20:G20)</f>
        <v>3413</v>
      </c>
      <c r="I20" s="24">
        <f>Baker_Scores_Men_JV!H77</f>
        <v>198</v>
      </c>
      <c r="J20" s="24">
        <f>Baker_Scores_Men_JV!I77</f>
        <v>151</v>
      </c>
      <c r="K20" s="24">
        <f>Baker_Scores_Men_JV!J77</f>
        <v>159</v>
      </c>
      <c r="L20" s="24">
        <f>Baker_Scores_Men_JV!K77</f>
        <v>130</v>
      </c>
      <c r="M20" s="24">
        <f>Baker_Scores_Men_JV!L77</f>
        <v>173</v>
      </c>
      <c r="N20" s="24">
        <f>Baker_Scores_Men_JV!M77</f>
        <v>152</v>
      </c>
      <c r="O20" s="24">
        <f>Baker_Scores_Men_JV!N77</f>
        <v>149</v>
      </c>
      <c r="P20" s="50">
        <f>Baker_Scores_Men_JV!O77</f>
        <v>204</v>
      </c>
      <c r="Q20" s="24">
        <f>Baker_Scores_Men_JV!P77</f>
        <v>154</v>
      </c>
      <c r="R20" s="24">
        <f>Baker_Scores_Men_JV!Q77</f>
        <v>216</v>
      </c>
      <c r="S20" s="50">
        <f>Baker_Scores_Men_JV!R77</f>
        <v>182</v>
      </c>
      <c r="T20" s="50">
        <f>Baker_Scores_Men_JV!S77</f>
        <v>199</v>
      </c>
      <c r="U20" s="50">
        <f>Baker_Scores_Men_JV!T77</f>
        <v>161</v>
      </c>
      <c r="V20" s="50">
        <f>Baker_Scores_Men_JV!U77</f>
        <v>213</v>
      </c>
      <c r="W20" s="50">
        <f>Baker_Scores_Men_JV!V77</f>
        <v>184</v>
      </c>
      <c r="X20" s="50">
        <f>Baker_Scores_Men_JV!W77</f>
        <v>149</v>
      </c>
      <c r="Y20" s="30">
        <f>SUM(I20:X20)</f>
        <v>2774</v>
      </c>
      <c r="Z20" s="30">
        <f>H20+Y20</f>
        <v>6187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RANK(Z21,$Z$12:$Z$28)</f>
        <v>10</v>
      </c>
      <c r="B21" s="64" t="s">
        <v>961</v>
      </c>
      <c r="C21" s="21"/>
      <c r="D21" s="24">
        <f>Individual_Scores_Men_JV!G127</f>
        <v>783</v>
      </c>
      <c r="E21" s="24">
        <f>Individual_Scores_Men_JV!H127</f>
        <v>869</v>
      </c>
      <c r="F21" s="24">
        <f>Individual_Scores_Men_JV!I127</f>
        <v>911</v>
      </c>
      <c r="G21" s="24">
        <f>Individual_Scores_Men_JV!J127</f>
        <v>850</v>
      </c>
      <c r="H21" s="19">
        <f>SUM(D21:G21)</f>
        <v>3413</v>
      </c>
      <c r="I21" s="24">
        <f>Baker_Scores_Men_JV!H116</f>
        <v>160</v>
      </c>
      <c r="J21" s="24">
        <f>Baker_Scores_Men_JV!I116</f>
        <v>203</v>
      </c>
      <c r="K21" s="24">
        <f>Baker_Scores_Men_JV!J116</f>
        <v>170</v>
      </c>
      <c r="L21" s="24">
        <f>Baker_Scores_Men_JV!K116</f>
        <v>169</v>
      </c>
      <c r="M21" s="24">
        <f>Baker_Scores_Men_JV!L116</f>
        <v>186</v>
      </c>
      <c r="N21" s="24">
        <f>Baker_Scores_Men_JV!M116</f>
        <v>162</v>
      </c>
      <c r="O21" s="24">
        <f>Baker_Scores_Men_JV!N116</f>
        <v>157</v>
      </c>
      <c r="P21" s="24">
        <f>Baker_Scores_Men_JV!O116</f>
        <v>152</v>
      </c>
      <c r="Q21" s="24">
        <f>Baker_Scores_Men_JV!P116</f>
        <v>162</v>
      </c>
      <c r="R21" s="24">
        <f>Baker_Scores_Men_JV!Q116</f>
        <v>207</v>
      </c>
      <c r="S21" s="24">
        <f>Baker_Scores_Men_JV!R116</f>
        <v>210</v>
      </c>
      <c r="T21" s="24">
        <f>Baker_Scores_Men_JV!S116</f>
        <v>172</v>
      </c>
      <c r="U21" s="24">
        <f>Baker_Scores_Men_JV!T116</f>
        <v>187</v>
      </c>
      <c r="V21" s="24">
        <f>Baker_Scores_Men_JV!U116</f>
        <v>169</v>
      </c>
      <c r="W21" s="24">
        <f>Baker_Scores_Men_JV!V116</f>
        <v>122</v>
      </c>
      <c r="X21" s="24">
        <f>Baker_Scores_Men_JV!W116</f>
        <v>131</v>
      </c>
      <c r="Y21" s="19">
        <f>SUM(I21:X21)</f>
        <v>2719</v>
      </c>
      <c r="Z21" s="19">
        <f>H21+Y21</f>
        <v>6132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RANK(Z22,$Z$12:$Z$28)</f>
        <v>11</v>
      </c>
      <c r="B22" s="1" t="s">
        <v>964</v>
      </c>
      <c r="C22" s="13"/>
      <c r="D22" s="50">
        <f>Individual_Scores_Men_JV!G166</f>
        <v>989</v>
      </c>
      <c r="E22" s="50">
        <f>Individual_Scores_Men_JV!H166</f>
        <v>801</v>
      </c>
      <c r="F22" s="50">
        <f>Individual_Scores_Men_JV!I166</f>
        <v>801</v>
      </c>
      <c r="G22" s="50">
        <f>Individual_Scores_Men_JV!J166</f>
        <v>842</v>
      </c>
      <c r="H22" s="30">
        <f>SUM(D22:G22)</f>
        <v>3433</v>
      </c>
      <c r="I22" s="50">
        <f>Baker_Scores_Men_JV!H155</f>
        <v>210</v>
      </c>
      <c r="J22" s="50">
        <f>Baker_Scores_Men_JV!I155</f>
        <v>151</v>
      </c>
      <c r="K22" s="50">
        <f>Baker_Scores_Men_JV!J155</f>
        <v>133</v>
      </c>
      <c r="L22" s="50">
        <f>Baker_Scores_Men_JV!K155</f>
        <v>160</v>
      </c>
      <c r="M22" s="50">
        <f>Baker_Scores_Men_JV!L155</f>
        <v>234</v>
      </c>
      <c r="N22" s="50">
        <f>Baker_Scores_Men_JV!M155</f>
        <v>160</v>
      </c>
      <c r="O22" s="50">
        <f>Baker_Scores_Men_JV!N155</f>
        <v>159</v>
      </c>
      <c r="P22" s="50">
        <f>Baker_Scores_Men_JV!O155</f>
        <v>190</v>
      </c>
      <c r="Q22" s="50">
        <f>Baker_Scores_Men_JV!P155</f>
        <v>144</v>
      </c>
      <c r="R22" s="50">
        <f>Baker_Scores_Men_JV!Q155</f>
        <v>176</v>
      </c>
      <c r="S22" s="50">
        <f>Baker_Scores_Men_JV!R155</f>
        <v>157</v>
      </c>
      <c r="T22" s="50">
        <f>Baker_Scores_Men_JV!S155</f>
        <v>172</v>
      </c>
      <c r="U22" s="50">
        <f>Baker_Scores_Men_JV!T155</f>
        <v>136</v>
      </c>
      <c r="V22" s="50">
        <f>Baker_Scores_Men_JV!U155</f>
        <v>143</v>
      </c>
      <c r="W22" s="50">
        <f>Baker_Scores_Men_JV!V155</f>
        <v>228</v>
      </c>
      <c r="X22" s="50">
        <f>Baker_Scores_Men_JV!W155</f>
        <v>134</v>
      </c>
      <c r="Y22" s="30">
        <f>SUM(I22:X22)</f>
        <v>2687</v>
      </c>
      <c r="Z22" s="30">
        <f>H22+Y22</f>
        <v>6120</v>
      </c>
    </row>
    <row r="23" spans="1:143" s="1" customFormat="1" ht="13.95" customHeight="1" x14ac:dyDescent="0.3">
      <c r="A23" s="13">
        <f t="array" ref="A23">RANK(Z23,$Z$12:$Z$28)</f>
        <v>12</v>
      </c>
      <c r="B23" s="64" t="s">
        <v>954</v>
      </c>
      <c r="C23" s="64"/>
      <c r="D23" s="24">
        <f>Individual_Scores_Men_JV!G36</f>
        <v>769</v>
      </c>
      <c r="E23" s="24">
        <f>Individual_Scores_Men_JV!H36</f>
        <v>784</v>
      </c>
      <c r="F23" s="24">
        <f>Individual_Scores_Men_JV!I36</f>
        <v>920</v>
      </c>
      <c r="G23" s="24">
        <f>Individual_Scores_Men_JV!J36</f>
        <v>798</v>
      </c>
      <c r="H23" s="19">
        <f>SUM(D23:G23)</f>
        <v>3271</v>
      </c>
      <c r="I23" s="24">
        <f>Baker_Scores_Men_JV!H25</f>
        <v>167</v>
      </c>
      <c r="J23" s="24">
        <f>Baker_Scores_Men_JV!I25</f>
        <v>174</v>
      </c>
      <c r="K23" s="24">
        <f>Baker_Scores_Men_JV!J25</f>
        <v>173</v>
      </c>
      <c r="L23" s="24">
        <f>Baker_Scores_Men_JV!K25</f>
        <v>181</v>
      </c>
      <c r="M23" s="24">
        <f>Baker_Scores_Men_JV!L25</f>
        <v>169</v>
      </c>
      <c r="N23" s="24">
        <f>Baker_Scores_Men_JV!M25</f>
        <v>168</v>
      </c>
      <c r="O23" s="24">
        <f>Baker_Scores_Men_JV!N25</f>
        <v>138</v>
      </c>
      <c r="P23" s="50">
        <f>Baker_Scores_Men_JV!O25</f>
        <v>173</v>
      </c>
      <c r="Q23" s="24">
        <f>Baker_Scores_Men_JV!P25</f>
        <v>173</v>
      </c>
      <c r="R23" s="24">
        <f>Baker_Scores_Men_JV!Q25</f>
        <v>155</v>
      </c>
      <c r="S23" s="50">
        <f>Baker_Scores_Men_JV!R25</f>
        <v>234</v>
      </c>
      <c r="T23" s="50">
        <f>Baker_Scores_Men_JV!S25</f>
        <v>176</v>
      </c>
      <c r="U23" s="50">
        <f>Baker_Scores_Men_JV!T25</f>
        <v>201</v>
      </c>
      <c r="V23" s="50">
        <f>Baker_Scores_Men_JV!U25</f>
        <v>156</v>
      </c>
      <c r="W23" s="50">
        <f>Baker_Scores_Men_JV!V25</f>
        <v>211</v>
      </c>
      <c r="X23" s="50">
        <f>Baker_Scores_Men_JV!W25</f>
        <v>157</v>
      </c>
      <c r="Y23" s="30">
        <f>SUM(I23:X23)</f>
        <v>2806</v>
      </c>
      <c r="Z23" s="30">
        <f>H23+Y23</f>
        <v>6077</v>
      </c>
    </row>
    <row r="24" spans="1:143" s="1" customFormat="1" ht="13.95" customHeight="1" x14ac:dyDescent="0.3">
      <c r="A24" s="13">
        <f t="array" ref="A24">RANK(Z24,$Z$12:$Z$28)</f>
        <v>13</v>
      </c>
      <c r="B24" s="1" t="s">
        <v>966</v>
      </c>
      <c r="C24" s="13"/>
      <c r="D24" s="50">
        <f>Individual_Scores_Men_JV!G192</f>
        <v>797</v>
      </c>
      <c r="E24" s="50">
        <f>Individual_Scores_Men_JV!H192</f>
        <v>823</v>
      </c>
      <c r="F24" s="50">
        <f>Individual_Scores_Men_JV!I192</f>
        <v>845</v>
      </c>
      <c r="G24" s="50">
        <f>Individual_Scores_Men_JV!J192</f>
        <v>775</v>
      </c>
      <c r="H24" s="30">
        <f>SUM(D24:G24)</f>
        <v>3240</v>
      </c>
      <c r="I24" s="50">
        <f>Baker_Scores_Men_JV!H181</f>
        <v>188</v>
      </c>
      <c r="J24" s="50">
        <f>Baker_Scores_Men_JV!I181</f>
        <v>132</v>
      </c>
      <c r="K24" s="50">
        <f>Baker_Scores_Men_JV!J181</f>
        <v>114</v>
      </c>
      <c r="L24" s="50">
        <f>Baker_Scores_Men_JV!K181</f>
        <v>159</v>
      </c>
      <c r="M24" s="50">
        <f>Baker_Scores_Men_JV!L181</f>
        <v>137</v>
      </c>
      <c r="N24" s="50">
        <f>Baker_Scores_Men_JV!M181</f>
        <v>185</v>
      </c>
      <c r="O24" s="50">
        <f>Baker_Scores_Men_JV!N181</f>
        <v>153</v>
      </c>
      <c r="P24" s="50">
        <f>Baker_Scores_Men_JV!O181</f>
        <v>161</v>
      </c>
      <c r="Q24" s="50">
        <f>Baker_Scores_Men_JV!P181</f>
        <v>150</v>
      </c>
      <c r="R24" s="50">
        <f>Baker_Scores_Men_JV!Q181</f>
        <v>117</v>
      </c>
      <c r="S24" s="50">
        <f>Baker_Scores_Men_JV!R181</f>
        <v>199</v>
      </c>
      <c r="T24" s="50">
        <f>Baker_Scores_Men_JV!S181</f>
        <v>150</v>
      </c>
      <c r="U24" s="50">
        <f>Baker_Scores_Men_JV!T181</f>
        <v>137</v>
      </c>
      <c r="V24" s="50">
        <f>Baker_Scores_Men_JV!U181</f>
        <v>137</v>
      </c>
      <c r="W24" s="50">
        <f>Baker_Scores_Men_JV!V181</f>
        <v>179</v>
      </c>
      <c r="X24" s="50">
        <f>Baker_Scores_Men_JV!W181</f>
        <v>140</v>
      </c>
      <c r="Y24" s="30">
        <f>SUM(I24:X24)</f>
        <v>2438</v>
      </c>
      <c r="Z24" s="30">
        <f>H24+Y24</f>
        <v>5678</v>
      </c>
    </row>
    <row r="25" spans="1:143" s="1" customFormat="1" ht="13.95" customHeight="1" x14ac:dyDescent="0.3">
      <c r="A25" s="13">
        <f t="array" ref="A25">RANK(Z25,$Z$12:$Z$28)</f>
        <v>14</v>
      </c>
      <c r="B25" s="1" t="s">
        <v>957</v>
      </c>
      <c r="D25" s="24">
        <f>Individual_Scores_Men_JV!G75</f>
        <v>537</v>
      </c>
      <c r="E25" s="24">
        <f>Individual_Scores_Men_JV!H75</f>
        <v>621</v>
      </c>
      <c r="F25" s="24">
        <f>Individual_Scores_Men_JV!I75</f>
        <v>523</v>
      </c>
      <c r="G25" s="24">
        <f>Individual_Scores_Men_JV!J75</f>
        <v>531</v>
      </c>
      <c r="H25" s="19">
        <f>SUM(D25:G25)</f>
        <v>2212</v>
      </c>
      <c r="I25" s="24">
        <f>Baker_Scores_Men_JV!H64</f>
        <v>104</v>
      </c>
      <c r="J25" s="24">
        <f>Baker_Scores_Men_JV!I64</f>
        <v>89</v>
      </c>
      <c r="K25" s="24">
        <f>Baker_Scores_Men_JV!J64</f>
        <v>93</v>
      </c>
      <c r="L25" s="24">
        <f>Baker_Scores_Men_JV!K64</f>
        <v>93</v>
      </c>
      <c r="M25" s="24">
        <f>Baker_Scores_Men_JV!L64</f>
        <v>98</v>
      </c>
      <c r="N25" s="24">
        <f>Baker_Scores_Men_JV!M64</f>
        <v>113</v>
      </c>
      <c r="O25" s="24">
        <f>Baker_Scores_Men_JV!N64</f>
        <v>82</v>
      </c>
      <c r="P25" s="50">
        <f>Baker_Scores_Men_JV!O64</f>
        <v>82</v>
      </c>
      <c r="Q25" s="24">
        <f>Baker_Scores_Men_JV!P64</f>
        <v>96</v>
      </c>
      <c r="R25" s="24">
        <f>Baker_Scores_Men_JV!Q64</f>
        <v>88</v>
      </c>
      <c r="S25" s="50">
        <f>Baker_Scores_Men_JV!R64</f>
        <v>106</v>
      </c>
      <c r="T25" s="50">
        <f>Baker_Scores_Men_JV!S64</f>
        <v>73</v>
      </c>
      <c r="U25" s="50">
        <f>Baker_Scores_Men_JV!T64</f>
        <v>92</v>
      </c>
      <c r="V25" s="50">
        <f>Baker_Scores_Men_JV!U64</f>
        <v>97</v>
      </c>
      <c r="W25" s="50">
        <f>Baker_Scores_Men_JV!V64</f>
        <v>86</v>
      </c>
      <c r="X25" s="50">
        <f>Baker_Scores_Men_JV!W64</f>
        <v>96</v>
      </c>
      <c r="Y25" s="30">
        <f>SUM(I25:X25)</f>
        <v>1488</v>
      </c>
      <c r="Z25" s="30">
        <f>H25+Y25</f>
        <v>3700</v>
      </c>
    </row>
    <row r="26" spans="1:143" s="1" customFormat="1" ht="13.95" customHeight="1" x14ac:dyDescent="0.3">
      <c r="A26" s="13">
        <f t="array" ref="A26">RANK(Z26,$Z$12:$Z$28)</f>
        <v>15</v>
      </c>
      <c r="B26" s="64" t="s">
        <v>959</v>
      </c>
      <c r="C26" s="64"/>
      <c r="D26" s="24">
        <f>Individual_Scores_Men_JV!G101</f>
        <v>468</v>
      </c>
      <c r="E26" s="50">
        <f>Individual_Scores_Men_JV!H101</f>
        <v>447</v>
      </c>
      <c r="F26" s="50">
        <f>Individual_Scores_Men_JV!I101</f>
        <v>486</v>
      </c>
      <c r="G26" s="50">
        <f>Individual_Scores_Men_JV!J101</f>
        <v>439</v>
      </c>
      <c r="H26" s="30">
        <f>SUM(D26:G26)</f>
        <v>1840</v>
      </c>
      <c r="I26" s="50">
        <f>Baker_Scores_Men_JV!H90</f>
        <v>73</v>
      </c>
      <c r="J26" s="50">
        <f>Baker_Scores_Men_JV!I90</f>
        <v>69</v>
      </c>
      <c r="K26" s="50">
        <f>Baker_Scores_Men_JV!J90</f>
        <v>75</v>
      </c>
      <c r="L26" s="50">
        <f>Baker_Scores_Men_JV!K90</f>
        <v>94</v>
      </c>
      <c r="M26" s="50">
        <f>Baker_Scores_Men_JV!L90</f>
        <v>71</v>
      </c>
      <c r="N26" s="50">
        <f>Baker_Scores_Men_JV!M90</f>
        <v>61</v>
      </c>
      <c r="O26" s="50">
        <f>Baker_Scores_Men_JV!N90</f>
        <v>86</v>
      </c>
      <c r="P26" s="50">
        <f>Baker_Scores_Men_JV!O90</f>
        <v>85</v>
      </c>
      <c r="Q26" s="50">
        <f>Baker_Scores_Men_JV!P90</f>
        <v>54</v>
      </c>
      <c r="R26" s="50">
        <f>Baker_Scores_Men_JV!Q90</f>
        <v>92</v>
      </c>
      <c r="S26" s="50">
        <f>Baker_Scores_Men_JV!R90</f>
        <v>82</v>
      </c>
      <c r="T26" s="50">
        <f>Baker_Scores_Men_JV!S90</f>
        <v>74</v>
      </c>
      <c r="U26" s="50">
        <f>Baker_Scores_Men_JV!T90</f>
        <v>58</v>
      </c>
      <c r="V26" s="50">
        <f>Baker_Scores_Men_JV!U90</f>
        <v>79</v>
      </c>
      <c r="W26" s="50">
        <f>Baker_Scores_Men_JV!V90</f>
        <v>111</v>
      </c>
      <c r="X26" s="50">
        <f>Baker_Scores_Men_JV!W90</f>
        <v>60</v>
      </c>
      <c r="Y26" s="30">
        <f>SUM(I26:X26)</f>
        <v>1224</v>
      </c>
      <c r="Z26" s="30">
        <f>H26+Y26</f>
        <v>3064</v>
      </c>
    </row>
    <row r="27" spans="1:143" s="1" customFormat="1" ht="13.95" customHeight="1" x14ac:dyDescent="0.3">
      <c r="A27" s="13">
        <f t="array" ref="A27">RANK(Z27,$Z$12:$Z$28)</f>
        <v>16</v>
      </c>
      <c r="B27" s="64" t="s">
        <v>956</v>
      </c>
      <c r="C27" s="64"/>
      <c r="D27" s="24">
        <f>Individual_Scores_Men_JV!G62</f>
        <v>0</v>
      </c>
      <c r="E27" s="24">
        <f>Individual_Scores_Men_JV!H62</f>
        <v>0</v>
      </c>
      <c r="F27" s="24">
        <f>Individual_Scores_Men_JV!I62</f>
        <v>0</v>
      </c>
      <c r="G27" s="24">
        <f>Individual_Scores_Men_JV!J62</f>
        <v>0</v>
      </c>
      <c r="H27" s="19">
        <f>SUM(D27:G27)</f>
        <v>0</v>
      </c>
      <c r="I27" s="24">
        <f>Baker_Scores_Men_JV!H51</f>
        <v>0</v>
      </c>
      <c r="J27" s="24">
        <f>Baker_Scores_Men_JV!I51</f>
        <v>0</v>
      </c>
      <c r="K27" s="24">
        <f>Baker_Scores_Men_JV!J51</f>
        <v>0</v>
      </c>
      <c r="L27" s="24">
        <f>Baker_Scores_Men_JV!K51</f>
        <v>0</v>
      </c>
      <c r="M27" s="24">
        <f>Baker_Scores_Men_JV!L51</f>
        <v>0</v>
      </c>
      <c r="N27" s="24">
        <f>Baker_Scores_Men_JV!M51</f>
        <v>0</v>
      </c>
      <c r="O27" s="24">
        <f>Baker_Scores_Men_JV!N51</f>
        <v>0</v>
      </c>
      <c r="P27" s="50">
        <f>Baker_Scores_Men_JV!O51</f>
        <v>0</v>
      </c>
      <c r="Q27" s="24">
        <f>Baker_Scores_Men_JV!P51</f>
        <v>0</v>
      </c>
      <c r="R27" s="24">
        <f>Baker_Scores_Men_JV!Q51</f>
        <v>0</v>
      </c>
      <c r="S27" s="50">
        <f>Baker_Scores_Men_JV!R51</f>
        <v>0</v>
      </c>
      <c r="T27" s="50">
        <f>Baker_Scores_Men_JV!S51</f>
        <v>0</v>
      </c>
      <c r="U27" s="50">
        <f>Baker_Scores_Men_JV!T51</f>
        <v>0</v>
      </c>
      <c r="V27" s="50">
        <f>Baker_Scores_Men_JV!U51</f>
        <v>0</v>
      </c>
      <c r="W27" s="50">
        <f>Baker_Scores_Men_JV!V51</f>
        <v>0</v>
      </c>
      <c r="X27" s="50">
        <f>Baker_Scores_Men_JV!W51</f>
        <v>0</v>
      </c>
      <c r="Y27" s="30">
        <f>SUM(I27:X27)</f>
        <v>0</v>
      </c>
      <c r="Z27" s="30">
        <f>H27+Y27</f>
        <v>0</v>
      </c>
    </row>
    <row r="28" spans="1:143" s="1" customFormat="1" ht="13.95" customHeight="1" x14ac:dyDescent="0.25"/>
    <row r="29" spans="1:143" s="1" customFormat="1" ht="13.95" customHeight="1" x14ac:dyDescent="0.3">
      <c r="B29" s="33" t="s">
        <v>992</v>
      </c>
      <c r="D29" s="76">
        <f t="shared" ref="D29:Z29" si="0">SUM(D12:D27)</f>
        <v>12881</v>
      </c>
      <c r="E29" s="76">
        <f t="shared" si="0"/>
        <v>12893</v>
      </c>
      <c r="F29" s="76">
        <f t="shared" si="0"/>
        <v>13227</v>
      </c>
      <c r="G29" s="76">
        <f t="shared" si="0"/>
        <v>13116</v>
      </c>
      <c r="H29" s="77">
        <f t="shared" si="0"/>
        <v>52117</v>
      </c>
      <c r="I29" s="76">
        <f t="shared" si="0"/>
        <v>2478</v>
      </c>
      <c r="J29" s="76">
        <f t="shared" si="0"/>
        <v>2517</v>
      </c>
      <c r="K29" s="76">
        <f t="shared" si="0"/>
        <v>2432</v>
      </c>
      <c r="L29" s="76">
        <f t="shared" si="0"/>
        <v>2451</v>
      </c>
      <c r="M29" s="76">
        <f t="shared" si="0"/>
        <v>2611</v>
      </c>
      <c r="N29" s="76">
        <f t="shared" si="0"/>
        <v>2603</v>
      </c>
      <c r="O29" s="76">
        <f t="shared" si="0"/>
        <v>2503</v>
      </c>
      <c r="P29" s="76">
        <f t="shared" si="0"/>
        <v>2472</v>
      </c>
      <c r="Q29" s="76">
        <f t="shared" si="0"/>
        <v>2343</v>
      </c>
      <c r="R29" s="76">
        <f t="shared" si="0"/>
        <v>2518</v>
      </c>
      <c r="S29" s="76">
        <f t="shared" si="0"/>
        <v>2613</v>
      </c>
      <c r="T29" s="76">
        <f t="shared" si="0"/>
        <v>2473</v>
      </c>
      <c r="U29" s="76">
        <f t="shared" si="0"/>
        <v>2533</v>
      </c>
      <c r="V29" s="76">
        <f t="shared" si="0"/>
        <v>2524</v>
      </c>
      <c r="W29" s="76">
        <f t="shared" si="0"/>
        <v>2561</v>
      </c>
      <c r="X29" s="76">
        <f t="shared" si="0"/>
        <v>2413</v>
      </c>
      <c r="Y29" s="77">
        <f t="shared" si="0"/>
        <v>40045</v>
      </c>
      <c r="Z29" s="77">
        <f t="shared" si="0"/>
        <v>92162</v>
      </c>
    </row>
    <row r="30" spans="1:143" s="1" customFormat="1" ht="13.95" customHeight="1" x14ac:dyDescent="0.3">
      <c r="B30" s="33" t="s">
        <v>993</v>
      </c>
      <c r="D30" s="76">
        <f t="shared" ref="D30:Y30" si="1">(D29/16)</f>
        <v>805.0625</v>
      </c>
      <c r="E30" s="76">
        <f t="shared" si="1"/>
        <v>805.8125</v>
      </c>
      <c r="F30" s="76">
        <f t="shared" si="1"/>
        <v>826.6875</v>
      </c>
      <c r="G30" s="76">
        <f t="shared" si="1"/>
        <v>819.75</v>
      </c>
      <c r="H30" s="77">
        <f t="shared" si="1"/>
        <v>3257.3125</v>
      </c>
      <c r="I30" s="76">
        <f t="shared" si="1"/>
        <v>154.875</v>
      </c>
      <c r="J30" s="76">
        <f t="shared" si="1"/>
        <v>157.3125</v>
      </c>
      <c r="K30" s="76">
        <f t="shared" si="1"/>
        <v>152</v>
      </c>
      <c r="L30" s="76">
        <f t="shared" si="1"/>
        <v>153.1875</v>
      </c>
      <c r="M30" s="76">
        <f t="shared" si="1"/>
        <v>163.1875</v>
      </c>
      <c r="N30" s="76">
        <f t="shared" si="1"/>
        <v>162.6875</v>
      </c>
      <c r="O30" s="76">
        <f t="shared" si="1"/>
        <v>156.4375</v>
      </c>
      <c r="P30" s="76">
        <f t="shared" si="1"/>
        <v>154.5</v>
      </c>
      <c r="Q30" s="76">
        <f t="shared" si="1"/>
        <v>146.4375</v>
      </c>
      <c r="R30" s="76">
        <f t="shared" si="1"/>
        <v>157.375</v>
      </c>
      <c r="S30" s="76">
        <f t="shared" si="1"/>
        <v>163.3125</v>
      </c>
      <c r="T30" s="76">
        <f t="shared" si="1"/>
        <v>154.5625</v>
      </c>
      <c r="U30" s="76">
        <f t="shared" si="1"/>
        <v>158.3125</v>
      </c>
      <c r="V30" s="76">
        <f t="shared" si="1"/>
        <v>157.75</v>
      </c>
      <c r="W30" s="76">
        <f t="shared" si="1"/>
        <v>160.0625</v>
      </c>
      <c r="X30" s="76">
        <f t="shared" si="1"/>
        <v>150.8125</v>
      </c>
      <c r="Y30" s="77">
        <f t="shared" si="1"/>
        <v>2502.8125</v>
      </c>
    </row>
    <row r="31" spans="1:143" s="1" customFormat="1" ht="13.95" customHeight="1" x14ac:dyDescent="0.3">
      <c r="B31" s="33" t="s">
        <v>994</v>
      </c>
      <c r="D31" s="76">
        <f>IF(D38 = 0, 0,D29/D38)</f>
        <v>178.90277777777777</v>
      </c>
      <c r="E31" s="76">
        <f>IF(E38 = 0, 0,E29/E38)</f>
        <v>181.59154929577466</v>
      </c>
      <c r="F31" s="76">
        <f>IF(F38 = 0, 0,F29/F38)</f>
        <v>186.29577464788733</v>
      </c>
      <c r="G31" s="76">
        <f>IF(G38 = 0, 0,G29/G38)</f>
        <v>184.73239436619718</v>
      </c>
      <c r="H31" s="77">
        <f>IF(H38 = 0, 0,H29/H38)</f>
        <v>182.86666666666667</v>
      </c>
    </row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/>
    <row r="37" spans="1:8" s="1" customFormat="1" ht="13.95" customHeight="1" x14ac:dyDescent="0.25"/>
    <row r="38" spans="1:8" s="1" customFormat="1" ht="13.95" customHeight="1" x14ac:dyDescent="0.25">
      <c r="D38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"&gt;0")+COUNTIF(Individual_Scores_Men_JV!G181:G191, "&gt;0")+COUNTIF(Individual_Scores_Men_JV!G194:G204, "&gt;0")+COUNTIF(Individual_Scores_Men_JV!G207:G217, "&gt;0")</f>
        <v>72</v>
      </c>
      <c r="E38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"&gt;0")+COUNTIF(Individual_Scores_Men_JV!H181:H191, "&gt;0")+COUNTIF(Individual_Scores_Men_JV!H194:H204, "&gt;0")+COUNTIF(Individual_Scores_Men_JV!H207:H217, "&gt;0")</f>
        <v>71</v>
      </c>
      <c r="F38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"&gt;0")+COUNTIF(Individual_Scores_Men_JV!I181:I191, "&gt;0")+COUNTIF(Individual_Scores_Men_JV!I194:I204, "&gt;0")+COUNTIF(Individual_Scores_Men_JV!I207:I217, "&gt;0")</f>
        <v>71</v>
      </c>
      <c r="G38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"&gt;0")+COUNTIF(Individual_Scores_Men_JV!J181:J191, "&gt;0")+COUNTIF(Individual_Scores_Men_JV!J194:J204, "&gt;0")+COUNTIF(Individual_Scores_Men_JV!J207:J217, "&gt;0")</f>
        <v>71</v>
      </c>
      <c r="H38" s="2">
        <f>SUM(D38:G38)</f>
        <v>285</v>
      </c>
    </row>
    <row r="39" spans="1:8" s="1" customFormat="1" ht="13.95" customHeight="1" x14ac:dyDescent="0.25">
      <c r="A39" s="30"/>
      <c r="B39" s="30" t="s">
        <v>995</v>
      </c>
      <c r="C39" s="30"/>
      <c r="D39" s="30"/>
    </row>
    <row r="40" spans="1:8" s="1" customFormat="1" ht="13.95" customHeight="1" x14ac:dyDescent="0.25">
      <c r="A40" s="30"/>
      <c r="B40" s="30" t="s">
        <v>1</v>
      </c>
      <c r="C40" s="30"/>
      <c r="D40" s="30"/>
    </row>
    <row r="41" spans="1:8" s="1" customFormat="1" ht="13.95" customHeight="1" x14ac:dyDescent="0.25">
      <c r="A41" s="30"/>
      <c r="B41" s="30" t="s">
        <v>1000</v>
      </c>
      <c r="C41" s="30"/>
      <c r="D41" s="30"/>
    </row>
    <row r="42" spans="1:8" s="1" customFormat="1" ht="13.95" customHeight="1" x14ac:dyDescent="0.25">
      <c r="A42" s="30"/>
      <c r="B42" s="30"/>
      <c r="C42" s="30"/>
      <c r="D42" s="30" t="s">
        <v>990</v>
      </c>
    </row>
    <row r="43" spans="1:8" s="1" customFormat="1" ht="13.95" customHeight="1" x14ac:dyDescent="0.25">
      <c r="A43" s="78" t="s">
        <v>991</v>
      </c>
      <c r="B43" s="78" t="s">
        <v>927</v>
      </c>
      <c r="C43" s="78"/>
      <c r="D43" s="78" t="s">
        <v>930</v>
      </c>
    </row>
    <row r="44" spans="1:8" s="1" customFormat="1" ht="13.95" customHeight="1" x14ac:dyDescent="0.3">
      <c r="A44" s="13">
        <f t="shared" ref="A44:B59" si="2">A12</f>
        <v>1</v>
      </c>
      <c r="B44" s="13" t="str">
        <f t="shared" si="2"/>
        <v>Indiana Institute Of Technology JV1</v>
      </c>
      <c r="D44" s="13">
        <f t="shared" ref="D44:D59" si="3">Z12</f>
        <v>7360</v>
      </c>
    </row>
    <row r="45" spans="1:8" s="1" customFormat="1" ht="13.95" customHeight="1" x14ac:dyDescent="0.3">
      <c r="A45" s="13">
        <f t="shared" si="2"/>
        <v>2</v>
      </c>
      <c r="B45" s="13" t="str">
        <f t="shared" si="2"/>
        <v>Concordia University JV1</v>
      </c>
      <c r="D45" s="13">
        <f t="shared" si="3"/>
        <v>7147</v>
      </c>
    </row>
    <row r="46" spans="1:8" s="1" customFormat="1" ht="13.95" customHeight="1" x14ac:dyDescent="0.3">
      <c r="A46" s="13">
        <f t="shared" si="2"/>
        <v>3</v>
      </c>
      <c r="B46" s="13" t="str">
        <f t="shared" si="2"/>
        <v>Rochester University JV1</v>
      </c>
      <c r="D46" s="13">
        <f t="shared" si="3"/>
        <v>7065</v>
      </c>
    </row>
    <row r="47" spans="1:8" s="1" customFormat="1" ht="13.95" customHeight="1" x14ac:dyDescent="0.3">
      <c r="A47" s="13">
        <f t="shared" si="2"/>
        <v>4</v>
      </c>
      <c r="B47" s="13" t="str">
        <f t="shared" si="2"/>
        <v>Lawrence Technological University JV1</v>
      </c>
      <c r="D47" s="13">
        <f t="shared" si="3"/>
        <v>7002</v>
      </c>
    </row>
    <row r="48" spans="1:8" s="1" customFormat="1" ht="13.95" customHeight="1" x14ac:dyDescent="0.3">
      <c r="A48" s="13">
        <f t="shared" si="2"/>
        <v>5</v>
      </c>
      <c r="B48" s="13" t="str">
        <f t="shared" si="2"/>
        <v>Lawrence Technological University JV2</v>
      </c>
      <c r="D48" s="13">
        <f t="shared" si="3"/>
        <v>6839</v>
      </c>
    </row>
    <row r="49" spans="1:4" s="1" customFormat="1" ht="13.95" customHeight="1" x14ac:dyDescent="0.3">
      <c r="A49" s="13">
        <f t="shared" si="2"/>
        <v>6</v>
      </c>
      <c r="B49" s="13" t="str">
        <f t="shared" si="2"/>
        <v>Siena Heights University JV1</v>
      </c>
      <c r="D49" s="13">
        <f t="shared" si="3"/>
        <v>6805</v>
      </c>
    </row>
    <row r="50" spans="1:4" s="1" customFormat="1" ht="13.95" customHeight="1" x14ac:dyDescent="0.3">
      <c r="A50" s="13">
        <f t="shared" si="2"/>
        <v>7</v>
      </c>
      <c r="B50" s="13" t="str">
        <f t="shared" si="2"/>
        <v>Aquinas College JV1</v>
      </c>
      <c r="D50" s="13">
        <f t="shared" si="3"/>
        <v>6668</v>
      </c>
    </row>
    <row r="51" spans="1:4" s="1" customFormat="1" ht="13.95" customHeight="1" x14ac:dyDescent="0.3">
      <c r="A51" s="13">
        <f t="shared" si="2"/>
        <v>8</v>
      </c>
      <c r="B51" s="13" t="str">
        <f t="shared" si="2"/>
        <v>Michigan State University JV1</v>
      </c>
      <c r="D51" s="13">
        <f t="shared" si="3"/>
        <v>6318</v>
      </c>
    </row>
    <row r="52" spans="1:4" s="1" customFormat="1" ht="13.95" customHeight="1" x14ac:dyDescent="0.3">
      <c r="A52" s="13">
        <f t="shared" si="2"/>
        <v>9</v>
      </c>
      <c r="B52" s="13" t="str">
        <f t="shared" si="2"/>
        <v>Ferris State University JV1</v>
      </c>
      <c r="D52" s="13">
        <f t="shared" si="3"/>
        <v>6187</v>
      </c>
    </row>
    <row r="53" spans="1:4" s="1" customFormat="1" ht="13.95" customHeight="1" x14ac:dyDescent="0.3">
      <c r="A53" s="13">
        <f t="shared" si="2"/>
        <v>10</v>
      </c>
      <c r="B53" s="13" t="str">
        <f t="shared" si="2"/>
        <v>Indiana Institute Of Technology JV2</v>
      </c>
      <c r="D53" s="13">
        <f t="shared" si="3"/>
        <v>6132</v>
      </c>
    </row>
    <row r="54" spans="1:4" s="1" customFormat="1" ht="13.95" customHeight="1" x14ac:dyDescent="0.3">
      <c r="A54" s="13">
        <f t="shared" si="2"/>
        <v>11</v>
      </c>
      <c r="B54" s="13" t="str">
        <f t="shared" si="2"/>
        <v>Madonna University JV1</v>
      </c>
      <c r="D54" s="13">
        <f t="shared" si="3"/>
        <v>6120</v>
      </c>
    </row>
    <row r="55" spans="1:4" s="1" customFormat="1" ht="13.95" customHeight="1" x14ac:dyDescent="0.3">
      <c r="A55" s="13">
        <f t="shared" si="2"/>
        <v>12</v>
      </c>
      <c r="B55" s="13" t="str">
        <f t="shared" si="2"/>
        <v>Cleary University JV1</v>
      </c>
      <c r="D55" s="13">
        <f t="shared" si="3"/>
        <v>6077</v>
      </c>
    </row>
    <row r="56" spans="1:4" s="1" customFormat="1" ht="13.95" customHeight="1" x14ac:dyDescent="0.3">
      <c r="A56" s="13">
        <f t="shared" si="2"/>
        <v>13</v>
      </c>
      <c r="B56" s="13" t="str">
        <f t="shared" si="2"/>
        <v>Michigan State University JV2</v>
      </c>
      <c r="D56" s="13">
        <f t="shared" si="3"/>
        <v>5678</v>
      </c>
    </row>
    <row r="57" spans="1:4" s="1" customFormat="1" ht="13.95" customHeight="1" x14ac:dyDescent="0.3">
      <c r="A57" s="13">
        <f t="shared" si="2"/>
        <v>14</v>
      </c>
      <c r="B57" s="13" t="str">
        <f t="shared" si="2"/>
        <v>Cornerstone University JV1</v>
      </c>
      <c r="D57" s="13">
        <f t="shared" si="3"/>
        <v>3700</v>
      </c>
    </row>
    <row r="58" spans="1:4" s="1" customFormat="1" ht="13.95" customHeight="1" x14ac:dyDescent="0.3">
      <c r="A58" s="13">
        <f t="shared" si="2"/>
        <v>15</v>
      </c>
      <c r="B58" s="13" t="str">
        <f t="shared" si="2"/>
        <v>Grand Valley State University JV1</v>
      </c>
      <c r="D58" s="13">
        <f t="shared" si="3"/>
        <v>3064</v>
      </c>
    </row>
    <row r="59" spans="1:4" s="1" customFormat="1" ht="13.95" customHeight="1" x14ac:dyDescent="0.3">
      <c r="A59" s="13">
        <f t="shared" si="2"/>
        <v>16</v>
      </c>
      <c r="B59" s="13" t="str">
        <f t="shared" si="2"/>
        <v>Concordia University JV2</v>
      </c>
      <c r="D59" s="13">
        <f t="shared" si="3"/>
        <v>0</v>
      </c>
    </row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9eM3gtvYTl0BQBIx6fLmXn5UjhL/OzqCjSxVdVr1uxIEnJZGO3pB/37FB6D8Eg19ZF4Z2xLqiwP0bHiRgL2WWw==" saltValue="KNxlN1tyP3pW2GHmC5j6LA==" spinCount="100000" sheet="1" objects="1" scenarios="1"/>
  <sortState xmlns:xlrd2="http://schemas.microsoft.com/office/spreadsheetml/2017/richdata2" ref="A12:Z2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N48" sqref="N48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984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997</v>
      </c>
    </row>
    <row r="2" spans="1:143" s="4" customFormat="1" ht="16.2" customHeight="1" x14ac:dyDescent="0.3">
      <c r="AZ2" s="13" t="s">
        <v>998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1001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570</v>
      </c>
      <c r="C8" s="16"/>
      <c r="D8" s="79"/>
      <c r="E8" s="14" t="s">
        <v>988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927</v>
      </c>
      <c r="E10" s="19" t="s">
        <v>927</v>
      </c>
      <c r="F10" s="19" t="s">
        <v>927</v>
      </c>
      <c r="G10" s="19" t="s">
        <v>927</v>
      </c>
      <c r="H10" s="19" t="s">
        <v>927</v>
      </c>
      <c r="I10" s="19" t="s">
        <v>989</v>
      </c>
      <c r="J10" s="19" t="s">
        <v>989</v>
      </c>
      <c r="K10" s="19" t="s">
        <v>989</v>
      </c>
      <c r="L10" s="19" t="s">
        <v>989</v>
      </c>
      <c r="M10" s="19" t="s">
        <v>989</v>
      </c>
      <c r="N10" s="19" t="s">
        <v>989</v>
      </c>
      <c r="O10" s="19" t="s">
        <v>989</v>
      </c>
      <c r="P10" s="19" t="s">
        <v>989</v>
      </c>
      <c r="Q10" s="19" t="s">
        <v>989</v>
      </c>
      <c r="R10" s="19" t="s">
        <v>989</v>
      </c>
      <c r="S10" s="19" t="s">
        <v>989</v>
      </c>
      <c r="T10" s="19" t="s">
        <v>989</v>
      </c>
      <c r="U10" s="19" t="s">
        <v>989</v>
      </c>
      <c r="V10" s="19" t="s">
        <v>989</v>
      </c>
      <c r="W10" s="19" t="s">
        <v>989</v>
      </c>
      <c r="X10" s="19" t="s">
        <v>989</v>
      </c>
      <c r="Y10" s="19" t="s">
        <v>989</v>
      </c>
      <c r="Z10" s="19" t="s">
        <v>990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991</v>
      </c>
      <c r="B11" s="19" t="s">
        <v>927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930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930</v>
      </c>
      <c r="Z11" s="19" t="s">
        <v>930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RANK(Z12,$Z$12:$Z$28)</f>
        <v>1</v>
      </c>
      <c r="B12" s="64" t="s">
        <v>938</v>
      </c>
      <c r="C12" s="64"/>
      <c r="D12" s="24">
        <f>Individual_Scores_Women_Var!G88</f>
        <v>936</v>
      </c>
      <c r="E12" s="24">
        <f>Individual_Scores_Women_Var!H88</f>
        <v>1030</v>
      </c>
      <c r="F12" s="24">
        <f>Individual_Scores_Women_Var!I88</f>
        <v>1124</v>
      </c>
      <c r="G12" s="24">
        <f>Individual_Scores_Women_Var!J88</f>
        <v>1035</v>
      </c>
      <c r="H12" s="19">
        <f>SUM(D12:G12)</f>
        <v>4125</v>
      </c>
      <c r="I12" s="24">
        <f>Baker_Scores_Women_Var!H77</f>
        <v>214</v>
      </c>
      <c r="J12" s="24">
        <f>Baker_Scores_Women_Var!I77</f>
        <v>192</v>
      </c>
      <c r="K12" s="24">
        <f>Baker_Scores_Women_Var!J77</f>
        <v>247</v>
      </c>
      <c r="L12" s="24">
        <f>Baker_Scores_Women_Var!K77</f>
        <v>248</v>
      </c>
      <c r="M12" s="24">
        <f>Baker_Scores_Women_Var!L77</f>
        <v>202</v>
      </c>
      <c r="N12" s="24">
        <f>Baker_Scores_Women_Var!M77</f>
        <v>212</v>
      </c>
      <c r="O12" s="24">
        <f>Baker_Scores_Women_Var!N77</f>
        <v>229</v>
      </c>
      <c r="P12" s="50">
        <f>Baker_Scores_Women_Var!O77</f>
        <v>193</v>
      </c>
      <c r="Q12" s="24">
        <f>Baker_Scores_Women_Var!P77</f>
        <v>267</v>
      </c>
      <c r="R12" s="24">
        <f>Baker_Scores_Women_Var!Q77</f>
        <v>160</v>
      </c>
      <c r="S12" s="50">
        <f>Baker_Scores_Women_Var!R77</f>
        <v>215</v>
      </c>
      <c r="T12" s="50">
        <f>Baker_Scores_Women_Var!S77</f>
        <v>204</v>
      </c>
      <c r="U12" s="50">
        <f>Baker_Scores_Women_Var!T77</f>
        <v>161</v>
      </c>
      <c r="V12" s="50">
        <f>Baker_Scores_Women_Var!U77</f>
        <v>194</v>
      </c>
      <c r="W12" s="50">
        <f>Baker_Scores_Women_Var!V77</f>
        <v>185</v>
      </c>
      <c r="X12" s="50">
        <f>Baker_Scores_Women_Var!W77</f>
        <v>176</v>
      </c>
      <c r="Y12" s="30">
        <f>SUM(I12:X12)</f>
        <v>3299</v>
      </c>
      <c r="Z12" s="30">
        <f>H12+Y12</f>
        <v>7424</v>
      </c>
    </row>
    <row r="13" spans="1:143" s="1" customFormat="1" ht="13.95" customHeight="1" x14ac:dyDescent="0.3">
      <c r="A13" s="13">
        <f t="array" ref="A13">RANK(Z13,$Z$12:$Z$28)</f>
        <v>2</v>
      </c>
      <c r="B13" s="21" t="s">
        <v>940</v>
      </c>
      <c r="C13" s="21"/>
      <c r="D13" s="24">
        <f>Individual_Scores_Women_Var!G114</f>
        <v>1040</v>
      </c>
      <c r="E13" s="24">
        <f>Individual_Scores_Women_Var!H114</f>
        <v>951</v>
      </c>
      <c r="F13" s="24">
        <f>Individual_Scores_Women_Var!I114</f>
        <v>1015</v>
      </c>
      <c r="G13" s="24">
        <f>Individual_Scores_Women_Var!J114</f>
        <v>1067</v>
      </c>
      <c r="H13" s="19">
        <f>SUM(D13:G13)</f>
        <v>4073</v>
      </c>
      <c r="I13" s="24">
        <f>Baker_Scores_Women_Var!H103</f>
        <v>164</v>
      </c>
      <c r="J13" s="24">
        <f>Baker_Scores_Women_Var!I103</f>
        <v>201</v>
      </c>
      <c r="K13" s="24">
        <f>Baker_Scores_Women_Var!J103</f>
        <v>193</v>
      </c>
      <c r="L13" s="24">
        <f>Baker_Scores_Women_Var!K103</f>
        <v>199</v>
      </c>
      <c r="M13" s="24">
        <f>Baker_Scores_Women_Var!L103</f>
        <v>215</v>
      </c>
      <c r="N13" s="24">
        <f>Baker_Scores_Women_Var!M103</f>
        <v>178</v>
      </c>
      <c r="O13" s="24">
        <f>Baker_Scores_Women_Var!N103</f>
        <v>167</v>
      </c>
      <c r="P13" s="24">
        <f>Baker_Scores_Women_Var!O103</f>
        <v>181</v>
      </c>
      <c r="Q13" s="24">
        <f>Baker_Scores_Women_Var!P103</f>
        <v>193</v>
      </c>
      <c r="R13" s="24">
        <f>Baker_Scores_Women_Var!Q103</f>
        <v>195</v>
      </c>
      <c r="S13" s="24">
        <f>Baker_Scores_Women_Var!R103</f>
        <v>175</v>
      </c>
      <c r="T13" s="24">
        <f>Baker_Scores_Women_Var!S103</f>
        <v>198</v>
      </c>
      <c r="U13" s="24">
        <f>Baker_Scores_Women_Var!T103</f>
        <v>177</v>
      </c>
      <c r="V13" s="24">
        <f>Baker_Scores_Women_Var!U103</f>
        <v>167</v>
      </c>
      <c r="W13" s="24">
        <f>Baker_Scores_Women_Var!V103</f>
        <v>228</v>
      </c>
      <c r="X13" s="24">
        <f>Baker_Scores_Women_Var!W103</f>
        <v>137</v>
      </c>
      <c r="Y13" s="19">
        <f>SUM(I13:X13)</f>
        <v>2968</v>
      </c>
      <c r="Z13" s="19">
        <f>H13+Y13</f>
        <v>7041</v>
      </c>
    </row>
    <row r="14" spans="1:143" s="1" customFormat="1" ht="13.95" customHeight="1" x14ac:dyDescent="0.3">
      <c r="A14" s="13">
        <f t="array" ref="A14">RANK(Z14,$Z$12:$Z$28)</f>
        <v>3</v>
      </c>
      <c r="B14" s="64" t="s">
        <v>934</v>
      </c>
      <c r="C14" s="64"/>
      <c r="D14" s="24">
        <f>Individual_Scores_Women_Var!G49</f>
        <v>961</v>
      </c>
      <c r="E14" s="24">
        <f>Individual_Scores_Women_Var!H49</f>
        <v>942</v>
      </c>
      <c r="F14" s="24">
        <f>Individual_Scores_Women_Var!I49</f>
        <v>1098</v>
      </c>
      <c r="G14" s="24">
        <f>Individual_Scores_Women_Var!J49</f>
        <v>904</v>
      </c>
      <c r="H14" s="19">
        <f>SUM(D14:G14)</f>
        <v>3905</v>
      </c>
      <c r="I14" s="24">
        <f>Baker_Scores_Women_Var!H38</f>
        <v>210</v>
      </c>
      <c r="J14" s="24">
        <f>Baker_Scores_Women_Var!I38</f>
        <v>180</v>
      </c>
      <c r="K14" s="24">
        <f>Baker_Scores_Women_Var!J38</f>
        <v>147</v>
      </c>
      <c r="L14" s="24">
        <f>Baker_Scores_Women_Var!K38</f>
        <v>215</v>
      </c>
      <c r="M14" s="24">
        <f>Baker_Scores_Women_Var!L38</f>
        <v>211</v>
      </c>
      <c r="N14" s="24">
        <f>Baker_Scores_Women_Var!M38</f>
        <v>215</v>
      </c>
      <c r="O14" s="24">
        <f>Baker_Scores_Women_Var!N38</f>
        <v>163</v>
      </c>
      <c r="P14" s="50">
        <f>Baker_Scores_Women_Var!O38</f>
        <v>195</v>
      </c>
      <c r="Q14" s="24">
        <f>Baker_Scores_Women_Var!P38</f>
        <v>257</v>
      </c>
      <c r="R14" s="24">
        <f>Baker_Scores_Women_Var!Q38</f>
        <v>223</v>
      </c>
      <c r="S14" s="50">
        <f>Baker_Scores_Women_Var!R38</f>
        <v>206</v>
      </c>
      <c r="T14" s="50">
        <f>Baker_Scores_Women_Var!S38</f>
        <v>181</v>
      </c>
      <c r="U14" s="50">
        <f>Baker_Scores_Women_Var!T38</f>
        <v>184</v>
      </c>
      <c r="V14" s="50">
        <f>Baker_Scores_Women_Var!U38</f>
        <v>174</v>
      </c>
      <c r="W14" s="50">
        <f>Baker_Scores_Women_Var!V38</f>
        <v>175</v>
      </c>
      <c r="X14" s="50">
        <f>Baker_Scores_Women_Var!W38</f>
        <v>176</v>
      </c>
      <c r="Y14" s="30">
        <f>SUM(I14:X14)</f>
        <v>3112</v>
      </c>
      <c r="Z14" s="30">
        <f>H14+Y14</f>
        <v>7017</v>
      </c>
    </row>
    <row r="15" spans="1:143" s="1" customFormat="1" ht="13.95" customHeight="1" x14ac:dyDescent="0.3">
      <c r="A15" s="13">
        <f t="array" ref="A15">RANK(Z15,$Z$12:$Z$28)</f>
        <v>4</v>
      </c>
      <c r="B15" s="1" t="s">
        <v>948</v>
      </c>
      <c r="C15" s="13"/>
      <c r="D15" s="50">
        <f>Individual_Scores_Women_Var!G218</f>
        <v>1022</v>
      </c>
      <c r="E15" s="50">
        <f>Individual_Scores_Women_Var!H218</f>
        <v>993</v>
      </c>
      <c r="F15" s="50">
        <f>Individual_Scores_Women_Var!I218</f>
        <v>1045</v>
      </c>
      <c r="G15" s="50">
        <f>Individual_Scores_Women_Var!J218</f>
        <v>895</v>
      </c>
      <c r="H15" s="30">
        <f>SUM(D15:G15)</f>
        <v>3955</v>
      </c>
      <c r="I15" s="50">
        <f>Baker_Scores_Women_Var!H207</f>
        <v>170</v>
      </c>
      <c r="J15" s="50">
        <f>Baker_Scores_Women_Var!I207</f>
        <v>188</v>
      </c>
      <c r="K15" s="50">
        <f>Baker_Scores_Women_Var!J207</f>
        <v>159</v>
      </c>
      <c r="L15" s="50">
        <f>Baker_Scores_Women_Var!K207</f>
        <v>180</v>
      </c>
      <c r="M15" s="50">
        <f>Baker_Scores_Women_Var!L207</f>
        <v>147</v>
      </c>
      <c r="N15" s="50">
        <f>Baker_Scores_Women_Var!M207</f>
        <v>260</v>
      </c>
      <c r="O15" s="50">
        <f>Baker_Scores_Women_Var!N207</f>
        <v>204</v>
      </c>
      <c r="P15" s="50">
        <f>Baker_Scores_Women_Var!O207</f>
        <v>175</v>
      </c>
      <c r="Q15" s="50">
        <f>Baker_Scores_Women_Var!P207</f>
        <v>190</v>
      </c>
      <c r="R15" s="50">
        <f>Baker_Scores_Women_Var!Q207</f>
        <v>171</v>
      </c>
      <c r="S15" s="50">
        <f>Baker_Scores_Women_Var!R207</f>
        <v>193</v>
      </c>
      <c r="T15" s="50">
        <f>Baker_Scores_Women_Var!S207</f>
        <v>195</v>
      </c>
      <c r="U15" s="50">
        <f>Baker_Scores_Women_Var!T207</f>
        <v>218</v>
      </c>
      <c r="V15" s="50">
        <f>Baker_Scores_Women_Var!U207</f>
        <v>179</v>
      </c>
      <c r="W15" s="50">
        <f>Baker_Scores_Women_Var!V207</f>
        <v>186</v>
      </c>
      <c r="X15" s="50">
        <f>Baker_Scores_Women_Var!W207</f>
        <v>174</v>
      </c>
      <c r="Y15" s="30">
        <f>SUM(I15:X15)</f>
        <v>2989</v>
      </c>
      <c r="Z15" s="30">
        <f>H15+Y15</f>
        <v>6944</v>
      </c>
    </row>
    <row r="16" spans="1:143" s="1" customFormat="1" ht="13.95" customHeight="1" x14ac:dyDescent="0.3">
      <c r="A16" s="13">
        <f t="array" ref="A16">RANK(Z16,$Z$12:$Z$28)</f>
        <v>5</v>
      </c>
      <c r="B16" s="64" t="s">
        <v>939</v>
      </c>
      <c r="C16" s="64"/>
      <c r="D16" s="24">
        <f>Individual_Scores_Women_Var!G101</f>
        <v>1001</v>
      </c>
      <c r="E16" s="50">
        <f>Individual_Scores_Women_Var!H101</f>
        <v>936</v>
      </c>
      <c r="F16" s="50">
        <f>Individual_Scores_Women_Var!I101</f>
        <v>993</v>
      </c>
      <c r="G16" s="50">
        <f>Individual_Scores_Women_Var!J101</f>
        <v>997</v>
      </c>
      <c r="H16" s="30">
        <f>SUM(D16:G16)</f>
        <v>3927</v>
      </c>
      <c r="I16" s="50">
        <f>Baker_Scores_Women_Var!H90</f>
        <v>176</v>
      </c>
      <c r="J16" s="50">
        <f>Baker_Scores_Women_Var!I90</f>
        <v>191</v>
      </c>
      <c r="K16" s="50">
        <f>Baker_Scores_Women_Var!J90</f>
        <v>222</v>
      </c>
      <c r="L16" s="50">
        <f>Baker_Scores_Women_Var!K90</f>
        <v>212</v>
      </c>
      <c r="M16" s="50">
        <f>Baker_Scores_Women_Var!L90</f>
        <v>191</v>
      </c>
      <c r="N16" s="50">
        <f>Baker_Scores_Women_Var!M90</f>
        <v>196</v>
      </c>
      <c r="O16" s="50">
        <f>Baker_Scores_Women_Var!N90</f>
        <v>182</v>
      </c>
      <c r="P16" s="50">
        <f>Baker_Scores_Women_Var!O90</f>
        <v>150</v>
      </c>
      <c r="Q16" s="50">
        <f>Baker_Scores_Women_Var!P90</f>
        <v>214</v>
      </c>
      <c r="R16" s="50">
        <f>Baker_Scores_Women_Var!Q90</f>
        <v>188</v>
      </c>
      <c r="S16" s="50">
        <f>Baker_Scores_Women_Var!R90</f>
        <v>173</v>
      </c>
      <c r="T16" s="50">
        <f>Baker_Scores_Women_Var!S90</f>
        <v>157</v>
      </c>
      <c r="U16" s="50">
        <f>Baker_Scores_Women_Var!T90</f>
        <v>176</v>
      </c>
      <c r="V16" s="50">
        <f>Baker_Scores_Women_Var!U90</f>
        <v>178</v>
      </c>
      <c r="W16" s="50">
        <f>Baker_Scores_Women_Var!V90</f>
        <v>156</v>
      </c>
      <c r="X16" s="50">
        <f>Baker_Scores_Women_Var!W90</f>
        <v>170</v>
      </c>
      <c r="Y16" s="30">
        <f>SUM(I16:X16)</f>
        <v>2932</v>
      </c>
      <c r="Z16" s="30">
        <f>H16+Y16</f>
        <v>6859</v>
      </c>
    </row>
    <row r="17" spans="1:143" s="1" customFormat="1" ht="13.95" customHeight="1" x14ac:dyDescent="0.3">
      <c r="A17" s="13">
        <f t="array" ref="A17">RANK(Z17,$Z$12:$Z$28)</f>
        <v>6</v>
      </c>
      <c r="B17" s="64" t="s">
        <v>941</v>
      </c>
      <c r="C17" s="21"/>
      <c r="D17" s="24">
        <f>Individual_Scores_Women_Var!G127</f>
        <v>924</v>
      </c>
      <c r="E17" s="24">
        <f>Individual_Scores_Women_Var!H127</f>
        <v>862</v>
      </c>
      <c r="F17" s="24">
        <f>Individual_Scores_Women_Var!I127</f>
        <v>943</v>
      </c>
      <c r="G17" s="24">
        <f>Individual_Scores_Women_Var!J127</f>
        <v>1011</v>
      </c>
      <c r="H17" s="19">
        <f>SUM(D17:G17)</f>
        <v>3740</v>
      </c>
      <c r="I17" s="24">
        <f>Baker_Scores_Women_Var!H116</f>
        <v>212</v>
      </c>
      <c r="J17" s="24">
        <f>Baker_Scores_Women_Var!I116</f>
        <v>226</v>
      </c>
      <c r="K17" s="24">
        <f>Baker_Scores_Women_Var!J116</f>
        <v>172</v>
      </c>
      <c r="L17" s="24">
        <f>Baker_Scores_Women_Var!K116</f>
        <v>140</v>
      </c>
      <c r="M17" s="24">
        <f>Baker_Scores_Women_Var!L116</f>
        <v>188</v>
      </c>
      <c r="N17" s="24">
        <f>Baker_Scores_Women_Var!M116</f>
        <v>171</v>
      </c>
      <c r="O17" s="24">
        <f>Baker_Scores_Women_Var!N116</f>
        <v>179</v>
      </c>
      <c r="P17" s="24">
        <f>Baker_Scores_Women_Var!O116</f>
        <v>235</v>
      </c>
      <c r="Q17" s="24">
        <f>Baker_Scores_Women_Var!P116</f>
        <v>148</v>
      </c>
      <c r="R17" s="24">
        <f>Baker_Scores_Women_Var!Q116</f>
        <v>214</v>
      </c>
      <c r="S17" s="24">
        <f>Baker_Scores_Women_Var!R116</f>
        <v>172</v>
      </c>
      <c r="T17" s="24">
        <f>Baker_Scores_Women_Var!S116</f>
        <v>182</v>
      </c>
      <c r="U17" s="24">
        <f>Baker_Scores_Women_Var!T116</f>
        <v>184</v>
      </c>
      <c r="V17" s="24">
        <f>Baker_Scores_Women_Var!U116</f>
        <v>161</v>
      </c>
      <c r="W17" s="24">
        <f>Baker_Scores_Women_Var!V116</f>
        <v>193</v>
      </c>
      <c r="X17" s="24">
        <f>Baker_Scores_Women_Var!W116</f>
        <v>169</v>
      </c>
      <c r="Y17" s="19">
        <f>SUM(I17:X17)</f>
        <v>2946</v>
      </c>
      <c r="Z17" s="19">
        <f>H17+Y17</f>
        <v>6686</v>
      </c>
    </row>
    <row r="18" spans="1:143" s="1" customFormat="1" ht="13.95" customHeight="1" x14ac:dyDescent="0.3">
      <c r="A18" s="13">
        <f t="array" ref="A18">RANK(Z18,$Z$12:$Z$28)</f>
        <v>7</v>
      </c>
      <c r="B18" s="64" t="s">
        <v>933</v>
      </c>
      <c r="C18" s="64"/>
      <c r="D18" s="24">
        <f>Individual_Scores_Women_Var!G36</f>
        <v>880</v>
      </c>
      <c r="E18" s="24">
        <f>Individual_Scores_Women_Var!H36</f>
        <v>856</v>
      </c>
      <c r="F18" s="24">
        <f>Individual_Scores_Women_Var!I36</f>
        <v>938</v>
      </c>
      <c r="G18" s="24">
        <f>Individual_Scores_Women_Var!J36</f>
        <v>941</v>
      </c>
      <c r="H18" s="19">
        <f>SUM(D18:G18)</f>
        <v>3615</v>
      </c>
      <c r="I18" s="24">
        <f>Baker_Scores_Women_Var!H25</f>
        <v>163</v>
      </c>
      <c r="J18" s="24">
        <f>Baker_Scores_Women_Var!I25</f>
        <v>193</v>
      </c>
      <c r="K18" s="24">
        <f>Baker_Scores_Women_Var!J25</f>
        <v>208</v>
      </c>
      <c r="L18" s="24">
        <f>Baker_Scores_Women_Var!K25</f>
        <v>210</v>
      </c>
      <c r="M18" s="24">
        <f>Baker_Scores_Women_Var!L25</f>
        <v>165</v>
      </c>
      <c r="N18" s="24">
        <f>Baker_Scores_Women_Var!M25</f>
        <v>184</v>
      </c>
      <c r="O18" s="24">
        <f>Baker_Scores_Women_Var!N25</f>
        <v>171</v>
      </c>
      <c r="P18" s="50">
        <f>Baker_Scores_Women_Var!O25</f>
        <v>170</v>
      </c>
      <c r="Q18" s="24">
        <f>Baker_Scores_Women_Var!P25</f>
        <v>156</v>
      </c>
      <c r="R18" s="24">
        <f>Baker_Scores_Women_Var!Q25</f>
        <v>202</v>
      </c>
      <c r="S18" s="50">
        <f>Baker_Scores_Women_Var!R25</f>
        <v>172</v>
      </c>
      <c r="T18" s="50">
        <f>Baker_Scores_Women_Var!S25</f>
        <v>180</v>
      </c>
      <c r="U18" s="50">
        <f>Baker_Scores_Women_Var!T25</f>
        <v>192</v>
      </c>
      <c r="V18" s="50">
        <f>Baker_Scores_Women_Var!U25</f>
        <v>172</v>
      </c>
      <c r="W18" s="50">
        <f>Baker_Scores_Women_Var!V25</f>
        <v>166</v>
      </c>
      <c r="X18" s="50">
        <f>Baker_Scores_Women_Var!W25</f>
        <v>161</v>
      </c>
      <c r="Y18" s="30">
        <f>SUM(I18:X18)</f>
        <v>2865</v>
      </c>
      <c r="Z18" s="30">
        <f>H18+Y18</f>
        <v>6480</v>
      </c>
    </row>
    <row r="19" spans="1:143" s="1" customFormat="1" ht="13.95" customHeight="1" x14ac:dyDescent="0.3">
      <c r="A19" s="13">
        <f t="array" ref="A19">RANK(Z19,$Z$12:$Z$28)</f>
        <v>8</v>
      </c>
      <c r="B19" s="1" t="s">
        <v>946</v>
      </c>
      <c r="C19" s="13"/>
      <c r="D19" s="50">
        <f>Individual_Scores_Women_Var!G192</f>
        <v>882</v>
      </c>
      <c r="E19" s="50">
        <f>Individual_Scores_Women_Var!H192</f>
        <v>871</v>
      </c>
      <c r="F19" s="50">
        <f>Individual_Scores_Women_Var!I192</f>
        <v>901</v>
      </c>
      <c r="G19" s="50">
        <f>Individual_Scores_Women_Var!J192</f>
        <v>903</v>
      </c>
      <c r="H19" s="30">
        <f>SUM(D19:G19)</f>
        <v>3557</v>
      </c>
      <c r="I19" s="50">
        <f>Baker_Scores_Women_Var!H181</f>
        <v>213</v>
      </c>
      <c r="J19" s="50">
        <f>Baker_Scores_Women_Var!I181</f>
        <v>177</v>
      </c>
      <c r="K19" s="50">
        <f>Baker_Scores_Women_Var!J181</f>
        <v>196</v>
      </c>
      <c r="L19" s="50">
        <f>Baker_Scores_Women_Var!K181</f>
        <v>167</v>
      </c>
      <c r="M19" s="50">
        <f>Baker_Scores_Women_Var!L181</f>
        <v>189</v>
      </c>
      <c r="N19" s="50">
        <f>Baker_Scores_Women_Var!M181</f>
        <v>205</v>
      </c>
      <c r="O19" s="50">
        <f>Baker_Scores_Women_Var!N181</f>
        <v>141</v>
      </c>
      <c r="P19" s="50">
        <f>Baker_Scores_Women_Var!O181</f>
        <v>183</v>
      </c>
      <c r="Q19" s="50">
        <f>Baker_Scores_Women_Var!P181</f>
        <v>168</v>
      </c>
      <c r="R19" s="50">
        <f>Baker_Scores_Women_Var!Q181</f>
        <v>161</v>
      </c>
      <c r="S19" s="50">
        <f>Baker_Scores_Women_Var!R181</f>
        <v>175</v>
      </c>
      <c r="T19" s="50">
        <f>Baker_Scores_Women_Var!S181</f>
        <v>208</v>
      </c>
      <c r="U19" s="50">
        <f>Baker_Scores_Women_Var!T181</f>
        <v>167</v>
      </c>
      <c r="V19" s="50">
        <f>Baker_Scores_Women_Var!U181</f>
        <v>169</v>
      </c>
      <c r="W19" s="50">
        <f>Baker_Scores_Women_Var!V181</f>
        <v>189</v>
      </c>
      <c r="X19" s="50">
        <f>Baker_Scores_Women_Var!W181</f>
        <v>191</v>
      </c>
      <c r="Y19" s="30">
        <f>SUM(I19:X19)</f>
        <v>2899</v>
      </c>
      <c r="Z19" s="30">
        <f>H19+Y19</f>
        <v>6456</v>
      </c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RANK(Z20,$Z$12:$Z$28)</f>
        <v>9</v>
      </c>
      <c r="B20" s="64" t="s">
        <v>935</v>
      </c>
      <c r="C20" s="64"/>
      <c r="D20" s="24">
        <f>Individual_Scores_Women_Var!G62</f>
        <v>943</v>
      </c>
      <c r="E20" s="24">
        <f>Individual_Scores_Women_Var!H62</f>
        <v>924</v>
      </c>
      <c r="F20" s="24">
        <f>Individual_Scores_Women_Var!I62</f>
        <v>927</v>
      </c>
      <c r="G20" s="24">
        <f>Individual_Scores_Women_Var!J62</f>
        <v>799</v>
      </c>
      <c r="H20" s="19">
        <f>SUM(D20:G20)</f>
        <v>3593</v>
      </c>
      <c r="I20" s="24">
        <f>Baker_Scores_Women_Var!H51</f>
        <v>157</v>
      </c>
      <c r="J20" s="24">
        <f>Baker_Scores_Women_Var!I51</f>
        <v>196</v>
      </c>
      <c r="K20" s="24">
        <f>Baker_Scores_Women_Var!J51</f>
        <v>160</v>
      </c>
      <c r="L20" s="24">
        <f>Baker_Scores_Women_Var!K51</f>
        <v>169</v>
      </c>
      <c r="M20" s="24">
        <f>Baker_Scores_Women_Var!L51</f>
        <v>160</v>
      </c>
      <c r="N20" s="24">
        <f>Baker_Scores_Women_Var!M51</f>
        <v>190</v>
      </c>
      <c r="O20" s="24">
        <f>Baker_Scores_Women_Var!N51</f>
        <v>219</v>
      </c>
      <c r="P20" s="50">
        <f>Baker_Scores_Women_Var!O51</f>
        <v>179</v>
      </c>
      <c r="Q20" s="24">
        <f>Baker_Scores_Women_Var!P51</f>
        <v>208</v>
      </c>
      <c r="R20" s="24">
        <f>Baker_Scores_Women_Var!Q51</f>
        <v>139</v>
      </c>
      <c r="S20" s="50">
        <f>Baker_Scores_Women_Var!R51</f>
        <v>163</v>
      </c>
      <c r="T20" s="50">
        <f>Baker_Scores_Women_Var!S51</f>
        <v>128</v>
      </c>
      <c r="U20" s="50">
        <f>Baker_Scores_Women_Var!T51</f>
        <v>161</v>
      </c>
      <c r="V20" s="50">
        <f>Baker_Scores_Women_Var!U51</f>
        <v>192</v>
      </c>
      <c r="W20" s="50">
        <f>Baker_Scores_Women_Var!V51</f>
        <v>195</v>
      </c>
      <c r="X20" s="50">
        <f>Baker_Scores_Women_Var!W51</f>
        <v>182</v>
      </c>
      <c r="Y20" s="30">
        <f>SUM(I20:X20)</f>
        <v>2798</v>
      </c>
      <c r="Z20" s="30">
        <f>H20+Y20</f>
        <v>6391</v>
      </c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RANK(Z21,$Z$12:$Z$28)</f>
        <v>10</v>
      </c>
      <c r="B21" s="1" t="s">
        <v>945</v>
      </c>
      <c r="C21" s="13"/>
      <c r="D21" s="50">
        <f>Individual_Scores_Women_Var!G179</f>
        <v>967</v>
      </c>
      <c r="E21" s="50">
        <f>Individual_Scores_Women_Var!H179</f>
        <v>843</v>
      </c>
      <c r="F21" s="50">
        <f>Individual_Scores_Women_Var!I179</f>
        <v>904</v>
      </c>
      <c r="G21" s="50">
        <f>Individual_Scores_Women_Var!J179</f>
        <v>869</v>
      </c>
      <c r="H21" s="30">
        <f>SUM(D21:G21)</f>
        <v>3583</v>
      </c>
      <c r="I21" s="50">
        <f>Baker_Scores_Women_Var!H168</f>
        <v>143</v>
      </c>
      <c r="J21" s="50">
        <f>Baker_Scores_Women_Var!I168</f>
        <v>168</v>
      </c>
      <c r="K21" s="50">
        <f>Baker_Scores_Women_Var!J168</f>
        <v>198</v>
      </c>
      <c r="L21" s="50">
        <f>Baker_Scores_Women_Var!K168</f>
        <v>167</v>
      </c>
      <c r="M21" s="50">
        <f>Baker_Scores_Women_Var!L168</f>
        <v>213</v>
      </c>
      <c r="N21" s="50">
        <f>Baker_Scores_Women_Var!M168</f>
        <v>174</v>
      </c>
      <c r="O21" s="50">
        <f>Baker_Scores_Women_Var!N168</f>
        <v>193</v>
      </c>
      <c r="P21" s="50">
        <f>Baker_Scores_Women_Var!O168</f>
        <v>141</v>
      </c>
      <c r="Q21" s="50">
        <f>Baker_Scores_Women_Var!P168</f>
        <v>137</v>
      </c>
      <c r="R21" s="50">
        <f>Baker_Scores_Women_Var!Q168</f>
        <v>191</v>
      </c>
      <c r="S21" s="50">
        <f>Baker_Scores_Women_Var!R168</f>
        <v>191</v>
      </c>
      <c r="T21" s="50">
        <f>Baker_Scores_Women_Var!S168</f>
        <v>182</v>
      </c>
      <c r="U21" s="50">
        <f>Baker_Scores_Women_Var!T168</f>
        <v>171</v>
      </c>
      <c r="V21" s="50">
        <f>Baker_Scores_Women_Var!U168</f>
        <v>152</v>
      </c>
      <c r="W21" s="50">
        <f>Baker_Scores_Women_Var!V168</f>
        <v>137</v>
      </c>
      <c r="X21" s="50">
        <f>Baker_Scores_Women_Var!W168</f>
        <v>174</v>
      </c>
      <c r="Y21" s="30">
        <f>SUM(I21:X21)</f>
        <v>2732</v>
      </c>
      <c r="Z21" s="30">
        <f>H21+Y21</f>
        <v>6315</v>
      </c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RANK(Z22,$Z$12:$Z$28)</f>
        <v>11</v>
      </c>
      <c r="B22" s="1" t="s">
        <v>947</v>
      </c>
      <c r="C22" s="13"/>
      <c r="D22" s="50">
        <f>Individual_Scores_Women_Var!G205</f>
        <v>761</v>
      </c>
      <c r="E22" s="50">
        <f>Individual_Scores_Women_Var!H205</f>
        <v>969</v>
      </c>
      <c r="F22" s="50">
        <f>Individual_Scores_Women_Var!I205</f>
        <v>916</v>
      </c>
      <c r="G22" s="50">
        <f>Individual_Scores_Women_Var!J205</f>
        <v>839</v>
      </c>
      <c r="H22" s="30">
        <f>SUM(D22:G22)</f>
        <v>3485</v>
      </c>
      <c r="I22" s="50">
        <f>Baker_Scores_Women_Var!H194</f>
        <v>146</v>
      </c>
      <c r="J22" s="50">
        <f>Baker_Scores_Women_Var!I194</f>
        <v>234</v>
      </c>
      <c r="K22" s="50">
        <f>Baker_Scores_Women_Var!J194</f>
        <v>122</v>
      </c>
      <c r="L22" s="50">
        <f>Baker_Scores_Women_Var!K194</f>
        <v>156</v>
      </c>
      <c r="M22" s="50">
        <f>Baker_Scores_Women_Var!L194</f>
        <v>195</v>
      </c>
      <c r="N22" s="50">
        <f>Baker_Scores_Women_Var!M194</f>
        <v>171</v>
      </c>
      <c r="O22" s="50">
        <f>Baker_Scores_Women_Var!N194</f>
        <v>170</v>
      </c>
      <c r="P22" s="50">
        <f>Baker_Scores_Women_Var!O194</f>
        <v>152</v>
      </c>
      <c r="Q22" s="50">
        <f>Baker_Scores_Women_Var!P194</f>
        <v>164</v>
      </c>
      <c r="R22" s="50">
        <f>Baker_Scores_Women_Var!Q194</f>
        <v>155</v>
      </c>
      <c r="S22" s="50">
        <f>Baker_Scores_Women_Var!R194</f>
        <v>235</v>
      </c>
      <c r="T22" s="50">
        <f>Baker_Scores_Women_Var!S194</f>
        <v>160</v>
      </c>
      <c r="U22" s="50">
        <f>Baker_Scores_Women_Var!T194</f>
        <v>139</v>
      </c>
      <c r="V22" s="50">
        <f>Baker_Scores_Women_Var!U194</f>
        <v>167</v>
      </c>
      <c r="W22" s="50">
        <f>Baker_Scores_Women_Var!V194</f>
        <v>160</v>
      </c>
      <c r="X22" s="50">
        <f>Baker_Scores_Women_Var!W194</f>
        <v>234</v>
      </c>
      <c r="Y22" s="30">
        <f>SUM(I22:X22)</f>
        <v>2760</v>
      </c>
      <c r="Z22" s="30">
        <f>H22+Y22</f>
        <v>6245</v>
      </c>
    </row>
    <row r="23" spans="1:143" s="1" customFormat="1" ht="13.95" customHeight="1" x14ac:dyDescent="0.3">
      <c r="A23" s="13">
        <f t="array" ref="A23">RANK(Z23,$Z$12:$Z$28)</f>
        <v>12</v>
      </c>
      <c r="B23" s="64" t="s">
        <v>932</v>
      </c>
      <c r="C23" s="64"/>
      <c r="D23" s="24">
        <f>Individual_Scores_Women_Var!G23</f>
        <v>839</v>
      </c>
      <c r="E23" s="24">
        <f>Individual_Scores_Women_Var!H23</f>
        <v>846</v>
      </c>
      <c r="F23" s="24">
        <f>Individual_Scores_Women_Var!I23</f>
        <v>902</v>
      </c>
      <c r="G23" s="24">
        <f>Individual_Scores_Women_Var!J23</f>
        <v>822</v>
      </c>
      <c r="H23" s="19">
        <f>SUM(D23:G23)</f>
        <v>3409</v>
      </c>
      <c r="I23" s="24">
        <f>Baker_Scores_Women_Var!H12</f>
        <v>172</v>
      </c>
      <c r="J23" s="24">
        <f>Baker_Scores_Women_Var!I12</f>
        <v>171</v>
      </c>
      <c r="K23" s="24">
        <f>Baker_Scores_Women_Var!J12</f>
        <v>139</v>
      </c>
      <c r="L23" s="24">
        <f>Baker_Scores_Women_Var!K12</f>
        <v>128</v>
      </c>
      <c r="M23" s="24">
        <f>Baker_Scores_Women_Var!L12</f>
        <v>197</v>
      </c>
      <c r="N23" s="24">
        <f>Baker_Scores_Women_Var!M12</f>
        <v>204</v>
      </c>
      <c r="O23" s="24">
        <f>Baker_Scores_Women_Var!N12</f>
        <v>150</v>
      </c>
      <c r="P23" s="50">
        <f>Baker_Scores_Women_Var!O12</f>
        <v>176</v>
      </c>
      <c r="Q23" s="24">
        <f>Baker_Scores_Women_Var!P12</f>
        <v>158</v>
      </c>
      <c r="R23" s="24">
        <f>Baker_Scores_Women_Var!Q12</f>
        <v>177</v>
      </c>
      <c r="S23" s="50">
        <f>Baker_Scores_Women_Var!R12</f>
        <v>184</v>
      </c>
      <c r="T23" s="50">
        <f>Baker_Scores_Women_Var!S12</f>
        <v>144</v>
      </c>
      <c r="U23" s="50">
        <f>Baker_Scores_Women_Var!T12</f>
        <v>190</v>
      </c>
      <c r="V23" s="50">
        <f>Baker_Scores_Women_Var!U12</f>
        <v>203</v>
      </c>
      <c r="W23" s="50">
        <f>Baker_Scores_Women_Var!V12</f>
        <v>205</v>
      </c>
      <c r="X23" s="50">
        <f>Baker_Scores_Women_Var!W12</f>
        <v>143</v>
      </c>
      <c r="Y23" s="30">
        <f>SUM(I23:X23)</f>
        <v>2741</v>
      </c>
      <c r="Z23" s="30">
        <f>H23+Y23</f>
        <v>6150</v>
      </c>
    </row>
    <row r="24" spans="1:143" s="1" customFormat="1" ht="13.95" customHeight="1" x14ac:dyDescent="0.3">
      <c r="A24" s="13">
        <f t="array" ref="A24">RANK(Z24,$Z$12:$Z$28)</f>
        <v>13</v>
      </c>
      <c r="B24" s="1" t="s">
        <v>936</v>
      </c>
      <c r="D24" s="24">
        <f>Individual_Scores_Women_Var!G75</f>
        <v>806</v>
      </c>
      <c r="E24" s="24">
        <f>Individual_Scores_Women_Var!H75</f>
        <v>952</v>
      </c>
      <c r="F24" s="24">
        <f>Individual_Scores_Women_Var!I75</f>
        <v>844</v>
      </c>
      <c r="G24" s="24">
        <f>Individual_Scores_Women_Var!J75</f>
        <v>868</v>
      </c>
      <c r="H24" s="19">
        <f>SUM(D24:G24)</f>
        <v>3470</v>
      </c>
      <c r="I24" s="24">
        <f>Baker_Scores_Women_Var!H64</f>
        <v>179</v>
      </c>
      <c r="J24" s="24">
        <f>Baker_Scores_Women_Var!I64</f>
        <v>154</v>
      </c>
      <c r="K24" s="24">
        <f>Baker_Scores_Women_Var!J64</f>
        <v>211</v>
      </c>
      <c r="L24" s="24">
        <f>Baker_Scores_Women_Var!K64</f>
        <v>137</v>
      </c>
      <c r="M24" s="24">
        <f>Baker_Scores_Women_Var!L64</f>
        <v>159</v>
      </c>
      <c r="N24" s="24">
        <f>Baker_Scores_Women_Var!M64</f>
        <v>141</v>
      </c>
      <c r="O24" s="24">
        <f>Baker_Scores_Women_Var!N64</f>
        <v>145</v>
      </c>
      <c r="P24" s="50">
        <f>Baker_Scores_Women_Var!O64</f>
        <v>148</v>
      </c>
      <c r="Q24" s="24">
        <f>Baker_Scores_Women_Var!P64</f>
        <v>196</v>
      </c>
      <c r="R24" s="24">
        <f>Baker_Scores_Women_Var!Q64</f>
        <v>155</v>
      </c>
      <c r="S24" s="50">
        <f>Baker_Scores_Women_Var!R64</f>
        <v>198</v>
      </c>
      <c r="T24" s="50">
        <f>Baker_Scores_Women_Var!S64</f>
        <v>140</v>
      </c>
      <c r="U24" s="50">
        <f>Baker_Scores_Women_Var!T64</f>
        <v>176</v>
      </c>
      <c r="V24" s="50">
        <f>Baker_Scores_Women_Var!U64</f>
        <v>169</v>
      </c>
      <c r="W24" s="50">
        <f>Baker_Scores_Women_Var!V64</f>
        <v>222</v>
      </c>
      <c r="X24" s="50">
        <f>Baker_Scores_Women_Var!W64</f>
        <v>144</v>
      </c>
      <c r="Y24" s="30">
        <f>SUM(I24:X24)</f>
        <v>2674</v>
      </c>
      <c r="Z24" s="30">
        <f>H24+Y24</f>
        <v>6144</v>
      </c>
    </row>
    <row r="25" spans="1:143" s="1" customFormat="1" ht="13.95" customHeight="1" x14ac:dyDescent="0.3">
      <c r="A25" s="13">
        <f t="array" ref="A25">RANK(Z25,$Z$12:$Z$28)</f>
        <v>14</v>
      </c>
      <c r="B25" s="64" t="s">
        <v>942</v>
      </c>
      <c r="C25" s="21"/>
      <c r="D25" s="24">
        <f>Individual_Scores_Women_Var!G140</f>
        <v>788</v>
      </c>
      <c r="E25" s="24">
        <f>Individual_Scores_Women_Var!H140</f>
        <v>752</v>
      </c>
      <c r="F25" s="24">
        <f>Individual_Scores_Women_Var!I140</f>
        <v>847</v>
      </c>
      <c r="G25" s="24">
        <f>Individual_Scores_Women_Var!J140</f>
        <v>842</v>
      </c>
      <c r="H25" s="19">
        <f>SUM(D25:G25)</f>
        <v>3229</v>
      </c>
      <c r="I25" s="24">
        <f>Baker_Scores_Women_Var!H129</f>
        <v>157</v>
      </c>
      <c r="J25" s="24">
        <f>Baker_Scores_Women_Var!I129</f>
        <v>220</v>
      </c>
      <c r="K25" s="24">
        <f>Baker_Scores_Women_Var!J129</f>
        <v>154</v>
      </c>
      <c r="L25" s="24">
        <f>Baker_Scores_Women_Var!K129</f>
        <v>173</v>
      </c>
      <c r="M25" s="24">
        <f>Baker_Scores_Women_Var!L129</f>
        <v>193</v>
      </c>
      <c r="N25" s="24">
        <f>Baker_Scores_Women_Var!M129</f>
        <v>144</v>
      </c>
      <c r="O25" s="24">
        <f>Baker_Scores_Women_Var!N129</f>
        <v>192</v>
      </c>
      <c r="P25" s="24">
        <f>Baker_Scores_Women_Var!O129</f>
        <v>145</v>
      </c>
      <c r="Q25" s="24">
        <f>Baker_Scores_Women_Var!P129</f>
        <v>208</v>
      </c>
      <c r="R25" s="24">
        <f>Baker_Scores_Women_Var!Q129</f>
        <v>150</v>
      </c>
      <c r="S25" s="24">
        <f>Baker_Scores_Women_Var!R129</f>
        <v>159</v>
      </c>
      <c r="T25" s="24">
        <f>Baker_Scores_Women_Var!S129</f>
        <v>160</v>
      </c>
      <c r="U25" s="24">
        <f>Baker_Scores_Women_Var!T129</f>
        <v>192</v>
      </c>
      <c r="V25" s="24">
        <f>Baker_Scores_Women_Var!U129</f>
        <v>143</v>
      </c>
      <c r="W25" s="24">
        <f>Baker_Scores_Women_Var!V129</f>
        <v>135</v>
      </c>
      <c r="X25" s="24">
        <f>Baker_Scores_Women_Var!W129</f>
        <v>142</v>
      </c>
      <c r="Y25" s="19">
        <f>SUM(I25:X25)</f>
        <v>2667</v>
      </c>
      <c r="Z25" s="19">
        <f>H25+Y25</f>
        <v>5896</v>
      </c>
    </row>
    <row r="26" spans="1:143" s="1" customFormat="1" ht="13.95" customHeight="1" x14ac:dyDescent="0.3">
      <c r="A26" s="13">
        <f t="array" ref="A26">RANK(Z26,$Z$12:$Z$28)</f>
        <v>15</v>
      </c>
      <c r="B26" s="1" t="s">
        <v>943</v>
      </c>
      <c r="C26" s="75"/>
      <c r="D26" s="50">
        <f>Individual_Scores_Women_Var!G153</f>
        <v>886</v>
      </c>
      <c r="E26" s="50">
        <f>Individual_Scores_Women_Var!H153</f>
        <v>877</v>
      </c>
      <c r="F26" s="50">
        <f>Individual_Scores_Women_Var!I153</f>
        <v>836</v>
      </c>
      <c r="G26" s="50">
        <f>Individual_Scores_Women_Var!J153</f>
        <v>800</v>
      </c>
      <c r="H26" s="30">
        <f>SUM(D26:G26)</f>
        <v>3399</v>
      </c>
      <c r="I26" s="50">
        <f>Baker_Scores_Women_Var!H142</f>
        <v>132</v>
      </c>
      <c r="J26" s="50">
        <f>Baker_Scores_Women_Var!I142</f>
        <v>202</v>
      </c>
      <c r="K26" s="50">
        <f>Baker_Scores_Women_Var!J142</f>
        <v>148</v>
      </c>
      <c r="L26" s="50">
        <f>Baker_Scores_Women_Var!K142</f>
        <v>138</v>
      </c>
      <c r="M26" s="50">
        <f>Baker_Scores_Women_Var!L142</f>
        <v>136</v>
      </c>
      <c r="N26" s="50">
        <f>Baker_Scores_Women_Var!M142</f>
        <v>161</v>
      </c>
      <c r="O26" s="50">
        <f>Baker_Scores_Women_Var!N142</f>
        <v>150</v>
      </c>
      <c r="P26" s="50">
        <f>Baker_Scores_Women_Var!O142</f>
        <v>142</v>
      </c>
      <c r="Q26" s="50">
        <f>Baker_Scores_Women_Var!P142</f>
        <v>165</v>
      </c>
      <c r="R26" s="50">
        <f>Baker_Scores_Women_Var!Q142</f>
        <v>130</v>
      </c>
      <c r="S26" s="50">
        <f>Baker_Scores_Women_Var!R142</f>
        <v>147</v>
      </c>
      <c r="T26" s="50">
        <f>Baker_Scores_Women_Var!S142</f>
        <v>191</v>
      </c>
      <c r="U26" s="50">
        <f>Baker_Scores_Women_Var!T142</f>
        <v>158</v>
      </c>
      <c r="V26" s="50">
        <f>Baker_Scores_Women_Var!U142</f>
        <v>147</v>
      </c>
      <c r="W26" s="50">
        <f>Baker_Scores_Women_Var!V142</f>
        <v>159</v>
      </c>
      <c r="X26" s="50">
        <f>Baker_Scores_Women_Var!W142</f>
        <v>174</v>
      </c>
      <c r="Y26" s="30">
        <f>SUM(I26:X26)</f>
        <v>2480</v>
      </c>
      <c r="Z26" s="30">
        <f>H26+Y26</f>
        <v>5879</v>
      </c>
    </row>
    <row r="27" spans="1:143" s="1" customFormat="1" ht="13.95" customHeight="1" x14ac:dyDescent="0.3">
      <c r="A27" s="13">
        <f t="array" ref="A27">RANK(Z27,$Z$12:$Z$28)</f>
        <v>16</v>
      </c>
      <c r="B27" s="1" t="s">
        <v>944</v>
      </c>
      <c r="C27" s="13"/>
      <c r="D27" s="50">
        <f>Individual_Scores_Women_Var!G166</f>
        <v>802</v>
      </c>
      <c r="E27" s="50">
        <f>Individual_Scores_Women_Var!H166</f>
        <v>703</v>
      </c>
      <c r="F27" s="50">
        <f>Individual_Scores_Women_Var!I166</f>
        <v>825</v>
      </c>
      <c r="G27" s="50">
        <f>Individual_Scores_Women_Var!J166</f>
        <v>783</v>
      </c>
      <c r="H27" s="30">
        <f>SUM(D27:G27)</f>
        <v>3113</v>
      </c>
      <c r="I27" s="50">
        <f>Baker_Scores_Women_Var!H155</f>
        <v>161</v>
      </c>
      <c r="J27" s="50">
        <f>Baker_Scores_Women_Var!I155</f>
        <v>178</v>
      </c>
      <c r="K27" s="50">
        <f>Baker_Scores_Women_Var!J155</f>
        <v>156</v>
      </c>
      <c r="L27" s="50">
        <f>Baker_Scores_Women_Var!K155</f>
        <v>189</v>
      </c>
      <c r="M27" s="50">
        <f>Baker_Scores_Women_Var!L155</f>
        <v>154</v>
      </c>
      <c r="N27" s="50">
        <f>Baker_Scores_Women_Var!M155</f>
        <v>129</v>
      </c>
      <c r="O27" s="50">
        <f>Baker_Scores_Women_Var!N155</f>
        <v>144</v>
      </c>
      <c r="P27" s="50">
        <f>Baker_Scores_Women_Var!O155</f>
        <v>169</v>
      </c>
      <c r="Q27" s="50">
        <f>Baker_Scores_Women_Var!P155</f>
        <v>137</v>
      </c>
      <c r="R27" s="50">
        <f>Baker_Scores_Women_Var!Q155</f>
        <v>154</v>
      </c>
      <c r="S27" s="50">
        <f>Baker_Scores_Women_Var!R155</f>
        <v>146</v>
      </c>
      <c r="T27" s="50">
        <f>Baker_Scores_Women_Var!S155</f>
        <v>159</v>
      </c>
      <c r="U27" s="50">
        <f>Baker_Scores_Women_Var!T155</f>
        <v>155</v>
      </c>
      <c r="V27" s="50">
        <f>Baker_Scores_Women_Var!U155</f>
        <v>185</v>
      </c>
      <c r="W27" s="50">
        <f>Baker_Scores_Women_Var!V155</f>
        <v>183</v>
      </c>
      <c r="X27" s="50">
        <f>Baker_Scores_Women_Var!W155</f>
        <v>207</v>
      </c>
      <c r="Y27" s="30">
        <f>SUM(I27:X27)</f>
        <v>2606</v>
      </c>
      <c r="Z27" s="30">
        <f>H27+Y27</f>
        <v>5719</v>
      </c>
    </row>
    <row r="28" spans="1:143" s="1" customFormat="1" ht="13.95" customHeight="1" x14ac:dyDescent="0.25"/>
    <row r="29" spans="1:143" s="1" customFormat="1" ht="13.95" customHeight="1" x14ac:dyDescent="0.3">
      <c r="B29" s="33" t="s">
        <v>992</v>
      </c>
      <c r="D29" s="76">
        <f t="shared" ref="D29:Z29" si="0">SUM(D12:D27)</f>
        <v>14438</v>
      </c>
      <c r="E29" s="76">
        <f t="shared" si="0"/>
        <v>14307</v>
      </c>
      <c r="F29" s="76">
        <f t="shared" si="0"/>
        <v>15058</v>
      </c>
      <c r="G29" s="76">
        <f t="shared" si="0"/>
        <v>14375</v>
      </c>
      <c r="H29" s="77">
        <f t="shared" si="0"/>
        <v>58178</v>
      </c>
      <c r="I29" s="76">
        <f t="shared" si="0"/>
        <v>2769</v>
      </c>
      <c r="J29" s="76">
        <f t="shared" si="0"/>
        <v>3071</v>
      </c>
      <c r="K29" s="76">
        <f t="shared" si="0"/>
        <v>2832</v>
      </c>
      <c r="L29" s="76">
        <f t="shared" si="0"/>
        <v>2828</v>
      </c>
      <c r="M29" s="76">
        <f t="shared" si="0"/>
        <v>2915</v>
      </c>
      <c r="N29" s="76">
        <f t="shared" si="0"/>
        <v>2935</v>
      </c>
      <c r="O29" s="76">
        <f t="shared" si="0"/>
        <v>2799</v>
      </c>
      <c r="P29" s="76">
        <f t="shared" si="0"/>
        <v>2734</v>
      </c>
      <c r="Q29" s="76">
        <f t="shared" si="0"/>
        <v>2966</v>
      </c>
      <c r="R29" s="76">
        <f t="shared" si="0"/>
        <v>2765</v>
      </c>
      <c r="S29" s="76">
        <f t="shared" si="0"/>
        <v>2904</v>
      </c>
      <c r="T29" s="76">
        <f t="shared" si="0"/>
        <v>2769</v>
      </c>
      <c r="U29" s="76">
        <f t="shared" si="0"/>
        <v>2801</v>
      </c>
      <c r="V29" s="76">
        <f t="shared" si="0"/>
        <v>2752</v>
      </c>
      <c r="W29" s="76">
        <f t="shared" si="0"/>
        <v>2874</v>
      </c>
      <c r="X29" s="76">
        <f t="shared" si="0"/>
        <v>2754</v>
      </c>
      <c r="Y29" s="77">
        <f t="shared" si="0"/>
        <v>45468</v>
      </c>
      <c r="Z29" s="77">
        <f t="shared" si="0"/>
        <v>103646</v>
      </c>
    </row>
    <row r="30" spans="1:143" s="1" customFormat="1" ht="13.95" customHeight="1" x14ac:dyDescent="0.3">
      <c r="B30" s="33" t="s">
        <v>993</v>
      </c>
      <c r="D30" s="76">
        <f t="shared" ref="D30:Y30" si="1">(D29/16)</f>
        <v>902.375</v>
      </c>
      <c r="E30" s="76">
        <f t="shared" si="1"/>
        <v>894.1875</v>
      </c>
      <c r="F30" s="76">
        <f t="shared" si="1"/>
        <v>941.125</v>
      </c>
      <c r="G30" s="76">
        <f t="shared" si="1"/>
        <v>898.4375</v>
      </c>
      <c r="H30" s="77">
        <f t="shared" si="1"/>
        <v>3636.125</v>
      </c>
      <c r="I30" s="76">
        <f t="shared" si="1"/>
        <v>173.0625</v>
      </c>
      <c r="J30" s="76">
        <f t="shared" si="1"/>
        <v>191.9375</v>
      </c>
      <c r="K30" s="76">
        <f t="shared" si="1"/>
        <v>177</v>
      </c>
      <c r="L30" s="76">
        <f t="shared" si="1"/>
        <v>176.75</v>
      </c>
      <c r="M30" s="76">
        <f t="shared" si="1"/>
        <v>182.1875</v>
      </c>
      <c r="N30" s="76">
        <f t="shared" si="1"/>
        <v>183.4375</v>
      </c>
      <c r="O30" s="76">
        <f t="shared" si="1"/>
        <v>174.9375</v>
      </c>
      <c r="P30" s="76">
        <f t="shared" si="1"/>
        <v>170.875</v>
      </c>
      <c r="Q30" s="76">
        <f t="shared" si="1"/>
        <v>185.375</v>
      </c>
      <c r="R30" s="76">
        <f t="shared" si="1"/>
        <v>172.8125</v>
      </c>
      <c r="S30" s="76">
        <f t="shared" si="1"/>
        <v>181.5</v>
      </c>
      <c r="T30" s="76">
        <f t="shared" si="1"/>
        <v>173.0625</v>
      </c>
      <c r="U30" s="76">
        <f t="shared" si="1"/>
        <v>175.0625</v>
      </c>
      <c r="V30" s="76">
        <f t="shared" si="1"/>
        <v>172</v>
      </c>
      <c r="W30" s="76">
        <f t="shared" si="1"/>
        <v>179.625</v>
      </c>
      <c r="X30" s="76">
        <f t="shared" si="1"/>
        <v>172.125</v>
      </c>
      <c r="Y30" s="77">
        <f t="shared" si="1"/>
        <v>2841.75</v>
      </c>
    </row>
    <row r="31" spans="1:143" s="1" customFormat="1" ht="13.95" customHeight="1" x14ac:dyDescent="0.3">
      <c r="B31" s="33" t="s">
        <v>994</v>
      </c>
      <c r="D31" s="76">
        <f>IF(D38 = 0, 0,D29/D38)</f>
        <v>180.47499999999999</v>
      </c>
      <c r="E31" s="76">
        <f>IF(E38 = 0, 0,E29/E38)</f>
        <v>178.83750000000001</v>
      </c>
      <c r="F31" s="76">
        <f>IF(F38 = 0, 0,F29/F38)</f>
        <v>188.22499999999999</v>
      </c>
      <c r="G31" s="76">
        <f>IF(G38 = 0, 0,G29/G38)</f>
        <v>179.6875</v>
      </c>
      <c r="H31" s="77">
        <f>IF(H38 = 0, 0,H29/H38)</f>
        <v>181.80625000000001</v>
      </c>
    </row>
    <row r="32" spans="1:143" s="1" customFormat="1" ht="13.95" customHeight="1" x14ac:dyDescent="0.25"/>
    <row r="33" spans="1:8" s="1" customFormat="1" ht="13.95" customHeight="1" x14ac:dyDescent="0.25"/>
    <row r="34" spans="1:8" s="1" customFormat="1" ht="13.95" customHeight="1" x14ac:dyDescent="0.25"/>
    <row r="35" spans="1:8" s="1" customFormat="1" ht="13.95" customHeight="1" x14ac:dyDescent="0.25"/>
    <row r="36" spans="1:8" s="1" customFormat="1" ht="13.95" customHeight="1" x14ac:dyDescent="0.25"/>
    <row r="37" spans="1:8" s="1" customFormat="1" ht="13.95" customHeight="1" x14ac:dyDescent="0.25"/>
    <row r="38" spans="1:8" s="1" customFormat="1" ht="13.95" customHeight="1" x14ac:dyDescent="0.25">
      <c r="D38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</f>
        <v>80</v>
      </c>
      <c r="E38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</f>
        <v>80</v>
      </c>
      <c r="F38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</f>
        <v>80</v>
      </c>
      <c r="G38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</f>
        <v>80</v>
      </c>
      <c r="H38" s="2">
        <f>SUM(D38:G38)</f>
        <v>320</v>
      </c>
    </row>
    <row r="39" spans="1:8" s="1" customFormat="1" ht="13.95" customHeight="1" x14ac:dyDescent="0.25">
      <c r="A39" s="30"/>
      <c r="B39" s="30" t="s">
        <v>995</v>
      </c>
      <c r="C39" s="30"/>
      <c r="D39" s="30"/>
    </row>
    <row r="40" spans="1:8" s="1" customFormat="1" ht="13.95" customHeight="1" x14ac:dyDescent="0.25">
      <c r="A40" s="30"/>
      <c r="B40" s="30" t="s">
        <v>1</v>
      </c>
      <c r="C40" s="30"/>
      <c r="D40" s="30"/>
    </row>
    <row r="41" spans="1:8" s="1" customFormat="1" ht="13.95" customHeight="1" x14ac:dyDescent="0.25">
      <c r="A41" s="30"/>
      <c r="B41" s="30" t="s">
        <v>1002</v>
      </c>
      <c r="C41" s="30"/>
      <c r="D41" s="30"/>
    </row>
    <row r="42" spans="1:8" s="1" customFormat="1" ht="13.95" customHeight="1" x14ac:dyDescent="0.25">
      <c r="A42" s="30"/>
      <c r="B42" s="30"/>
      <c r="C42" s="30"/>
      <c r="D42" s="30" t="s">
        <v>990</v>
      </c>
    </row>
    <row r="43" spans="1:8" s="1" customFormat="1" ht="13.95" customHeight="1" x14ac:dyDescent="0.25">
      <c r="A43" s="78" t="s">
        <v>991</v>
      </c>
      <c r="B43" s="78" t="s">
        <v>927</v>
      </c>
      <c r="C43" s="78"/>
      <c r="D43" s="78" t="s">
        <v>930</v>
      </c>
    </row>
    <row r="44" spans="1:8" s="1" customFormat="1" ht="13.95" customHeight="1" x14ac:dyDescent="0.3">
      <c r="A44" s="13">
        <f t="shared" ref="A44:B59" si="2">A12</f>
        <v>1</v>
      </c>
      <c r="B44" s="13" t="str">
        <f t="shared" si="2"/>
        <v>Indiana Institute Of Technology V</v>
      </c>
      <c r="D44" s="13">
        <f t="shared" ref="D44:D59" si="3">Z12</f>
        <v>7424</v>
      </c>
    </row>
    <row r="45" spans="1:8" s="1" customFormat="1" ht="13.95" customHeight="1" x14ac:dyDescent="0.3">
      <c r="A45" s="13">
        <f t="shared" si="2"/>
        <v>2</v>
      </c>
      <c r="B45" s="13" t="str">
        <f t="shared" si="2"/>
        <v>Lourdes University V</v>
      </c>
      <c r="D45" s="13">
        <f t="shared" si="3"/>
        <v>7041</v>
      </c>
    </row>
    <row r="46" spans="1:8" s="1" customFormat="1" ht="13.95" customHeight="1" x14ac:dyDescent="0.3">
      <c r="A46" s="13">
        <f t="shared" si="2"/>
        <v>3</v>
      </c>
      <c r="B46" s="13" t="str">
        <f t="shared" si="2"/>
        <v>Concordia University V</v>
      </c>
      <c r="D46" s="13">
        <f t="shared" si="3"/>
        <v>7017</v>
      </c>
    </row>
    <row r="47" spans="1:8" s="1" customFormat="1" ht="13.95" customHeight="1" x14ac:dyDescent="0.3">
      <c r="A47" s="13">
        <f t="shared" si="2"/>
        <v>4</v>
      </c>
      <c r="B47" s="13" t="str">
        <f t="shared" si="2"/>
        <v>Spring Arbor University V</v>
      </c>
      <c r="D47" s="13">
        <f t="shared" si="3"/>
        <v>6944</v>
      </c>
    </row>
    <row r="48" spans="1:8" s="1" customFormat="1" ht="13.95" customHeight="1" x14ac:dyDescent="0.3">
      <c r="A48" s="13">
        <f t="shared" si="2"/>
        <v>5</v>
      </c>
      <c r="B48" s="13" t="str">
        <f t="shared" si="2"/>
        <v>Lawrence Technological University V</v>
      </c>
      <c r="D48" s="13">
        <f t="shared" si="3"/>
        <v>6859</v>
      </c>
    </row>
    <row r="49" spans="1:4" s="1" customFormat="1" ht="13.95" customHeight="1" x14ac:dyDescent="0.3">
      <c r="A49" s="13">
        <f t="shared" si="2"/>
        <v>6</v>
      </c>
      <c r="B49" s="13" t="str">
        <f t="shared" si="2"/>
        <v>Madonna University V</v>
      </c>
      <c r="D49" s="13">
        <f t="shared" si="3"/>
        <v>6686</v>
      </c>
    </row>
    <row r="50" spans="1:4" s="1" customFormat="1" ht="13.95" customHeight="1" x14ac:dyDescent="0.3">
      <c r="A50" s="13">
        <f t="shared" si="2"/>
        <v>7</v>
      </c>
      <c r="B50" s="13" t="str">
        <f t="shared" si="2"/>
        <v>Cleary University V</v>
      </c>
      <c r="D50" s="13">
        <f t="shared" si="3"/>
        <v>6480</v>
      </c>
    </row>
    <row r="51" spans="1:4" s="1" customFormat="1" ht="13.95" customHeight="1" x14ac:dyDescent="0.3">
      <c r="A51" s="13">
        <f t="shared" si="2"/>
        <v>8</v>
      </c>
      <c r="B51" s="13" t="str">
        <f t="shared" si="2"/>
        <v>Shawnee State University V</v>
      </c>
      <c r="D51" s="13">
        <f t="shared" si="3"/>
        <v>6456</v>
      </c>
    </row>
    <row r="52" spans="1:4" s="1" customFormat="1" ht="13.95" customHeight="1" x14ac:dyDescent="0.3">
      <c r="A52" s="13">
        <f t="shared" si="2"/>
        <v>9</v>
      </c>
      <c r="B52" s="13" t="str">
        <f t="shared" si="2"/>
        <v>Cornerstone University V</v>
      </c>
      <c r="D52" s="13">
        <f t="shared" si="3"/>
        <v>6391</v>
      </c>
    </row>
    <row r="53" spans="1:4" s="1" customFormat="1" ht="13.95" customHeight="1" x14ac:dyDescent="0.3">
      <c r="A53" s="13">
        <f t="shared" si="2"/>
        <v>10</v>
      </c>
      <c r="B53" s="13" t="str">
        <f t="shared" si="2"/>
        <v>Rochester University V</v>
      </c>
      <c r="D53" s="13">
        <f t="shared" si="3"/>
        <v>6315</v>
      </c>
    </row>
    <row r="54" spans="1:4" s="1" customFormat="1" ht="13.95" customHeight="1" x14ac:dyDescent="0.3">
      <c r="A54" s="13">
        <f t="shared" si="2"/>
        <v>11</v>
      </c>
      <c r="B54" s="13" t="str">
        <f t="shared" si="2"/>
        <v>Siena Heights University V</v>
      </c>
      <c r="D54" s="13">
        <f t="shared" si="3"/>
        <v>6245</v>
      </c>
    </row>
    <row r="55" spans="1:4" s="1" customFormat="1" ht="13.95" customHeight="1" x14ac:dyDescent="0.3">
      <c r="A55" s="13">
        <f t="shared" si="2"/>
        <v>12</v>
      </c>
      <c r="B55" s="13" t="str">
        <f t="shared" si="2"/>
        <v>Aquinas College V</v>
      </c>
      <c r="D55" s="13">
        <f t="shared" si="3"/>
        <v>6150</v>
      </c>
    </row>
    <row r="56" spans="1:4" s="1" customFormat="1" ht="13.95" customHeight="1" x14ac:dyDescent="0.3">
      <c r="A56" s="13">
        <f t="shared" si="2"/>
        <v>13</v>
      </c>
      <c r="B56" s="13" t="str">
        <f t="shared" si="2"/>
        <v>Ferris State University V</v>
      </c>
      <c r="D56" s="13">
        <f t="shared" si="3"/>
        <v>6144</v>
      </c>
    </row>
    <row r="57" spans="1:4" s="1" customFormat="1" ht="13.95" customHeight="1" x14ac:dyDescent="0.3">
      <c r="A57" s="13">
        <f t="shared" si="2"/>
        <v>14</v>
      </c>
      <c r="B57" s="13" t="str">
        <f t="shared" si="2"/>
        <v>Michigan State University V</v>
      </c>
      <c r="D57" s="13">
        <f t="shared" si="3"/>
        <v>5896</v>
      </c>
    </row>
    <row r="58" spans="1:4" s="1" customFormat="1" ht="13.95" customHeight="1" x14ac:dyDescent="0.3">
      <c r="A58" s="13">
        <f t="shared" si="2"/>
        <v>15</v>
      </c>
      <c r="B58" s="13" t="str">
        <f t="shared" si="2"/>
        <v>Michigan-Dearborn V</v>
      </c>
      <c r="D58" s="13">
        <f t="shared" si="3"/>
        <v>5879</v>
      </c>
    </row>
    <row r="59" spans="1:4" s="1" customFormat="1" ht="13.95" customHeight="1" x14ac:dyDescent="0.3">
      <c r="A59" s="13">
        <f t="shared" si="2"/>
        <v>16</v>
      </c>
      <c r="B59" s="13" t="str">
        <f t="shared" si="2"/>
        <v>Mid Michigan Community College V</v>
      </c>
      <c r="D59" s="13">
        <f t="shared" si="3"/>
        <v>5719</v>
      </c>
    </row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zFHkULSF7jguB76J0spkMmIUnUSoiZyL4ijrQkhGkC5kt8ONOsbDV3Ft1aGcjfXI3ZXJpAQgx5cb9FxdYLOZGA==" saltValue="E6LsomRxQasCbhgQoMy4eA==" spinCount="100000" sheet="1" objects="1" scenarios="1"/>
  <sortState xmlns:xlrd2="http://schemas.microsoft.com/office/spreadsheetml/2017/richdata2" ref="A12:Z2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70" zoomScaleNormal="7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5" width="9.6640625" style="13" customWidth="1"/>
    <col min="26" max="26" width="9" style="13" customWidth="1"/>
    <col min="27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94" t="s">
        <v>984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AZ1" s="13" t="s">
        <v>1003</v>
      </c>
    </row>
    <row r="2" spans="1:143" s="4" customFormat="1" ht="16.2" customHeight="1" x14ac:dyDescent="0.3">
      <c r="AZ2" s="13" t="s">
        <v>1004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1005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92" t="s">
        <v>10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570</v>
      </c>
      <c r="C8" s="16"/>
      <c r="D8" s="79"/>
      <c r="E8" s="14" t="s">
        <v>988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5" customHeight="1" x14ac:dyDescent="0.25">
      <c r="A10" s="74"/>
      <c r="B10" s="69"/>
      <c r="C10" s="69"/>
      <c r="D10" s="19" t="s">
        <v>927</v>
      </c>
      <c r="E10" s="19" t="s">
        <v>927</v>
      </c>
      <c r="F10" s="19" t="s">
        <v>927</v>
      </c>
      <c r="G10" s="19" t="s">
        <v>927</v>
      </c>
      <c r="H10" s="19" t="s">
        <v>927</v>
      </c>
      <c r="I10" s="19" t="s">
        <v>989</v>
      </c>
      <c r="J10" s="19" t="s">
        <v>989</v>
      </c>
      <c r="K10" s="19" t="s">
        <v>989</v>
      </c>
      <c r="L10" s="19" t="s">
        <v>989</v>
      </c>
      <c r="M10" s="19" t="s">
        <v>989</v>
      </c>
      <c r="N10" s="19" t="s">
        <v>989</v>
      </c>
      <c r="O10" s="19" t="s">
        <v>989</v>
      </c>
      <c r="P10" s="19" t="s">
        <v>989</v>
      </c>
      <c r="Q10" s="19" t="s">
        <v>989</v>
      </c>
      <c r="R10" s="19" t="s">
        <v>989</v>
      </c>
      <c r="S10" s="19" t="s">
        <v>989</v>
      </c>
      <c r="T10" s="19" t="s">
        <v>989</v>
      </c>
      <c r="U10" s="19" t="s">
        <v>989</v>
      </c>
      <c r="V10" s="19" t="s">
        <v>989</v>
      </c>
      <c r="W10" s="19" t="s">
        <v>989</v>
      </c>
      <c r="X10" s="19" t="s">
        <v>989</v>
      </c>
      <c r="Y10" s="19" t="s">
        <v>989</v>
      </c>
      <c r="Z10" s="19" t="s">
        <v>990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5" customHeight="1" x14ac:dyDescent="0.25">
      <c r="A11" s="19" t="s">
        <v>991</v>
      </c>
      <c r="B11" s="19" t="s">
        <v>927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 t="s">
        <v>930</v>
      </c>
      <c r="I11" s="19">
        <v>1</v>
      </c>
      <c r="J11" s="19">
        <v>2</v>
      </c>
      <c r="K11" s="19">
        <v>3</v>
      </c>
      <c r="L11" s="19">
        <v>4</v>
      </c>
      <c r="M11" s="19">
        <v>5</v>
      </c>
      <c r="N11" s="19">
        <v>6</v>
      </c>
      <c r="O11" s="19">
        <v>7</v>
      </c>
      <c r="P11" s="19">
        <v>8</v>
      </c>
      <c r="Q11" s="19">
        <v>9</v>
      </c>
      <c r="R11" s="19">
        <v>10</v>
      </c>
      <c r="S11" s="19">
        <v>11</v>
      </c>
      <c r="T11" s="19">
        <v>12</v>
      </c>
      <c r="U11" s="19">
        <v>13</v>
      </c>
      <c r="V11" s="19">
        <v>14</v>
      </c>
      <c r="W11" s="19">
        <v>15</v>
      </c>
      <c r="X11" s="19">
        <v>16</v>
      </c>
      <c r="Y11" s="19" t="s">
        <v>930</v>
      </c>
      <c r="Z11" s="19" t="s">
        <v>930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RANK(Z12,$Z$12:$Z$16)</f>
        <v>1</v>
      </c>
      <c r="B12" s="64" t="s">
        <v>955</v>
      </c>
      <c r="C12" s="64"/>
      <c r="D12" s="24">
        <f>Individual_Scores_Women_JV!G23</f>
        <v>922</v>
      </c>
      <c r="E12" s="24">
        <f>Individual_Scores_Women_JV!H23</f>
        <v>913</v>
      </c>
      <c r="F12" s="24">
        <f>Individual_Scores_Women_JV!I23</f>
        <v>981</v>
      </c>
      <c r="G12" s="24">
        <f>Individual_Scores_Women_JV!J23</f>
        <v>881</v>
      </c>
      <c r="H12" s="19">
        <f>SUM(D12:G12)</f>
        <v>3697</v>
      </c>
      <c r="I12" s="24">
        <f>Baker_Scores_Women_JV!H12</f>
        <v>175</v>
      </c>
      <c r="J12" s="24">
        <f>Baker_Scores_Women_JV!I12</f>
        <v>168</v>
      </c>
      <c r="K12" s="24">
        <f>Baker_Scores_Women_JV!J12</f>
        <v>227</v>
      </c>
      <c r="L12" s="24">
        <f>Baker_Scores_Women_JV!K12</f>
        <v>172</v>
      </c>
      <c r="M12" s="24">
        <f>Baker_Scores_Women_JV!L12</f>
        <v>235</v>
      </c>
      <c r="N12" s="24">
        <f>Baker_Scores_Women_JV!M12</f>
        <v>178</v>
      </c>
      <c r="O12" s="24">
        <f>Baker_Scores_Women_JV!N12</f>
        <v>169</v>
      </c>
      <c r="P12" s="50">
        <f>Baker_Scores_Women_JV!O12</f>
        <v>165</v>
      </c>
      <c r="Q12" s="24">
        <f>Baker_Scores_Women_JV!P12</f>
        <v>178</v>
      </c>
      <c r="R12" s="24">
        <f>Baker_Scores_Women_JV!Q12</f>
        <v>199</v>
      </c>
      <c r="S12" s="50">
        <f>Baker_Scores_Women_JV!R12</f>
        <v>168</v>
      </c>
      <c r="T12" s="50">
        <f>Baker_Scores_Women_JV!S12</f>
        <v>168</v>
      </c>
      <c r="U12" s="50">
        <f>Baker_Scores_Women_JV!T12</f>
        <v>147</v>
      </c>
      <c r="V12" s="50">
        <f>Baker_Scores_Women_JV!U12</f>
        <v>156</v>
      </c>
      <c r="W12" s="50">
        <f>Baker_Scores_Women_JV!V12</f>
        <v>184</v>
      </c>
      <c r="X12" s="50">
        <f>Baker_Scores_Women_JV!W12</f>
        <v>124</v>
      </c>
      <c r="Y12" s="30">
        <f>SUM(I12:X12)</f>
        <v>2813</v>
      </c>
      <c r="Z12" s="30">
        <f>H12+Y12</f>
        <v>6510</v>
      </c>
    </row>
    <row r="13" spans="1:143" s="1" customFormat="1" ht="13.95" customHeight="1" x14ac:dyDescent="0.3">
      <c r="A13" s="13">
        <f t="array" ref="A13">RANK(Z13,$Z$12:$Z$16)</f>
        <v>2</v>
      </c>
      <c r="B13" s="64" t="s">
        <v>962</v>
      </c>
      <c r="C13" s="64"/>
      <c r="D13" s="24">
        <f>Individual_Scores_Women_JV!G36</f>
        <v>746</v>
      </c>
      <c r="E13" s="24">
        <f>Individual_Scores_Women_JV!H36</f>
        <v>952</v>
      </c>
      <c r="F13" s="24">
        <f>Individual_Scores_Women_JV!I36</f>
        <v>932</v>
      </c>
      <c r="G13" s="24">
        <f>Individual_Scores_Women_JV!J36</f>
        <v>818</v>
      </c>
      <c r="H13" s="19">
        <f>SUM(D13:G13)</f>
        <v>3448</v>
      </c>
      <c r="I13" s="24">
        <f>Baker_Scores_Women_JV!H25</f>
        <v>150</v>
      </c>
      <c r="J13" s="24">
        <f>Baker_Scores_Women_JV!I25</f>
        <v>179</v>
      </c>
      <c r="K13" s="24">
        <f>Baker_Scores_Women_JV!J25</f>
        <v>125</v>
      </c>
      <c r="L13" s="24">
        <f>Baker_Scores_Women_JV!K25</f>
        <v>184</v>
      </c>
      <c r="M13" s="24">
        <f>Baker_Scores_Women_JV!L25</f>
        <v>146</v>
      </c>
      <c r="N13" s="24">
        <f>Baker_Scores_Women_JV!M25</f>
        <v>147</v>
      </c>
      <c r="O13" s="24">
        <f>Baker_Scores_Women_JV!N25</f>
        <v>184</v>
      </c>
      <c r="P13" s="50">
        <f>Baker_Scores_Women_JV!O25</f>
        <v>140</v>
      </c>
      <c r="Q13" s="24">
        <f>Baker_Scores_Women_JV!P25</f>
        <v>168</v>
      </c>
      <c r="R13" s="24">
        <f>Baker_Scores_Women_JV!Q25</f>
        <v>243</v>
      </c>
      <c r="S13" s="50">
        <f>Baker_Scores_Women_JV!R25</f>
        <v>213</v>
      </c>
      <c r="T13" s="50">
        <f>Baker_Scores_Women_JV!S25</f>
        <v>183</v>
      </c>
      <c r="U13" s="50">
        <f>Baker_Scores_Women_JV!T25</f>
        <v>187</v>
      </c>
      <c r="V13" s="50">
        <f>Baker_Scores_Women_JV!U25</f>
        <v>144</v>
      </c>
      <c r="W13" s="50">
        <f>Baker_Scores_Women_JV!V25</f>
        <v>146</v>
      </c>
      <c r="X13" s="50">
        <f>Baker_Scores_Women_JV!W25</f>
        <v>166</v>
      </c>
      <c r="Y13" s="30">
        <f>SUM(I13:X13)</f>
        <v>2705</v>
      </c>
      <c r="Z13" s="30">
        <f>H13+Y13</f>
        <v>6153</v>
      </c>
    </row>
    <row r="14" spans="1:143" s="1" customFormat="1" ht="13.95" customHeight="1" x14ac:dyDescent="0.3">
      <c r="A14" s="13">
        <f t="array" ref="A14">RANK(Z14,$Z$12:$Z$16)</f>
        <v>3</v>
      </c>
      <c r="B14" s="64" t="s">
        <v>964</v>
      </c>
      <c r="C14" s="64"/>
      <c r="D14" s="24">
        <f>Individual_Scores_Women_JV!G49</f>
        <v>740</v>
      </c>
      <c r="E14" s="24">
        <f>Individual_Scores_Women_JV!H49</f>
        <v>653</v>
      </c>
      <c r="F14" s="24">
        <f>Individual_Scores_Women_JV!I49</f>
        <v>786</v>
      </c>
      <c r="G14" s="24">
        <f>Individual_Scores_Women_JV!J49</f>
        <v>890</v>
      </c>
      <c r="H14" s="19">
        <f>SUM(D14:G14)</f>
        <v>3069</v>
      </c>
      <c r="I14" s="24">
        <f>Baker_Scores_Women_JV!H38</f>
        <v>132</v>
      </c>
      <c r="J14" s="24">
        <f>Baker_Scores_Women_JV!I38</f>
        <v>117</v>
      </c>
      <c r="K14" s="24">
        <f>Baker_Scores_Women_JV!J38</f>
        <v>166</v>
      </c>
      <c r="L14" s="24">
        <f>Baker_Scores_Women_JV!K38</f>
        <v>153</v>
      </c>
      <c r="M14" s="24">
        <f>Baker_Scores_Women_JV!L38</f>
        <v>143</v>
      </c>
      <c r="N14" s="24">
        <f>Baker_Scores_Women_JV!M38</f>
        <v>185</v>
      </c>
      <c r="O14" s="24">
        <f>Baker_Scores_Women_JV!N38</f>
        <v>153</v>
      </c>
      <c r="P14" s="50">
        <f>Baker_Scores_Women_JV!O38</f>
        <v>111</v>
      </c>
      <c r="Q14" s="24">
        <f>Baker_Scores_Women_JV!P38</f>
        <v>164</v>
      </c>
      <c r="R14" s="24">
        <f>Baker_Scores_Women_JV!Q38</f>
        <v>139</v>
      </c>
      <c r="S14" s="50">
        <f>Baker_Scores_Women_JV!R38</f>
        <v>136</v>
      </c>
      <c r="T14" s="50">
        <f>Baker_Scores_Women_JV!S38</f>
        <v>133</v>
      </c>
      <c r="U14" s="50">
        <f>Baker_Scores_Women_JV!T38</f>
        <v>154</v>
      </c>
      <c r="V14" s="50">
        <f>Baker_Scores_Women_JV!U38</f>
        <v>202</v>
      </c>
      <c r="W14" s="50">
        <f>Baker_Scores_Women_JV!V38</f>
        <v>161</v>
      </c>
      <c r="X14" s="50">
        <f>Baker_Scores_Women_JV!W38</f>
        <v>153</v>
      </c>
      <c r="Y14" s="30">
        <f>SUM(I14:X14)</f>
        <v>2402</v>
      </c>
      <c r="Z14" s="30">
        <f>H14+Y14</f>
        <v>5471</v>
      </c>
    </row>
    <row r="15" spans="1:143" s="1" customFormat="1" ht="13.95" customHeight="1" x14ac:dyDescent="0.3">
      <c r="A15" s="13">
        <f t="array" ref="A15">RANK(Z15,$Z$12:$Z$16)</f>
        <v>4</v>
      </c>
      <c r="B15" s="64" t="s">
        <v>967</v>
      </c>
      <c r="C15" s="64"/>
      <c r="D15" s="24">
        <f>Individual_Scores_Women_JV!G62</f>
        <v>0</v>
      </c>
      <c r="E15" s="24">
        <f>Individual_Scores_Women_JV!H62</f>
        <v>0</v>
      </c>
      <c r="F15" s="24">
        <f>Individual_Scores_Women_JV!I62</f>
        <v>0</v>
      </c>
      <c r="G15" s="24">
        <f>Individual_Scores_Women_JV!J62</f>
        <v>0</v>
      </c>
      <c r="H15" s="19">
        <f>SUM(D15:G15)</f>
        <v>0</v>
      </c>
      <c r="I15" s="24">
        <f>Baker_Scores_Women_JV!H51</f>
        <v>0</v>
      </c>
      <c r="J15" s="24">
        <f>Baker_Scores_Women_JV!I51</f>
        <v>0</v>
      </c>
      <c r="K15" s="24">
        <f>Baker_Scores_Women_JV!J51</f>
        <v>0</v>
      </c>
      <c r="L15" s="24">
        <f>Baker_Scores_Women_JV!K51</f>
        <v>0</v>
      </c>
      <c r="M15" s="24">
        <f>Baker_Scores_Women_JV!L51</f>
        <v>0</v>
      </c>
      <c r="N15" s="24">
        <f>Baker_Scores_Women_JV!M51</f>
        <v>0</v>
      </c>
      <c r="O15" s="24">
        <f>Baker_Scores_Women_JV!N51</f>
        <v>0</v>
      </c>
      <c r="P15" s="50">
        <f>Baker_Scores_Women_JV!O51</f>
        <v>0</v>
      </c>
      <c r="Q15" s="24">
        <f>Baker_Scores_Women_JV!P51</f>
        <v>0</v>
      </c>
      <c r="R15" s="24">
        <f>Baker_Scores_Women_JV!Q51</f>
        <v>0</v>
      </c>
      <c r="S15" s="50">
        <f>Baker_Scores_Women_JV!R51</f>
        <v>0</v>
      </c>
      <c r="T15" s="50">
        <f>Baker_Scores_Women_JV!S51</f>
        <v>0</v>
      </c>
      <c r="U15" s="50">
        <f>Baker_Scores_Women_JV!T51</f>
        <v>0</v>
      </c>
      <c r="V15" s="50">
        <f>Baker_Scores_Women_JV!U51</f>
        <v>0</v>
      </c>
      <c r="W15" s="50">
        <f>Baker_Scores_Women_JV!V51</f>
        <v>0</v>
      </c>
      <c r="X15" s="50">
        <f>Baker_Scores_Women_JV!W51</f>
        <v>0</v>
      </c>
      <c r="Y15" s="30">
        <f>SUM(I15:X15)</f>
        <v>0</v>
      </c>
      <c r="Z15" s="30">
        <f>H15+Y15</f>
        <v>0</v>
      </c>
    </row>
    <row r="16" spans="1:143" s="1" customFormat="1" ht="13.95" customHeight="1" x14ac:dyDescent="0.25">
      <c r="A16" s="24"/>
      <c r="B16" s="1" t="s">
        <v>30</v>
      </c>
      <c r="C16" s="1" t="s">
        <v>30</v>
      </c>
      <c r="D16" s="24" t="s">
        <v>30</v>
      </c>
      <c r="E16" s="24" t="s">
        <v>30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Q16" s="24"/>
      <c r="R16" s="24"/>
    </row>
    <row r="17" spans="1:143" s="1" customFormat="1" ht="13.95" customHeight="1" x14ac:dyDescent="0.3">
      <c r="A17" s="24"/>
      <c r="B17" s="79" t="s">
        <v>992</v>
      </c>
      <c r="C17" s="64" t="s">
        <v>30</v>
      </c>
      <c r="D17" s="85">
        <f t="shared" ref="D17:Z17" si="0">SUM(D12:D15)</f>
        <v>2408</v>
      </c>
      <c r="E17" s="85">
        <f t="shared" si="0"/>
        <v>2518</v>
      </c>
      <c r="F17" s="85">
        <f t="shared" si="0"/>
        <v>2699</v>
      </c>
      <c r="G17" s="85">
        <f t="shared" si="0"/>
        <v>2589</v>
      </c>
      <c r="H17" s="86">
        <f t="shared" si="0"/>
        <v>10214</v>
      </c>
      <c r="I17" s="85">
        <f t="shared" si="0"/>
        <v>457</v>
      </c>
      <c r="J17" s="85">
        <f t="shared" si="0"/>
        <v>464</v>
      </c>
      <c r="K17" s="85">
        <f t="shared" si="0"/>
        <v>518</v>
      </c>
      <c r="L17" s="85">
        <f t="shared" si="0"/>
        <v>509</v>
      </c>
      <c r="M17" s="85">
        <f t="shared" si="0"/>
        <v>524</v>
      </c>
      <c r="N17" s="85">
        <f t="shared" si="0"/>
        <v>510</v>
      </c>
      <c r="O17" s="85">
        <f t="shared" si="0"/>
        <v>506</v>
      </c>
      <c r="P17" s="76">
        <f t="shared" si="0"/>
        <v>416</v>
      </c>
      <c r="Q17" s="85">
        <f t="shared" si="0"/>
        <v>510</v>
      </c>
      <c r="R17" s="85">
        <f t="shared" si="0"/>
        <v>581</v>
      </c>
      <c r="S17" s="76">
        <f t="shared" si="0"/>
        <v>517</v>
      </c>
      <c r="T17" s="76">
        <f t="shared" si="0"/>
        <v>484</v>
      </c>
      <c r="U17" s="76">
        <f t="shared" si="0"/>
        <v>488</v>
      </c>
      <c r="V17" s="76">
        <f t="shared" si="0"/>
        <v>502</v>
      </c>
      <c r="W17" s="76">
        <f t="shared" si="0"/>
        <v>491</v>
      </c>
      <c r="X17" s="76">
        <f t="shared" si="0"/>
        <v>443</v>
      </c>
      <c r="Y17" s="77">
        <f t="shared" si="0"/>
        <v>7920</v>
      </c>
      <c r="Z17" s="77">
        <f t="shared" si="0"/>
        <v>18134</v>
      </c>
    </row>
    <row r="18" spans="1:143" s="1" customFormat="1" ht="13.95" customHeight="1" x14ac:dyDescent="0.3">
      <c r="B18" s="79" t="s">
        <v>993</v>
      </c>
      <c r="C18" s="64"/>
      <c r="D18" s="85">
        <f t="shared" ref="D18:Y18" si="1">(D17/4)</f>
        <v>602</v>
      </c>
      <c r="E18" s="76">
        <f t="shared" si="1"/>
        <v>629.5</v>
      </c>
      <c r="F18" s="76">
        <f t="shared" si="1"/>
        <v>674.75</v>
      </c>
      <c r="G18" s="76">
        <f t="shared" si="1"/>
        <v>647.25</v>
      </c>
      <c r="H18" s="77">
        <f t="shared" si="1"/>
        <v>2553.5</v>
      </c>
      <c r="I18" s="76">
        <f t="shared" si="1"/>
        <v>114.25</v>
      </c>
      <c r="J18" s="76">
        <f t="shared" si="1"/>
        <v>116</v>
      </c>
      <c r="K18" s="76">
        <f t="shared" si="1"/>
        <v>129.5</v>
      </c>
      <c r="L18" s="76">
        <f t="shared" si="1"/>
        <v>127.25</v>
      </c>
      <c r="M18" s="76">
        <f t="shared" si="1"/>
        <v>131</v>
      </c>
      <c r="N18" s="76">
        <f t="shared" si="1"/>
        <v>127.5</v>
      </c>
      <c r="O18" s="76">
        <f t="shared" si="1"/>
        <v>126.5</v>
      </c>
      <c r="P18" s="76">
        <f t="shared" si="1"/>
        <v>104</v>
      </c>
      <c r="Q18" s="76">
        <f t="shared" si="1"/>
        <v>127.5</v>
      </c>
      <c r="R18" s="76">
        <f t="shared" si="1"/>
        <v>145.25</v>
      </c>
      <c r="S18" s="76">
        <f t="shared" si="1"/>
        <v>129.25</v>
      </c>
      <c r="T18" s="76">
        <f t="shared" si="1"/>
        <v>121</v>
      </c>
      <c r="U18" s="76">
        <f t="shared" si="1"/>
        <v>122</v>
      </c>
      <c r="V18" s="76">
        <f t="shared" si="1"/>
        <v>125.5</v>
      </c>
      <c r="W18" s="76">
        <f t="shared" si="1"/>
        <v>122.75</v>
      </c>
      <c r="X18" s="76">
        <f t="shared" si="1"/>
        <v>110.75</v>
      </c>
      <c r="Y18" s="77">
        <f t="shared" si="1"/>
        <v>1980</v>
      </c>
    </row>
    <row r="19" spans="1:143" s="1" customFormat="1" ht="13.95" customHeight="1" x14ac:dyDescent="0.3">
      <c r="A19" s="24"/>
      <c r="B19" s="8" t="s">
        <v>994</v>
      </c>
      <c r="C19" s="21"/>
      <c r="D19" s="85">
        <f>IF(D26 = 0, 0,D17/D26)</f>
        <v>160.53333333333333</v>
      </c>
      <c r="E19" s="85">
        <f>IF(E26 = 0, 0,E17/E26)</f>
        <v>167.86666666666667</v>
      </c>
      <c r="F19" s="85">
        <f>IF(F26 = 0, 0,F17/F26)</f>
        <v>179.93333333333334</v>
      </c>
      <c r="G19" s="85">
        <f>IF(G26 = 0, 0,G17/G26)</f>
        <v>172.6</v>
      </c>
      <c r="H19" s="86">
        <f>IF(H26 = 0, 0,H17/H26)</f>
        <v>170.23333333333332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25">
      <c r="A20" s="24"/>
      <c r="B20" s="64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25">
      <c r="A21" s="24"/>
      <c r="B21" s="64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25">
      <c r="C22" s="75"/>
    </row>
    <row r="23" spans="1:143" s="1" customFormat="1" ht="13.95" customHeight="1" x14ac:dyDescent="0.25"/>
    <row r="24" spans="1:143" s="1" customFormat="1" ht="13.95" customHeight="1" x14ac:dyDescent="0.25"/>
    <row r="25" spans="1:143" s="1" customFormat="1" ht="13.95" customHeight="1" x14ac:dyDescent="0.25"/>
    <row r="26" spans="1:143" s="1" customFormat="1" ht="13.95" customHeight="1" x14ac:dyDescent="0.25">
      <c r="D26" s="2">
        <f>COUNTIF(Individual_Scores_Women_JV!G12:G22, "&gt;0")+COUNTIF(Individual_Scores_Women_JV!G25:G35, "&gt;0")+COUNTIF(Individual_Scores_Women_JV!G38:G48, "&gt;0")+COUNTIF(Individual_Scores_Women_JV!G51:G61, "&gt;0")</f>
        <v>15</v>
      </c>
      <c r="E26" s="2">
        <f>COUNTIF(Individual_Scores_Women_JV!H12:H22, "&gt;0")+COUNTIF(Individual_Scores_Women_JV!H25:H35, "&gt;0")+COUNTIF(Individual_Scores_Women_JV!H38:H48, "&gt;0")+COUNTIF(Individual_Scores_Women_JV!H51:H61, "&gt;0")</f>
        <v>15</v>
      </c>
      <c r="F26" s="2">
        <f>COUNTIF(Individual_Scores_Women_JV!I12:I22, "&gt;0")+COUNTIF(Individual_Scores_Women_JV!I25:I35, "&gt;0")+COUNTIF(Individual_Scores_Women_JV!I38:I48, "&gt;0")+COUNTIF(Individual_Scores_Women_JV!I51:I61, "&gt;0")</f>
        <v>15</v>
      </c>
      <c r="G26" s="2">
        <f>COUNTIF(Individual_Scores_Women_JV!J12:J22, "&gt;0")+COUNTIF(Individual_Scores_Women_JV!J25:J35, "&gt;0")+COUNTIF(Individual_Scores_Women_JV!J38:J48, "&gt;0")+COUNTIF(Individual_Scores_Women_JV!J51:J61, "&gt;0")</f>
        <v>15</v>
      </c>
      <c r="H26" s="2">
        <f>SUM(D26:G26)</f>
        <v>60</v>
      </c>
    </row>
    <row r="27" spans="1:143" s="1" customFormat="1" ht="13.95" customHeight="1" x14ac:dyDescent="0.25">
      <c r="A27" s="30"/>
      <c r="B27" s="30" t="s">
        <v>995</v>
      </c>
      <c r="C27" s="30"/>
      <c r="D27" s="30"/>
    </row>
    <row r="28" spans="1:143" s="1" customFormat="1" ht="13.95" customHeight="1" x14ac:dyDescent="0.25">
      <c r="A28" s="30"/>
      <c r="B28" s="30" t="s">
        <v>1</v>
      </c>
      <c r="C28" s="30"/>
      <c r="D28" s="30"/>
    </row>
    <row r="29" spans="1:143" s="1" customFormat="1" ht="13.95" customHeight="1" x14ac:dyDescent="0.25">
      <c r="A29" s="30"/>
      <c r="B29" s="30" t="s">
        <v>1006</v>
      </c>
      <c r="C29" s="30"/>
      <c r="D29" s="30"/>
    </row>
    <row r="30" spans="1:143" s="1" customFormat="1" ht="13.95" customHeight="1" x14ac:dyDescent="0.25">
      <c r="A30" s="30"/>
      <c r="B30" s="30"/>
      <c r="C30" s="30"/>
      <c r="D30" s="30" t="s">
        <v>990</v>
      </c>
    </row>
    <row r="31" spans="1:143" s="1" customFormat="1" ht="13.95" customHeight="1" x14ac:dyDescent="0.25">
      <c r="A31" s="78" t="s">
        <v>991</v>
      </c>
      <c r="B31" s="78" t="s">
        <v>927</v>
      </c>
      <c r="C31" s="78"/>
      <c r="D31" s="78" t="s">
        <v>930</v>
      </c>
    </row>
    <row r="32" spans="1:143" s="1" customFormat="1" ht="13.95" customHeight="1" x14ac:dyDescent="0.3">
      <c r="A32" s="13">
        <f t="shared" ref="A32:B35" si="2">A12</f>
        <v>1</v>
      </c>
      <c r="B32" s="13" t="str">
        <f t="shared" si="2"/>
        <v>Concordia University JV1</v>
      </c>
      <c r="D32" s="13">
        <f>Z12</f>
        <v>6510</v>
      </c>
    </row>
    <row r="33" spans="1:4" s="1" customFormat="1" ht="13.95" customHeight="1" x14ac:dyDescent="0.3">
      <c r="A33" s="13">
        <f t="shared" si="2"/>
        <v>2</v>
      </c>
      <c r="B33" s="13" t="str">
        <f t="shared" si="2"/>
        <v>Lawrence Technological University JV1</v>
      </c>
      <c r="D33" s="13">
        <f>Z13</f>
        <v>6153</v>
      </c>
    </row>
    <row r="34" spans="1:4" s="1" customFormat="1" ht="13.95" customHeight="1" x14ac:dyDescent="0.3">
      <c r="A34" s="13">
        <f t="shared" si="2"/>
        <v>3</v>
      </c>
      <c r="B34" s="13" t="str">
        <f t="shared" si="2"/>
        <v>Madonna University JV1</v>
      </c>
      <c r="D34" s="13">
        <f>Z14</f>
        <v>5471</v>
      </c>
    </row>
    <row r="35" spans="1:4" s="1" customFormat="1" ht="13.95" customHeight="1" x14ac:dyDescent="0.3">
      <c r="A35" s="13">
        <f t="shared" si="2"/>
        <v>4</v>
      </c>
      <c r="B35" s="13" t="str">
        <f t="shared" si="2"/>
        <v>Rochester University JV1</v>
      </c>
      <c r="D35" s="13">
        <f>Z15</f>
        <v>0</v>
      </c>
    </row>
    <row r="36" spans="1:4" s="1" customFormat="1" ht="13.95" customHeight="1" x14ac:dyDescent="0.25"/>
    <row r="37" spans="1:4" s="1" customFormat="1" ht="13.95" customHeight="1" x14ac:dyDescent="0.25"/>
    <row r="38" spans="1:4" s="1" customFormat="1" ht="13.95" customHeight="1" x14ac:dyDescent="0.25"/>
    <row r="39" spans="1:4" s="1" customFormat="1" ht="13.95" customHeight="1" x14ac:dyDescent="0.25"/>
    <row r="40" spans="1:4" s="1" customFormat="1" ht="13.95" customHeight="1" x14ac:dyDescent="0.25"/>
    <row r="41" spans="1:4" s="1" customFormat="1" ht="13.95" customHeight="1" x14ac:dyDescent="0.25"/>
    <row r="42" spans="1:4" s="1" customFormat="1" ht="13.95" customHeight="1" x14ac:dyDescent="0.25"/>
    <row r="43" spans="1:4" s="1" customFormat="1" ht="13.95" customHeight="1" x14ac:dyDescent="0.25"/>
    <row r="44" spans="1:4" s="1" customFormat="1" ht="13.95" customHeight="1" x14ac:dyDescent="0.25"/>
    <row r="45" spans="1:4" s="1" customFormat="1" ht="13.95" customHeight="1" x14ac:dyDescent="0.25"/>
    <row r="46" spans="1:4" s="1" customFormat="1" ht="13.95" customHeight="1" x14ac:dyDescent="0.25"/>
    <row r="47" spans="1:4" s="1" customFormat="1" ht="13.95" customHeight="1" x14ac:dyDescent="0.25"/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APG0cblRj6tHotakvSrR4Mb9DRyORYhjzd6119Q6eKAF7igsiuZfQYIw2tGUYS6J3yVD5uPUjkiFAGu6hhRDvQ==" saltValue="AygeTXlKEkoZWdPCphxA2Q==" spinCount="100000" sheet="1" objects="1" scenarios="1"/>
  <sortState xmlns:xlrd2="http://schemas.microsoft.com/office/spreadsheetml/2017/richdata2" ref="A12:Z15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S5" sqref="S5"/>
    </sheetView>
  </sheetViews>
  <sheetFormatPr defaultColWidth="8.88671875"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3.33203125" style="13" hidden="1" customWidth="1"/>
    <col min="5" max="5" width="37.6640625" style="13" customWidth="1"/>
    <col min="6" max="6" width="0.109375" style="13" customWidth="1"/>
    <col min="7" max="26" width="8.6640625" style="87" customWidth="1"/>
    <col min="27" max="37" width="8.6640625" style="46" customWidth="1"/>
    <col min="38" max="78" width="8.6640625" style="13" customWidth="1"/>
    <col min="79" max="79" width="8.88671875" style="13" customWidth="1"/>
    <col min="80" max="16384" width="8.88671875" style="13"/>
  </cols>
  <sheetData>
    <row r="1" spans="1:141" s="4" customFormat="1" ht="16.2" customHeight="1" x14ac:dyDescent="0.3">
      <c r="A1" s="94" t="s">
        <v>1007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88"/>
      <c r="T1" s="88"/>
      <c r="U1" s="12"/>
      <c r="V1" s="12"/>
      <c r="W1" s="12"/>
      <c r="X1" s="12"/>
      <c r="Y1" s="12"/>
      <c r="Z1" s="12"/>
      <c r="AA1" s="46">
        <v>34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1008</v>
      </c>
      <c r="EC1" s="13" t="s">
        <v>1009</v>
      </c>
      <c r="ED1" s="13" t="s">
        <v>1010</v>
      </c>
      <c r="EE1" s="13" t="s">
        <v>1011</v>
      </c>
      <c r="EF1" s="13" t="s">
        <v>987</v>
      </c>
      <c r="EG1" s="13" t="s">
        <v>1012</v>
      </c>
      <c r="EH1" s="13" t="s">
        <v>1013</v>
      </c>
      <c r="EI1" s="13" t="s">
        <v>1014</v>
      </c>
      <c r="EJ1" s="13" t="s">
        <v>1015</v>
      </c>
      <c r="EK1" s="13" t="s">
        <v>1016</v>
      </c>
    </row>
    <row r="2" spans="1:141" s="52" customFormat="1" ht="15.6" customHeight="1" x14ac:dyDescent="0.3"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1017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1018</v>
      </c>
      <c r="EC2" s="13" t="s">
        <v>1019</v>
      </c>
      <c r="ED2" s="13" t="s">
        <v>1020</v>
      </c>
      <c r="EE2" s="13" t="s">
        <v>1021</v>
      </c>
      <c r="EF2" s="13" t="s">
        <v>987</v>
      </c>
      <c r="EG2" s="13" t="s">
        <v>1022</v>
      </c>
      <c r="EH2" s="13" t="s">
        <v>1023</v>
      </c>
      <c r="EI2" s="13" t="s">
        <v>1024</v>
      </c>
      <c r="EJ2" s="13" t="s">
        <v>1025</v>
      </c>
      <c r="EK2" s="13" t="s">
        <v>1016</v>
      </c>
    </row>
    <row r="3" spans="1:141" s="52" customFormat="1" ht="16.2" customHeight="1" x14ac:dyDescent="0.3">
      <c r="B3" s="8" t="s">
        <v>1</v>
      </c>
      <c r="C3" s="9"/>
      <c r="D3" s="9"/>
      <c r="E3" s="8" t="s">
        <v>13</v>
      </c>
      <c r="F3" s="9"/>
      <c r="G3" s="88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1026</v>
      </c>
      <c r="AB3" s="46" t="s">
        <v>1027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1028</v>
      </c>
      <c r="EC3" s="13" t="s">
        <v>1029</v>
      </c>
      <c r="ED3" s="13" t="s">
        <v>1030</v>
      </c>
      <c r="EE3" s="13" t="s">
        <v>1031</v>
      </c>
      <c r="EF3" s="13" t="s">
        <v>987</v>
      </c>
      <c r="EG3" s="13" t="s">
        <v>1032</v>
      </c>
      <c r="EH3" s="13" t="s">
        <v>1033</v>
      </c>
      <c r="EI3" s="13" t="s">
        <v>1034</v>
      </c>
      <c r="EJ3" s="13" t="s">
        <v>1035</v>
      </c>
      <c r="EK3" s="13" t="s">
        <v>1016</v>
      </c>
    </row>
    <row r="4" spans="1:141" s="52" customFormat="1" ht="16.2" customHeight="1" x14ac:dyDescent="0.3">
      <c r="B4" s="8" t="s">
        <v>2</v>
      </c>
      <c r="C4" s="8" t="s">
        <v>3</v>
      </c>
      <c r="E4" s="8" t="s">
        <v>16</v>
      </c>
      <c r="F4" s="9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3" t="s">
        <v>10</v>
      </c>
      <c r="EB4" s="13" t="s">
        <v>1036</v>
      </c>
      <c r="EC4" s="13" t="s">
        <v>1037</v>
      </c>
      <c r="ED4" s="13" t="s">
        <v>1038</v>
      </c>
      <c r="EE4" s="13" t="s">
        <v>1039</v>
      </c>
      <c r="EF4" s="13" t="s">
        <v>987</v>
      </c>
      <c r="EG4" s="13" t="s">
        <v>1040</v>
      </c>
      <c r="EH4" s="13" t="s">
        <v>1041</v>
      </c>
      <c r="EI4" s="13" t="s">
        <v>1042</v>
      </c>
      <c r="EJ4" s="13" t="s">
        <v>1043</v>
      </c>
      <c r="EK4" s="13" t="s">
        <v>1016</v>
      </c>
    </row>
    <row r="5" spans="1:141" s="52" customFormat="1" ht="16.2" customHeight="1" x14ac:dyDescent="0.3">
      <c r="C5" s="9"/>
      <c r="F5" s="9"/>
      <c r="G5" s="88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1044</v>
      </c>
      <c r="EC5" s="13" t="s">
        <v>1045</v>
      </c>
      <c r="ED5" s="13" t="s">
        <v>1046</v>
      </c>
      <c r="EE5" s="13" t="s">
        <v>1047</v>
      </c>
      <c r="EF5" s="13" t="s">
        <v>987</v>
      </c>
      <c r="EG5" s="13" t="s">
        <v>1048</v>
      </c>
      <c r="EH5" s="13" t="s">
        <v>1049</v>
      </c>
      <c r="EI5" s="13" t="s">
        <v>1050</v>
      </c>
      <c r="EJ5" s="13" t="s">
        <v>1051</v>
      </c>
      <c r="EK5" s="13" t="s">
        <v>1016</v>
      </c>
    </row>
    <row r="6" spans="1:141" s="52" customFormat="1" ht="16.2" customHeight="1" x14ac:dyDescent="0.3">
      <c r="C6" s="9"/>
      <c r="D6" s="9"/>
      <c r="E6" s="9"/>
      <c r="F6" s="9"/>
      <c r="G6" s="88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1052</v>
      </c>
      <c r="EC6" s="13" t="s">
        <v>1053</v>
      </c>
      <c r="ED6" s="13" t="s">
        <v>1054</v>
      </c>
      <c r="EE6" s="13" t="s">
        <v>1055</v>
      </c>
      <c r="EF6" s="13" t="s">
        <v>987</v>
      </c>
      <c r="EG6" s="13" t="s">
        <v>1056</v>
      </c>
      <c r="EH6" s="13" t="s">
        <v>1057</v>
      </c>
      <c r="EI6" s="13" t="s">
        <v>1058</v>
      </c>
      <c r="EJ6" s="13" t="s">
        <v>1059</v>
      </c>
      <c r="EK6" s="13" t="s">
        <v>1016</v>
      </c>
    </row>
    <row r="7" spans="1:141" s="52" customFormat="1" ht="15.6" hidden="1" customHeight="1" x14ac:dyDescent="0.3">
      <c r="B7" s="56"/>
      <c r="C7" s="56"/>
      <c r="D7" s="56"/>
      <c r="E7" s="56"/>
      <c r="F7" s="56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1060</v>
      </c>
      <c r="EC7" s="13" t="s">
        <v>1061</v>
      </c>
      <c r="ED7" s="13" t="s">
        <v>1062</v>
      </c>
      <c r="EE7" s="13" t="s">
        <v>1063</v>
      </c>
      <c r="EF7" s="13" t="s">
        <v>987</v>
      </c>
      <c r="EG7" s="13" t="s">
        <v>1064</v>
      </c>
      <c r="EH7" s="13" t="s">
        <v>1065</v>
      </c>
      <c r="EI7" s="13" t="s">
        <v>1066</v>
      </c>
      <c r="EJ7" s="13" t="s">
        <v>1067</v>
      </c>
      <c r="EK7" s="13" t="s">
        <v>1016</v>
      </c>
    </row>
    <row r="8" spans="1:141" s="52" customFormat="1" ht="16.2" customHeight="1" x14ac:dyDescent="0.3">
      <c r="A8" s="55"/>
      <c r="B8" s="16" t="s">
        <v>19</v>
      </c>
      <c r="C8" s="55"/>
      <c r="D8" s="55"/>
      <c r="E8" s="79" t="s">
        <v>988</v>
      </c>
      <c r="F8" s="55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1068</v>
      </c>
      <c r="EC8" s="13" t="s">
        <v>1069</v>
      </c>
      <c r="ED8" s="13" t="s">
        <v>1070</v>
      </c>
      <c r="EE8" s="13" t="s">
        <v>1071</v>
      </c>
      <c r="EF8" s="13" t="s">
        <v>987</v>
      </c>
      <c r="EG8" s="13" t="s">
        <v>1060</v>
      </c>
      <c r="EH8" s="13" t="s">
        <v>1072</v>
      </c>
      <c r="EI8" s="13" t="s">
        <v>1061</v>
      </c>
      <c r="EJ8" s="13" t="s">
        <v>1063</v>
      </c>
      <c r="EK8" s="13" t="s">
        <v>1016</v>
      </c>
    </row>
    <row r="9" spans="1:141" s="52" customFormat="1" ht="16.2" customHeight="1" x14ac:dyDescent="0.3">
      <c r="B9" s="16"/>
      <c r="C9" s="56"/>
      <c r="D9" s="16"/>
      <c r="E9" s="56"/>
      <c r="F9" s="56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1073</v>
      </c>
      <c r="EC9" s="13" t="s">
        <v>1074</v>
      </c>
      <c r="ED9" s="13" t="s">
        <v>1075</v>
      </c>
      <c r="EE9" s="13" t="s">
        <v>1076</v>
      </c>
      <c r="EF9" s="13" t="s">
        <v>987</v>
      </c>
      <c r="EG9" s="13" t="s">
        <v>1077</v>
      </c>
      <c r="EH9" s="13" t="s">
        <v>1078</v>
      </c>
      <c r="EI9" s="13" t="s">
        <v>1079</v>
      </c>
      <c r="EJ9" s="13" t="s">
        <v>1080</v>
      </c>
      <c r="EK9" s="13" t="s">
        <v>1016</v>
      </c>
    </row>
    <row r="10" spans="1:141" s="52" customFormat="1" ht="15.6" customHeight="1" x14ac:dyDescent="0.3">
      <c r="B10" s="56"/>
      <c r="C10" s="56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1081</v>
      </c>
      <c r="EC10" s="13" t="s">
        <v>1082</v>
      </c>
      <c r="ED10" s="13" t="s">
        <v>1083</v>
      </c>
      <c r="EE10" s="13" t="s">
        <v>1084</v>
      </c>
      <c r="EF10" s="13" t="s">
        <v>987</v>
      </c>
      <c r="EG10" s="13" t="s">
        <v>1085</v>
      </c>
      <c r="EH10" s="13" t="s">
        <v>1086</v>
      </c>
      <c r="EI10" s="13" t="s">
        <v>1087</v>
      </c>
      <c r="EJ10" s="13" t="s">
        <v>1088</v>
      </c>
      <c r="EK10" s="13" t="s">
        <v>1016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924</v>
      </c>
      <c r="H11" s="19" t="s">
        <v>924</v>
      </c>
      <c r="I11" s="19" t="s">
        <v>924</v>
      </c>
      <c r="J11" s="19" t="s">
        <v>924</v>
      </c>
      <c r="K11" s="19" t="s">
        <v>1089</v>
      </c>
      <c r="L11" s="19" t="s">
        <v>924</v>
      </c>
      <c r="M11" s="19" t="s">
        <v>926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1090</v>
      </c>
      <c r="EC11" s="13" t="s">
        <v>1091</v>
      </c>
      <c r="ED11" s="13" t="s">
        <v>1092</v>
      </c>
      <c r="EE11" s="13" t="s">
        <v>1093</v>
      </c>
      <c r="EF11" s="13" t="s">
        <v>987</v>
      </c>
      <c r="EG11" s="13" t="s">
        <v>1094</v>
      </c>
      <c r="EH11" s="13" t="s">
        <v>1095</v>
      </c>
      <c r="EI11" s="13" t="s">
        <v>1096</v>
      </c>
      <c r="EJ11" s="13" t="s">
        <v>1097</v>
      </c>
      <c r="EK11" s="13" t="s">
        <v>1016</v>
      </c>
    </row>
    <row r="12" spans="1:141" s="73" customFormat="1" ht="13.95" customHeight="1" x14ac:dyDescent="0.3">
      <c r="A12" s="19" t="s">
        <v>991</v>
      </c>
      <c r="B12" s="19" t="s">
        <v>25</v>
      </c>
      <c r="C12" s="19" t="s">
        <v>24</v>
      </c>
      <c r="D12" s="74"/>
      <c r="E12" s="19" t="s">
        <v>927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930</v>
      </c>
      <c r="L12" s="19" t="s">
        <v>928</v>
      </c>
      <c r="M12" s="19" t="s">
        <v>931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1098</v>
      </c>
      <c r="EC12" s="13" t="s">
        <v>1099</v>
      </c>
      <c r="ED12" s="13" t="s">
        <v>1100</v>
      </c>
      <c r="EE12" s="13" t="s">
        <v>1101</v>
      </c>
      <c r="EF12" s="13" t="s">
        <v>987</v>
      </c>
      <c r="EG12" s="13" t="s">
        <v>1102</v>
      </c>
      <c r="EH12" s="13" t="s">
        <v>1103</v>
      </c>
      <c r="EI12" s="13" t="s">
        <v>1104</v>
      </c>
      <c r="EJ12" s="13" t="s">
        <v>1105</v>
      </c>
      <c r="EK12" s="13" t="s">
        <v>1016</v>
      </c>
    </row>
    <row r="13" spans="1:141" s="1" customFormat="1" ht="13.95" customHeight="1" x14ac:dyDescent="0.3">
      <c r="A13" s="24">
        <v>1</v>
      </c>
      <c r="B13" s="1" t="s">
        <v>206</v>
      </c>
      <c r="C13" s="22" t="s">
        <v>205</v>
      </c>
      <c r="E13" s="1" t="s">
        <v>1228</v>
      </c>
      <c r="F13" s="1" t="s">
        <v>8</v>
      </c>
      <c r="G13" s="50">
        <v>234</v>
      </c>
      <c r="H13" s="50">
        <v>269</v>
      </c>
      <c r="I13" s="50">
        <v>199</v>
      </c>
      <c r="J13" s="50">
        <v>212</v>
      </c>
      <c r="K13" s="30">
        <f>SUM(G13:J13)</f>
        <v>914</v>
      </c>
      <c r="L13" s="30">
        <f>COUNTIF(G13:J13, "&gt;0" )</f>
        <v>4</v>
      </c>
      <c r="M13" s="30">
        <f>IF(L13=0,0,K13/L13)</f>
        <v>228.5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1106</v>
      </c>
      <c r="EC13" s="13" t="s">
        <v>1107</v>
      </c>
      <c r="ED13" s="13" t="s">
        <v>1108</v>
      </c>
      <c r="EE13" s="13" t="s">
        <v>1109</v>
      </c>
      <c r="EF13" s="13" t="s">
        <v>987</v>
      </c>
      <c r="EG13" s="13" t="s">
        <v>1110</v>
      </c>
      <c r="EH13" s="13" t="s">
        <v>1111</v>
      </c>
      <c r="EI13" s="13" t="s">
        <v>1112</v>
      </c>
      <c r="EJ13" s="13" t="s">
        <v>1113</v>
      </c>
      <c r="EK13" s="13" t="s">
        <v>1016</v>
      </c>
    </row>
    <row r="14" spans="1:141" s="1" customFormat="1" ht="13.95" customHeight="1" x14ac:dyDescent="0.3">
      <c r="A14" s="24">
        <v>2</v>
      </c>
      <c r="B14" s="1" t="s">
        <v>530</v>
      </c>
      <c r="C14" s="22" t="s">
        <v>529</v>
      </c>
      <c r="E14" s="1" t="s">
        <v>1238</v>
      </c>
      <c r="F14" s="1" t="s">
        <v>8</v>
      </c>
      <c r="G14" s="50">
        <v>235</v>
      </c>
      <c r="H14" s="50">
        <v>238</v>
      </c>
      <c r="I14" s="50">
        <v>231</v>
      </c>
      <c r="J14" s="50">
        <v>201</v>
      </c>
      <c r="K14" s="30">
        <f>SUM(G14:J14)</f>
        <v>905</v>
      </c>
      <c r="L14" s="30">
        <f>COUNTIF(G14:J14, "&gt;0" )</f>
        <v>4</v>
      </c>
      <c r="M14" s="30">
        <f>IF(L14=0,0,K14/L14)</f>
        <v>226.25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1114</v>
      </c>
      <c r="EC14" s="13" t="s">
        <v>1115</v>
      </c>
      <c r="ED14" s="13" t="s">
        <v>1116</v>
      </c>
      <c r="EE14" s="13" t="s">
        <v>1117</v>
      </c>
      <c r="EF14" s="13" t="s">
        <v>987</v>
      </c>
      <c r="EG14" s="13" t="s">
        <v>1118</v>
      </c>
      <c r="EH14" s="13" t="s">
        <v>1119</v>
      </c>
      <c r="EI14" s="13" t="s">
        <v>1120</v>
      </c>
      <c r="EJ14" s="13" t="s">
        <v>1121</v>
      </c>
      <c r="EK14" s="13" t="s">
        <v>1016</v>
      </c>
    </row>
    <row r="15" spans="1:141" s="1" customFormat="1" ht="13.95" customHeight="1" x14ac:dyDescent="0.3">
      <c r="A15" s="24">
        <v>3</v>
      </c>
      <c r="B15" s="1" t="s">
        <v>244</v>
      </c>
      <c r="C15" s="22" t="s">
        <v>243</v>
      </c>
      <c r="E15" s="1" t="s">
        <v>1248</v>
      </c>
      <c r="F15" s="1" t="s">
        <v>8</v>
      </c>
      <c r="G15" s="50">
        <v>199</v>
      </c>
      <c r="H15" s="50">
        <v>213</v>
      </c>
      <c r="I15" s="50">
        <v>247</v>
      </c>
      <c r="J15" s="50">
        <v>244</v>
      </c>
      <c r="K15" s="30">
        <f>SUM(G15:J15)</f>
        <v>903</v>
      </c>
      <c r="L15" s="30">
        <f>COUNTIF(G15:J15, "&gt;0" )</f>
        <v>4</v>
      </c>
      <c r="M15" s="30">
        <f>IF(L15=0,0,K15/L15)</f>
        <v>225.75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1122</v>
      </c>
      <c r="EC15" s="13" t="s">
        <v>1123</v>
      </c>
      <c r="ED15" s="13" t="s">
        <v>1124</v>
      </c>
      <c r="EE15" s="13" t="s">
        <v>1125</v>
      </c>
      <c r="EF15" s="13" t="s">
        <v>987</v>
      </c>
      <c r="EG15" s="13" t="s">
        <v>1126</v>
      </c>
      <c r="EH15" s="13" t="s">
        <v>1127</v>
      </c>
      <c r="EI15" s="13" t="s">
        <v>1128</v>
      </c>
      <c r="EJ15" s="13" t="s">
        <v>1129</v>
      </c>
      <c r="EK15" s="13" t="s">
        <v>1016</v>
      </c>
    </row>
    <row r="16" spans="1:141" s="1" customFormat="1" ht="13.2" customHeight="1" x14ac:dyDescent="0.3">
      <c r="A16" s="24">
        <v>4</v>
      </c>
      <c r="B16" s="1" t="s">
        <v>281</v>
      </c>
      <c r="C16" s="22" t="s">
        <v>280</v>
      </c>
      <c r="E16" s="1" t="s">
        <v>1251</v>
      </c>
      <c r="F16" s="1" t="s">
        <v>8</v>
      </c>
      <c r="G16" s="50">
        <v>212</v>
      </c>
      <c r="H16" s="50">
        <v>228</v>
      </c>
      <c r="I16" s="50">
        <v>249</v>
      </c>
      <c r="J16" s="50">
        <v>212</v>
      </c>
      <c r="K16" s="30">
        <f>SUM(G16:J16)</f>
        <v>901</v>
      </c>
      <c r="L16" s="30">
        <f>COUNTIF(G16:J16, "&gt;0" )</f>
        <v>4</v>
      </c>
      <c r="M16" s="30">
        <f>IF(L16=0,0,K16/L16)</f>
        <v>225.25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1130</v>
      </c>
      <c r="EC16" s="13" t="s">
        <v>1131</v>
      </c>
      <c r="ED16" s="13" t="s">
        <v>1132</v>
      </c>
      <c r="EE16" s="13" t="s">
        <v>1133</v>
      </c>
      <c r="EF16" s="13" t="s">
        <v>987</v>
      </c>
      <c r="EG16" s="13" t="s">
        <v>1134</v>
      </c>
      <c r="EH16" s="13" t="s">
        <v>1135</v>
      </c>
      <c r="EI16" s="13" t="s">
        <v>1136</v>
      </c>
      <c r="EJ16" s="13" t="s">
        <v>1137</v>
      </c>
      <c r="EK16" s="13" t="s">
        <v>1016</v>
      </c>
    </row>
    <row r="17" spans="1:141" s="1" customFormat="1" ht="13.95" customHeight="1" x14ac:dyDescent="0.3">
      <c r="A17" s="24">
        <v>5</v>
      </c>
      <c r="B17" s="1" t="s">
        <v>354</v>
      </c>
      <c r="C17" s="22" t="s">
        <v>353</v>
      </c>
      <c r="E17" s="1" t="s">
        <v>1253</v>
      </c>
      <c r="F17" s="1" t="s">
        <v>8</v>
      </c>
      <c r="G17" s="50">
        <v>200</v>
      </c>
      <c r="H17" s="50">
        <v>188</v>
      </c>
      <c r="I17" s="50">
        <v>258</v>
      </c>
      <c r="J17" s="50">
        <v>244</v>
      </c>
      <c r="K17" s="30">
        <f>SUM(G17:J17)</f>
        <v>890</v>
      </c>
      <c r="L17" s="30">
        <f>COUNTIF(G17:J17, "&gt;0" )</f>
        <v>4</v>
      </c>
      <c r="M17" s="30">
        <f>IF(L17=0,0,K17/L17)</f>
        <v>222.5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1138</v>
      </c>
      <c r="EC17" s="13" t="s">
        <v>1139</v>
      </c>
      <c r="ED17" s="13" t="s">
        <v>1140</v>
      </c>
      <c r="EE17" s="13" t="s">
        <v>1141</v>
      </c>
      <c r="EF17" s="13" t="s">
        <v>987</v>
      </c>
      <c r="EG17" s="13" t="s">
        <v>1142</v>
      </c>
      <c r="EH17" s="13" t="s">
        <v>1143</v>
      </c>
      <c r="EI17" s="13" t="s">
        <v>1144</v>
      </c>
      <c r="EJ17" s="13" t="s">
        <v>1145</v>
      </c>
      <c r="EK17" s="13" t="s">
        <v>1016</v>
      </c>
    </row>
    <row r="18" spans="1:141" s="1" customFormat="1" ht="13.95" customHeight="1" x14ac:dyDescent="0.3">
      <c r="A18" s="24">
        <v>6</v>
      </c>
      <c r="B18" s="1" t="s">
        <v>327</v>
      </c>
      <c r="C18" s="22" t="s">
        <v>326</v>
      </c>
      <c r="E18" s="1" t="s">
        <v>1231</v>
      </c>
      <c r="F18" s="1" t="s">
        <v>8</v>
      </c>
      <c r="G18" s="50">
        <v>258</v>
      </c>
      <c r="H18" s="50">
        <v>193</v>
      </c>
      <c r="I18" s="50">
        <v>268</v>
      </c>
      <c r="J18" s="50">
        <v>170</v>
      </c>
      <c r="K18" s="30">
        <f>SUM(G18:J18)</f>
        <v>889</v>
      </c>
      <c r="L18" s="30">
        <f>COUNTIF(G18:J18, "&gt;0" )</f>
        <v>4</v>
      </c>
      <c r="M18" s="30">
        <f>IF(L18=0,0,K18/L18)</f>
        <v>222.25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1146</v>
      </c>
      <c r="EC18" s="13" t="s">
        <v>1147</v>
      </c>
      <c r="ED18" s="13" t="s">
        <v>1148</v>
      </c>
      <c r="EE18" s="13" t="s">
        <v>1149</v>
      </c>
      <c r="EF18" s="13" t="s">
        <v>987</v>
      </c>
      <c r="EG18" s="13" t="s">
        <v>1150</v>
      </c>
      <c r="EH18" s="13" t="s">
        <v>1151</v>
      </c>
      <c r="EI18" s="13" t="s">
        <v>1152</v>
      </c>
      <c r="EJ18" s="13" t="s">
        <v>1153</v>
      </c>
      <c r="EK18" s="13" t="s">
        <v>1016</v>
      </c>
    </row>
    <row r="19" spans="1:141" s="1" customFormat="1" ht="13.95" customHeight="1" x14ac:dyDescent="0.3">
      <c r="A19" s="24">
        <v>7</v>
      </c>
      <c r="B19" s="1" t="s">
        <v>100</v>
      </c>
      <c r="C19" s="22" t="s">
        <v>99</v>
      </c>
      <c r="E19" s="1" t="s">
        <v>1243</v>
      </c>
      <c r="F19" s="1" t="s">
        <v>8</v>
      </c>
      <c r="G19" s="50">
        <v>201</v>
      </c>
      <c r="H19" s="50">
        <v>256</v>
      </c>
      <c r="I19" s="50">
        <v>221</v>
      </c>
      <c r="J19" s="50">
        <v>204</v>
      </c>
      <c r="K19" s="30">
        <f>SUM(G19:J19)</f>
        <v>882</v>
      </c>
      <c r="L19" s="30">
        <f>COUNTIF(G19:J19, "&gt;0" )</f>
        <v>4</v>
      </c>
      <c r="M19" s="30">
        <f>IF(L19=0,0,K19/L19)</f>
        <v>220.5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1008</v>
      </c>
      <c r="EC19" s="13" t="s">
        <v>1009</v>
      </c>
      <c r="ED19" s="13" t="s">
        <v>1010</v>
      </c>
      <c r="EE19" s="13" t="s">
        <v>1011</v>
      </c>
      <c r="EF19" s="13" t="s">
        <v>999</v>
      </c>
      <c r="EG19" s="13" t="s">
        <v>1154</v>
      </c>
      <c r="EH19" s="13" t="s">
        <v>1155</v>
      </c>
      <c r="EI19" s="13" t="s">
        <v>1156</v>
      </c>
      <c r="EJ19" s="13" t="s">
        <v>1157</v>
      </c>
      <c r="EK19" s="13" t="s">
        <v>1016</v>
      </c>
    </row>
    <row r="20" spans="1:141" s="1" customFormat="1" ht="13.95" customHeight="1" x14ac:dyDescent="0.3">
      <c r="A20" s="24">
        <v>8</v>
      </c>
      <c r="B20" s="1" t="s">
        <v>102</v>
      </c>
      <c r="C20" s="22" t="s">
        <v>101</v>
      </c>
      <c r="E20" s="1" t="s">
        <v>1224</v>
      </c>
      <c r="F20" s="1" t="s">
        <v>8</v>
      </c>
      <c r="G20" s="50">
        <v>259</v>
      </c>
      <c r="H20" s="50">
        <v>182</v>
      </c>
      <c r="I20" s="50">
        <v>216</v>
      </c>
      <c r="J20" s="50">
        <v>225</v>
      </c>
      <c r="K20" s="30">
        <f>SUM(G20:J20)</f>
        <v>882</v>
      </c>
      <c r="L20" s="30">
        <f>COUNTIF(G20:J20, "&gt;0" )</f>
        <v>4</v>
      </c>
      <c r="M20" s="30">
        <f>IF(L20=0,0,K20/L20)</f>
        <v>220.5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1018</v>
      </c>
      <c r="EC20" s="13" t="s">
        <v>1019</v>
      </c>
      <c r="ED20" s="13" t="s">
        <v>1020</v>
      </c>
      <c r="EE20" s="13" t="s">
        <v>1021</v>
      </c>
      <c r="EF20" s="13" t="s">
        <v>999</v>
      </c>
      <c r="EG20" s="13" t="s">
        <v>1158</v>
      </c>
      <c r="EH20" s="13" t="s">
        <v>1159</v>
      </c>
      <c r="EI20" s="13" t="s">
        <v>1160</v>
      </c>
      <c r="EJ20" s="13" t="s">
        <v>1161</v>
      </c>
      <c r="EK20" s="13" t="s">
        <v>1016</v>
      </c>
    </row>
    <row r="21" spans="1:141" s="1" customFormat="1" ht="13.95" customHeight="1" x14ac:dyDescent="0.3">
      <c r="A21" s="24">
        <v>9</v>
      </c>
      <c r="B21" s="1" t="s">
        <v>98</v>
      </c>
      <c r="C21" s="22" t="s">
        <v>97</v>
      </c>
      <c r="E21" s="64" t="s">
        <v>1243</v>
      </c>
      <c r="F21" s="64" t="s">
        <v>8</v>
      </c>
      <c r="G21" s="24">
        <v>234</v>
      </c>
      <c r="H21" s="24">
        <v>249</v>
      </c>
      <c r="I21" s="24">
        <v>162</v>
      </c>
      <c r="J21" s="24">
        <v>225</v>
      </c>
      <c r="K21" s="19">
        <f>SUM(G21:J21)</f>
        <v>870</v>
      </c>
      <c r="L21" s="19">
        <f>COUNTIF(G21:J21, "&gt;0" )</f>
        <v>4</v>
      </c>
      <c r="M21" s="19">
        <f>IF(L21=0,0,K21/L21)</f>
        <v>217.5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1028</v>
      </c>
      <c r="EC21" s="13" t="s">
        <v>1029</v>
      </c>
      <c r="ED21" s="13" t="s">
        <v>1030</v>
      </c>
      <c r="EE21" s="13" t="s">
        <v>1031</v>
      </c>
      <c r="EF21" s="13" t="s">
        <v>999</v>
      </c>
      <c r="EG21" s="13" t="s">
        <v>1146</v>
      </c>
      <c r="EH21" s="13" t="s">
        <v>1162</v>
      </c>
      <c r="EI21" s="13" t="s">
        <v>1147</v>
      </c>
      <c r="EJ21" s="13" t="s">
        <v>1149</v>
      </c>
      <c r="EK21" s="13" t="s">
        <v>1016</v>
      </c>
    </row>
    <row r="22" spans="1:141" s="1" customFormat="1" ht="13.95" customHeight="1" x14ac:dyDescent="0.3">
      <c r="A22" s="24">
        <v>10</v>
      </c>
      <c r="B22" s="1" t="s">
        <v>451</v>
      </c>
      <c r="C22" s="22" t="s">
        <v>450</v>
      </c>
      <c r="E22" s="1" t="s">
        <v>1235</v>
      </c>
      <c r="F22" s="1" t="s">
        <v>8</v>
      </c>
      <c r="G22" s="50">
        <v>215</v>
      </c>
      <c r="H22" s="50">
        <v>262</v>
      </c>
      <c r="I22" s="50">
        <v>202</v>
      </c>
      <c r="J22" s="50">
        <v>191</v>
      </c>
      <c r="K22" s="30">
        <f>SUM(G22:J22)</f>
        <v>870</v>
      </c>
      <c r="L22" s="30">
        <f>COUNTIF(G22:J22, "&gt;0" )</f>
        <v>4</v>
      </c>
      <c r="M22" s="30">
        <f>IF(L22=0,0,K22/L22)</f>
        <v>217.5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1036</v>
      </c>
      <c r="EC22" s="13" t="s">
        <v>1037</v>
      </c>
      <c r="ED22" s="13" t="s">
        <v>1038</v>
      </c>
      <c r="EE22" s="13" t="s">
        <v>1039</v>
      </c>
      <c r="EF22" s="13" t="s">
        <v>999</v>
      </c>
      <c r="EG22" s="13" t="s">
        <v>1163</v>
      </c>
      <c r="EH22" s="13" t="s">
        <v>1164</v>
      </c>
      <c r="EI22" s="13" t="s">
        <v>1165</v>
      </c>
      <c r="EJ22" s="13" t="s">
        <v>1166</v>
      </c>
      <c r="EK22" s="13" t="s">
        <v>1016</v>
      </c>
    </row>
    <row r="23" spans="1:141" s="1" customFormat="1" ht="13.95" customHeight="1" x14ac:dyDescent="0.3">
      <c r="A23" s="24">
        <v>11</v>
      </c>
      <c r="B23" s="1" t="s">
        <v>385</v>
      </c>
      <c r="C23" s="22" t="s">
        <v>384</v>
      </c>
      <c r="E23" s="1" t="s">
        <v>1233</v>
      </c>
      <c r="F23" s="1" t="s">
        <v>8</v>
      </c>
      <c r="G23" s="50">
        <v>242</v>
      </c>
      <c r="H23" s="50">
        <v>202</v>
      </c>
      <c r="I23" s="50">
        <v>211</v>
      </c>
      <c r="J23" s="50">
        <v>213</v>
      </c>
      <c r="K23" s="30">
        <f>SUM(G23:J23)</f>
        <v>868</v>
      </c>
      <c r="L23" s="30">
        <f>COUNTIF(G23:J23, "&gt;0" )</f>
        <v>4</v>
      </c>
      <c r="M23" s="30">
        <f>IF(L23=0,0,K23/L23)</f>
        <v>217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1044</v>
      </c>
      <c r="EC23" s="13" t="s">
        <v>1045</v>
      </c>
      <c r="ED23" s="13" t="s">
        <v>1046</v>
      </c>
      <c r="EE23" s="13" t="s">
        <v>1047</v>
      </c>
      <c r="EF23" s="13" t="s">
        <v>999</v>
      </c>
      <c r="EG23" s="13" t="s">
        <v>1167</v>
      </c>
      <c r="EH23" s="13" t="s">
        <v>1168</v>
      </c>
      <c r="EI23" s="13" t="s">
        <v>1169</v>
      </c>
      <c r="EJ23" s="13" t="s">
        <v>1170</v>
      </c>
      <c r="EK23" s="13" t="s">
        <v>1016</v>
      </c>
    </row>
    <row r="24" spans="1:141" s="1" customFormat="1" ht="13.95" customHeight="1" x14ac:dyDescent="0.3">
      <c r="A24" s="24">
        <v>12</v>
      </c>
      <c r="B24" s="1" t="s">
        <v>200</v>
      </c>
      <c r="C24" s="22" t="s">
        <v>199</v>
      </c>
      <c r="E24" s="1" t="s">
        <v>1228</v>
      </c>
      <c r="F24" s="1" t="s">
        <v>8</v>
      </c>
      <c r="G24" s="50">
        <v>214</v>
      </c>
      <c r="H24" s="50">
        <v>201</v>
      </c>
      <c r="I24" s="50">
        <v>204</v>
      </c>
      <c r="J24" s="50">
        <v>247</v>
      </c>
      <c r="K24" s="30">
        <f>SUM(G24:J24)</f>
        <v>866</v>
      </c>
      <c r="L24" s="30">
        <f>COUNTIF(G24:J24, "&gt;0" )</f>
        <v>4</v>
      </c>
      <c r="M24" s="30">
        <f>IF(L24=0,0,K24/L24)</f>
        <v>216.5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1052</v>
      </c>
      <c r="EC24" s="13" t="s">
        <v>1053</v>
      </c>
      <c r="ED24" s="13" t="s">
        <v>1054</v>
      </c>
      <c r="EE24" s="13" t="s">
        <v>1055</v>
      </c>
      <c r="EF24" s="13" t="s">
        <v>999</v>
      </c>
      <c r="EG24" s="13" t="s">
        <v>1171</v>
      </c>
      <c r="EH24" s="13" t="s">
        <v>1172</v>
      </c>
      <c r="EI24" s="13" t="s">
        <v>1173</v>
      </c>
      <c r="EJ24" s="13" t="s">
        <v>1174</v>
      </c>
      <c r="EK24" s="13" t="s">
        <v>1016</v>
      </c>
    </row>
    <row r="25" spans="1:141" s="1" customFormat="1" ht="13.95" customHeight="1" x14ac:dyDescent="0.3">
      <c r="A25" s="24">
        <v>13</v>
      </c>
      <c r="B25" s="1" t="s">
        <v>325</v>
      </c>
      <c r="C25" s="22" t="s">
        <v>324</v>
      </c>
      <c r="E25" s="1" t="s">
        <v>1231</v>
      </c>
      <c r="F25" s="1" t="s">
        <v>8</v>
      </c>
      <c r="G25" s="50">
        <v>238</v>
      </c>
      <c r="H25" s="50">
        <v>199</v>
      </c>
      <c r="I25" s="50">
        <v>187</v>
      </c>
      <c r="J25" s="50">
        <v>242</v>
      </c>
      <c r="K25" s="30">
        <f>SUM(G25:J25)</f>
        <v>866</v>
      </c>
      <c r="L25" s="30">
        <f>COUNTIF(G25:J25, "&gt;0" )</f>
        <v>4</v>
      </c>
      <c r="M25" s="30">
        <f>IF(L25=0,0,K25/L25)</f>
        <v>216.5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1060</v>
      </c>
      <c r="EC25" s="13" t="s">
        <v>1061</v>
      </c>
      <c r="ED25" s="13" t="s">
        <v>1062</v>
      </c>
      <c r="EE25" s="13" t="s">
        <v>1063</v>
      </c>
      <c r="EF25" s="13" t="s">
        <v>999</v>
      </c>
      <c r="EG25" s="13" t="s">
        <v>1175</v>
      </c>
      <c r="EH25" s="13" t="s">
        <v>1176</v>
      </c>
      <c r="EI25" s="13" t="s">
        <v>1177</v>
      </c>
      <c r="EJ25" s="13" t="s">
        <v>1178</v>
      </c>
      <c r="EK25" s="13" t="s">
        <v>1016</v>
      </c>
    </row>
    <row r="26" spans="1:141" s="1" customFormat="1" ht="13.95" customHeight="1" x14ac:dyDescent="0.3">
      <c r="A26" s="24">
        <v>14</v>
      </c>
      <c r="B26" s="1" t="s">
        <v>81</v>
      </c>
      <c r="C26" s="22" t="s">
        <v>80</v>
      </c>
      <c r="E26" s="1" t="s">
        <v>1223</v>
      </c>
      <c r="F26" s="1" t="s">
        <v>8</v>
      </c>
      <c r="G26" s="50">
        <v>168</v>
      </c>
      <c r="H26" s="50">
        <v>226</v>
      </c>
      <c r="I26" s="50">
        <v>216</v>
      </c>
      <c r="J26" s="50">
        <v>254</v>
      </c>
      <c r="K26" s="30">
        <f>SUM(G26:J26)</f>
        <v>864</v>
      </c>
      <c r="L26" s="30">
        <f>COUNTIF(G26:J26, "&gt;0" )</f>
        <v>4</v>
      </c>
      <c r="M26" s="30">
        <f>IF(L26=0,0,K26/L26)</f>
        <v>216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1068</v>
      </c>
      <c r="EC26" s="13" t="s">
        <v>1069</v>
      </c>
      <c r="ED26" s="13" t="s">
        <v>1070</v>
      </c>
      <c r="EE26" s="13" t="s">
        <v>1071</v>
      </c>
      <c r="EF26" s="13" t="s">
        <v>999</v>
      </c>
      <c r="EG26" s="13" t="s">
        <v>1179</v>
      </c>
      <c r="EH26" s="13" t="s">
        <v>1180</v>
      </c>
      <c r="EI26" s="13" t="s">
        <v>1181</v>
      </c>
      <c r="EJ26" s="13" t="s">
        <v>1182</v>
      </c>
      <c r="EK26" s="13" t="s">
        <v>1016</v>
      </c>
    </row>
    <row r="27" spans="1:141" s="1" customFormat="1" ht="13.95" customHeight="1" x14ac:dyDescent="0.3">
      <c r="A27" s="24">
        <v>15</v>
      </c>
      <c r="B27" s="1" t="s">
        <v>263</v>
      </c>
      <c r="C27" s="22" t="s">
        <v>262</v>
      </c>
      <c r="E27" s="1" t="s">
        <v>1229</v>
      </c>
      <c r="F27" s="1" t="s">
        <v>8</v>
      </c>
      <c r="G27" s="50">
        <v>197</v>
      </c>
      <c r="H27" s="50">
        <v>266</v>
      </c>
      <c r="I27" s="50">
        <v>217</v>
      </c>
      <c r="J27" s="50">
        <v>181</v>
      </c>
      <c r="K27" s="30">
        <f>SUM(G27:J27)</f>
        <v>861</v>
      </c>
      <c r="L27" s="30">
        <f>COUNTIF(G27:J27, "&gt;0" )</f>
        <v>4</v>
      </c>
      <c r="M27" s="30">
        <f>IF(L27=0,0,K27/L27)</f>
        <v>215.25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1073</v>
      </c>
      <c r="EC27" s="13" t="s">
        <v>1074</v>
      </c>
      <c r="ED27" s="13" t="s">
        <v>1075</v>
      </c>
      <c r="EE27" s="13" t="s">
        <v>1076</v>
      </c>
      <c r="EF27" s="13" t="s">
        <v>999</v>
      </c>
      <c r="EG27" s="13" t="s">
        <v>1183</v>
      </c>
      <c r="EH27" s="13" t="s">
        <v>1184</v>
      </c>
      <c r="EI27" s="13" t="s">
        <v>1185</v>
      </c>
      <c r="EJ27" s="13" t="s">
        <v>1186</v>
      </c>
      <c r="EK27" s="13" t="s">
        <v>1016</v>
      </c>
    </row>
    <row r="28" spans="1:141" s="1" customFormat="1" ht="13.95" customHeight="1" x14ac:dyDescent="0.3">
      <c r="A28" s="24">
        <v>16</v>
      </c>
      <c r="B28" s="1" t="s">
        <v>38</v>
      </c>
      <c r="C28" s="22" t="s">
        <v>37</v>
      </c>
      <c r="E28" s="1" t="s">
        <v>1221</v>
      </c>
      <c r="F28" s="1" t="s">
        <v>8</v>
      </c>
      <c r="G28" s="50">
        <v>246</v>
      </c>
      <c r="H28" s="50">
        <v>183</v>
      </c>
      <c r="I28" s="50">
        <v>215</v>
      </c>
      <c r="J28" s="50">
        <v>217</v>
      </c>
      <c r="K28" s="30">
        <f>SUM(G28:J28)</f>
        <v>861</v>
      </c>
      <c r="L28" s="30">
        <f>COUNTIF(G28:J28, "&gt;0" )</f>
        <v>4</v>
      </c>
      <c r="M28" s="30">
        <f>IF(L28=0,0,K28/L28)</f>
        <v>215.25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1081</v>
      </c>
      <c r="EC28" s="13" t="s">
        <v>1082</v>
      </c>
      <c r="ED28" s="13" t="s">
        <v>1083</v>
      </c>
      <c r="EE28" s="13" t="s">
        <v>1084</v>
      </c>
      <c r="EF28" s="13" t="s">
        <v>999</v>
      </c>
      <c r="EG28" s="13" t="s">
        <v>1187</v>
      </c>
      <c r="EH28" s="13" t="s">
        <v>1188</v>
      </c>
      <c r="EI28" s="13" t="s">
        <v>1189</v>
      </c>
      <c r="EJ28" s="13" t="s">
        <v>1190</v>
      </c>
      <c r="EK28" s="13" t="s">
        <v>1016</v>
      </c>
    </row>
    <row r="29" spans="1:141" s="1" customFormat="1" ht="13.95" customHeight="1" x14ac:dyDescent="0.3">
      <c r="A29" s="24">
        <v>17</v>
      </c>
      <c r="B29" s="1" t="s">
        <v>126</v>
      </c>
      <c r="C29" s="22" t="s">
        <v>125</v>
      </c>
      <c r="E29" s="1" t="s">
        <v>1224</v>
      </c>
      <c r="F29" s="1" t="s">
        <v>8</v>
      </c>
      <c r="G29" s="50">
        <v>192</v>
      </c>
      <c r="H29" s="50">
        <v>234</v>
      </c>
      <c r="I29" s="50">
        <v>235</v>
      </c>
      <c r="J29" s="50">
        <v>200</v>
      </c>
      <c r="K29" s="30">
        <f>SUM(G29:J29)</f>
        <v>861</v>
      </c>
      <c r="L29" s="30">
        <f>COUNTIF(G29:J29, "&gt;0" )</f>
        <v>4</v>
      </c>
      <c r="M29" s="30">
        <f>IF(L29=0,0,K29/L29)</f>
        <v>215.25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1090</v>
      </c>
      <c r="EC29" s="13" t="s">
        <v>1091</v>
      </c>
      <c r="ED29" s="13" t="s">
        <v>1092</v>
      </c>
      <c r="EE29" s="13" t="s">
        <v>1093</v>
      </c>
      <c r="EF29" s="13" t="s">
        <v>999</v>
      </c>
      <c r="EG29" s="13" t="s">
        <v>1191</v>
      </c>
      <c r="EH29" s="13" t="s">
        <v>1192</v>
      </c>
      <c r="EI29" s="13" t="s">
        <v>1193</v>
      </c>
      <c r="EJ29" s="13" t="s">
        <v>1194</v>
      </c>
      <c r="EK29" s="13" t="s">
        <v>1016</v>
      </c>
    </row>
    <row r="30" spans="1:141" s="1" customFormat="1" ht="13.95" customHeight="1" x14ac:dyDescent="0.3">
      <c r="A30" s="24">
        <v>18</v>
      </c>
      <c r="B30" s="1" t="s">
        <v>391</v>
      </c>
      <c r="C30" s="22" t="s">
        <v>390</v>
      </c>
      <c r="E30" s="64" t="s">
        <v>1233</v>
      </c>
      <c r="F30" s="64" t="s">
        <v>8</v>
      </c>
      <c r="G30" s="24">
        <v>187</v>
      </c>
      <c r="H30" s="24">
        <v>190</v>
      </c>
      <c r="I30" s="24">
        <v>244</v>
      </c>
      <c r="J30" s="24">
        <v>236</v>
      </c>
      <c r="K30" s="19">
        <f>SUM(G30:J30)</f>
        <v>857</v>
      </c>
      <c r="L30" s="19">
        <f>COUNTIF(G30:J30, "&gt;0" )</f>
        <v>4</v>
      </c>
      <c r="M30" s="19">
        <f>IF(L30=0,0,K30/L30)</f>
        <v>214.25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1098</v>
      </c>
      <c r="EC30" s="13" t="s">
        <v>1099</v>
      </c>
      <c r="ED30" s="13" t="s">
        <v>1100</v>
      </c>
      <c r="EE30" s="13" t="s">
        <v>1101</v>
      </c>
      <c r="EF30" s="13" t="s">
        <v>999</v>
      </c>
      <c r="EG30" s="13" t="s">
        <v>1195</v>
      </c>
      <c r="EH30" s="13" t="s">
        <v>1196</v>
      </c>
      <c r="EI30" s="13" t="s">
        <v>1197</v>
      </c>
      <c r="EJ30" s="13" t="s">
        <v>1198</v>
      </c>
      <c r="EK30" s="13" t="s">
        <v>1016</v>
      </c>
    </row>
    <row r="31" spans="1:141" s="1" customFormat="1" ht="13.95" customHeight="1" x14ac:dyDescent="0.3">
      <c r="A31" s="24">
        <v>19</v>
      </c>
      <c r="B31" s="1" t="s">
        <v>528</v>
      </c>
      <c r="C31" s="22" t="s">
        <v>527</v>
      </c>
      <c r="E31" s="1" t="s">
        <v>1238</v>
      </c>
      <c r="F31" s="1" t="s">
        <v>8</v>
      </c>
      <c r="G31" s="50">
        <v>212</v>
      </c>
      <c r="H31" s="50">
        <v>239</v>
      </c>
      <c r="I31" s="50">
        <v>191</v>
      </c>
      <c r="J31" s="50">
        <v>213</v>
      </c>
      <c r="K31" s="30">
        <f>SUM(G31:J31)</f>
        <v>855</v>
      </c>
      <c r="L31" s="30">
        <f>COUNTIF(G31:J31, "&gt;0" )</f>
        <v>4</v>
      </c>
      <c r="M31" s="30">
        <f>IF(L31=0,0,K31/L31)</f>
        <v>213.75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1106</v>
      </c>
      <c r="EC31" s="13" t="s">
        <v>1107</v>
      </c>
      <c r="ED31" s="13" t="s">
        <v>1108</v>
      </c>
      <c r="EE31" s="13" t="s">
        <v>1109</v>
      </c>
      <c r="EF31" s="13" t="s">
        <v>999</v>
      </c>
      <c r="EG31" s="13" t="s">
        <v>1199</v>
      </c>
      <c r="EH31" s="13" t="s">
        <v>1200</v>
      </c>
      <c r="EI31" s="13" t="s">
        <v>1201</v>
      </c>
      <c r="EJ31" s="13" t="s">
        <v>1202</v>
      </c>
      <c r="EK31" s="13" t="s">
        <v>1016</v>
      </c>
    </row>
    <row r="32" spans="1:141" s="1" customFormat="1" ht="13.95" customHeight="1" x14ac:dyDescent="0.3">
      <c r="A32" s="24">
        <v>20</v>
      </c>
      <c r="B32" s="1" t="s">
        <v>238</v>
      </c>
      <c r="C32" s="22" t="s">
        <v>237</v>
      </c>
      <c r="E32" s="1" t="s">
        <v>1248</v>
      </c>
      <c r="F32" s="1" t="s">
        <v>8</v>
      </c>
      <c r="G32" s="50">
        <v>195</v>
      </c>
      <c r="H32" s="50">
        <v>256</v>
      </c>
      <c r="I32" s="50">
        <v>176</v>
      </c>
      <c r="J32" s="50">
        <v>223</v>
      </c>
      <c r="K32" s="30">
        <f>SUM(G32:J32)</f>
        <v>850</v>
      </c>
      <c r="L32" s="30">
        <f>COUNTIF(G32:J32, "&gt;0" )</f>
        <v>4</v>
      </c>
      <c r="M32" s="30">
        <f>IF(L32=0,0,K32/L32)</f>
        <v>212.5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1114</v>
      </c>
      <c r="EC32" s="13" t="s">
        <v>1115</v>
      </c>
      <c r="ED32" s="13" t="s">
        <v>1116</v>
      </c>
      <c r="EE32" s="13" t="s">
        <v>1117</v>
      </c>
      <c r="EF32" s="13" t="s">
        <v>999</v>
      </c>
      <c r="EG32" s="13" t="s">
        <v>1203</v>
      </c>
      <c r="EH32" s="13" t="s">
        <v>1204</v>
      </c>
      <c r="EI32" s="13" t="s">
        <v>1205</v>
      </c>
      <c r="EJ32" s="13" t="s">
        <v>1206</v>
      </c>
      <c r="EK32" s="13" t="s">
        <v>1016</v>
      </c>
    </row>
    <row r="33" spans="1:141" s="1" customFormat="1" ht="13.95" customHeight="1" x14ac:dyDescent="0.3">
      <c r="A33" s="24">
        <v>21</v>
      </c>
      <c r="B33" s="1" t="s">
        <v>110</v>
      </c>
      <c r="C33" s="22" t="s">
        <v>109</v>
      </c>
      <c r="E33" s="1" t="s">
        <v>1243</v>
      </c>
      <c r="F33" s="1" t="s">
        <v>8</v>
      </c>
      <c r="G33" s="50">
        <v>246</v>
      </c>
      <c r="H33" s="50">
        <v>234</v>
      </c>
      <c r="I33" s="50">
        <v>167</v>
      </c>
      <c r="J33" s="50">
        <v>199</v>
      </c>
      <c r="K33" s="30">
        <f>SUM(G33:J33)</f>
        <v>846</v>
      </c>
      <c r="L33" s="30">
        <f>COUNTIF(G33:J33, "&gt;0" )</f>
        <v>4</v>
      </c>
      <c r="M33" s="30">
        <f>IF(L33=0,0,K33/L33)</f>
        <v>211.5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1122</v>
      </c>
      <c r="EC33" s="13" t="s">
        <v>1123</v>
      </c>
      <c r="ED33" s="13" t="s">
        <v>1124</v>
      </c>
      <c r="EE33" s="13" t="s">
        <v>1125</v>
      </c>
      <c r="EF33" s="13" t="s">
        <v>999</v>
      </c>
      <c r="EG33" s="13" t="s">
        <v>1207</v>
      </c>
      <c r="EH33" s="13" t="s">
        <v>1208</v>
      </c>
      <c r="EI33" s="13" t="s">
        <v>1209</v>
      </c>
      <c r="EJ33" s="13" t="s">
        <v>1210</v>
      </c>
      <c r="EK33" s="13" t="s">
        <v>1016</v>
      </c>
    </row>
    <row r="34" spans="1:141" s="1" customFormat="1" ht="13.95" customHeight="1" x14ac:dyDescent="0.3">
      <c r="A34" s="24">
        <v>22</v>
      </c>
      <c r="B34" s="1" t="s">
        <v>277</v>
      </c>
      <c r="C34" s="22" t="s">
        <v>276</v>
      </c>
      <c r="E34" s="1" t="s">
        <v>1250</v>
      </c>
      <c r="F34" s="1" t="s">
        <v>8</v>
      </c>
      <c r="G34" s="50">
        <v>228</v>
      </c>
      <c r="H34" s="50">
        <v>177</v>
      </c>
      <c r="I34" s="50">
        <v>224</v>
      </c>
      <c r="J34" s="50">
        <v>213</v>
      </c>
      <c r="K34" s="30">
        <f>SUM(G34:J34)</f>
        <v>842</v>
      </c>
      <c r="L34" s="30">
        <f>COUNTIF(G34:J34, "&gt;0" )</f>
        <v>4</v>
      </c>
      <c r="M34" s="30">
        <f>IF(L34=0,0,K34/L34)</f>
        <v>210.5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1130</v>
      </c>
      <c r="EC34" s="13" t="s">
        <v>1131</v>
      </c>
      <c r="ED34" s="13" t="s">
        <v>1132</v>
      </c>
      <c r="EE34" s="13" t="s">
        <v>1133</v>
      </c>
      <c r="EF34" s="13" t="s">
        <v>999</v>
      </c>
      <c r="EG34" s="13" t="s">
        <v>1211</v>
      </c>
      <c r="EH34" s="13" t="s">
        <v>1212</v>
      </c>
      <c r="EI34" s="13" t="s">
        <v>1213</v>
      </c>
      <c r="EJ34" s="13" t="s">
        <v>1214</v>
      </c>
      <c r="EK34" s="13" t="s">
        <v>1016</v>
      </c>
    </row>
    <row r="35" spans="1:141" s="1" customFormat="1" ht="13.95" customHeight="1" x14ac:dyDescent="0.25">
      <c r="A35" s="24">
        <v>23</v>
      </c>
      <c r="B35" s="1" t="s">
        <v>495</v>
      </c>
      <c r="C35" s="22" t="s">
        <v>494</v>
      </c>
      <c r="E35" s="1" t="s">
        <v>1256</v>
      </c>
      <c r="F35" s="1" t="s">
        <v>8</v>
      </c>
      <c r="G35" s="50">
        <v>179</v>
      </c>
      <c r="H35" s="50">
        <v>192</v>
      </c>
      <c r="I35" s="50">
        <v>255</v>
      </c>
      <c r="J35" s="50">
        <v>215</v>
      </c>
      <c r="K35" s="30">
        <f>SUM(G35:J35)</f>
        <v>841</v>
      </c>
      <c r="L35" s="30">
        <f>COUNTIF(G35:J35, "&gt;0" )</f>
        <v>4</v>
      </c>
      <c r="M35" s="30">
        <f>IF(L35=0,0,K35/L35)</f>
        <v>210.25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141" s="1" customFormat="1" ht="13.95" customHeight="1" x14ac:dyDescent="0.25">
      <c r="A36" s="24">
        <v>24</v>
      </c>
      <c r="B36" s="1" t="s">
        <v>460</v>
      </c>
      <c r="C36" s="22" t="s">
        <v>459</v>
      </c>
      <c r="E36" s="1" t="s">
        <v>1236</v>
      </c>
      <c r="F36" s="1" t="s">
        <v>8</v>
      </c>
      <c r="G36" s="50">
        <v>179</v>
      </c>
      <c r="H36" s="50">
        <v>202</v>
      </c>
      <c r="I36" s="50">
        <v>233</v>
      </c>
      <c r="J36" s="50">
        <v>223</v>
      </c>
      <c r="K36" s="30">
        <f>SUM(G36:J36)</f>
        <v>837</v>
      </c>
      <c r="L36" s="30">
        <f>COUNTIF(G36:J36, "&gt;0" )</f>
        <v>4</v>
      </c>
      <c r="M36" s="30">
        <f>IF(L36=0,0,K36/L36)</f>
        <v>209.25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141" s="1" customFormat="1" ht="13.95" customHeight="1" x14ac:dyDescent="0.25">
      <c r="A37" s="24">
        <v>25</v>
      </c>
      <c r="B37" s="1" t="s">
        <v>283</v>
      </c>
      <c r="C37" s="22" t="s">
        <v>282</v>
      </c>
      <c r="E37" s="64" t="s">
        <v>1229</v>
      </c>
      <c r="F37" s="64" t="s">
        <v>8</v>
      </c>
      <c r="G37" s="24">
        <v>190</v>
      </c>
      <c r="H37" s="24">
        <v>201</v>
      </c>
      <c r="I37" s="24">
        <v>200</v>
      </c>
      <c r="J37" s="24">
        <v>246</v>
      </c>
      <c r="K37" s="19">
        <f>SUM(G37:J37)</f>
        <v>837</v>
      </c>
      <c r="L37" s="19">
        <f>COUNTIF(G37:J37, "&gt;0" )</f>
        <v>4</v>
      </c>
      <c r="M37" s="19">
        <f>IF(L37=0,0,K37/L37)</f>
        <v>209.25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141" s="1" customFormat="1" ht="13.95" customHeight="1" x14ac:dyDescent="0.25">
      <c r="A38" s="24">
        <v>26</v>
      </c>
      <c r="B38" s="1" t="s">
        <v>216</v>
      </c>
      <c r="C38" s="22" t="s">
        <v>215</v>
      </c>
      <c r="E38" s="64" t="s">
        <v>1248</v>
      </c>
      <c r="F38" s="64" t="s">
        <v>8</v>
      </c>
      <c r="G38" s="24">
        <v>219</v>
      </c>
      <c r="H38" s="24">
        <v>197</v>
      </c>
      <c r="I38" s="24">
        <v>189</v>
      </c>
      <c r="J38" s="24">
        <v>226</v>
      </c>
      <c r="K38" s="19">
        <f>SUM(G38:J38)</f>
        <v>831</v>
      </c>
      <c r="L38" s="19">
        <f>COUNTIF(G38:J38, "&gt;0" )</f>
        <v>4</v>
      </c>
      <c r="M38" s="19">
        <f>IF(L38=0,0,K38/L38)</f>
        <v>207.75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141" s="1" customFormat="1" ht="13.95" customHeight="1" x14ac:dyDescent="0.25">
      <c r="A39" s="24">
        <v>27</v>
      </c>
      <c r="B39" s="1" t="s">
        <v>532</v>
      </c>
      <c r="C39" s="22" t="s">
        <v>531</v>
      </c>
      <c r="E39" s="64" t="s">
        <v>1238</v>
      </c>
      <c r="F39" s="64" t="s">
        <v>8</v>
      </c>
      <c r="G39" s="24">
        <v>245</v>
      </c>
      <c r="H39" s="24">
        <v>215</v>
      </c>
      <c r="I39" s="24">
        <v>175</v>
      </c>
      <c r="J39" s="24">
        <v>192</v>
      </c>
      <c r="K39" s="19">
        <f>SUM(G39:J39)</f>
        <v>827</v>
      </c>
      <c r="L39" s="19">
        <f>COUNTIF(G39:J39, "&gt;0" )</f>
        <v>4</v>
      </c>
      <c r="M39" s="19">
        <f>IF(L39=0,0,K39/L39)</f>
        <v>206.75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141" s="1" customFormat="1" ht="13.95" customHeight="1" x14ac:dyDescent="0.25">
      <c r="A40" s="24">
        <v>28</v>
      </c>
      <c r="B40" s="1" t="s">
        <v>383</v>
      </c>
      <c r="C40" s="22" t="s">
        <v>382</v>
      </c>
      <c r="E40" s="1" t="s">
        <v>1233</v>
      </c>
      <c r="F40" s="1" t="s">
        <v>8</v>
      </c>
      <c r="G40" s="50">
        <v>215</v>
      </c>
      <c r="H40" s="50">
        <v>185</v>
      </c>
      <c r="I40" s="50">
        <v>215</v>
      </c>
      <c r="J40" s="50">
        <v>211</v>
      </c>
      <c r="K40" s="30">
        <f>SUM(G40:J40)</f>
        <v>826</v>
      </c>
      <c r="L40" s="30">
        <f>COUNTIF(G40:J40, "&gt;0" )</f>
        <v>4</v>
      </c>
      <c r="M40" s="30">
        <f>IF(L40=0,0,K40/L40)</f>
        <v>206.5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141" s="1" customFormat="1" ht="13.95" customHeight="1" x14ac:dyDescent="0.25">
      <c r="A41" s="24">
        <v>29</v>
      </c>
      <c r="B41" s="1" t="s">
        <v>476</v>
      </c>
      <c r="C41" s="22" t="s">
        <v>475</v>
      </c>
      <c r="E41" s="1" t="s">
        <v>1236</v>
      </c>
      <c r="F41" s="1" t="s">
        <v>8</v>
      </c>
      <c r="G41" s="50">
        <v>199</v>
      </c>
      <c r="H41" s="50">
        <v>254</v>
      </c>
      <c r="I41" s="50">
        <v>203</v>
      </c>
      <c r="J41" s="50">
        <v>170</v>
      </c>
      <c r="K41" s="30">
        <f>SUM(G41:J41)</f>
        <v>826</v>
      </c>
      <c r="L41" s="30">
        <f>COUNTIF(G41:J41, "&gt;0" )</f>
        <v>4</v>
      </c>
      <c r="M41" s="30">
        <f>IF(L41=0,0,K41/L41)</f>
        <v>206.5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141" s="1" customFormat="1" ht="13.95" customHeight="1" x14ac:dyDescent="0.25">
      <c r="A42" s="24">
        <v>30</v>
      </c>
      <c r="B42" s="1" t="s">
        <v>557</v>
      </c>
      <c r="C42" s="22" t="s">
        <v>556</v>
      </c>
      <c r="E42" s="1" t="s">
        <v>1239</v>
      </c>
      <c r="F42" s="1" t="s">
        <v>8</v>
      </c>
      <c r="G42" s="50">
        <v>226</v>
      </c>
      <c r="H42" s="50">
        <v>220</v>
      </c>
      <c r="I42" s="50">
        <v>189</v>
      </c>
      <c r="J42" s="50">
        <v>184</v>
      </c>
      <c r="K42" s="30">
        <f>SUM(G42:J42)</f>
        <v>819</v>
      </c>
      <c r="L42" s="30">
        <f>COUNTIF(G42:J42, "&gt;0" )</f>
        <v>4</v>
      </c>
      <c r="M42" s="30">
        <f>IF(L42=0,0,K42/L42)</f>
        <v>204.75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141" s="1" customFormat="1" ht="13.95" customHeight="1" x14ac:dyDescent="0.25">
      <c r="A43" s="24">
        <v>31</v>
      </c>
      <c r="B43" s="1" t="s">
        <v>271</v>
      </c>
      <c r="C43" s="22" t="s">
        <v>270</v>
      </c>
      <c r="E43" s="1" t="s">
        <v>1250</v>
      </c>
      <c r="F43" s="1" t="s">
        <v>8</v>
      </c>
      <c r="G43" s="50">
        <v>206</v>
      </c>
      <c r="H43" s="50">
        <v>194</v>
      </c>
      <c r="I43" s="50">
        <v>190</v>
      </c>
      <c r="J43" s="50">
        <v>228</v>
      </c>
      <c r="K43" s="30">
        <f>SUM(G43:J43)</f>
        <v>818</v>
      </c>
      <c r="L43" s="30">
        <f>COUNTIF(G43:J43, "&gt;0" )</f>
        <v>4</v>
      </c>
      <c r="M43" s="30">
        <f>IF(L43=0,0,K43/L43)</f>
        <v>204.5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141" s="1" customFormat="1" ht="13.95" customHeight="1" x14ac:dyDescent="0.25">
      <c r="A44" s="24">
        <v>32</v>
      </c>
      <c r="B44" s="1" t="s">
        <v>52</v>
      </c>
      <c r="C44" s="22" t="s">
        <v>51</v>
      </c>
      <c r="E44" s="1" t="s">
        <v>1221</v>
      </c>
      <c r="F44" s="1" t="s">
        <v>8</v>
      </c>
      <c r="G44" s="50">
        <v>191</v>
      </c>
      <c r="H44" s="50">
        <v>193</v>
      </c>
      <c r="I44" s="50">
        <v>225</v>
      </c>
      <c r="J44" s="50">
        <v>209</v>
      </c>
      <c r="K44" s="30">
        <f>SUM(G44:J44)</f>
        <v>818</v>
      </c>
      <c r="L44" s="30">
        <f>COUNTIF(G44:J44, "&gt;0" )</f>
        <v>4</v>
      </c>
      <c r="M44" s="30">
        <f>IF(L44=0,0,K44/L44)</f>
        <v>204.5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5" customHeight="1" x14ac:dyDescent="0.25">
      <c r="A45" s="24">
        <v>33</v>
      </c>
      <c r="B45" s="1" t="s">
        <v>378</v>
      </c>
      <c r="C45" s="22" t="s">
        <v>377</v>
      </c>
      <c r="E45" s="1" t="s">
        <v>1253</v>
      </c>
      <c r="F45" s="1" t="s">
        <v>8</v>
      </c>
      <c r="G45" s="50">
        <v>221</v>
      </c>
      <c r="H45" s="50">
        <v>190</v>
      </c>
      <c r="I45" s="50">
        <v>195</v>
      </c>
      <c r="J45" s="50">
        <v>212</v>
      </c>
      <c r="K45" s="30">
        <f>SUM(G45:J45)</f>
        <v>818</v>
      </c>
      <c r="L45" s="30">
        <f>COUNTIF(G45:J45, "&gt;0" )</f>
        <v>4</v>
      </c>
      <c r="M45" s="30">
        <f>IF(L45=0,0,K45/L45)</f>
        <v>204.5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5" customHeight="1" x14ac:dyDescent="0.25">
      <c r="A46" s="24">
        <v>34</v>
      </c>
      <c r="B46" s="1" t="s">
        <v>526</v>
      </c>
      <c r="C46" s="22" t="s">
        <v>525</v>
      </c>
      <c r="E46" s="1" t="s">
        <v>1238</v>
      </c>
      <c r="F46" s="1" t="s">
        <v>8</v>
      </c>
      <c r="G46" s="50">
        <v>203</v>
      </c>
      <c r="H46" s="50">
        <v>255</v>
      </c>
      <c r="I46" s="50">
        <v>188</v>
      </c>
      <c r="J46" s="50">
        <v>171</v>
      </c>
      <c r="K46" s="30">
        <f>SUM(G46:J46)</f>
        <v>817</v>
      </c>
      <c r="L46" s="30">
        <f>COUNTIF(G46:J46, "&gt;0" )</f>
        <v>4</v>
      </c>
      <c r="M46" s="30">
        <f>IF(L46=0,0,K46/L46)</f>
        <v>204.25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5" customHeight="1" x14ac:dyDescent="0.25">
      <c r="A47" s="24">
        <v>35</v>
      </c>
      <c r="B47" s="1" t="s">
        <v>96</v>
      </c>
      <c r="C47" s="22" t="s">
        <v>95</v>
      </c>
      <c r="E47" s="1" t="s">
        <v>1243</v>
      </c>
      <c r="F47" s="1" t="s">
        <v>8</v>
      </c>
      <c r="G47" s="50">
        <v>194</v>
      </c>
      <c r="H47" s="50">
        <v>201</v>
      </c>
      <c r="I47" s="50">
        <v>196</v>
      </c>
      <c r="J47" s="50">
        <v>226</v>
      </c>
      <c r="K47" s="30">
        <f>SUM(G47:J47)</f>
        <v>817</v>
      </c>
      <c r="L47" s="30">
        <f>COUNTIF(G47:J47, "&gt;0" )</f>
        <v>4</v>
      </c>
      <c r="M47" s="30">
        <f>IF(L47=0,0,K47/L47)</f>
        <v>204.25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5" customHeight="1" x14ac:dyDescent="0.25">
      <c r="A48" s="24">
        <v>36</v>
      </c>
      <c r="B48" s="1" t="s">
        <v>253</v>
      </c>
      <c r="C48" s="22" t="s">
        <v>252</v>
      </c>
      <c r="E48" s="1" t="s">
        <v>1250</v>
      </c>
      <c r="F48" s="1" t="s">
        <v>8</v>
      </c>
      <c r="G48" s="50">
        <v>181</v>
      </c>
      <c r="H48" s="50">
        <v>243</v>
      </c>
      <c r="I48" s="50">
        <v>229</v>
      </c>
      <c r="J48" s="50">
        <v>158</v>
      </c>
      <c r="K48" s="30">
        <f>SUM(G48:J48)</f>
        <v>811</v>
      </c>
      <c r="L48" s="30">
        <f>COUNTIF(G48:J48, "&gt;0" )</f>
        <v>4</v>
      </c>
      <c r="M48" s="30">
        <f>IF(L48=0,0,K48/L48)</f>
        <v>202.75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149</v>
      </c>
      <c r="C49" s="22" t="s">
        <v>148</v>
      </c>
      <c r="E49" s="1" t="s">
        <v>1245</v>
      </c>
      <c r="F49" s="1" t="s">
        <v>8</v>
      </c>
      <c r="G49" s="50">
        <v>158</v>
      </c>
      <c r="H49" s="50">
        <v>264</v>
      </c>
      <c r="I49" s="50">
        <v>183</v>
      </c>
      <c r="J49" s="50">
        <v>202</v>
      </c>
      <c r="K49" s="30">
        <f>SUM(G49:J49)</f>
        <v>807</v>
      </c>
      <c r="L49" s="30">
        <f>COUNTIF(G49:J49, "&gt;0" )</f>
        <v>4</v>
      </c>
      <c r="M49" s="30">
        <f>IF(L49=0,0,K49/L49)</f>
        <v>201.75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441</v>
      </c>
      <c r="C50" s="22" t="s">
        <v>440</v>
      </c>
      <c r="E50" s="1" t="s">
        <v>1255</v>
      </c>
      <c r="F50" s="1" t="s">
        <v>8</v>
      </c>
      <c r="G50" s="50">
        <v>181</v>
      </c>
      <c r="H50" s="50">
        <v>225</v>
      </c>
      <c r="I50" s="50">
        <v>209</v>
      </c>
      <c r="J50" s="50">
        <v>190</v>
      </c>
      <c r="K50" s="30">
        <f>SUM(G50:J50)</f>
        <v>805</v>
      </c>
      <c r="L50" s="30">
        <f>COUNTIF(G50:J50, "&gt;0" )</f>
        <v>4</v>
      </c>
      <c r="M50" s="30">
        <f>IF(L50=0,0,K50/L50)</f>
        <v>201.25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29</v>
      </c>
      <c r="C51" s="22" t="s">
        <v>28</v>
      </c>
      <c r="E51" s="1" t="s">
        <v>1221</v>
      </c>
      <c r="F51" s="1" t="s">
        <v>8</v>
      </c>
      <c r="G51" s="50">
        <v>187</v>
      </c>
      <c r="H51" s="50">
        <v>211</v>
      </c>
      <c r="I51" s="50">
        <v>236</v>
      </c>
      <c r="J51" s="50">
        <v>170</v>
      </c>
      <c r="K51" s="30">
        <f>SUM(G51:J51)</f>
        <v>804</v>
      </c>
      <c r="L51" s="30">
        <f>COUNTIF(G51:J51, "&gt;0" )</f>
        <v>4</v>
      </c>
      <c r="M51" s="30">
        <f>IF(L51=0,0,K51/L51)</f>
        <v>201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141</v>
      </c>
      <c r="C52" s="22" t="s">
        <v>140</v>
      </c>
      <c r="E52" s="1" t="s">
        <v>1225</v>
      </c>
      <c r="F52" s="1" t="s">
        <v>8</v>
      </c>
      <c r="G52" s="50">
        <v>159</v>
      </c>
      <c r="H52" s="50">
        <v>179</v>
      </c>
      <c r="I52" s="50">
        <v>220</v>
      </c>
      <c r="J52" s="50">
        <v>245</v>
      </c>
      <c r="K52" s="30">
        <f>SUM(G52:J52)</f>
        <v>803</v>
      </c>
      <c r="L52" s="30">
        <f>COUNTIF(G52:J52, "&gt;0" )</f>
        <v>4</v>
      </c>
      <c r="M52" s="30">
        <f>IF(L52=0,0,K52/L52)</f>
        <v>200.75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267</v>
      </c>
      <c r="C53" s="22" t="s">
        <v>266</v>
      </c>
      <c r="E53" s="1" t="s">
        <v>1251</v>
      </c>
      <c r="F53" s="1" t="s">
        <v>8</v>
      </c>
      <c r="G53" s="50">
        <v>216</v>
      </c>
      <c r="H53" s="50">
        <v>196</v>
      </c>
      <c r="I53" s="50">
        <v>189</v>
      </c>
      <c r="J53" s="50">
        <v>202</v>
      </c>
      <c r="K53" s="30">
        <f>SUM(G53:J53)</f>
        <v>803</v>
      </c>
      <c r="L53" s="30">
        <f>COUNTIF(G53:J53, "&gt;0" )</f>
        <v>4</v>
      </c>
      <c r="M53" s="30">
        <f>IF(L53=0,0,K53/L53)</f>
        <v>200.75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259</v>
      </c>
      <c r="C54" s="22" t="s">
        <v>258</v>
      </c>
      <c r="E54" s="1" t="s">
        <v>1229</v>
      </c>
      <c r="F54" s="1" t="s">
        <v>8</v>
      </c>
      <c r="G54" s="50">
        <v>183</v>
      </c>
      <c r="H54" s="50">
        <v>225</v>
      </c>
      <c r="I54" s="50">
        <v>234</v>
      </c>
      <c r="J54" s="50">
        <v>157</v>
      </c>
      <c r="K54" s="30">
        <f>SUM(G54:J54)</f>
        <v>799</v>
      </c>
      <c r="L54" s="30">
        <f>COUNTIF(G54:J54, "&gt;0" )</f>
        <v>4</v>
      </c>
      <c r="M54" s="30">
        <f>IF(L54=0,0,K54/L54)</f>
        <v>199.75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265</v>
      </c>
      <c r="C55" s="22" t="s">
        <v>264</v>
      </c>
      <c r="E55" s="1" t="s">
        <v>1251</v>
      </c>
      <c r="F55" s="1" t="s">
        <v>8</v>
      </c>
      <c r="G55" s="50">
        <v>234</v>
      </c>
      <c r="H55" s="50">
        <v>221</v>
      </c>
      <c r="I55" s="50">
        <v>154</v>
      </c>
      <c r="J55" s="50">
        <v>188</v>
      </c>
      <c r="K55" s="30">
        <f>SUM(G55:J55)</f>
        <v>797</v>
      </c>
      <c r="L55" s="30">
        <f>COUNTIF(G55:J55, "&gt;0" )</f>
        <v>4</v>
      </c>
      <c r="M55" s="30">
        <f>IF(L55=0,0,K55/L55)</f>
        <v>199.25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449</v>
      </c>
      <c r="C56" s="22" t="s">
        <v>448</v>
      </c>
      <c r="E56" s="1" t="s">
        <v>1255</v>
      </c>
      <c r="F56" s="1" t="s">
        <v>8</v>
      </c>
      <c r="G56" s="50">
        <v>226</v>
      </c>
      <c r="H56" s="50">
        <v>167</v>
      </c>
      <c r="I56" s="50">
        <v>200</v>
      </c>
      <c r="J56" s="50">
        <v>203</v>
      </c>
      <c r="K56" s="30">
        <f>SUM(G56:J56)</f>
        <v>796</v>
      </c>
      <c r="L56" s="30">
        <f>COUNTIF(G56:J56, "&gt;0" )</f>
        <v>4</v>
      </c>
      <c r="M56" s="30">
        <f>IF(L56=0,0,K56/L56)</f>
        <v>199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187</v>
      </c>
      <c r="C57" s="22" t="s">
        <v>186</v>
      </c>
      <c r="E57" s="1" t="s">
        <v>1227</v>
      </c>
      <c r="F57" s="1" t="s">
        <v>8</v>
      </c>
      <c r="G57" s="50">
        <v>193</v>
      </c>
      <c r="H57" s="50">
        <v>175</v>
      </c>
      <c r="I57" s="50">
        <v>212</v>
      </c>
      <c r="J57" s="50">
        <v>215</v>
      </c>
      <c r="K57" s="30">
        <f>SUM(G57:J57)</f>
        <v>795</v>
      </c>
      <c r="L57" s="30">
        <f>COUNTIF(G57:J57, "&gt;0" )</f>
        <v>4</v>
      </c>
      <c r="M57" s="30">
        <f>IF(L57=0,0,K57/L57)</f>
        <v>198.75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505</v>
      </c>
      <c r="C58" s="22" t="s">
        <v>504</v>
      </c>
      <c r="E58" s="1" t="s">
        <v>1237</v>
      </c>
      <c r="F58" s="1" t="s">
        <v>8</v>
      </c>
      <c r="G58" s="50">
        <v>186</v>
      </c>
      <c r="H58" s="50">
        <v>188</v>
      </c>
      <c r="I58" s="50">
        <v>207</v>
      </c>
      <c r="J58" s="50">
        <v>214</v>
      </c>
      <c r="K58" s="30">
        <f>SUM(G58:J58)</f>
        <v>795</v>
      </c>
      <c r="L58" s="30">
        <f>COUNTIF(G58:J58, "&gt;0" )</f>
        <v>4</v>
      </c>
      <c r="M58" s="30">
        <f>IF(L58=0,0,K58/L58)</f>
        <v>198.75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255</v>
      </c>
      <c r="C59" s="22" t="s">
        <v>254</v>
      </c>
      <c r="E59" s="1" t="s">
        <v>1250</v>
      </c>
      <c r="F59" s="1" t="s">
        <v>8</v>
      </c>
      <c r="G59" s="50">
        <v>189</v>
      </c>
      <c r="H59" s="50">
        <v>193</v>
      </c>
      <c r="I59" s="50">
        <v>234</v>
      </c>
      <c r="J59" s="50">
        <v>176</v>
      </c>
      <c r="K59" s="30">
        <f>SUM(G59:J59)</f>
        <v>792</v>
      </c>
      <c r="L59" s="30">
        <f>COUNTIF(G59:J59, "&gt;0" )</f>
        <v>4</v>
      </c>
      <c r="M59" s="30">
        <f>IF(L59=0,0,K59/L59)</f>
        <v>198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79</v>
      </c>
      <c r="C60" s="22" t="s">
        <v>78</v>
      </c>
      <c r="E60" s="1" t="s">
        <v>1223</v>
      </c>
      <c r="F60" s="1" t="s">
        <v>8</v>
      </c>
      <c r="G60" s="50">
        <v>201</v>
      </c>
      <c r="H60" s="50">
        <v>181</v>
      </c>
      <c r="I60" s="50">
        <v>227</v>
      </c>
      <c r="J60" s="50">
        <v>181</v>
      </c>
      <c r="K60" s="30">
        <f>SUM(G60:J60)</f>
        <v>790</v>
      </c>
      <c r="L60" s="30">
        <f>COUNTIF(G60:J60, "&gt;0" )</f>
        <v>4</v>
      </c>
      <c r="M60" s="30">
        <f>IF(L60=0,0,K60/L60)</f>
        <v>197.5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42</v>
      </c>
      <c r="C61" s="22" t="s">
        <v>41</v>
      </c>
      <c r="E61" s="1" t="s">
        <v>1240</v>
      </c>
      <c r="F61" s="1" t="s">
        <v>8</v>
      </c>
      <c r="G61" s="50">
        <v>175</v>
      </c>
      <c r="H61" s="50">
        <v>202</v>
      </c>
      <c r="I61" s="50">
        <v>171</v>
      </c>
      <c r="J61" s="50">
        <v>238</v>
      </c>
      <c r="K61" s="30">
        <f>SUM(G61:J61)</f>
        <v>786</v>
      </c>
      <c r="L61" s="30">
        <f>COUNTIF(G61:J61, "&gt;0" )</f>
        <v>4</v>
      </c>
      <c r="M61" s="30">
        <f>IF(L61=0,0,K61/L61)</f>
        <v>196.5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437</v>
      </c>
      <c r="C62" s="22" t="s">
        <v>436</v>
      </c>
      <c r="E62" s="1" t="s">
        <v>1235</v>
      </c>
      <c r="F62" s="1" t="s">
        <v>8</v>
      </c>
      <c r="G62" s="50">
        <v>181</v>
      </c>
      <c r="H62" s="50">
        <v>184</v>
      </c>
      <c r="I62" s="50">
        <v>185</v>
      </c>
      <c r="J62" s="50">
        <v>233</v>
      </c>
      <c r="K62" s="30">
        <f>SUM(G62:J62)</f>
        <v>783</v>
      </c>
      <c r="L62" s="30">
        <f>COUNTIF(G62:J62, "&gt;0" )</f>
        <v>4</v>
      </c>
      <c r="M62" s="30">
        <f>IF(L62=0,0,K62/L62)</f>
        <v>195.75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112</v>
      </c>
      <c r="C63" s="22" t="s">
        <v>111</v>
      </c>
      <c r="E63" s="1" t="s">
        <v>1224</v>
      </c>
      <c r="F63" s="1" t="s">
        <v>8</v>
      </c>
      <c r="G63" s="50">
        <v>235</v>
      </c>
      <c r="H63" s="50">
        <v>211</v>
      </c>
      <c r="I63" s="50">
        <v>145</v>
      </c>
      <c r="J63" s="50">
        <v>191</v>
      </c>
      <c r="K63" s="30">
        <f>SUM(G63:J63)</f>
        <v>782</v>
      </c>
      <c r="L63" s="30">
        <f>COUNTIF(G63:J63, "&gt;0" )</f>
        <v>4</v>
      </c>
      <c r="M63" s="30">
        <f>IF(L63=0,0,K63/L63)</f>
        <v>195.5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311</v>
      </c>
      <c r="C64" s="22" t="s">
        <v>310</v>
      </c>
      <c r="E64" s="1" t="s">
        <v>1231</v>
      </c>
      <c r="F64" s="1" t="s">
        <v>8</v>
      </c>
      <c r="G64" s="50">
        <v>181</v>
      </c>
      <c r="H64" s="50">
        <v>219</v>
      </c>
      <c r="I64" s="50">
        <v>180</v>
      </c>
      <c r="J64" s="50">
        <v>201</v>
      </c>
      <c r="K64" s="30">
        <f>SUM(G64:J64)</f>
        <v>781</v>
      </c>
      <c r="L64" s="30">
        <f>COUNTIF(G64:J64, "&gt;0" )</f>
        <v>4</v>
      </c>
      <c r="M64" s="30">
        <f>IF(L64=0,0,K64/L64)</f>
        <v>195.25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491</v>
      </c>
      <c r="C65" s="22" t="s">
        <v>490</v>
      </c>
      <c r="E65" s="1" t="s">
        <v>1237</v>
      </c>
      <c r="F65" s="1" t="s">
        <v>8</v>
      </c>
      <c r="G65" s="50">
        <v>174</v>
      </c>
      <c r="H65" s="50">
        <v>218</v>
      </c>
      <c r="I65" s="50">
        <v>192</v>
      </c>
      <c r="J65" s="50">
        <v>192</v>
      </c>
      <c r="K65" s="30">
        <f>SUM(G65:J65)</f>
        <v>776</v>
      </c>
      <c r="L65" s="30">
        <f>COUNTIF(G65:J65, "&gt;0" )</f>
        <v>4</v>
      </c>
      <c r="M65" s="30">
        <f>IF(L65=0,0,K65/L65)</f>
        <v>194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468</v>
      </c>
      <c r="C66" s="22" t="s">
        <v>467</v>
      </c>
      <c r="E66" s="1" t="s">
        <v>1236</v>
      </c>
      <c r="F66" s="1" t="s">
        <v>8</v>
      </c>
      <c r="G66" s="50">
        <v>172</v>
      </c>
      <c r="H66" s="50">
        <v>203</v>
      </c>
      <c r="I66" s="50">
        <v>181</v>
      </c>
      <c r="J66" s="50">
        <v>220</v>
      </c>
      <c r="K66" s="30">
        <f>SUM(G66:J66)</f>
        <v>776</v>
      </c>
      <c r="L66" s="30">
        <f>COUNTIF(G66:J66, "&gt;0" )</f>
        <v>4</v>
      </c>
      <c r="M66" s="30">
        <f>IF(L66=0,0,K66/L66)</f>
        <v>194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177</v>
      </c>
      <c r="C67" s="22" t="s">
        <v>176</v>
      </c>
      <c r="E67" s="64" t="s">
        <v>1227</v>
      </c>
      <c r="F67" s="64" t="s">
        <v>8</v>
      </c>
      <c r="G67" s="24">
        <v>179</v>
      </c>
      <c r="H67" s="24">
        <v>197</v>
      </c>
      <c r="I67" s="24">
        <v>216</v>
      </c>
      <c r="J67" s="24">
        <v>175</v>
      </c>
      <c r="K67" s="19">
        <f>SUM(G67:J67)</f>
        <v>767</v>
      </c>
      <c r="L67" s="19">
        <f>COUNTIF(G67:J67, "&gt;0" )</f>
        <v>4</v>
      </c>
      <c r="M67" s="19">
        <f>IF(L67=0,0,K67/L67)</f>
        <v>191.75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309</v>
      </c>
      <c r="C68" s="22" t="s">
        <v>308</v>
      </c>
      <c r="E68" s="1" t="s">
        <v>1231</v>
      </c>
      <c r="F68" s="1" t="s">
        <v>8</v>
      </c>
      <c r="G68" s="50">
        <v>188</v>
      </c>
      <c r="H68" s="50">
        <v>201</v>
      </c>
      <c r="I68" s="50">
        <v>199</v>
      </c>
      <c r="J68" s="50">
        <v>177</v>
      </c>
      <c r="K68" s="30">
        <f>SUM(G68:J68)</f>
        <v>765</v>
      </c>
      <c r="L68" s="30">
        <f>COUNTIF(G68:J68, "&gt;0" )</f>
        <v>4</v>
      </c>
      <c r="M68" s="30">
        <f>IF(L68=0,0,K68/L68)</f>
        <v>191.25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474</v>
      </c>
      <c r="C69" s="22" t="s">
        <v>473</v>
      </c>
      <c r="E69" s="1" t="s">
        <v>1236</v>
      </c>
      <c r="F69" s="1" t="s">
        <v>8</v>
      </c>
      <c r="G69" s="50">
        <v>198</v>
      </c>
      <c r="H69" s="50">
        <v>172</v>
      </c>
      <c r="I69" s="50">
        <v>192</v>
      </c>
      <c r="J69" s="50">
        <v>203</v>
      </c>
      <c r="K69" s="30">
        <f>SUM(G69:J69)</f>
        <v>765</v>
      </c>
      <c r="L69" s="30">
        <f>COUNTIF(G69:J69, "&gt;0" )</f>
        <v>4</v>
      </c>
      <c r="M69" s="30">
        <f>IF(L69=0,0,K69/L69)</f>
        <v>191.25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162</v>
      </c>
      <c r="C70" s="22" t="s">
        <v>161</v>
      </c>
      <c r="E70" s="1" t="s">
        <v>1226</v>
      </c>
      <c r="F70" s="1" t="s">
        <v>8</v>
      </c>
      <c r="G70" s="50">
        <v>202</v>
      </c>
      <c r="H70" s="50">
        <v>164</v>
      </c>
      <c r="I70" s="50">
        <v>180</v>
      </c>
      <c r="J70" s="50">
        <v>212</v>
      </c>
      <c r="K70" s="30">
        <f>SUM(G70:J70)</f>
        <v>758</v>
      </c>
      <c r="L70" s="30">
        <f>COUNTIF(G70:J70, "&gt;0" )</f>
        <v>4</v>
      </c>
      <c r="M70" s="30">
        <f>IF(L70=0,0,K70/L70)</f>
        <v>189.5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56</v>
      </c>
      <c r="C71" s="22" t="s">
        <v>55</v>
      </c>
      <c r="E71" s="1" t="s">
        <v>1240</v>
      </c>
      <c r="F71" s="1" t="s">
        <v>8</v>
      </c>
      <c r="G71" s="50">
        <v>163</v>
      </c>
      <c r="H71" s="50">
        <v>170</v>
      </c>
      <c r="I71" s="50">
        <v>223</v>
      </c>
      <c r="J71" s="50">
        <v>201</v>
      </c>
      <c r="K71" s="30">
        <f>SUM(G71:J71)</f>
        <v>757</v>
      </c>
      <c r="L71" s="30">
        <f>COUNTIF(G71:J71, "&gt;0" )</f>
        <v>4</v>
      </c>
      <c r="M71" s="30">
        <f>IF(L71=0,0,K71/L71)</f>
        <v>189.25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156</v>
      </c>
      <c r="C72" s="22" t="s">
        <v>155</v>
      </c>
      <c r="E72" s="1" t="s">
        <v>1246</v>
      </c>
      <c r="F72" s="1" t="s">
        <v>8</v>
      </c>
      <c r="G72" s="50">
        <v>164</v>
      </c>
      <c r="H72" s="50">
        <v>193</v>
      </c>
      <c r="I72" s="50">
        <v>163</v>
      </c>
      <c r="J72" s="50">
        <v>234</v>
      </c>
      <c r="K72" s="30">
        <f>SUM(G72:J72)</f>
        <v>754</v>
      </c>
      <c r="L72" s="30">
        <f>COUNTIF(G72:J72, "&gt;0" )</f>
        <v>4</v>
      </c>
      <c r="M72" s="30">
        <f>IF(L72=0,0,K72/L72)</f>
        <v>188.5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232</v>
      </c>
      <c r="C73" s="22" t="s">
        <v>231</v>
      </c>
      <c r="E73" s="1" t="s">
        <v>1249</v>
      </c>
      <c r="F73" s="1" t="s">
        <v>8</v>
      </c>
      <c r="G73" s="50">
        <v>156</v>
      </c>
      <c r="H73" s="50">
        <v>192</v>
      </c>
      <c r="I73" s="50">
        <v>202</v>
      </c>
      <c r="J73" s="50">
        <v>203</v>
      </c>
      <c r="K73" s="30">
        <f>SUM(G73:J73)</f>
        <v>753</v>
      </c>
      <c r="L73" s="30">
        <f>COUNTIF(G73:J73, "&gt;0" )</f>
        <v>4</v>
      </c>
      <c r="M73" s="30">
        <f>IF(L73=0,0,K73/L73)</f>
        <v>188.25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160</v>
      </c>
      <c r="C74" s="22" t="s">
        <v>159</v>
      </c>
      <c r="E74" s="1" t="s">
        <v>1246</v>
      </c>
      <c r="F74" s="1" t="s">
        <v>8</v>
      </c>
      <c r="G74" s="50">
        <v>243</v>
      </c>
      <c r="H74" s="50">
        <v>194</v>
      </c>
      <c r="I74" s="50">
        <v>149</v>
      </c>
      <c r="J74" s="50">
        <v>165</v>
      </c>
      <c r="K74" s="30">
        <f>SUM(G74:J74)</f>
        <v>751</v>
      </c>
      <c r="L74" s="30">
        <f>COUNTIF(G74:J74, "&gt;0" )</f>
        <v>4</v>
      </c>
      <c r="M74" s="30">
        <f>IF(L74=0,0,K74/L74)</f>
        <v>187.75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565</v>
      </c>
      <c r="C75" s="22" t="s">
        <v>564</v>
      </c>
      <c r="E75" s="1" t="s">
        <v>1239</v>
      </c>
      <c r="F75" s="1" t="s">
        <v>8</v>
      </c>
      <c r="G75" s="50">
        <v>164</v>
      </c>
      <c r="H75" s="50">
        <v>193</v>
      </c>
      <c r="I75" s="50">
        <v>190</v>
      </c>
      <c r="J75" s="50">
        <v>202</v>
      </c>
      <c r="K75" s="30">
        <f>SUM(G75:J75)</f>
        <v>749</v>
      </c>
      <c r="L75" s="30">
        <f>COUNTIF(G75:J75, "&gt;0" )</f>
        <v>4</v>
      </c>
      <c r="M75" s="30">
        <f>IF(L75=0,0,K75/L75)</f>
        <v>187.25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569</v>
      </c>
      <c r="C76" s="22" t="s">
        <v>568</v>
      </c>
      <c r="E76" s="1" t="s">
        <v>1239</v>
      </c>
      <c r="F76" s="1" t="s">
        <v>8</v>
      </c>
      <c r="G76" s="50">
        <v>197</v>
      </c>
      <c r="H76" s="50">
        <v>203</v>
      </c>
      <c r="I76" s="50">
        <v>189</v>
      </c>
      <c r="J76" s="50">
        <v>159</v>
      </c>
      <c r="K76" s="30">
        <f>SUM(G76:J76)</f>
        <v>748</v>
      </c>
      <c r="L76" s="30">
        <f>COUNTIF(G76:J76, "&gt;0" )</f>
        <v>4</v>
      </c>
      <c r="M76" s="30">
        <f>IF(L76=0,0,K76/L76)</f>
        <v>187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555</v>
      </c>
      <c r="C77" s="22" t="s">
        <v>554</v>
      </c>
      <c r="E77" s="1" t="s">
        <v>1239</v>
      </c>
      <c r="F77" s="1" t="s">
        <v>8</v>
      </c>
      <c r="G77" s="50">
        <v>140</v>
      </c>
      <c r="H77" s="50">
        <v>230</v>
      </c>
      <c r="I77" s="50">
        <v>188</v>
      </c>
      <c r="J77" s="50">
        <v>186</v>
      </c>
      <c r="K77" s="30">
        <f>SUM(G77:J77)</f>
        <v>744</v>
      </c>
      <c r="L77" s="30">
        <f>COUNTIF(G77:J77, "&gt;0" )</f>
        <v>4</v>
      </c>
      <c r="M77" s="30">
        <f>IF(L77=0,0,K77/L77)</f>
        <v>186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34</v>
      </c>
      <c r="C78" s="22" t="s">
        <v>33</v>
      </c>
      <c r="E78" s="1" t="s">
        <v>1240</v>
      </c>
      <c r="F78" s="1" t="s">
        <v>8</v>
      </c>
      <c r="G78" s="50">
        <v>176</v>
      </c>
      <c r="H78" s="50">
        <v>194</v>
      </c>
      <c r="I78" s="50">
        <v>164</v>
      </c>
      <c r="J78" s="50">
        <v>209</v>
      </c>
      <c r="K78" s="30">
        <f>SUM(G78:J78)</f>
        <v>743</v>
      </c>
      <c r="L78" s="30">
        <f>COUNTIF(G78:J78, "&gt;0" )</f>
        <v>4</v>
      </c>
      <c r="M78" s="30">
        <f>IF(L78=0,0,K78/L78)</f>
        <v>185.75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133</v>
      </c>
      <c r="C79" s="22" t="s">
        <v>132</v>
      </c>
      <c r="E79" s="1" t="s">
        <v>1225</v>
      </c>
      <c r="F79" s="1" t="s">
        <v>8</v>
      </c>
      <c r="G79" s="50">
        <v>176</v>
      </c>
      <c r="H79" s="50">
        <v>175</v>
      </c>
      <c r="I79" s="50">
        <v>184</v>
      </c>
      <c r="J79" s="50">
        <v>202</v>
      </c>
      <c r="K79" s="30">
        <f>SUM(G79:J79)</f>
        <v>737</v>
      </c>
      <c r="L79" s="30">
        <f>COUNTIF(G79:J79, "&gt;0" )</f>
        <v>4</v>
      </c>
      <c r="M79" s="30">
        <f>IF(L79=0,0,K79/L79)</f>
        <v>184.25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559</v>
      </c>
      <c r="C80" s="22" t="s">
        <v>558</v>
      </c>
      <c r="E80" s="1" t="s">
        <v>1239</v>
      </c>
      <c r="F80" s="1" t="s">
        <v>8</v>
      </c>
      <c r="G80" s="50">
        <v>193</v>
      </c>
      <c r="H80" s="50">
        <v>181</v>
      </c>
      <c r="I80" s="50">
        <v>185</v>
      </c>
      <c r="J80" s="50">
        <v>175</v>
      </c>
      <c r="K80" s="30">
        <f>SUM(G80:J80)</f>
        <v>734</v>
      </c>
      <c r="L80" s="30">
        <f>COUNTIF(G80:J80, "&gt;0" )</f>
        <v>4</v>
      </c>
      <c r="M80" s="30">
        <f>IF(L80=0,0,K80/L80)</f>
        <v>183.5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193</v>
      </c>
      <c r="C81" s="22" t="s">
        <v>192</v>
      </c>
      <c r="E81" s="1" t="s">
        <v>1227</v>
      </c>
      <c r="F81" s="1" t="s">
        <v>8</v>
      </c>
      <c r="G81" s="50">
        <v>158</v>
      </c>
      <c r="H81" s="50">
        <v>216</v>
      </c>
      <c r="I81" s="50">
        <v>175</v>
      </c>
      <c r="J81" s="50">
        <v>184</v>
      </c>
      <c r="K81" s="30">
        <f>SUM(G81:J81)</f>
        <v>733</v>
      </c>
      <c r="L81" s="30">
        <f>COUNTIF(G81:J81, "&gt;0" )</f>
        <v>4</v>
      </c>
      <c r="M81" s="30">
        <f>IF(L81=0,0,K81/L81)</f>
        <v>183.25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402</v>
      </c>
      <c r="C82" s="22" t="s">
        <v>401</v>
      </c>
      <c r="E82" s="1" t="s">
        <v>1234</v>
      </c>
      <c r="F82" s="1" t="s">
        <v>8</v>
      </c>
      <c r="G82" s="50">
        <v>189</v>
      </c>
      <c r="H82" s="50">
        <v>205</v>
      </c>
      <c r="I82" s="50">
        <v>173</v>
      </c>
      <c r="J82" s="50">
        <v>160</v>
      </c>
      <c r="K82" s="30">
        <f>SUM(G82:J82)</f>
        <v>727</v>
      </c>
      <c r="L82" s="30">
        <f>COUNTIF(G82:J82, "&gt;0" )</f>
        <v>4</v>
      </c>
      <c r="M82" s="30">
        <f>IF(L82=0,0,K82/L82)</f>
        <v>181.75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482</v>
      </c>
      <c r="C83" s="22" t="s">
        <v>481</v>
      </c>
      <c r="E83" s="1" t="s">
        <v>1236</v>
      </c>
      <c r="F83" s="1" t="s">
        <v>8</v>
      </c>
      <c r="G83" s="50">
        <v>215</v>
      </c>
      <c r="H83" s="50">
        <v>166</v>
      </c>
      <c r="I83" s="50">
        <v>182</v>
      </c>
      <c r="J83" s="50">
        <v>163</v>
      </c>
      <c r="K83" s="30">
        <f>SUM(G83:J83)</f>
        <v>726</v>
      </c>
      <c r="L83" s="30">
        <f>COUNTIF(G83:J83, "&gt;0" )</f>
        <v>4</v>
      </c>
      <c r="M83" s="30">
        <f>IF(L83=0,0,K83/L83)</f>
        <v>181.5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122</v>
      </c>
      <c r="C84" s="22" t="s">
        <v>121</v>
      </c>
      <c r="E84" s="1" t="s">
        <v>1243</v>
      </c>
      <c r="F84" s="1" t="s">
        <v>8</v>
      </c>
      <c r="G84" s="50">
        <v>0</v>
      </c>
      <c r="H84" s="50">
        <v>245</v>
      </c>
      <c r="I84" s="50">
        <v>246</v>
      </c>
      <c r="J84" s="50">
        <v>231</v>
      </c>
      <c r="K84" s="30">
        <f>SUM(G84:J84)</f>
        <v>722</v>
      </c>
      <c r="L84" s="30">
        <f>COUNTIF(G84:J84, "&gt;0" )</f>
        <v>3</v>
      </c>
      <c r="M84" s="30">
        <f>IF(L84=0,0,K84/L84)</f>
        <v>240.66666666666666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329</v>
      </c>
      <c r="C85" s="22" t="s">
        <v>328</v>
      </c>
      <c r="E85" s="1" t="s">
        <v>1252</v>
      </c>
      <c r="F85" s="1" t="s">
        <v>8</v>
      </c>
      <c r="G85" s="50">
        <v>199</v>
      </c>
      <c r="H85" s="50">
        <v>159</v>
      </c>
      <c r="I85" s="50">
        <v>201</v>
      </c>
      <c r="J85" s="50">
        <v>161</v>
      </c>
      <c r="K85" s="30">
        <f>SUM(G85:J85)</f>
        <v>720</v>
      </c>
      <c r="L85" s="30">
        <f>COUNTIF(G85:J85, "&gt;0" )</f>
        <v>4</v>
      </c>
      <c r="M85" s="30">
        <f>IF(L85=0,0,K85/L85)</f>
        <v>180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147</v>
      </c>
      <c r="C86" s="22" t="s">
        <v>146</v>
      </c>
      <c r="E86" s="1" t="s">
        <v>1245</v>
      </c>
      <c r="F86" s="1" t="s">
        <v>8</v>
      </c>
      <c r="G86" s="50">
        <v>217</v>
      </c>
      <c r="H86" s="50">
        <v>163</v>
      </c>
      <c r="I86" s="50">
        <v>153</v>
      </c>
      <c r="J86" s="50">
        <v>186</v>
      </c>
      <c r="K86" s="30">
        <f>SUM(G86:J86)</f>
        <v>719</v>
      </c>
      <c r="L86" s="30">
        <f>COUNTIF(G86:J86, "&gt;0" )</f>
        <v>4</v>
      </c>
      <c r="M86" s="30">
        <f>IF(L86=0,0,K86/L86)</f>
        <v>179.75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370</v>
      </c>
      <c r="C87" s="22" t="s">
        <v>369</v>
      </c>
      <c r="E87" s="1" t="s">
        <v>1232</v>
      </c>
      <c r="F87" s="1" t="s">
        <v>8</v>
      </c>
      <c r="G87" s="50">
        <v>165</v>
      </c>
      <c r="H87" s="50">
        <v>161</v>
      </c>
      <c r="I87" s="50">
        <v>212</v>
      </c>
      <c r="J87" s="50">
        <v>178</v>
      </c>
      <c r="K87" s="30">
        <f>SUM(G87:J87)</f>
        <v>716</v>
      </c>
      <c r="L87" s="30">
        <f>COUNTIF(G87:J87, "&gt;0" )</f>
        <v>4</v>
      </c>
      <c r="M87" s="30">
        <f>IF(L87=0,0,K87/L87)</f>
        <v>179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404</v>
      </c>
      <c r="C88" s="22" t="s">
        <v>403</v>
      </c>
      <c r="E88" s="1" t="s">
        <v>1234</v>
      </c>
      <c r="F88" s="1" t="s">
        <v>8</v>
      </c>
      <c r="G88" s="50">
        <v>165</v>
      </c>
      <c r="H88" s="50">
        <v>191</v>
      </c>
      <c r="I88" s="50">
        <v>176</v>
      </c>
      <c r="J88" s="50">
        <v>180</v>
      </c>
      <c r="K88" s="30">
        <f>SUM(G88:J88)</f>
        <v>712</v>
      </c>
      <c r="L88" s="30">
        <f>COUNTIF(G88:J88, "&gt;0" )</f>
        <v>4</v>
      </c>
      <c r="M88" s="30">
        <f>IF(L88=0,0,K88/L88)</f>
        <v>178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273</v>
      </c>
      <c r="C89" s="22" t="s">
        <v>272</v>
      </c>
      <c r="E89" s="1" t="s">
        <v>1251</v>
      </c>
      <c r="F89" s="1" t="s">
        <v>8</v>
      </c>
      <c r="G89" s="50">
        <v>178</v>
      </c>
      <c r="H89" s="50">
        <v>177</v>
      </c>
      <c r="I89" s="50">
        <v>133</v>
      </c>
      <c r="J89" s="50">
        <v>222</v>
      </c>
      <c r="K89" s="30">
        <f>SUM(G89:J89)</f>
        <v>710</v>
      </c>
      <c r="L89" s="30">
        <f>COUNTIF(G89:J89, "&gt;0" )</f>
        <v>4</v>
      </c>
      <c r="M89" s="30">
        <f>IF(L89=0,0,K89/L89)</f>
        <v>177.5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236</v>
      </c>
      <c r="C90" s="22" t="s">
        <v>235</v>
      </c>
      <c r="E90" s="1" t="s">
        <v>1249</v>
      </c>
      <c r="F90" s="1" t="s">
        <v>8</v>
      </c>
      <c r="G90" s="50">
        <v>192</v>
      </c>
      <c r="H90" s="50">
        <v>167</v>
      </c>
      <c r="I90" s="50">
        <v>209</v>
      </c>
      <c r="J90" s="50">
        <v>140</v>
      </c>
      <c r="K90" s="30">
        <f>SUM(G90:J90)</f>
        <v>708</v>
      </c>
      <c r="L90" s="30">
        <f>COUNTIF(G90:J90, "&gt;0" )</f>
        <v>4</v>
      </c>
      <c r="M90" s="30">
        <f>IF(L90=0,0,K90/L90)</f>
        <v>177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179</v>
      </c>
      <c r="C91" s="22" t="s">
        <v>178</v>
      </c>
      <c r="E91" s="1" t="s">
        <v>1247</v>
      </c>
      <c r="F91" s="1" t="s">
        <v>8</v>
      </c>
      <c r="G91" s="50">
        <v>176</v>
      </c>
      <c r="H91" s="50">
        <v>161</v>
      </c>
      <c r="I91" s="50">
        <v>175</v>
      </c>
      <c r="J91" s="50">
        <v>195</v>
      </c>
      <c r="K91" s="30">
        <f>SUM(G91:J91)</f>
        <v>707</v>
      </c>
      <c r="L91" s="30">
        <f>COUNTIF(G91:J91, "&gt;0" )</f>
        <v>4</v>
      </c>
      <c r="M91" s="30">
        <f>IF(L91=0,0,K91/L91)</f>
        <v>176.75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32</v>
      </c>
      <c r="C92" s="22" t="s">
        <v>31</v>
      </c>
      <c r="E92" s="1" t="s">
        <v>1240</v>
      </c>
      <c r="F92" s="1" t="s">
        <v>8</v>
      </c>
      <c r="G92" s="50">
        <v>181</v>
      </c>
      <c r="H92" s="50">
        <v>172</v>
      </c>
      <c r="I92" s="50">
        <v>162</v>
      </c>
      <c r="J92" s="50">
        <v>191</v>
      </c>
      <c r="K92" s="30">
        <f>SUM(G92:J92)</f>
        <v>706</v>
      </c>
      <c r="L92" s="30">
        <f>COUNTIF(G92:J92, "&gt;0" )</f>
        <v>4</v>
      </c>
      <c r="M92" s="30">
        <f>IF(L92=0,0,K92/L92)</f>
        <v>176.5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40</v>
      </c>
      <c r="C93" s="22" t="s">
        <v>39</v>
      </c>
      <c r="E93" s="1" t="s">
        <v>1240</v>
      </c>
      <c r="F93" s="1" t="s">
        <v>8</v>
      </c>
      <c r="G93" s="50">
        <v>214</v>
      </c>
      <c r="H93" s="50">
        <v>156</v>
      </c>
      <c r="I93" s="50">
        <v>181</v>
      </c>
      <c r="J93" s="50">
        <v>151</v>
      </c>
      <c r="K93" s="30">
        <f>SUM(G93:J93)</f>
        <v>702</v>
      </c>
      <c r="L93" s="30">
        <f>COUNTIF(G93:J93, "&gt;0" )</f>
        <v>4</v>
      </c>
      <c r="M93" s="30">
        <f>IF(L93=0,0,K93/L93)</f>
        <v>175.5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315</v>
      </c>
      <c r="C94" s="22" t="s">
        <v>314</v>
      </c>
      <c r="E94" s="1" t="s">
        <v>1252</v>
      </c>
      <c r="F94" s="1" t="s">
        <v>8</v>
      </c>
      <c r="G94" s="50">
        <v>204</v>
      </c>
      <c r="H94" s="50">
        <v>169</v>
      </c>
      <c r="I94" s="50">
        <v>175</v>
      </c>
      <c r="J94" s="50">
        <v>149</v>
      </c>
      <c r="K94" s="30">
        <f>SUM(G94:J94)</f>
        <v>697</v>
      </c>
      <c r="L94" s="30">
        <f>COUNTIF(G94:J94, "&gt;0" )</f>
        <v>4</v>
      </c>
      <c r="M94" s="30">
        <f>IF(L94=0,0,K94/L94)</f>
        <v>174.25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170</v>
      </c>
      <c r="C95" s="22" t="s">
        <v>169</v>
      </c>
      <c r="E95" s="1" t="s">
        <v>1226</v>
      </c>
      <c r="F95" s="1" t="s">
        <v>8</v>
      </c>
      <c r="G95" s="50">
        <v>187</v>
      </c>
      <c r="H95" s="50">
        <v>161</v>
      </c>
      <c r="I95" s="50">
        <v>170</v>
      </c>
      <c r="J95" s="50">
        <v>178</v>
      </c>
      <c r="K95" s="30">
        <f>SUM(G95:J95)</f>
        <v>696</v>
      </c>
      <c r="L95" s="30">
        <f>COUNTIF(G95:J95, "&gt;0" )</f>
        <v>4</v>
      </c>
      <c r="M95" s="30">
        <f>IF(L95=0,0,K95/L95)</f>
        <v>174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340</v>
      </c>
      <c r="C96" s="22" t="s">
        <v>339</v>
      </c>
      <c r="E96" s="64" t="s">
        <v>1254</v>
      </c>
      <c r="F96" s="64" t="s">
        <v>8</v>
      </c>
      <c r="G96" s="24">
        <v>188</v>
      </c>
      <c r="H96" s="24">
        <v>168</v>
      </c>
      <c r="I96" s="24">
        <v>208</v>
      </c>
      <c r="J96" s="24">
        <v>130</v>
      </c>
      <c r="K96" s="19">
        <f>SUM(G96:J96)</f>
        <v>694</v>
      </c>
      <c r="L96" s="19">
        <f>COUNTIF(G96:J96, "&gt;0" )</f>
        <v>4</v>
      </c>
      <c r="M96" s="19">
        <f>IF(L96=0,0,K96/L96)</f>
        <v>173.5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317</v>
      </c>
      <c r="C97" s="22" t="s">
        <v>316</v>
      </c>
      <c r="E97" s="1" t="s">
        <v>1231</v>
      </c>
      <c r="F97" s="1" t="s">
        <v>8</v>
      </c>
      <c r="G97" s="50">
        <v>0</v>
      </c>
      <c r="H97" s="50">
        <v>191</v>
      </c>
      <c r="I97" s="50">
        <v>236</v>
      </c>
      <c r="J97" s="50">
        <v>264</v>
      </c>
      <c r="K97" s="30">
        <f>SUM(G97:J97)</f>
        <v>691</v>
      </c>
      <c r="L97" s="30">
        <f>COUNTIF(G97:J97, "&gt;0" )</f>
        <v>3</v>
      </c>
      <c r="M97" s="30">
        <f>IF(L97=0,0,K97/L97)</f>
        <v>230.33333333333334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168</v>
      </c>
      <c r="C98" s="22" t="s">
        <v>167</v>
      </c>
      <c r="E98" s="1" t="s">
        <v>1226</v>
      </c>
      <c r="F98" s="1" t="s">
        <v>8</v>
      </c>
      <c r="G98" s="50">
        <v>168</v>
      </c>
      <c r="H98" s="50">
        <v>231</v>
      </c>
      <c r="I98" s="50">
        <v>146</v>
      </c>
      <c r="J98" s="50">
        <v>145</v>
      </c>
      <c r="K98" s="30">
        <f>SUM(G98:J98)</f>
        <v>690</v>
      </c>
      <c r="L98" s="30">
        <f>COUNTIF(G98:J98, "&gt;0" )</f>
        <v>4</v>
      </c>
      <c r="M98" s="30">
        <f>IF(L98=0,0,K98/L98)</f>
        <v>172.5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287</v>
      </c>
      <c r="C99" s="22" t="s">
        <v>286</v>
      </c>
      <c r="E99" s="1" t="s">
        <v>1251</v>
      </c>
      <c r="F99" s="1" t="s">
        <v>8</v>
      </c>
      <c r="G99" s="50">
        <v>160</v>
      </c>
      <c r="H99" s="50">
        <v>170</v>
      </c>
      <c r="I99" s="50">
        <v>192</v>
      </c>
      <c r="J99" s="50">
        <v>167</v>
      </c>
      <c r="K99" s="30">
        <f>SUM(G99:J99)</f>
        <v>689</v>
      </c>
      <c r="L99" s="30">
        <f>COUNTIF(G99:J99, "&gt;0" )</f>
        <v>4</v>
      </c>
      <c r="M99" s="30">
        <f>IF(L99=0,0,K99/L99)</f>
        <v>172.25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376</v>
      </c>
      <c r="C100" s="22" t="s">
        <v>375</v>
      </c>
      <c r="E100" s="64" t="s">
        <v>1232</v>
      </c>
      <c r="F100" s="64" t="s">
        <v>8</v>
      </c>
      <c r="G100" s="24">
        <v>189</v>
      </c>
      <c r="H100" s="24">
        <v>160</v>
      </c>
      <c r="I100" s="24">
        <v>168</v>
      </c>
      <c r="J100" s="24">
        <v>171</v>
      </c>
      <c r="K100" s="19">
        <f>SUM(G100:J100)</f>
        <v>688</v>
      </c>
      <c r="L100" s="19">
        <f>COUNTIF(G100:J100, "&gt;0" )</f>
        <v>4</v>
      </c>
      <c r="M100" s="19">
        <f>IF(L100=0,0,K100/L100)</f>
        <v>172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139</v>
      </c>
      <c r="C101" s="22" t="s">
        <v>138</v>
      </c>
      <c r="E101" s="1" t="s">
        <v>1225</v>
      </c>
      <c r="F101" s="1" t="s">
        <v>8</v>
      </c>
      <c r="G101" s="50">
        <v>182</v>
      </c>
      <c r="H101" s="50">
        <v>184</v>
      </c>
      <c r="I101" s="50">
        <v>164</v>
      </c>
      <c r="J101" s="50">
        <v>157</v>
      </c>
      <c r="K101" s="30">
        <f>SUM(G101:J101)</f>
        <v>687</v>
      </c>
      <c r="L101" s="30">
        <f>COUNTIF(G101:J101, "&gt;0" )</f>
        <v>4</v>
      </c>
      <c r="M101" s="30">
        <f>IF(L101=0,0,K101/L101)</f>
        <v>171.75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145</v>
      </c>
      <c r="C102" s="22" t="s">
        <v>144</v>
      </c>
      <c r="E102" s="1" t="s">
        <v>1245</v>
      </c>
      <c r="F102" s="1" t="s">
        <v>8</v>
      </c>
      <c r="G102" s="50">
        <v>162</v>
      </c>
      <c r="H102" s="50">
        <v>194</v>
      </c>
      <c r="I102" s="50">
        <v>187</v>
      </c>
      <c r="J102" s="50">
        <v>143</v>
      </c>
      <c r="K102" s="30">
        <f>SUM(G102:J102)</f>
        <v>686</v>
      </c>
      <c r="L102" s="30">
        <f>COUNTIF(G102:J102, "&gt;0" )</f>
        <v>4</v>
      </c>
      <c r="M102" s="30">
        <f>IF(L102=0,0,K102/L102)</f>
        <v>171.5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296</v>
      </c>
      <c r="C103" s="22" t="s">
        <v>295</v>
      </c>
      <c r="E103" s="1" t="s">
        <v>1230</v>
      </c>
      <c r="F103" s="1" t="s">
        <v>8</v>
      </c>
      <c r="G103" s="50">
        <v>163</v>
      </c>
      <c r="H103" s="50">
        <v>184</v>
      </c>
      <c r="I103" s="50">
        <v>177</v>
      </c>
      <c r="J103" s="50">
        <v>161</v>
      </c>
      <c r="K103" s="30">
        <f>SUM(G103:J103)</f>
        <v>685</v>
      </c>
      <c r="L103" s="30">
        <f>COUNTIF(G103:J103, "&gt;0" )</f>
        <v>4</v>
      </c>
      <c r="M103" s="30">
        <f>IF(L103=0,0,K103/L103)</f>
        <v>171.25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395</v>
      </c>
      <c r="C104" s="22" t="s">
        <v>394</v>
      </c>
      <c r="E104" s="1" t="s">
        <v>1233</v>
      </c>
      <c r="F104" s="1" t="s">
        <v>8</v>
      </c>
      <c r="G104" s="50">
        <v>0</v>
      </c>
      <c r="H104" s="50">
        <v>239</v>
      </c>
      <c r="I104" s="50">
        <v>202</v>
      </c>
      <c r="J104" s="50">
        <v>236</v>
      </c>
      <c r="K104" s="30">
        <f>SUM(G104:J104)</f>
        <v>677</v>
      </c>
      <c r="L104" s="30">
        <f>COUNTIF(G104:J104, "&gt;0" )</f>
        <v>3</v>
      </c>
      <c r="M104" s="30">
        <f>IF(L104=0,0,K104/L104)</f>
        <v>225.66666666666666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360</v>
      </c>
      <c r="C105" s="22" t="s">
        <v>359</v>
      </c>
      <c r="E105" s="1" t="s">
        <v>1232</v>
      </c>
      <c r="F105" s="1" t="s">
        <v>8</v>
      </c>
      <c r="G105" s="50">
        <v>141</v>
      </c>
      <c r="H105" s="50">
        <v>159</v>
      </c>
      <c r="I105" s="50">
        <v>178</v>
      </c>
      <c r="J105" s="50">
        <v>198</v>
      </c>
      <c r="K105" s="30">
        <f>SUM(G105:J105)</f>
        <v>676</v>
      </c>
      <c r="L105" s="30">
        <f>COUNTIF(G105:J105, "&gt;0" )</f>
        <v>4</v>
      </c>
      <c r="M105" s="30">
        <f>IF(L105=0,0,K105/L105)</f>
        <v>169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77</v>
      </c>
      <c r="C106" s="22" t="s">
        <v>76</v>
      </c>
      <c r="E106" s="1" t="s">
        <v>1242</v>
      </c>
      <c r="F106" s="1" t="s">
        <v>8</v>
      </c>
      <c r="G106" s="50">
        <v>167</v>
      </c>
      <c r="H106" s="50">
        <v>173</v>
      </c>
      <c r="I106" s="50">
        <v>173</v>
      </c>
      <c r="J106" s="50">
        <v>157</v>
      </c>
      <c r="K106" s="30">
        <f>SUM(G106:J106)</f>
        <v>670</v>
      </c>
      <c r="L106" s="30">
        <f>COUNTIF(G106:J106, "&gt;0" )</f>
        <v>4</v>
      </c>
      <c r="M106" s="30">
        <f>IF(L106=0,0,K106/L106)</f>
        <v>167.5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331</v>
      </c>
      <c r="C107" s="22" t="s">
        <v>330</v>
      </c>
      <c r="E107" s="1" t="s">
        <v>1252</v>
      </c>
      <c r="F107" s="1" t="s">
        <v>8</v>
      </c>
      <c r="G107" s="50">
        <v>170</v>
      </c>
      <c r="H107" s="50">
        <v>156</v>
      </c>
      <c r="I107" s="50">
        <v>158</v>
      </c>
      <c r="J107" s="50">
        <v>184</v>
      </c>
      <c r="K107" s="30">
        <f>SUM(G107:J107)</f>
        <v>668</v>
      </c>
      <c r="L107" s="30">
        <f>COUNTIF(G107:J107, "&gt;0" )</f>
        <v>4</v>
      </c>
      <c r="M107" s="30">
        <f>IF(L107=0,0,K107/L107)</f>
        <v>167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152</v>
      </c>
      <c r="C108" s="22" t="s">
        <v>151</v>
      </c>
      <c r="E108" s="1" t="s">
        <v>1246</v>
      </c>
      <c r="F108" s="1" t="s">
        <v>8</v>
      </c>
      <c r="G108" s="50">
        <v>185</v>
      </c>
      <c r="H108" s="50">
        <v>168</v>
      </c>
      <c r="I108" s="50">
        <v>159</v>
      </c>
      <c r="J108" s="50">
        <v>155</v>
      </c>
      <c r="K108" s="30">
        <f>SUM(G108:J108)</f>
        <v>667</v>
      </c>
      <c r="L108" s="30">
        <f>COUNTIF(G108:J108, "&gt;0" )</f>
        <v>4</v>
      </c>
      <c r="M108" s="30">
        <f>IF(L108=0,0,K108/L108)</f>
        <v>166.75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412</v>
      </c>
      <c r="C109" s="22" t="s">
        <v>411</v>
      </c>
      <c r="E109" s="1" t="s">
        <v>1234</v>
      </c>
      <c r="F109" s="1" t="s">
        <v>8</v>
      </c>
      <c r="G109" s="50">
        <v>164</v>
      </c>
      <c r="H109" s="50">
        <v>171</v>
      </c>
      <c r="I109" s="50">
        <v>161</v>
      </c>
      <c r="J109" s="50">
        <v>171</v>
      </c>
      <c r="K109" s="30">
        <f>SUM(G109:J109)</f>
        <v>667</v>
      </c>
      <c r="L109" s="30">
        <f>COUNTIF(G109:J109, "&gt;0" )</f>
        <v>4</v>
      </c>
      <c r="M109" s="30">
        <f>IF(L109=0,0,K109/L109)</f>
        <v>166.75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338</v>
      </c>
      <c r="C110" s="22" t="s">
        <v>337</v>
      </c>
      <c r="E110" s="1" t="s">
        <v>1253</v>
      </c>
      <c r="F110" s="1" t="s">
        <v>8</v>
      </c>
      <c r="G110" s="50">
        <v>147</v>
      </c>
      <c r="H110" s="50">
        <v>167</v>
      </c>
      <c r="I110" s="50">
        <v>180</v>
      </c>
      <c r="J110" s="50">
        <v>171</v>
      </c>
      <c r="K110" s="30">
        <f>SUM(G110:J110)</f>
        <v>665</v>
      </c>
      <c r="L110" s="30">
        <f>COUNTIF(G110:J110, "&gt;0" )</f>
        <v>4</v>
      </c>
      <c r="M110" s="30">
        <f>IF(L110=0,0,K110/L110)</f>
        <v>166.25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137</v>
      </c>
      <c r="C111" s="22" t="s">
        <v>136</v>
      </c>
      <c r="E111" s="64" t="s">
        <v>1225</v>
      </c>
      <c r="F111" s="64" t="s">
        <v>8</v>
      </c>
      <c r="G111" s="24">
        <v>151</v>
      </c>
      <c r="H111" s="24">
        <v>172</v>
      </c>
      <c r="I111" s="24">
        <v>183</v>
      </c>
      <c r="J111" s="24">
        <v>157</v>
      </c>
      <c r="K111" s="19">
        <f>SUM(G111:J111)</f>
        <v>663</v>
      </c>
      <c r="L111" s="19">
        <f>COUNTIF(G111:J111, "&gt;0" )</f>
        <v>4</v>
      </c>
      <c r="M111" s="19">
        <f>IF(L111=0,0,K111/L111)</f>
        <v>165.75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158</v>
      </c>
      <c r="C112" s="22" t="s">
        <v>157</v>
      </c>
      <c r="E112" s="1" t="s">
        <v>1226</v>
      </c>
      <c r="F112" s="1" t="s">
        <v>8</v>
      </c>
      <c r="G112" s="50">
        <v>171</v>
      </c>
      <c r="H112" s="50">
        <v>178</v>
      </c>
      <c r="I112" s="50">
        <v>140</v>
      </c>
      <c r="J112" s="50">
        <v>173</v>
      </c>
      <c r="K112" s="30">
        <f>SUM(G112:J112)</f>
        <v>662</v>
      </c>
      <c r="L112" s="30">
        <f>COUNTIF(G112:J112, "&gt;0" )</f>
        <v>4</v>
      </c>
      <c r="M112" s="30">
        <f>IF(L112=0,0,K112/L112)</f>
        <v>165.5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249</v>
      </c>
      <c r="C113" s="22" t="s">
        <v>248</v>
      </c>
      <c r="E113" s="1" t="s">
        <v>1250</v>
      </c>
      <c r="F113" s="1" t="s">
        <v>8</v>
      </c>
      <c r="G113" s="50">
        <v>132</v>
      </c>
      <c r="H113" s="50">
        <v>183</v>
      </c>
      <c r="I113" s="50">
        <v>188</v>
      </c>
      <c r="J113" s="50">
        <v>158</v>
      </c>
      <c r="K113" s="30">
        <f>SUM(G113:J113)</f>
        <v>661</v>
      </c>
      <c r="L113" s="30">
        <f>COUNTIF(G113:J113, "&gt;0" )</f>
        <v>4</v>
      </c>
      <c r="M113" s="30">
        <f>IF(L113=0,0,K113/L113)</f>
        <v>165.25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191</v>
      </c>
      <c r="C114" s="22" t="s">
        <v>190</v>
      </c>
      <c r="E114" s="1" t="s">
        <v>1227</v>
      </c>
      <c r="F114" s="1" t="s">
        <v>8</v>
      </c>
      <c r="G114" s="50">
        <v>217</v>
      </c>
      <c r="H114" s="50">
        <v>174</v>
      </c>
      <c r="I114" s="50">
        <v>146</v>
      </c>
      <c r="J114" s="50">
        <v>124</v>
      </c>
      <c r="K114" s="30">
        <f>SUM(G114:J114)</f>
        <v>661</v>
      </c>
      <c r="L114" s="30">
        <f>COUNTIF(G114:J114, "&gt;0" )</f>
        <v>4</v>
      </c>
      <c r="M114" s="30">
        <f>IF(L114=0,0,K114/L114)</f>
        <v>165.25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65</v>
      </c>
      <c r="C115" s="22" t="s">
        <v>64</v>
      </c>
      <c r="E115" s="64" t="s">
        <v>1242</v>
      </c>
      <c r="F115" s="64" t="s">
        <v>8</v>
      </c>
      <c r="G115" s="24">
        <v>164</v>
      </c>
      <c r="H115" s="24">
        <v>149</v>
      </c>
      <c r="I115" s="24">
        <v>201</v>
      </c>
      <c r="J115" s="24">
        <v>144</v>
      </c>
      <c r="K115" s="19">
        <f>SUM(G115:J115)</f>
        <v>658</v>
      </c>
      <c r="L115" s="19">
        <f>COUNTIF(G115:J115, "&gt;0" )</f>
        <v>4</v>
      </c>
      <c r="M115" s="19">
        <f>IF(L115=0,0,K115/L115)</f>
        <v>164.5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104</v>
      </c>
      <c r="C116" s="22" t="s">
        <v>103</v>
      </c>
      <c r="E116" s="1" t="s">
        <v>1224</v>
      </c>
      <c r="F116" s="1" t="s">
        <v>8</v>
      </c>
      <c r="G116" s="50">
        <v>0</v>
      </c>
      <c r="H116" s="50">
        <v>204</v>
      </c>
      <c r="I116" s="50">
        <v>234</v>
      </c>
      <c r="J116" s="50">
        <v>214</v>
      </c>
      <c r="K116" s="30">
        <f>SUM(G116:J116)</f>
        <v>652</v>
      </c>
      <c r="L116" s="30">
        <f>COUNTIF(G116:J116, "&gt;0" )</f>
        <v>3</v>
      </c>
      <c r="M116" s="30">
        <f>IF(L116=0,0,K116/L116)</f>
        <v>217.33333333333334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154</v>
      </c>
      <c r="C117" s="22" t="s">
        <v>153</v>
      </c>
      <c r="E117" s="1" t="s">
        <v>1246</v>
      </c>
      <c r="F117" s="1" t="s">
        <v>8</v>
      </c>
      <c r="G117" s="50">
        <v>167</v>
      </c>
      <c r="H117" s="50">
        <v>158</v>
      </c>
      <c r="I117" s="50">
        <v>164</v>
      </c>
      <c r="J117" s="50">
        <v>156</v>
      </c>
      <c r="K117" s="30">
        <f>SUM(G117:J117)</f>
        <v>645</v>
      </c>
      <c r="L117" s="30">
        <f>COUNTIF(G117:J117, "&gt;0" )</f>
        <v>4</v>
      </c>
      <c r="M117" s="30">
        <f>IF(L117=0,0,K117/L117)</f>
        <v>161.25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204</v>
      </c>
      <c r="C118" s="22" t="s">
        <v>203</v>
      </c>
      <c r="E118" s="64" t="s">
        <v>1249</v>
      </c>
      <c r="F118" s="64" t="s">
        <v>8</v>
      </c>
      <c r="G118" s="24">
        <v>153</v>
      </c>
      <c r="H118" s="24">
        <v>161</v>
      </c>
      <c r="I118" s="24">
        <v>178</v>
      </c>
      <c r="J118" s="24">
        <v>145</v>
      </c>
      <c r="K118" s="19">
        <f>SUM(G118:J118)</f>
        <v>637</v>
      </c>
      <c r="L118" s="19">
        <f>COUNTIF(G118:J118, "&gt;0" )</f>
        <v>4</v>
      </c>
      <c r="M118" s="19">
        <f>IF(L118=0,0,K118/L118)</f>
        <v>159.25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380</v>
      </c>
      <c r="C119" s="22" t="s">
        <v>379</v>
      </c>
      <c r="E119" s="1" t="s">
        <v>1254</v>
      </c>
      <c r="F119" s="1" t="s">
        <v>8</v>
      </c>
      <c r="G119" s="50">
        <v>156</v>
      </c>
      <c r="H119" s="50">
        <v>187</v>
      </c>
      <c r="I119" s="50">
        <v>157</v>
      </c>
      <c r="J119" s="50">
        <v>134</v>
      </c>
      <c r="K119" s="30">
        <f>SUM(G119:J119)</f>
        <v>634</v>
      </c>
      <c r="L119" s="30">
        <f>COUNTIF(G119:J119, "&gt;0" )</f>
        <v>4</v>
      </c>
      <c r="M119" s="30">
        <f>IF(L119=0,0,K119/L119)</f>
        <v>158.5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419</v>
      </c>
      <c r="C120" s="22" t="s">
        <v>418</v>
      </c>
      <c r="E120" s="1" t="s">
        <v>1235</v>
      </c>
      <c r="F120" s="1" t="s">
        <v>8</v>
      </c>
      <c r="G120" s="50">
        <v>0</v>
      </c>
      <c r="H120" s="50">
        <v>190</v>
      </c>
      <c r="I120" s="50">
        <v>204</v>
      </c>
      <c r="J120" s="50">
        <v>238</v>
      </c>
      <c r="K120" s="30">
        <f>SUM(G120:J120)</f>
        <v>632</v>
      </c>
      <c r="L120" s="30">
        <f>COUNTIF(G120:J120, "&gt;0" )</f>
        <v>3</v>
      </c>
      <c r="M120" s="30">
        <f>IF(L120=0,0,K120/L120)</f>
        <v>210.66666666666666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240</v>
      </c>
      <c r="C121" s="22" t="s">
        <v>239</v>
      </c>
      <c r="E121" s="1" t="s">
        <v>1228</v>
      </c>
      <c r="F121" s="1" t="s">
        <v>8</v>
      </c>
      <c r="G121" s="50">
        <v>0</v>
      </c>
      <c r="H121" s="50">
        <v>200</v>
      </c>
      <c r="I121" s="50">
        <v>220</v>
      </c>
      <c r="J121" s="50">
        <v>211</v>
      </c>
      <c r="K121" s="30">
        <f>SUM(G121:J121)</f>
        <v>631</v>
      </c>
      <c r="L121" s="30">
        <f>COUNTIF(G121:J121, "&gt;0" )</f>
        <v>3</v>
      </c>
      <c r="M121" s="30">
        <f>IF(L121=0,0,K121/L121)</f>
        <v>210.33333333333334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290</v>
      </c>
      <c r="C122" s="22" t="s">
        <v>289</v>
      </c>
      <c r="E122" s="1" t="s">
        <v>1230</v>
      </c>
      <c r="F122" s="1" t="s">
        <v>8</v>
      </c>
      <c r="G122" s="50">
        <v>137</v>
      </c>
      <c r="H122" s="50">
        <v>193</v>
      </c>
      <c r="I122" s="50">
        <v>152</v>
      </c>
      <c r="J122" s="50">
        <v>143</v>
      </c>
      <c r="K122" s="30">
        <f>SUM(G122:J122)</f>
        <v>625</v>
      </c>
      <c r="L122" s="30">
        <f>COUNTIF(G122:J122, "&gt;0" )</f>
        <v>4</v>
      </c>
      <c r="M122" s="30">
        <f>IF(L122=0,0,K122/L122)</f>
        <v>156.25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429</v>
      </c>
      <c r="C123" s="22" t="s">
        <v>428</v>
      </c>
      <c r="E123" s="1" t="s">
        <v>1255</v>
      </c>
      <c r="F123" s="1" t="s">
        <v>8</v>
      </c>
      <c r="G123" s="50">
        <v>135</v>
      </c>
      <c r="H123" s="50">
        <v>0</v>
      </c>
      <c r="I123" s="50">
        <v>257</v>
      </c>
      <c r="J123" s="50">
        <v>233</v>
      </c>
      <c r="K123" s="30">
        <f>SUM(G123:J123)</f>
        <v>625</v>
      </c>
      <c r="L123" s="30">
        <f>COUNTIF(G123:J123, "&gt;0" )</f>
        <v>3</v>
      </c>
      <c r="M123" s="30">
        <f>IF(L123=0,0,K123/L123)</f>
        <v>208.33333333333334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166</v>
      </c>
      <c r="C124" s="22" t="s">
        <v>165</v>
      </c>
      <c r="E124" s="1" t="s">
        <v>1226</v>
      </c>
      <c r="F124" s="1" t="s">
        <v>8</v>
      </c>
      <c r="G124" s="50">
        <v>141</v>
      </c>
      <c r="H124" s="50">
        <v>175</v>
      </c>
      <c r="I124" s="50">
        <v>179</v>
      </c>
      <c r="J124" s="50">
        <v>124</v>
      </c>
      <c r="K124" s="30">
        <f>SUM(G124:J124)</f>
        <v>619</v>
      </c>
      <c r="L124" s="30">
        <f>COUNTIF(G124:J124, "&gt;0" )</f>
        <v>4</v>
      </c>
      <c r="M124" s="30">
        <f>IF(L124=0,0,K124/L124)</f>
        <v>154.75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493</v>
      </c>
      <c r="C125" s="22" t="s">
        <v>492</v>
      </c>
      <c r="E125" s="1" t="s">
        <v>1256</v>
      </c>
      <c r="F125" s="1" t="s">
        <v>8</v>
      </c>
      <c r="G125" s="50">
        <v>0</v>
      </c>
      <c r="H125" s="50">
        <v>216</v>
      </c>
      <c r="I125" s="50">
        <v>209</v>
      </c>
      <c r="J125" s="50">
        <v>186</v>
      </c>
      <c r="K125" s="30">
        <f>SUM(G125:J125)</f>
        <v>611</v>
      </c>
      <c r="L125" s="30">
        <f>COUNTIF(G125:J125, "&gt;0" )</f>
        <v>3</v>
      </c>
      <c r="M125" s="30">
        <f>IF(L125=0,0,K125/L125)</f>
        <v>203.66666666666666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36</v>
      </c>
      <c r="C126" s="22" t="s">
        <v>35</v>
      </c>
      <c r="E126" s="1" t="s">
        <v>1221</v>
      </c>
      <c r="F126" s="1" t="s">
        <v>8</v>
      </c>
      <c r="G126" s="50">
        <v>0</v>
      </c>
      <c r="H126" s="50">
        <v>190</v>
      </c>
      <c r="I126" s="50">
        <v>205</v>
      </c>
      <c r="J126" s="50">
        <v>213</v>
      </c>
      <c r="K126" s="30">
        <f>SUM(G126:J126)</f>
        <v>608</v>
      </c>
      <c r="L126" s="30">
        <f>COUNTIF(G126:J126, "&gt;0" )</f>
        <v>3</v>
      </c>
      <c r="M126" s="30">
        <f>IF(L126=0,0,K126/L126)</f>
        <v>202.66666666666666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509</v>
      </c>
      <c r="C127" s="22" t="s">
        <v>508</v>
      </c>
      <c r="E127" s="1" t="s">
        <v>1237</v>
      </c>
      <c r="F127" s="1" t="s">
        <v>8</v>
      </c>
      <c r="G127" s="50">
        <v>0</v>
      </c>
      <c r="H127" s="50">
        <v>183</v>
      </c>
      <c r="I127" s="50">
        <v>235</v>
      </c>
      <c r="J127" s="50">
        <v>190</v>
      </c>
      <c r="K127" s="30">
        <f>SUM(G127:J127)</f>
        <v>608</v>
      </c>
      <c r="L127" s="30">
        <f>COUNTIF(G127:J127, "&gt;0" )</f>
        <v>3</v>
      </c>
      <c r="M127" s="30">
        <f>IF(L127=0,0,K127/L127)</f>
        <v>202.66666666666666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189</v>
      </c>
      <c r="C128" s="22" t="s">
        <v>188</v>
      </c>
      <c r="E128" s="1" t="s">
        <v>1227</v>
      </c>
      <c r="F128" s="1" t="s">
        <v>8</v>
      </c>
      <c r="G128" s="50">
        <v>137</v>
      </c>
      <c r="H128" s="50">
        <v>167</v>
      </c>
      <c r="I128" s="50">
        <v>149</v>
      </c>
      <c r="J128" s="50">
        <v>153</v>
      </c>
      <c r="K128" s="30">
        <f>SUM(G128:J128)</f>
        <v>606</v>
      </c>
      <c r="L128" s="30">
        <f>COUNTIF(G128:J128, "&gt;0" )</f>
        <v>4</v>
      </c>
      <c r="M128" s="30">
        <f>IF(L128=0,0,K128/L128)</f>
        <v>151.5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519</v>
      </c>
      <c r="C129" s="22" t="s">
        <v>518</v>
      </c>
      <c r="E129" s="1" t="s">
        <v>1256</v>
      </c>
      <c r="F129" s="1" t="s">
        <v>8</v>
      </c>
      <c r="G129" s="50">
        <v>215</v>
      </c>
      <c r="H129" s="50">
        <v>193</v>
      </c>
      <c r="I129" s="50">
        <v>198</v>
      </c>
      <c r="J129" s="50">
        <v>0</v>
      </c>
      <c r="K129" s="30">
        <f>SUM(G129:J129)</f>
        <v>606</v>
      </c>
      <c r="L129" s="30">
        <f>COUNTIF(G129:J129, "&gt;0" )</f>
        <v>3</v>
      </c>
      <c r="M129" s="30">
        <f>IF(L129=0,0,K129/L129)</f>
        <v>202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300</v>
      </c>
      <c r="C130" s="22" t="s">
        <v>299</v>
      </c>
      <c r="E130" s="1" t="s">
        <v>1230</v>
      </c>
      <c r="F130" s="1" t="s">
        <v>8</v>
      </c>
      <c r="G130" s="50">
        <v>164</v>
      </c>
      <c r="H130" s="50">
        <v>103</v>
      </c>
      <c r="I130" s="50">
        <v>176</v>
      </c>
      <c r="J130" s="50">
        <v>163</v>
      </c>
      <c r="K130" s="30">
        <f>SUM(G130:J130)</f>
        <v>606</v>
      </c>
      <c r="L130" s="30">
        <f>COUNTIF(G130:J130, "&gt;0" )</f>
        <v>4</v>
      </c>
      <c r="M130" s="30">
        <f>IF(L130=0,0,K130/L130)</f>
        <v>151.5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226</v>
      </c>
      <c r="C131" s="22" t="s">
        <v>225</v>
      </c>
      <c r="E131" s="1" t="s">
        <v>1228</v>
      </c>
      <c r="F131" s="1" t="s">
        <v>8</v>
      </c>
      <c r="G131" s="50">
        <v>0</v>
      </c>
      <c r="H131" s="50">
        <v>184</v>
      </c>
      <c r="I131" s="50">
        <v>190</v>
      </c>
      <c r="J131" s="50">
        <v>230</v>
      </c>
      <c r="K131" s="30">
        <f>SUM(G131:J131)</f>
        <v>604</v>
      </c>
      <c r="L131" s="30">
        <f>COUNTIF(G131:J131, "&gt;0" )</f>
        <v>3</v>
      </c>
      <c r="M131" s="30">
        <f>IF(L131=0,0,K131/L131)</f>
        <v>201.33333333333334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181</v>
      </c>
      <c r="C132" s="22" t="s">
        <v>180</v>
      </c>
      <c r="E132" s="1" t="s">
        <v>1247</v>
      </c>
      <c r="F132" s="1" t="s">
        <v>8</v>
      </c>
      <c r="G132" s="50">
        <v>145</v>
      </c>
      <c r="H132" s="50">
        <v>164</v>
      </c>
      <c r="I132" s="50">
        <v>176</v>
      </c>
      <c r="J132" s="50">
        <v>118</v>
      </c>
      <c r="K132" s="30">
        <f>SUM(G132:J132)</f>
        <v>603</v>
      </c>
      <c r="L132" s="30">
        <f>COUNTIF(G132:J132, "&gt;0" )</f>
        <v>4</v>
      </c>
      <c r="M132" s="30">
        <f>IF(L132=0,0,K132/L132)</f>
        <v>150.75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294</v>
      </c>
      <c r="C133" s="22" t="s">
        <v>293</v>
      </c>
      <c r="E133" s="1" t="s">
        <v>1230</v>
      </c>
      <c r="F133" s="1" t="s">
        <v>8</v>
      </c>
      <c r="G133" s="50">
        <v>94</v>
      </c>
      <c r="H133" s="50">
        <v>158</v>
      </c>
      <c r="I133" s="50">
        <v>185</v>
      </c>
      <c r="J133" s="50">
        <v>157</v>
      </c>
      <c r="K133" s="30">
        <f>SUM(G133:J133)</f>
        <v>594</v>
      </c>
      <c r="L133" s="30">
        <f>COUNTIF(G133:J133, "&gt;0" )</f>
        <v>4</v>
      </c>
      <c r="M133" s="30">
        <f>IF(L133=0,0,K133/L133)</f>
        <v>148.5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44</v>
      </c>
      <c r="C134" s="22" t="s">
        <v>43</v>
      </c>
      <c r="E134" s="64" t="s">
        <v>1221</v>
      </c>
      <c r="F134" s="64" t="s">
        <v>8</v>
      </c>
      <c r="G134" s="24">
        <v>222</v>
      </c>
      <c r="H134" s="24">
        <v>201</v>
      </c>
      <c r="I134" s="24">
        <v>169</v>
      </c>
      <c r="J134" s="24">
        <v>0</v>
      </c>
      <c r="K134" s="19">
        <f>SUM(G134:J134)</f>
        <v>592</v>
      </c>
      <c r="L134" s="19">
        <f>COUNTIF(G134:J134, "&gt;0" )</f>
        <v>3</v>
      </c>
      <c r="M134" s="19">
        <f>IF(L134=0,0,K134/L134)</f>
        <v>197.33333333333334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242</v>
      </c>
      <c r="C135" s="22" t="s">
        <v>241</v>
      </c>
      <c r="E135" s="1" t="s">
        <v>1228</v>
      </c>
      <c r="F135" s="1" t="s">
        <v>8</v>
      </c>
      <c r="G135" s="50">
        <v>221</v>
      </c>
      <c r="H135" s="50">
        <v>204</v>
      </c>
      <c r="I135" s="50">
        <v>167</v>
      </c>
      <c r="J135" s="50">
        <v>0</v>
      </c>
      <c r="K135" s="30">
        <f>SUM(G135:J135)</f>
        <v>592</v>
      </c>
      <c r="L135" s="30">
        <f>COUNTIF(G135:J135, "&gt;0" )</f>
        <v>3</v>
      </c>
      <c r="M135" s="30">
        <f>IF(L135=0,0,K135/L135)</f>
        <v>197.33333333333334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302</v>
      </c>
      <c r="C136" s="22" t="s">
        <v>301</v>
      </c>
      <c r="E136" s="1" t="s">
        <v>1230</v>
      </c>
      <c r="F136" s="1" t="s">
        <v>8</v>
      </c>
      <c r="G136" s="50">
        <v>122</v>
      </c>
      <c r="H136" s="50">
        <v>178</v>
      </c>
      <c r="I136" s="50">
        <v>145</v>
      </c>
      <c r="J136" s="50">
        <v>143</v>
      </c>
      <c r="K136" s="30">
        <f>SUM(G136:J136)</f>
        <v>588</v>
      </c>
      <c r="L136" s="30">
        <f>COUNTIF(G136:J136, "&gt;0" )</f>
        <v>4</v>
      </c>
      <c r="M136" s="30">
        <f>IF(L136=0,0,K136/L136)</f>
        <v>147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261</v>
      </c>
      <c r="C137" s="22" t="s">
        <v>260</v>
      </c>
      <c r="E137" s="64" t="s">
        <v>1229</v>
      </c>
      <c r="F137" s="64" t="s">
        <v>8</v>
      </c>
      <c r="G137" s="24">
        <v>0</v>
      </c>
      <c r="H137" s="24">
        <v>184</v>
      </c>
      <c r="I137" s="24">
        <v>181</v>
      </c>
      <c r="J137" s="24">
        <v>218</v>
      </c>
      <c r="K137" s="19">
        <f>SUM(G137:J137)</f>
        <v>583</v>
      </c>
      <c r="L137" s="19">
        <f>COUNTIF(G137:J137, "&gt;0" )</f>
        <v>3</v>
      </c>
      <c r="M137" s="19">
        <f>IF(L137=0,0,K137/L137)</f>
        <v>194.33333333333334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443</v>
      </c>
      <c r="C138" s="22" t="s">
        <v>442</v>
      </c>
      <c r="E138" s="1" t="s">
        <v>1235</v>
      </c>
      <c r="F138" s="1" t="s">
        <v>8</v>
      </c>
      <c r="G138" s="50">
        <v>210</v>
      </c>
      <c r="H138" s="50">
        <v>0</v>
      </c>
      <c r="I138" s="50">
        <v>210</v>
      </c>
      <c r="J138" s="50">
        <v>163</v>
      </c>
      <c r="K138" s="30">
        <f>SUM(G138:J138)</f>
        <v>583</v>
      </c>
      <c r="L138" s="30">
        <f>COUNTIF(G138:J138, "&gt;0" )</f>
        <v>3</v>
      </c>
      <c r="M138" s="30">
        <f>IF(L138=0,0,K138/L138)</f>
        <v>194.33333333333334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397</v>
      </c>
      <c r="C139" s="22" t="s">
        <v>396</v>
      </c>
      <c r="E139" s="1" t="s">
        <v>1233</v>
      </c>
      <c r="F139" s="1" t="s">
        <v>8</v>
      </c>
      <c r="G139" s="50">
        <v>150</v>
      </c>
      <c r="H139" s="50">
        <v>0</v>
      </c>
      <c r="I139" s="50">
        <v>211</v>
      </c>
      <c r="J139" s="50">
        <v>222</v>
      </c>
      <c r="K139" s="30">
        <f>SUM(G139:J139)</f>
        <v>583</v>
      </c>
      <c r="L139" s="30">
        <f>COUNTIF(G139:J139, "&gt;0" )</f>
        <v>3</v>
      </c>
      <c r="M139" s="30">
        <f>IF(L139=0,0,K139/L139)</f>
        <v>194.33333333333334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346</v>
      </c>
      <c r="C140" s="22" t="s">
        <v>345</v>
      </c>
      <c r="E140" s="64" t="s">
        <v>1254</v>
      </c>
      <c r="F140" s="64" t="s">
        <v>8</v>
      </c>
      <c r="G140" s="24">
        <v>150</v>
      </c>
      <c r="H140" s="24">
        <v>155</v>
      </c>
      <c r="I140" s="24">
        <v>154</v>
      </c>
      <c r="J140" s="24">
        <v>123</v>
      </c>
      <c r="K140" s="19">
        <f>SUM(G140:J140)</f>
        <v>582</v>
      </c>
      <c r="L140" s="19">
        <f>COUNTIF(G140:J140, "&gt;0" )</f>
        <v>4</v>
      </c>
      <c r="M140" s="19">
        <f>IF(L140=0,0,K140/L140)</f>
        <v>145.5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489</v>
      </c>
      <c r="C141" s="22" t="s">
        <v>488</v>
      </c>
      <c r="E141" s="1" t="s">
        <v>1256</v>
      </c>
      <c r="F141" s="1" t="s">
        <v>8</v>
      </c>
      <c r="G141" s="50">
        <v>151</v>
      </c>
      <c r="H141" s="50">
        <v>0</v>
      </c>
      <c r="I141" s="50">
        <v>212</v>
      </c>
      <c r="J141" s="50">
        <v>213</v>
      </c>
      <c r="K141" s="30">
        <f>SUM(G141:J141)</f>
        <v>576</v>
      </c>
      <c r="L141" s="30">
        <f>COUNTIF(G141:J141, "&gt;0" )</f>
        <v>3</v>
      </c>
      <c r="M141" s="30">
        <f>IF(L141=0,0,K141/L141)</f>
        <v>192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90</v>
      </c>
      <c r="C142" s="22" t="s">
        <v>89</v>
      </c>
      <c r="E142" s="1" t="s">
        <v>1224</v>
      </c>
      <c r="F142" s="1" t="s">
        <v>8</v>
      </c>
      <c r="G142" s="50">
        <v>198</v>
      </c>
      <c r="H142" s="50">
        <v>202</v>
      </c>
      <c r="I142" s="50">
        <v>156</v>
      </c>
      <c r="J142" s="50">
        <v>0</v>
      </c>
      <c r="K142" s="30">
        <f>SUM(G142:J142)</f>
        <v>556</v>
      </c>
      <c r="L142" s="30">
        <f>COUNTIF(G142:J142, "&gt;0" )</f>
        <v>3</v>
      </c>
      <c r="M142" s="30">
        <f>IF(L142=0,0,K142/L142)</f>
        <v>185.33333333333334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69</v>
      </c>
      <c r="C143" s="22" t="s">
        <v>68</v>
      </c>
      <c r="E143" s="1" t="s">
        <v>1223</v>
      </c>
      <c r="F143" s="1" t="s">
        <v>8</v>
      </c>
      <c r="G143" s="50">
        <v>215</v>
      </c>
      <c r="H143" s="50">
        <v>124</v>
      </c>
      <c r="I143" s="50">
        <v>0</v>
      </c>
      <c r="J143" s="50">
        <v>217</v>
      </c>
      <c r="K143" s="30">
        <f>SUM(G143:J143)</f>
        <v>556</v>
      </c>
      <c r="L143" s="30">
        <f>COUNTIF(G143:J143, "&gt;0" )</f>
        <v>3</v>
      </c>
      <c r="M143" s="30">
        <f>IF(L143=0,0,K143/L143)</f>
        <v>185.33333333333334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427</v>
      </c>
      <c r="C144" s="22" t="s">
        <v>426</v>
      </c>
      <c r="E144" s="1" t="s">
        <v>1235</v>
      </c>
      <c r="F144" s="1" t="s">
        <v>8</v>
      </c>
      <c r="G144" s="50">
        <v>242</v>
      </c>
      <c r="H144" s="50">
        <v>185</v>
      </c>
      <c r="I144" s="50">
        <v>123</v>
      </c>
      <c r="J144" s="50">
        <v>0</v>
      </c>
      <c r="K144" s="30">
        <f>SUM(G144:J144)</f>
        <v>550</v>
      </c>
      <c r="L144" s="30">
        <f>COUNTIF(G144:J144, "&gt;0" )</f>
        <v>3</v>
      </c>
      <c r="M144" s="30">
        <f>IF(L144=0,0,K144/L144)</f>
        <v>183.33333333333334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501</v>
      </c>
      <c r="C145" s="22" t="s">
        <v>500</v>
      </c>
      <c r="E145" s="1" t="s">
        <v>1256</v>
      </c>
      <c r="F145" s="1" t="s">
        <v>8</v>
      </c>
      <c r="G145" s="50">
        <v>212</v>
      </c>
      <c r="H145" s="50">
        <v>176</v>
      </c>
      <c r="I145" s="50">
        <v>0</v>
      </c>
      <c r="J145" s="50">
        <v>160</v>
      </c>
      <c r="K145" s="30">
        <f>SUM(G145:J145)</f>
        <v>548</v>
      </c>
      <c r="L145" s="30">
        <f>COUNTIF(G145:J145, "&gt;0" )</f>
        <v>3</v>
      </c>
      <c r="M145" s="30">
        <f>IF(L145=0,0,K145/L145)</f>
        <v>182.66666666666666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73</v>
      </c>
      <c r="C146" s="22" t="s">
        <v>72</v>
      </c>
      <c r="E146" s="64" t="s">
        <v>1223</v>
      </c>
      <c r="F146" s="64" t="s">
        <v>8</v>
      </c>
      <c r="G146" s="24">
        <v>223</v>
      </c>
      <c r="H146" s="24">
        <v>161</v>
      </c>
      <c r="I146" s="24">
        <v>163</v>
      </c>
      <c r="J146" s="24">
        <v>0</v>
      </c>
      <c r="K146" s="19">
        <f>SUM(G146:J146)</f>
        <v>547</v>
      </c>
      <c r="L146" s="19">
        <f>COUNTIF(G146:J146, "&gt;0" )</f>
        <v>3</v>
      </c>
      <c r="M146" s="19">
        <f>IF(L146=0,0,K146/L146)</f>
        <v>182.33333333333334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319</v>
      </c>
      <c r="C147" s="22" t="s">
        <v>318</v>
      </c>
      <c r="E147" s="64" t="s">
        <v>1252</v>
      </c>
      <c r="F147" s="64" t="s">
        <v>8</v>
      </c>
      <c r="G147" s="24">
        <v>209</v>
      </c>
      <c r="H147" s="24">
        <v>145</v>
      </c>
      <c r="I147" s="24">
        <v>0</v>
      </c>
      <c r="J147" s="24">
        <v>191</v>
      </c>
      <c r="K147" s="19">
        <f>SUM(G147:J147)</f>
        <v>545</v>
      </c>
      <c r="L147" s="19">
        <f>COUNTIF(G147:J147, "&gt;0" )</f>
        <v>3</v>
      </c>
      <c r="M147" s="19">
        <f>IF(L147=0,0,K147/L147)</f>
        <v>181.66666666666666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246</v>
      </c>
      <c r="C148" s="22" t="s">
        <v>245</v>
      </c>
      <c r="E148" s="1" t="s">
        <v>1248</v>
      </c>
      <c r="F148" s="1" t="s">
        <v>8</v>
      </c>
      <c r="G148" s="50">
        <v>210</v>
      </c>
      <c r="H148" s="50">
        <v>168</v>
      </c>
      <c r="I148" s="50">
        <v>162</v>
      </c>
      <c r="J148" s="50">
        <v>0</v>
      </c>
      <c r="K148" s="30">
        <f>SUM(G148:J148)</f>
        <v>540</v>
      </c>
      <c r="L148" s="30">
        <f>COUNTIF(G148:J148, "&gt;0" )</f>
        <v>3</v>
      </c>
      <c r="M148" s="30">
        <f>IF(L148=0,0,K148/L148)</f>
        <v>180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B149" s="1" t="s">
        <v>230</v>
      </c>
      <c r="C149" s="22" t="s">
        <v>229</v>
      </c>
      <c r="E149" s="1" t="s">
        <v>1249</v>
      </c>
      <c r="F149" s="1" t="s">
        <v>8</v>
      </c>
      <c r="G149" s="50">
        <v>0</v>
      </c>
      <c r="H149" s="50">
        <v>214</v>
      </c>
      <c r="I149" s="50">
        <v>162</v>
      </c>
      <c r="J149" s="50">
        <v>160</v>
      </c>
      <c r="K149" s="30">
        <f>SUM(G149:J149)</f>
        <v>536</v>
      </c>
      <c r="L149" s="30">
        <f>COUNTIF(G149:J149, "&gt;0" )</f>
        <v>3</v>
      </c>
      <c r="M149" s="30">
        <f>IF(L149=0,0,K149/L149)</f>
        <v>178.66666666666666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B150" s="1" t="s">
        <v>222</v>
      </c>
      <c r="C150" s="22" t="s">
        <v>221</v>
      </c>
      <c r="E150" s="1" t="s">
        <v>1248</v>
      </c>
      <c r="F150" s="1" t="s">
        <v>8</v>
      </c>
      <c r="G150" s="50">
        <v>0</v>
      </c>
      <c r="H150" s="50">
        <v>165</v>
      </c>
      <c r="I150" s="50">
        <v>183</v>
      </c>
      <c r="J150" s="50">
        <v>185</v>
      </c>
      <c r="K150" s="30">
        <f>SUM(G150:J150)</f>
        <v>533</v>
      </c>
      <c r="L150" s="30">
        <f>COUNTIF(G150:J150, "&gt;0" )</f>
        <v>3</v>
      </c>
      <c r="M150" s="30">
        <f>IF(L150=0,0,K150/L150)</f>
        <v>177.66666666666666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B151" s="1" t="s">
        <v>352</v>
      </c>
      <c r="C151" s="22" t="s">
        <v>351</v>
      </c>
      <c r="E151" s="64" t="s">
        <v>1254</v>
      </c>
      <c r="F151" s="64" t="s">
        <v>8</v>
      </c>
      <c r="G151" s="24">
        <v>156</v>
      </c>
      <c r="H151" s="24">
        <v>0</v>
      </c>
      <c r="I151" s="24">
        <v>193</v>
      </c>
      <c r="J151" s="24">
        <v>176</v>
      </c>
      <c r="K151" s="19">
        <f>SUM(G151:J151)</f>
        <v>525</v>
      </c>
      <c r="L151" s="19">
        <f>COUNTIF(G151:J151, "&gt;0" )</f>
        <v>3</v>
      </c>
      <c r="M151" s="19">
        <f>IF(L151=0,0,K151/L151)</f>
        <v>175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B152" s="1" t="s">
        <v>356</v>
      </c>
      <c r="C152" s="22" t="s">
        <v>355</v>
      </c>
      <c r="E152" s="1" t="s">
        <v>1253</v>
      </c>
      <c r="F152" s="1" t="s">
        <v>8</v>
      </c>
      <c r="G152" s="50">
        <v>0</v>
      </c>
      <c r="H152" s="50">
        <v>165</v>
      </c>
      <c r="I152" s="50">
        <v>184</v>
      </c>
      <c r="J152" s="50">
        <v>170</v>
      </c>
      <c r="K152" s="30">
        <f>SUM(G152:J152)</f>
        <v>519</v>
      </c>
      <c r="L152" s="30">
        <f>COUNTIF(G152:J152, "&gt;0" )</f>
        <v>3</v>
      </c>
      <c r="M152" s="30">
        <f>IF(L152=0,0,K152/L152)</f>
        <v>173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B153" s="1" t="s">
        <v>63</v>
      </c>
      <c r="C153" s="22" t="s">
        <v>62</v>
      </c>
      <c r="E153" s="1" t="s">
        <v>1242</v>
      </c>
      <c r="F153" s="1" t="s">
        <v>8</v>
      </c>
      <c r="G153" s="50">
        <v>0</v>
      </c>
      <c r="H153" s="50">
        <v>155</v>
      </c>
      <c r="I153" s="50">
        <v>192</v>
      </c>
      <c r="J153" s="50">
        <v>169</v>
      </c>
      <c r="K153" s="30">
        <f>SUM(G153:J153)</f>
        <v>516</v>
      </c>
      <c r="L153" s="30">
        <f>COUNTIF(G153:J153, "&gt;0" )</f>
        <v>3</v>
      </c>
      <c r="M153" s="30">
        <f>IF(L153=0,0,K153/L153)</f>
        <v>172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B154" s="1" t="s">
        <v>334</v>
      </c>
      <c r="C154" s="22" t="s">
        <v>333</v>
      </c>
      <c r="E154" s="64" t="s">
        <v>1254</v>
      </c>
      <c r="F154" s="64" t="s">
        <v>8</v>
      </c>
      <c r="G154" s="24">
        <v>147</v>
      </c>
      <c r="H154" s="24">
        <v>154</v>
      </c>
      <c r="I154" s="24">
        <v>0</v>
      </c>
      <c r="J154" s="24">
        <v>212</v>
      </c>
      <c r="K154" s="19">
        <f>SUM(G154:J154)</f>
        <v>513</v>
      </c>
      <c r="L154" s="19">
        <f>COUNTIF(G154:J154, "&gt;0" )</f>
        <v>3</v>
      </c>
      <c r="M154" s="19">
        <f>IF(L154=0,0,K154/L154)</f>
        <v>171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B155" s="1" t="s">
        <v>497</v>
      </c>
      <c r="C155" s="22" t="s">
        <v>496</v>
      </c>
      <c r="E155" s="64" t="s">
        <v>1237</v>
      </c>
      <c r="F155" s="64" t="s">
        <v>8</v>
      </c>
      <c r="G155" s="24">
        <v>185</v>
      </c>
      <c r="H155" s="24">
        <v>137</v>
      </c>
      <c r="I155" s="24">
        <v>0</v>
      </c>
      <c r="J155" s="24">
        <v>191</v>
      </c>
      <c r="K155" s="19">
        <f>SUM(G155:J155)</f>
        <v>513</v>
      </c>
      <c r="L155" s="19">
        <f>COUNTIF(G155:J155, "&gt;0" )</f>
        <v>3</v>
      </c>
      <c r="M155" s="19">
        <f>IF(L155=0,0,K155/L155)</f>
        <v>171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B156" s="1" t="s">
        <v>408</v>
      </c>
      <c r="C156" s="22" t="s">
        <v>407</v>
      </c>
      <c r="E156" s="1" t="s">
        <v>1234</v>
      </c>
      <c r="F156" s="1" t="s">
        <v>8</v>
      </c>
      <c r="G156" s="50">
        <v>162</v>
      </c>
      <c r="H156" s="50">
        <v>182</v>
      </c>
      <c r="I156" s="50">
        <v>164</v>
      </c>
      <c r="J156" s="50">
        <v>0</v>
      </c>
      <c r="K156" s="30">
        <f>SUM(G156:J156)</f>
        <v>508</v>
      </c>
      <c r="L156" s="30">
        <f>COUNTIF(G156:J156, "&gt;0" )</f>
        <v>3</v>
      </c>
      <c r="M156" s="30">
        <f>IF(L156=0,0,K156/L156)</f>
        <v>169.33333333333334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B157" s="1" t="s">
        <v>305</v>
      </c>
      <c r="C157" s="22" t="s">
        <v>304</v>
      </c>
      <c r="E157" s="64" t="s">
        <v>1252</v>
      </c>
      <c r="F157" s="64" t="s">
        <v>8</v>
      </c>
      <c r="G157" s="24">
        <v>207</v>
      </c>
      <c r="H157" s="24">
        <v>172</v>
      </c>
      <c r="I157" s="24">
        <v>113</v>
      </c>
      <c r="J157" s="24">
        <v>0</v>
      </c>
      <c r="K157" s="19">
        <f>SUM(G157:J157)</f>
        <v>492</v>
      </c>
      <c r="L157" s="19">
        <f>COUNTIF(G157:J157, "&gt;0" )</f>
        <v>3</v>
      </c>
      <c r="M157" s="19">
        <f>IF(L157=0,0,K157/L157)</f>
        <v>164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B158" s="1" t="s">
        <v>67</v>
      </c>
      <c r="C158" s="22" t="s">
        <v>66</v>
      </c>
      <c r="E158" s="1" t="s">
        <v>1242</v>
      </c>
      <c r="F158" s="1" t="s">
        <v>8</v>
      </c>
      <c r="G158" s="50">
        <v>125</v>
      </c>
      <c r="H158" s="50">
        <v>0</v>
      </c>
      <c r="I158" s="50">
        <v>202</v>
      </c>
      <c r="J158" s="50">
        <v>161</v>
      </c>
      <c r="K158" s="30">
        <f>SUM(G158:J158)</f>
        <v>488</v>
      </c>
      <c r="L158" s="30">
        <f>COUNTIF(G158:J158, "&gt;0" )</f>
        <v>3</v>
      </c>
      <c r="M158" s="30">
        <f>IF(L158=0,0,K158/L158)</f>
        <v>162.66666666666666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B159" s="1" t="s">
        <v>185</v>
      </c>
      <c r="C159" s="22" t="s">
        <v>184</v>
      </c>
      <c r="E159" s="1" t="s">
        <v>1247</v>
      </c>
      <c r="F159" s="1" t="s">
        <v>8</v>
      </c>
      <c r="G159" s="50">
        <v>94</v>
      </c>
      <c r="H159" s="50">
        <v>122</v>
      </c>
      <c r="I159" s="50">
        <v>135</v>
      </c>
      <c r="J159" s="50">
        <v>126</v>
      </c>
      <c r="K159" s="30">
        <f>SUM(G159:J159)</f>
        <v>477</v>
      </c>
      <c r="L159" s="30">
        <f>COUNTIF(G159:J159, "&gt;0" )</f>
        <v>4</v>
      </c>
      <c r="M159" s="30">
        <f>IF(L159=0,0,K159/L159)</f>
        <v>119.25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B160" s="1" t="s">
        <v>364</v>
      </c>
      <c r="C160" s="22" t="s">
        <v>363</v>
      </c>
      <c r="E160" s="1" t="s">
        <v>1232</v>
      </c>
      <c r="F160" s="1" t="s">
        <v>8</v>
      </c>
      <c r="G160" s="50">
        <v>0</v>
      </c>
      <c r="H160" s="50">
        <v>167</v>
      </c>
      <c r="I160" s="50">
        <v>191</v>
      </c>
      <c r="J160" s="50">
        <v>117</v>
      </c>
      <c r="K160" s="30">
        <f>SUM(G160:J160)</f>
        <v>475</v>
      </c>
      <c r="L160" s="30">
        <f>COUNTIF(G160:J160, "&gt;0" )</f>
        <v>3</v>
      </c>
      <c r="M160" s="30">
        <f>IF(L160=0,0,K160/L160)</f>
        <v>158.33333333333334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B161" s="1" t="s">
        <v>83</v>
      </c>
      <c r="C161" s="22" t="s">
        <v>82</v>
      </c>
      <c r="E161" s="1" t="s">
        <v>1242</v>
      </c>
      <c r="F161" s="1" t="s">
        <v>8</v>
      </c>
      <c r="G161" s="50">
        <v>144</v>
      </c>
      <c r="H161" s="50">
        <v>174</v>
      </c>
      <c r="I161" s="50">
        <v>152</v>
      </c>
      <c r="J161" s="50">
        <v>0</v>
      </c>
      <c r="K161" s="30">
        <f>SUM(G161:J161)</f>
        <v>470</v>
      </c>
      <c r="L161" s="30">
        <f>COUNTIF(G161:J161, "&gt;0" )</f>
        <v>3</v>
      </c>
      <c r="M161" s="30">
        <f>IF(L161=0,0,K161/L161)</f>
        <v>156.66666666666666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B162" s="1" t="s">
        <v>61</v>
      </c>
      <c r="C162" s="22" t="s">
        <v>60</v>
      </c>
      <c r="E162" s="1" t="s">
        <v>1242</v>
      </c>
      <c r="F162" s="1" t="s">
        <v>8</v>
      </c>
      <c r="G162" s="50">
        <v>169</v>
      </c>
      <c r="H162" s="50">
        <v>133</v>
      </c>
      <c r="I162" s="50">
        <v>0</v>
      </c>
      <c r="J162" s="50">
        <v>167</v>
      </c>
      <c r="K162" s="30">
        <f>SUM(G162:J162)</f>
        <v>469</v>
      </c>
      <c r="L162" s="30">
        <f>COUNTIF(G162:J162, "&gt;0" )</f>
        <v>3</v>
      </c>
      <c r="M162" s="30">
        <f>IF(L162=0,0,K162/L162)</f>
        <v>156.33333333333334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B163" s="1" t="s">
        <v>414</v>
      </c>
      <c r="C163" s="22" t="s">
        <v>413</v>
      </c>
      <c r="E163" s="1" t="s">
        <v>1234</v>
      </c>
      <c r="F163" s="1" t="s">
        <v>8</v>
      </c>
      <c r="G163" s="50">
        <v>164</v>
      </c>
      <c r="H163" s="50">
        <v>117</v>
      </c>
      <c r="I163" s="50">
        <v>0</v>
      </c>
      <c r="J163" s="50">
        <v>182</v>
      </c>
      <c r="K163" s="30">
        <f>SUM(G163:J163)</f>
        <v>463</v>
      </c>
      <c r="L163" s="30">
        <f>COUNTIF(G163:J163, "&gt;0" )</f>
        <v>3</v>
      </c>
      <c r="M163" s="30">
        <f>IF(L163=0,0,K163/L163)</f>
        <v>154.33333333333334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B164" s="1" t="s">
        <v>350</v>
      </c>
      <c r="C164" s="22" t="s">
        <v>349</v>
      </c>
      <c r="E164" s="64" t="s">
        <v>1232</v>
      </c>
      <c r="F164" s="64" t="s">
        <v>8</v>
      </c>
      <c r="G164" s="24">
        <v>160</v>
      </c>
      <c r="H164" s="24">
        <v>163</v>
      </c>
      <c r="I164" s="24">
        <v>137</v>
      </c>
      <c r="J164" s="24">
        <v>0</v>
      </c>
      <c r="K164" s="19">
        <f>SUM(G164:J164)</f>
        <v>460</v>
      </c>
      <c r="L164" s="19">
        <f>COUNTIF(G164:J164, "&gt;0" )</f>
        <v>3</v>
      </c>
      <c r="M164" s="19">
        <f>IF(L164=0,0,K164/L164)</f>
        <v>153.33333333333334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B165" s="1" t="s">
        <v>358</v>
      </c>
      <c r="C165" s="22" t="s">
        <v>357</v>
      </c>
      <c r="E165" s="64" t="s">
        <v>1253</v>
      </c>
      <c r="F165" s="64" t="s">
        <v>8</v>
      </c>
      <c r="G165" s="24">
        <v>150</v>
      </c>
      <c r="H165" s="24">
        <v>162</v>
      </c>
      <c r="I165" s="24">
        <v>0</v>
      </c>
      <c r="J165" s="24">
        <v>118</v>
      </c>
      <c r="K165" s="19">
        <f>SUM(G165:J165)</f>
        <v>430</v>
      </c>
      <c r="L165" s="19">
        <f>COUNTIF(G165:J165, "&gt;0" )</f>
        <v>3</v>
      </c>
      <c r="M165" s="19">
        <f>IF(L165=0,0,K165/L165)</f>
        <v>143.33333333333334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B166" s="1" t="s">
        <v>453</v>
      </c>
      <c r="C166" s="22" t="s">
        <v>452</v>
      </c>
      <c r="E166" s="1" t="s">
        <v>1255</v>
      </c>
      <c r="F166" s="1" t="s">
        <v>8</v>
      </c>
      <c r="G166" s="50">
        <v>0</v>
      </c>
      <c r="H166" s="50">
        <v>0</v>
      </c>
      <c r="I166" s="50">
        <v>247</v>
      </c>
      <c r="J166" s="50">
        <v>178</v>
      </c>
      <c r="K166" s="30">
        <f>SUM(G166:J166)</f>
        <v>425</v>
      </c>
      <c r="L166" s="30">
        <f>COUNTIF(G166:J166, "&gt;0" )</f>
        <v>2</v>
      </c>
      <c r="M166" s="30">
        <f>IF(L166=0,0,K166/L166)</f>
        <v>212.5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B167" s="1" t="s">
        <v>71</v>
      </c>
      <c r="C167" s="22" t="s">
        <v>70</v>
      </c>
      <c r="E167" s="1" t="s">
        <v>1223</v>
      </c>
      <c r="F167" s="1" t="s">
        <v>8</v>
      </c>
      <c r="G167" s="50">
        <v>0</v>
      </c>
      <c r="H167" s="50">
        <v>0</v>
      </c>
      <c r="I167" s="50">
        <v>231</v>
      </c>
      <c r="J167" s="50">
        <v>193</v>
      </c>
      <c r="K167" s="30">
        <f>SUM(G167:J167)</f>
        <v>424</v>
      </c>
      <c r="L167" s="30">
        <f>COUNTIF(G167:J167, "&gt;0" )</f>
        <v>2</v>
      </c>
      <c r="M167" s="30">
        <f>IF(L167=0,0,K167/L167)</f>
        <v>212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B168" s="1" t="s">
        <v>172</v>
      </c>
      <c r="C168" s="22" t="s">
        <v>171</v>
      </c>
      <c r="E168" s="1" t="s">
        <v>1246</v>
      </c>
      <c r="F168" s="1" t="s">
        <v>8</v>
      </c>
      <c r="G168" s="50">
        <v>129</v>
      </c>
      <c r="H168" s="50">
        <v>110</v>
      </c>
      <c r="I168" s="50">
        <v>178</v>
      </c>
      <c r="J168" s="50">
        <v>0</v>
      </c>
      <c r="K168" s="30">
        <f>SUM(G168:J168)</f>
        <v>417</v>
      </c>
      <c r="L168" s="30">
        <f>COUNTIF(G168:J168, "&gt;0" )</f>
        <v>3</v>
      </c>
      <c r="M168" s="30">
        <f>IF(L168=0,0,K168/L168)</f>
        <v>139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B169" s="1" t="s">
        <v>257</v>
      </c>
      <c r="C169" s="22" t="s">
        <v>256</v>
      </c>
      <c r="E169" s="1" t="s">
        <v>1229</v>
      </c>
      <c r="F169" s="1" t="s">
        <v>8</v>
      </c>
      <c r="G169" s="50">
        <v>0</v>
      </c>
      <c r="H169" s="50">
        <v>0</v>
      </c>
      <c r="I169" s="50">
        <v>194</v>
      </c>
      <c r="J169" s="50">
        <v>204</v>
      </c>
      <c r="K169" s="30">
        <f>SUM(G169:J169)</f>
        <v>398</v>
      </c>
      <c r="L169" s="30">
        <f>COUNTIF(G169:J169, "&gt;0" )</f>
        <v>2</v>
      </c>
      <c r="M169" s="30">
        <f>IF(L169=0,0,K169/L169)</f>
        <v>199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B170" s="1" t="s">
        <v>538</v>
      </c>
      <c r="C170" s="22" t="s">
        <v>537</v>
      </c>
      <c r="E170" s="1" t="s">
        <v>1238</v>
      </c>
      <c r="F170" s="1" t="s">
        <v>8</v>
      </c>
      <c r="G170" s="50">
        <v>0</v>
      </c>
      <c r="H170" s="50">
        <v>209</v>
      </c>
      <c r="I170" s="50">
        <v>179</v>
      </c>
      <c r="J170" s="50">
        <v>0</v>
      </c>
      <c r="K170" s="30">
        <f>SUM(G170:J170)</f>
        <v>388</v>
      </c>
      <c r="L170" s="30">
        <f>COUNTIF(G170:J170, "&gt;0" )</f>
        <v>2</v>
      </c>
      <c r="M170" s="30">
        <f>IF(L170=0,0,K170/L170)</f>
        <v>194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B171" s="1" t="s">
        <v>416</v>
      </c>
      <c r="C171" s="22" t="s">
        <v>415</v>
      </c>
      <c r="E171" s="1" t="s">
        <v>1234</v>
      </c>
      <c r="F171" s="1" t="s">
        <v>8</v>
      </c>
      <c r="G171" s="50">
        <v>0</v>
      </c>
      <c r="H171" s="50">
        <v>0</v>
      </c>
      <c r="I171" s="50">
        <v>156</v>
      </c>
      <c r="J171" s="50">
        <v>229</v>
      </c>
      <c r="K171" s="30">
        <f>SUM(G171:J171)</f>
        <v>385</v>
      </c>
      <c r="L171" s="30">
        <f>COUNTIF(G171:J171, "&gt;0" )</f>
        <v>2</v>
      </c>
      <c r="M171" s="30">
        <f>IF(L171=0,0,K171/L171)</f>
        <v>192.5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B172" s="1" t="s">
        <v>423</v>
      </c>
      <c r="C172" s="22" t="s">
        <v>422</v>
      </c>
      <c r="E172" s="1" t="s">
        <v>1255</v>
      </c>
      <c r="F172" s="1" t="s">
        <v>8</v>
      </c>
      <c r="G172" s="50">
        <v>233</v>
      </c>
      <c r="H172" s="50">
        <v>150</v>
      </c>
      <c r="I172" s="50">
        <v>0</v>
      </c>
      <c r="J172" s="50">
        <v>0</v>
      </c>
      <c r="K172" s="30">
        <f>SUM(G172:J172)</f>
        <v>383</v>
      </c>
      <c r="L172" s="30">
        <f>COUNTIF(G172:J172, "&gt;0" )</f>
        <v>2</v>
      </c>
      <c r="M172" s="30">
        <f>IF(L172=0,0,K172/L172)</f>
        <v>191.5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B173" s="1" t="s">
        <v>445</v>
      </c>
      <c r="C173" s="22" t="s">
        <v>444</v>
      </c>
      <c r="E173" s="1" t="s">
        <v>1255</v>
      </c>
      <c r="F173" s="1" t="s">
        <v>8</v>
      </c>
      <c r="G173" s="50">
        <v>0</v>
      </c>
      <c r="H173" s="50">
        <v>181</v>
      </c>
      <c r="I173" s="50">
        <v>0</v>
      </c>
      <c r="J173" s="50">
        <v>199</v>
      </c>
      <c r="K173" s="30">
        <f>SUM(G173:J173)</f>
        <v>380</v>
      </c>
      <c r="L173" s="30">
        <f>COUNTIF(G173:J173, "&gt;0" )</f>
        <v>2</v>
      </c>
      <c r="M173" s="30">
        <f>IF(L173=0,0,K173/L173)</f>
        <v>190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B174" s="1" t="s">
        <v>75</v>
      </c>
      <c r="C174" s="22" t="s">
        <v>74</v>
      </c>
      <c r="E174" s="1" t="s">
        <v>1223</v>
      </c>
      <c r="F174" s="1" t="s">
        <v>8</v>
      </c>
      <c r="G174" s="50">
        <v>212</v>
      </c>
      <c r="H174" s="50">
        <v>166</v>
      </c>
      <c r="I174" s="50">
        <v>0</v>
      </c>
      <c r="J174" s="50">
        <v>0</v>
      </c>
      <c r="K174" s="30">
        <f>SUM(G174:J174)</f>
        <v>378</v>
      </c>
      <c r="L174" s="30">
        <f>COUNTIF(G174:J174, "&gt;0" )</f>
        <v>2</v>
      </c>
      <c r="M174" s="30">
        <f>IF(L174=0,0,K174/L174)</f>
        <v>189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B175" s="1" t="s">
        <v>269</v>
      </c>
      <c r="C175" s="22" t="s">
        <v>268</v>
      </c>
      <c r="E175" s="1" t="s">
        <v>1229</v>
      </c>
      <c r="F175" s="1" t="s">
        <v>8</v>
      </c>
      <c r="G175" s="50">
        <v>210</v>
      </c>
      <c r="H175" s="50">
        <v>168</v>
      </c>
      <c r="I175" s="50">
        <v>0</v>
      </c>
      <c r="J175" s="50">
        <v>0</v>
      </c>
      <c r="K175" s="30">
        <f>SUM(G175:J175)</f>
        <v>378</v>
      </c>
      <c r="L175" s="30">
        <f>COUNTIF(G175:J175, "&gt;0" )</f>
        <v>2</v>
      </c>
      <c r="M175" s="30">
        <f>IF(L175=0,0,K175/L175)</f>
        <v>189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B176" s="1" t="s">
        <v>517</v>
      </c>
      <c r="C176" s="22" t="s">
        <v>516</v>
      </c>
      <c r="E176" s="1" t="s">
        <v>1237</v>
      </c>
      <c r="F176" s="1" t="s">
        <v>8</v>
      </c>
      <c r="G176" s="50">
        <v>0</v>
      </c>
      <c r="H176" s="50">
        <v>0</v>
      </c>
      <c r="I176" s="50">
        <v>211</v>
      </c>
      <c r="J176" s="50">
        <v>166</v>
      </c>
      <c r="K176" s="30">
        <f>SUM(G176:J176)</f>
        <v>377</v>
      </c>
      <c r="L176" s="30">
        <f>COUNTIF(G176:J176, "&gt;0" )</f>
        <v>2</v>
      </c>
      <c r="M176" s="30">
        <f>IF(L176=0,0,K176/L176)</f>
        <v>188.5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B177" s="1" t="s">
        <v>513</v>
      </c>
      <c r="C177" s="22" t="s">
        <v>512</v>
      </c>
      <c r="E177" s="1" t="s">
        <v>1237</v>
      </c>
      <c r="F177" s="1" t="s">
        <v>8</v>
      </c>
      <c r="G177" s="50">
        <v>0</v>
      </c>
      <c r="H177" s="50">
        <v>206</v>
      </c>
      <c r="I177" s="50">
        <v>168</v>
      </c>
      <c r="J177" s="50">
        <v>0</v>
      </c>
      <c r="K177" s="30">
        <f>SUM(G177:J177)</f>
        <v>374</v>
      </c>
      <c r="L177" s="30">
        <f>COUNTIF(G177:J177, "&gt;0" )</f>
        <v>2</v>
      </c>
      <c r="M177" s="30">
        <f>IF(L177=0,0,K177/L177)</f>
        <v>187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B178" s="1" t="s">
        <v>210</v>
      </c>
      <c r="C178" s="22" t="s">
        <v>209</v>
      </c>
      <c r="E178" s="1" t="s">
        <v>1228</v>
      </c>
      <c r="F178" s="1" t="s">
        <v>8</v>
      </c>
      <c r="G178" s="50">
        <v>169</v>
      </c>
      <c r="H178" s="50">
        <v>0</v>
      </c>
      <c r="I178" s="50">
        <v>0</v>
      </c>
      <c r="J178" s="50">
        <v>198</v>
      </c>
      <c r="K178" s="30">
        <f>SUM(G178:J178)</f>
        <v>367</v>
      </c>
      <c r="L178" s="30">
        <f>COUNTIF(G178:J178, "&gt;0" )</f>
        <v>2</v>
      </c>
      <c r="M178" s="30">
        <f>IF(L178=0,0,K178/L178)</f>
        <v>183.5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B179" s="1" t="s">
        <v>58</v>
      </c>
      <c r="C179" s="22" t="s">
        <v>57</v>
      </c>
      <c r="E179" s="1" t="s">
        <v>1221</v>
      </c>
      <c r="F179" s="1" t="s">
        <v>8</v>
      </c>
      <c r="G179" s="50">
        <v>168</v>
      </c>
      <c r="H179" s="50">
        <v>0</v>
      </c>
      <c r="I179" s="50">
        <v>0</v>
      </c>
      <c r="J179" s="50">
        <v>198</v>
      </c>
      <c r="K179" s="30">
        <f>SUM(G179:J179)</f>
        <v>366</v>
      </c>
      <c r="L179" s="30">
        <f>COUNTIF(G179:J179, "&gt;0" )</f>
        <v>2</v>
      </c>
      <c r="M179" s="30">
        <f>IF(L179=0,0,K179/L179)</f>
        <v>183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B180" s="1" t="s">
        <v>135</v>
      </c>
      <c r="C180" s="22" t="s">
        <v>134</v>
      </c>
      <c r="E180" s="64" t="s">
        <v>1225</v>
      </c>
      <c r="F180" s="64" t="s">
        <v>8</v>
      </c>
      <c r="G180" s="24">
        <v>0</v>
      </c>
      <c r="H180" s="24">
        <v>209</v>
      </c>
      <c r="I180" s="24">
        <v>156</v>
      </c>
      <c r="J180" s="24">
        <v>0</v>
      </c>
      <c r="K180" s="19">
        <f>SUM(G180:J180)</f>
        <v>365</v>
      </c>
      <c r="L180" s="19">
        <f>COUNTIF(G180:J180, "&gt;0" )</f>
        <v>2</v>
      </c>
      <c r="M180" s="19">
        <f>IF(L180=0,0,K180/L180)</f>
        <v>182.5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B181" s="1" t="s">
        <v>503</v>
      </c>
      <c r="C181" s="22" t="s">
        <v>502</v>
      </c>
      <c r="E181" s="1" t="s">
        <v>1256</v>
      </c>
      <c r="F181" s="1" t="s">
        <v>8</v>
      </c>
      <c r="G181" s="50">
        <v>168</v>
      </c>
      <c r="H181" s="50">
        <v>0</v>
      </c>
      <c r="I181" s="50">
        <v>197</v>
      </c>
      <c r="J181" s="50">
        <v>0</v>
      </c>
      <c r="K181" s="30">
        <f>SUM(G181:J181)</f>
        <v>365</v>
      </c>
      <c r="L181" s="30">
        <f>COUNTIF(G181:J181, "&gt;0" )</f>
        <v>2</v>
      </c>
      <c r="M181" s="30">
        <f>IF(L181=0,0,K181/L181)</f>
        <v>182.5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B182" s="1" t="s">
        <v>425</v>
      </c>
      <c r="C182" s="22" t="s">
        <v>424</v>
      </c>
      <c r="E182" s="1" t="s">
        <v>1255</v>
      </c>
      <c r="F182" s="1" t="s">
        <v>8</v>
      </c>
      <c r="G182" s="50">
        <v>203</v>
      </c>
      <c r="H182" s="50">
        <v>157</v>
      </c>
      <c r="I182" s="50">
        <v>0</v>
      </c>
      <c r="J182" s="50">
        <v>0</v>
      </c>
      <c r="K182" s="30">
        <f>SUM(G182:J182)</f>
        <v>360</v>
      </c>
      <c r="L182" s="30">
        <f>COUNTIF(G182:J182, "&gt;0" )</f>
        <v>2</v>
      </c>
      <c r="M182" s="30">
        <f>IF(L182=0,0,K182/L182)</f>
        <v>180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B183" s="1" t="s">
        <v>214</v>
      </c>
      <c r="C183" s="22" t="s">
        <v>213</v>
      </c>
      <c r="E183" s="1" t="s">
        <v>1249</v>
      </c>
      <c r="F183" s="1" t="s">
        <v>8</v>
      </c>
      <c r="G183" s="50">
        <v>152</v>
      </c>
      <c r="H183" s="50">
        <v>0</v>
      </c>
      <c r="I183" s="50">
        <v>0</v>
      </c>
      <c r="J183" s="50">
        <v>202</v>
      </c>
      <c r="K183" s="30">
        <f>SUM(G183:J183)</f>
        <v>354</v>
      </c>
      <c r="L183" s="30">
        <f>COUNTIF(G183:J183, "&gt;0" )</f>
        <v>2</v>
      </c>
      <c r="M183" s="30">
        <f>IF(L183=0,0,K183/L183)</f>
        <v>177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B184" s="1" t="s">
        <v>435</v>
      </c>
      <c r="C184" s="22" t="s">
        <v>434</v>
      </c>
      <c r="E184" s="1" t="s">
        <v>1235</v>
      </c>
      <c r="F184" s="1" t="s">
        <v>8</v>
      </c>
      <c r="G184" s="50">
        <v>191</v>
      </c>
      <c r="H184" s="50">
        <v>161</v>
      </c>
      <c r="I184" s="50">
        <v>0</v>
      </c>
      <c r="J184" s="50">
        <v>0</v>
      </c>
      <c r="K184" s="30">
        <f>SUM(G184:J184)</f>
        <v>352</v>
      </c>
      <c r="L184" s="30">
        <f>COUNTIF(G184:J184, "&gt;0" )</f>
        <v>2</v>
      </c>
      <c r="M184" s="30">
        <f>IF(L184=0,0,K184/L184)</f>
        <v>176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B185" s="1" t="s">
        <v>130</v>
      </c>
      <c r="C185" s="22" t="s">
        <v>129</v>
      </c>
      <c r="E185" s="1" t="s">
        <v>1224</v>
      </c>
      <c r="F185" s="1" t="s">
        <v>8</v>
      </c>
      <c r="G185" s="50">
        <v>168</v>
      </c>
      <c r="H185" s="50">
        <v>0</v>
      </c>
      <c r="I185" s="50">
        <v>0</v>
      </c>
      <c r="J185" s="50">
        <v>182</v>
      </c>
      <c r="K185" s="30">
        <f>SUM(G185:J185)</f>
        <v>350</v>
      </c>
      <c r="L185" s="30">
        <f>COUNTIF(G185:J185, "&gt;0" )</f>
        <v>2</v>
      </c>
      <c r="M185" s="30">
        <f>IF(L185=0,0,K185/L185)</f>
        <v>175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B186" s="1" t="s">
        <v>499</v>
      </c>
      <c r="C186" s="22" t="s">
        <v>498</v>
      </c>
      <c r="E186" s="1" t="s">
        <v>1256</v>
      </c>
      <c r="F186" s="1" t="s">
        <v>8</v>
      </c>
      <c r="G186" s="50">
        <v>0</v>
      </c>
      <c r="H186" s="50">
        <v>136</v>
      </c>
      <c r="I186" s="50">
        <v>0</v>
      </c>
      <c r="J186" s="50">
        <v>202</v>
      </c>
      <c r="K186" s="30">
        <f>SUM(G186:J186)</f>
        <v>338</v>
      </c>
      <c r="L186" s="30">
        <f>COUNTIF(G186:J186, "&gt;0" )</f>
        <v>2</v>
      </c>
      <c r="M186" s="30">
        <f>IF(L186=0,0,K186/L186)</f>
        <v>169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B187" s="1" t="s">
        <v>87</v>
      </c>
      <c r="C187" s="22" t="s">
        <v>86</v>
      </c>
      <c r="E187" s="64" t="s">
        <v>1223</v>
      </c>
      <c r="F187" s="64" t="s">
        <v>8</v>
      </c>
      <c r="G187" s="24">
        <v>0</v>
      </c>
      <c r="H187" s="24">
        <v>0</v>
      </c>
      <c r="I187" s="24">
        <v>180</v>
      </c>
      <c r="J187" s="24">
        <v>158</v>
      </c>
      <c r="K187" s="19">
        <f>SUM(G187:J187)</f>
        <v>338</v>
      </c>
      <c r="L187" s="19">
        <f>COUNTIF(G187:J187, "&gt;0" )</f>
        <v>2</v>
      </c>
      <c r="M187" s="19">
        <f>IF(L187=0,0,K187/L187)</f>
        <v>169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B188" s="1" t="s">
        <v>374</v>
      </c>
      <c r="C188" s="22" t="s">
        <v>373</v>
      </c>
      <c r="E188" s="1" t="s">
        <v>1232</v>
      </c>
      <c r="F188" s="1" t="s">
        <v>8</v>
      </c>
      <c r="G188" s="50">
        <v>142</v>
      </c>
      <c r="H188" s="50">
        <v>0</v>
      </c>
      <c r="I188" s="50">
        <v>0</v>
      </c>
      <c r="J188" s="50">
        <v>182</v>
      </c>
      <c r="K188" s="30">
        <f>SUM(G188:J188)</f>
        <v>324</v>
      </c>
      <c r="L188" s="30">
        <f>COUNTIF(G188:J188, "&gt;0" )</f>
        <v>2</v>
      </c>
      <c r="M188" s="30">
        <f>IF(L188=0,0,K188/L188)</f>
        <v>162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B189" s="1" t="s">
        <v>143</v>
      </c>
      <c r="C189" s="22" t="s">
        <v>142</v>
      </c>
      <c r="E189" s="1" t="s">
        <v>1225</v>
      </c>
      <c r="F189" s="1" t="s">
        <v>8</v>
      </c>
      <c r="G189" s="50">
        <v>150</v>
      </c>
      <c r="H189" s="50">
        <v>0</v>
      </c>
      <c r="I189" s="50">
        <v>0</v>
      </c>
      <c r="J189" s="50">
        <v>172</v>
      </c>
      <c r="K189" s="30">
        <f>SUM(G189:J189)</f>
        <v>322</v>
      </c>
      <c r="L189" s="30">
        <f>COUNTIF(G189:J189, "&gt;0" )</f>
        <v>2</v>
      </c>
      <c r="M189" s="30">
        <f>IF(L189=0,0,K189/L189)</f>
        <v>161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B190" s="1" t="s">
        <v>323</v>
      </c>
      <c r="C190" s="22" t="s">
        <v>322</v>
      </c>
      <c r="E190" s="1" t="s">
        <v>1252</v>
      </c>
      <c r="F190" s="1" t="s">
        <v>8</v>
      </c>
      <c r="G190" s="50">
        <v>0</v>
      </c>
      <c r="H190" s="50">
        <v>0</v>
      </c>
      <c r="I190" s="50">
        <v>154</v>
      </c>
      <c r="J190" s="50">
        <v>157</v>
      </c>
      <c r="K190" s="30">
        <f>SUM(G190:J190)</f>
        <v>311</v>
      </c>
      <c r="L190" s="30">
        <f>COUNTIF(G190:J190, "&gt;0" )</f>
        <v>2</v>
      </c>
      <c r="M190" s="30">
        <f>IF(L190=0,0,K190/L190)</f>
        <v>155.5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B191" s="1" t="s">
        <v>212</v>
      </c>
      <c r="C191" s="22" t="s">
        <v>211</v>
      </c>
      <c r="E191" s="1" t="s">
        <v>1249</v>
      </c>
      <c r="F191" s="1" t="s">
        <v>8</v>
      </c>
      <c r="G191" s="50">
        <v>0</v>
      </c>
      <c r="H191" s="50">
        <v>135</v>
      </c>
      <c r="I191" s="50">
        <v>160</v>
      </c>
      <c r="J191" s="50">
        <v>0</v>
      </c>
      <c r="K191" s="30">
        <f>SUM(G191:J191)</f>
        <v>295</v>
      </c>
      <c r="L191" s="30">
        <f>COUNTIF(G191:J191, "&gt;0" )</f>
        <v>2</v>
      </c>
      <c r="M191" s="30">
        <f>IF(L191=0,0,K191/L191)</f>
        <v>147.5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B192" s="1" t="s">
        <v>336</v>
      </c>
      <c r="C192" s="22" t="s">
        <v>335</v>
      </c>
      <c r="E192" s="64" t="s">
        <v>1254</v>
      </c>
      <c r="F192" s="64" t="s">
        <v>8</v>
      </c>
      <c r="G192" s="24">
        <v>0</v>
      </c>
      <c r="H192" s="24">
        <v>159</v>
      </c>
      <c r="I192" s="24">
        <v>133</v>
      </c>
      <c r="J192" s="24">
        <v>0</v>
      </c>
      <c r="K192" s="19">
        <f>SUM(G192:J192)</f>
        <v>292</v>
      </c>
      <c r="L192" s="19">
        <f>COUNTIF(G192:J192, "&gt;0" )</f>
        <v>2</v>
      </c>
      <c r="M192" s="19">
        <f>IF(L192=0,0,K192/L192)</f>
        <v>146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B193" s="1" t="s">
        <v>372</v>
      </c>
      <c r="C193" s="22" t="s">
        <v>371</v>
      </c>
      <c r="E193" s="1" t="s">
        <v>1253</v>
      </c>
      <c r="F193" s="1" t="s">
        <v>8</v>
      </c>
      <c r="G193" s="50">
        <v>147</v>
      </c>
      <c r="H193" s="50">
        <v>0</v>
      </c>
      <c r="I193" s="50">
        <v>126</v>
      </c>
      <c r="J193" s="50">
        <v>0</v>
      </c>
      <c r="K193" s="30">
        <f>SUM(G193:J193)</f>
        <v>273</v>
      </c>
      <c r="L193" s="30">
        <f>COUNTIF(G193:J193, "&gt;0" )</f>
        <v>2</v>
      </c>
      <c r="M193" s="30">
        <f>IF(L193=0,0,K193/L193)</f>
        <v>136.5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B194" s="1" t="s">
        <v>202</v>
      </c>
      <c r="C194" s="22" t="s">
        <v>201</v>
      </c>
      <c r="E194" s="64" t="s">
        <v>1248</v>
      </c>
      <c r="F194" s="64" t="s">
        <v>8</v>
      </c>
      <c r="G194" s="24">
        <v>0</v>
      </c>
      <c r="H194" s="24">
        <v>0</v>
      </c>
      <c r="I194" s="24">
        <v>0</v>
      </c>
      <c r="J194" s="24">
        <v>221</v>
      </c>
      <c r="K194" s="19">
        <f>SUM(G194:J194)</f>
        <v>221</v>
      </c>
      <c r="L194" s="19">
        <f>COUNTIF(G194:J194, "&gt;0" )</f>
        <v>1</v>
      </c>
      <c r="M194" s="19">
        <f>IF(L194=0,0,K194/L194)</f>
        <v>221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B195" s="1" t="s">
        <v>546</v>
      </c>
      <c r="C195" s="22" t="s">
        <v>545</v>
      </c>
      <c r="E195" s="1" t="s">
        <v>1238</v>
      </c>
      <c r="F195" s="1" t="s">
        <v>8</v>
      </c>
      <c r="G195" s="50">
        <v>187</v>
      </c>
      <c r="H195" s="50">
        <v>0</v>
      </c>
      <c r="I195" s="50">
        <v>0</v>
      </c>
      <c r="J195" s="50">
        <v>0</v>
      </c>
      <c r="K195" s="30">
        <f>SUM(G195:J195)</f>
        <v>187</v>
      </c>
      <c r="L195" s="30">
        <f>COUNTIF(G195:J195, "&gt;0" )</f>
        <v>1</v>
      </c>
      <c r="M195" s="30">
        <f>IF(L195=0,0,K195/L195)</f>
        <v>187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B196" s="1" t="s">
        <v>224</v>
      </c>
      <c r="C196" s="22" t="s">
        <v>223</v>
      </c>
      <c r="E196" s="64" t="s">
        <v>1248</v>
      </c>
      <c r="F196" s="64" t="s">
        <v>8</v>
      </c>
      <c r="G196" s="24">
        <v>180</v>
      </c>
      <c r="H196" s="24">
        <v>0</v>
      </c>
      <c r="I196" s="24">
        <v>0</v>
      </c>
      <c r="J196" s="24">
        <v>0</v>
      </c>
      <c r="K196" s="19">
        <f>SUM(G196:J196)</f>
        <v>180</v>
      </c>
      <c r="L196" s="19">
        <f>COUNTIF(G196:J196, "&gt;0" )</f>
        <v>1</v>
      </c>
      <c r="M196" s="19">
        <f>IF(L196=0,0,K196/L196)</f>
        <v>180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B197" s="1" t="s">
        <v>164</v>
      </c>
      <c r="C197" s="22" t="s">
        <v>163</v>
      </c>
      <c r="E197" s="1" t="s">
        <v>1246</v>
      </c>
      <c r="F197" s="1" t="s">
        <v>8</v>
      </c>
      <c r="G197" s="50">
        <v>0</v>
      </c>
      <c r="H197" s="50">
        <v>0</v>
      </c>
      <c r="I197" s="50">
        <v>0</v>
      </c>
      <c r="J197" s="50">
        <v>179</v>
      </c>
      <c r="K197" s="30">
        <f>SUM(G197:J197)</f>
        <v>179</v>
      </c>
      <c r="L197" s="30">
        <f>COUNTIF(G197:J197, "&gt;0" )</f>
        <v>1</v>
      </c>
      <c r="M197" s="30">
        <f>IF(L197=0,0,K197/L197)</f>
        <v>179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B198" s="1" t="s">
        <v>208</v>
      </c>
      <c r="C198" s="22" t="s">
        <v>207</v>
      </c>
      <c r="E198" s="1" t="s">
        <v>1228</v>
      </c>
      <c r="F198" s="1" t="s">
        <v>8</v>
      </c>
      <c r="G198" s="50">
        <v>171</v>
      </c>
      <c r="H198" s="50">
        <v>0</v>
      </c>
      <c r="I198" s="50">
        <v>0</v>
      </c>
      <c r="J198" s="50">
        <v>0</v>
      </c>
      <c r="K198" s="30">
        <f>SUM(G198:J198)</f>
        <v>171</v>
      </c>
      <c r="L198" s="30">
        <f>COUNTIF(G198:J198, "&gt;0" )</f>
        <v>1</v>
      </c>
      <c r="M198" s="30">
        <f>IF(L198=0,0,K198/L198)</f>
        <v>171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B199" s="1" t="s">
        <v>433</v>
      </c>
      <c r="C199" s="22" t="s">
        <v>432</v>
      </c>
      <c r="E199" s="1" t="s">
        <v>1255</v>
      </c>
      <c r="F199" s="1" t="s">
        <v>8</v>
      </c>
      <c r="G199" s="50">
        <v>0</v>
      </c>
      <c r="H199" s="50">
        <v>0</v>
      </c>
      <c r="I199" s="50">
        <v>169</v>
      </c>
      <c r="J199" s="50">
        <v>0</v>
      </c>
      <c r="K199" s="30">
        <f>SUM(G199:J199)</f>
        <v>169</v>
      </c>
      <c r="L199" s="30">
        <f>COUNTIF(G199:J199, "&gt;0" )</f>
        <v>1</v>
      </c>
      <c r="M199" s="30">
        <f>IF(L199=0,0,K199/L199)</f>
        <v>169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B200" s="1" t="s">
        <v>389</v>
      </c>
      <c r="C200" s="22" t="s">
        <v>388</v>
      </c>
      <c r="E200" s="1" t="s">
        <v>1233</v>
      </c>
      <c r="F200" s="1" t="s">
        <v>8</v>
      </c>
      <c r="G200" s="50">
        <v>169</v>
      </c>
      <c r="H200" s="50">
        <v>0</v>
      </c>
      <c r="I200" s="50">
        <v>0</v>
      </c>
      <c r="J200" s="50">
        <v>0</v>
      </c>
      <c r="K200" s="30">
        <f>SUM(G200:J200)</f>
        <v>169</v>
      </c>
      <c r="L200" s="30">
        <f>COUNTIF(G200:J200, "&gt;0" )</f>
        <v>1</v>
      </c>
      <c r="M200" s="30">
        <f>IF(L200=0,0,K200/L200)</f>
        <v>169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B201" s="1" t="s">
        <v>487</v>
      </c>
      <c r="C201" s="22" t="s">
        <v>486</v>
      </c>
      <c r="E201" s="1" t="s">
        <v>1237</v>
      </c>
      <c r="F201" s="1" t="s">
        <v>8</v>
      </c>
      <c r="G201" s="50">
        <v>167</v>
      </c>
      <c r="H201" s="50">
        <v>0</v>
      </c>
      <c r="I201" s="50">
        <v>0</v>
      </c>
      <c r="J201" s="50">
        <v>0</v>
      </c>
      <c r="K201" s="30">
        <f>SUM(G201:J201)</f>
        <v>167</v>
      </c>
      <c r="L201" s="30">
        <f>COUNTIF(G201:J201, "&gt;0" )</f>
        <v>1</v>
      </c>
      <c r="M201" s="30">
        <f>IF(L201=0,0,K201/L201)</f>
        <v>167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B202" s="1" t="s">
        <v>307</v>
      </c>
      <c r="C202" s="22" t="s">
        <v>306</v>
      </c>
      <c r="E202" s="64" t="s">
        <v>1231</v>
      </c>
      <c r="F202" s="64" t="s">
        <v>8</v>
      </c>
      <c r="G202" s="24">
        <v>164</v>
      </c>
      <c r="H202" s="24">
        <v>0</v>
      </c>
      <c r="I202" s="24">
        <v>0</v>
      </c>
      <c r="J202" s="24">
        <v>0</v>
      </c>
      <c r="K202" s="19">
        <f>SUM(G202:J202)</f>
        <v>164</v>
      </c>
      <c r="L202" s="19">
        <f>COUNTIF(G202:J202, "&gt;0" )</f>
        <v>1</v>
      </c>
      <c r="M202" s="19">
        <f>IF(L202=0,0,K202/L202)</f>
        <v>164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B203" s="1" t="s">
        <v>447</v>
      </c>
      <c r="C203" s="22" t="s">
        <v>446</v>
      </c>
      <c r="E203" s="1" t="s">
        <v>1235</v>
      </c>
      <c r="F203" s="1" t="s">
        <v>8</v>
      </c>
      <c r="G203" s="50">
        <v>0</v>
      </c>
      <c r="H203" s="50">
        <v>0</v>
      </c>
      <c r="I203" s="50">
        <v>0</v>
      </c>
      <c r="J203" s="50">
        <v>162</v>
      </c>
      <c r="K203" s="30">
        <f>SUM(G203:J203)</f>
        <v>162</v>
      </c>
      <c r="L203" s="30">
        <f>COUNTIF(G203:J203, "&gt;0" )</f>
        <v>1</v>
      </c>
      <c r="M203" s="30">
        <f>IF(L203=0,0,K203/L203)</f>
        <v>162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B204" s="1" t="s">
        <v>92</v>
      </c>
      <c r="C204" s="22" t="s">
        <v>91</v>
      </c>
      <c r="E204" s="1" t="s">
        <v>1243</v>
      </c>
      <c r="F204" s="1" t="s">
        <v>8</v>
      </c>
      <c r="G204" s="50">
        <v>159</v>
      </c>
      <c r="H204" s="50">
        <v>0</v>
      </c>
      <c r="I204" s="50">
        <v>0</v>
      </c>
      <c r="J204" s="50">
        <v>0</v>
      </c>
      <c r="K204" s="30">
        <f>SUM(G204:J204)</f>
        <v>159</v>
      </c>
      <c r="L204" s="30">
        <f>COUNTIF(G204:J204, "&gt;0" )</f>
        <v>1</v>
      </c>
      <c r="M204" s="30">
        <f>IF(L204=0,0,K204/L204)</f>
        <v>159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B205" s="1" t="s">
        <v>387</v>
      </c>
      <c r="C205" s="22" t="s">
        <v>386</v>
      </c>
      <c r="E205" s="1" t="s">
        <v>1233</v>
      </c>
      <c r="F205" s="1" t="s">
        <v>8</v>
      </c>
      <c r="G205" s="50">
        <v>0</v>
      </c>
      <c r="H205" s="50">
        <v>158</v>
      </c>
      <c r="I205" s="50">
        <v>0</v>
      </c>
      <c r="J205" s="50">
        <v>0</v>
      </c>
      <c r="K205" s="30">
        <f>SUM(G205:J205)</f>
        <v>158</v>
      </c>
      <c r="L205" s="30">
        <f>COUNTIF(G205:J205, "&gt;0" )</f>
        <v>1</v>
      </c>
      <c r="M205" s="30">
        <f>IF(L205=0,0,K205/L205)</f>
        <v>158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B206" s="1" t="s">
        <v>251</v>
      </c>
      <c r="C206" s="22" t="s">
        <v>250</v>
      </c>
      <c r="E206" s="1" t="s">
        <v>1229</v>
      </c>
      <c r="F206" s="1" t="s">
        <v>8</v>
      </c>
      <c r="G206" s="50">
        <v>157</v>
      </c>
      <c r="H206" s="50">
        <v>0</v>
      </c>
      <c r="I206" s="50">
        <v>0</v>
      </c>
      <c r="J206" s="50">
        <v>0</v>
      </c>
      <c r="K206" s="30">
        <f>SUM(G206:J206)</f>
        <v>157</v>
      </c>
      <c r="L206" s="30">
        <f>COUNTIF(G206:J206, "&gt;0" )</f>
        <v>1</v>
      </c>
      <c r="M206" s="30">
        <f>IF(L206=0,0,K206/L206)</f>
        <v>157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B207" s="1" t="s">
        <v>552</v>
      </c>
      <c r="C207" s="22" t="s">
        <v>551</v>
      </c>
      <c r="E207" s="1" t="s">
        <v>1238</v>
      </c>
      <c r="F207" s="1" t="s">
        <v>8</v>
      </c>
      <c r="G207" s="50">
        <v>0</v>
      </c>
      <c r="H207" s="50">
        <v>0</v>
      </c>
      <c r="I207" s="50">
        <v>0</v>
      </c>
      <c r="J207" s="50">
        <v>146</v>
      </c>
      <c r="K207" s="30">
        <f>SUM(G207:J207)</f>
        <v>146</v>
      </c>
      <c r="L207" s="30">
        <f>COUNTIF(G207:J207, "&gt;0" )</f>
        <v>1</v>
      </c>
      <c r="M207" s="30">
        <f>IF(L207=0,0,K207/L207)</f>
        <v>146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B208" s="1" t="s">
        <v>218</v>
      </c>
      <c r="C208" s="22" t="s">
        <v>217</v>
      </c>
      <c r="E208" s="1" t="s">
        <v>1249</v>
      </c>
      <c r="F208" s="1" t="s">
        <v>8</v>
      </c>
      <c r="G208" s="50">
        <v>130</v>
      </c>
      <c r="H208" s="50">
        <v>0</v>
      </c>
      <c r="I208" s="50">
        <v>0</v>
      </c>
      <c r="J208" s="50">
        <v>0</v>
      </c>
      <c r="K208" s="30">
        <f>SUM(G208:J208)</f>
        <v>130</v>
      </c>
      <c r="L208" s="30">
        <f>COUNTIF(G208:J208, "&gt;0" )</f>
        <v>1</v>
      </c>
      <c r="M208" s="30">
        <f>IF(L208=0,0,K208/L208)</f>
        <v>130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B209" s="1" t="s">
        <v>507</v>
      </c>
      <c r="C209" s="22" t="s">
        <v>506</v>
      </c>
      <c r="E209" s="1" t="s">
        <v>1237</v>
      </c>
      <c r="F209" s="1" t="s">
        <v>8</v>
      </c>
      <c r="G209" s="50">
        <v>122</v>
      </c>
      <c r="H209" s="50">
        <v>0</v>
      </c>
      <c r="I209" s="50">
        <v>0</v>
      </c>
      <c r="J209" s="50">
        <v>0</v>
      </c>
      <c r="K209" s="30">
        <f>SUM(G209:J209)</f>
        <v>122</v>
      </c>
      <c r="L209" s="30">
        <f>COUNTIF(G209:J209, "&gt;0" )</f>
        <v>1</v>
      </c>
      <c r="M209" s="30">
        <f>IF(L209=0,0,K209/L209)</f>
        <v>122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B210" s="1" t="s">
        <v>183</v>
      </c>
      <c r="C210" s="22" t="s">
        <v>182</v>
      </c>
      <c r="E210" s="1" t="s">
        <v>1247</v>
      </c>
      <c r="F210" s="1" t="s">
        <v>8</v>
      </c>
      <c r="G210" s="50">
        <v>53</v>
      </c>
      <c r="H210" s="50">
        <v>0</v>
      </c>
      <c r="I210" s="50">
        <v>0</v>
      </c>
      <c r="J210" s="50">
        <v>0</v>
      </c>
      <c r="K210" s="30">
        <f>SUM(G210:J210)</f>
        <v>53</v>
      </c>
      <c r="L210" s="30">
        <f>COUNTIF(G210:J210, "&gt;0" )</f>
        <v>1</v>
      </c>
      <c r="M210" s="30">
        <f>IF(L210=0,0,K210/L210)</f>
        <v>53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B211" s="1" t="s">
        <v>400</v>
      </c>
      <c r="C211" s="22" t="s">
        <v>399</v>
      </c>
      <c r="E211" s="1" t="s">
        <v>1234</v>
      </c>
      <c r="F211" s="1" t="s">
        <v>8</v>
      </c>
      <c r="G211" s="50">
        <v>0</v>
      </c>
      <c r="H211" s="50">
        <v>0</v>
      </c>
      <c r="I211" s="50">
        <v>0</v>
      </c>
      <c r="J211" s="50">
        <v>0</v>
      </c>
      <c r="K211" s="30">
        <f>SUM(G211:J211)</f>
        <v>0</v>
      </c>
      <c r="L211" s="30">
        <f>COUNTIF(G211:J211, "&gt;0" )</f>
        <v>0</v>
      </c>
      <c r="M211" s="30">
        <f>IF(L211=0,0,K211/L211)</f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B212" s="1" t="s">
        <v>94</v>
      </c>
      <c r="C212" s="22" t="s">
        <v>93</v>
      </c>
      <c r="E212" s="1" t="s">
        <v>1243</v>
      </c>
      <c r="F212" s="1" t="s">
        <v>8</v>
      </c>
      <c r="G212" s="50">
        <v>0</v>
      </c>
      <c r="H212" s="50">
        <v>0</v>
      </c>
      <c r="I212" s="50">
        <v>0</v>
      </c>
      <c r="J212" s="50">
        <v>0</v>
      </c>
      <c r="K212" s="30">
        <f>SUM(G212:J212)</f>
        <v>0</v>
      </c>
      <c r="L212" s="30">
        <f>COUNTIF(G212:J212, "&gt;0" )</f>
        <v>0</v>
      </c>
      <c r="M212" s="30">
        <f>IF(L212=0,0,K212/L212)</f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B213" s="1" t="s">
        <v>561</v>
      </c>
      <c r="C213" s="22" t="s">
        <v>560</v>
      </c>
      <c r="E213" s="1" t="s">
        <v>1239</v>
      </c>
      <c r="F213" s="1" t="s">
        <v>8</v>
      </c>
      <c r="G213" s="50">
        <v>0</v>
      </c>
      <c r="H213" s="50">
        <v>0</v>
      </c>
      <c r="I213" s="50">
        <v>0</v>
      </c>
      <c r="J213" s="50">
        <v>0</v>
      </c>
      <c r="K213" s="30">
        <f>SUM(G213:J213)</f>
        <v>0</v>
      </c>
      <c r="L213" s="30">
        <f>COUNTIF(G213:J213, "&gt;0" )</f>
        <v>0</v>
      </c>
      <c r="M213" s="30">
        <f>IF(L213=0,0,K213/L213)</f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B214" s="1" t="s">
        <v>534</v>
      </c>
      <c r="C214" s="22" t="s">
        <v>533</v>
      </c>
      <c r="E214" s="1" t="s">
        <v>1238</v>
      </c>
      <c r="F214" s="1" t="s">
        <v>8</v>
      </c>
      <c r="G214" s="50">
        <v>0</v>
      </c>
      <c r="H214" s="50">
        <v>0</v>
      </c>
      <c r="I214" s="50">
        <v>0</v>
      </c>
      <c r="J214" s="50">
        <v>0</v>
      </c>
      <c r="K214" s="30">
        <f>SUM(G214:J214)</f>
        <v>0</v>
      </c>
      <c r="L214" s="30">
        <f>COUNTIF(G214:J214, "&gt;0" )</f>
        <v>0</v>
      </c>
      <c r="M214" s="30">
        <f>IF(L214=0,0,K214/L214)</f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B215" s="1" t="s">
        <v>108</v>
      </c>
      <c r="C215" s="22" t="s">
        <v>107</v>
      </c>
      <c r="E215" s="1" t="s">
        <v>1224</v>
      </c>
      <c r="F215" s="1" t="s">
        <v>8</v>
      </c>
      <c r="G215" s="50">
        <v>0</v>
      </c>
      <c r="H215" s="50">
        <v>0</v>
      </c>
      <c r="I215" s="50">
        <v>0</v>
      </c>
      <c r="J215" s="50">
        <v>0</v>
      </c>
      <c r="K215" s="30">
        <f>SUM(G215:J215)</f>
        <v>0</v>
      </c>
      <c r="L215" s="30">
        <f>COUNTIF(G215:J215, "&gt;0" )</f>
        <v>0</v>
      </c>
      <c r="M215" s="30">
        <f>IF(L215=0,0,K215/L215)</f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B216" s="1" t="s">
        <v>348</v>
      </c>
      <c r="C216" s="22" t="s">
        <v>347</v>
      </c>
      <c r="E216" s="64" t="s">
        <v>1232</v>
      </c>
      <c r="F216" s="64" t="s">
        <v>8</v>
      </c>
      <c r="G216" s="24">
        <v>0</v>
      </c>
      <c r="H216" s="24">
        <v>0</v>
      </c>
      <c r="I216" s="24">
        <v>0</v>
      </c>
      <c r="J216" s="24">
        <v>0</v>
      </c>
      <c r="K216" s="19">
        <f>SUM(G216:J216)</f>
        <v>0</v>
      </c>
      <c r="L216" s="19">
        <f>COUNTIF(G216:J216, "&gt;0" )</f>
        <v>0</v>
      </c>
      <c r="M216" s="19">
        <f>IF(L216=0,0,K216/L216)</f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B217" s="1" t="s">
        <v>220</v>
      </c>
      <c r="C217" s="22" t="s">
        <v>219</v>
      </c>
      <c r="E217" s="1" t="s">
        <v>1228</v>
      </c>
      <c r="F217" s="1" t="s">
        <v>8</v>
      </c>
      <c r="G217" s="50">
        <v>0</v>
      </c>
      <c r="H217" s="50">
        <v>0</v>
      </c>
      <c r="I217" s="50">
        <v>0</v>
      </c>
      <c r="J217" s="50">
        <v>0</v>
      </c>
      <c r="K217" s="30">
        <f>SUM(G217:J217)</f>
        <v>0</v>
      </c>
      <c r="L217" s="30">
        <f>COUNTIF(G217:J217, "&gt;0" )</f>
        <v>0</v>
      </c>
      <c r="M217" s="30">
        <f>IF(L217=0,0,K217/L217)</f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B218" s="1" t="s">
        <v>439</v>
      </c>
      <c r="C218" s="22" t="s">
        <v>438</v>
      </c>
      <c r="E218" s="1" t="s">
        <v>1235</v>
      </c>
      <c r="F218" s="1" t="s">
        <v>8</v>
      </c>
      <c r="G218" s="50">
        <v>0</v>
      </c>
      <c r="H218" s="50">
        <v>0</v>
      </c>
      <c r="I218" s="50">
        <v>0</v>
      </c>
      <c r="J218" s="50">
        <v>0</v>
      </c>
      <c r="K218" s="30">
        <f>SUM(G218:J218)</f>
        <v>0</v>
      </c>
      <c r="L218" s="30">
        <f>COUNTIF(G218:J218, "&gt;0" )</f>
        <v>0</v>
      </c>
      <c r="M218" s="30">
        <f>IF(L218=0,0,K218/L218)</f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B219" s="1" t="s">
        <v>228</v>
      </c>
      <c r="C219" s="22" t="s">
        <v>227</v>
      </c>
      <c r="E219" s="1" t="s">
        <v>1248</v>
      </c>
      <c r="F219" s="1" t="s">
        <v>8</v>
      </c>
      <c r="G219" s="50">
        <v>0</v>
      </c>
      <c r="H219" s="50">
        <v>0</v>
      </c>
      <c r="I219" s="50">
        <v>0</v>
      </c>
      <c r="J219" s="50">
        <v>0</v>
      </c>
      <c r="K219" s="30">
        <f>SUM(G219:J219)</f>
        <v>0</v>
      </c>
      <c r="L219" s="30">
        <f>COUNTIF(G219:J219, "&gt;0" )</f>
        <v>0</v>
      </c>
      <c r="M219" s="30">
        <f>IF(L219=0,0,K219/L219)</f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B220" s="1" t="s">
        <v>321</v>
      </c>
      <c r="C220" s="22" t="s">
        <v>320</v>
      </c>
      <c r="E220" s="1" t="s">
        <v>1231</v>
      </c>
      <c r="F220" s="1" t="s">
        <v>8</v>
      </c>
      <c r="G220" s="50">
        <v>0</v>
      </c>
      <c r="H220" s="50">
        <v>0</v>
      </c>
      <c r="I220" s="50">
        <v>0</v>
      </c>
      <c r="J220" s="50">
        <v>0</v>
      </c>
      <c r="K220" s="30">
        <f>SUM(G220:J220)</f>
        <v>0</v>
      </c>
      <c r="L220" s="30">
        <f>COUNTIF(G220:J220, "&gt;0" )</f>
        <v>0</v>
      </c>
      <c r="M220" s="30">
        <f>IF(L220=0,0,K220/L220)</f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B221" s="1" t="s">
        <v>46</v>
      </c>
      <c r="C221" s="22" t="s">
        <v>45</v>
      </c>
      <c r="E221" s="1" t="s">
        <v>1221</v>
      </c>
      <c r="F221" s="1" t="s">
        <v>8</v>
      </c>
      <c r="G221" s="50">
        <v>0</v>
      </c>
      <c r="H221" s="50">
        <v>0</v>
      </c>
      <c r="I221" s="50">
        <v>0</v>
      </c>
      <c r="J221" s="50">
        <v>0</v>
      </c>
      <c r="K221" s="30">
        <f>SUM(G221:J221)</f>
        <v>0</v>
      </c>
      <c r="L221" s="30">
        <f>COUNTIF(G221:J221, "&gt;0" )</f>
        <v>0</v>
      </c>
      <c r="M221" s="30">
        <f>IF(L221=0,0,K221/L221)</f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B222" s="1" t="s">
        <v>114</v>
      </c>
      <c r="C222" s="22" t="s">
        <v>113</v>
      </c>
      <c r="E222" s="1" t="s">
        <v>1224</v>
      </c>
      <c r="F222" s="1" t="s">
        <v>8</v>
      </c>
      <c r="G222" s="50">
        <v>0</v>
      </c>
      <c r="H222" s="50">
        <v>0</v>
      </c>
      <c r="I222" s="50">
        <v>0</v>
      </c>
      <c r="J222" s="50">
        <v>0</v>
      </c>
      <c r="K222" s="30">
        <f>SUM(G222:J222)</f>
        <v>0</v>
      </c>
      <c r="L222" s="30">
        <f>COUNTIF(G222:J222, "&gt;0" )</f>
        <v>0</v>
      </c>
      <c r="M222" s="30">
        <f>IF(L222=0,0,K222/L222)</f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B223" s="1" t="s">
        <v>470</v>
      </c>
      <c r="C223" s="22" t="s">
        <v>469</v>
      </c>
      <c r="E223" s="64" t="s">
        <v>1236</v>
      </c>
      <c r="F223" s="64" t="s">
        <v>8</v>
      </c>
      <c r="G223" s="24">
        <v>0</v>
      </c>
      <c r="H223" s="24">
        <v>0</v>
      </c>
      <c r="I223" s="24">
        <v>0</v>
      </c>
      <c r="J223" s="24">
        <v>0</v>
      </c>
      <c r="K223" s="19">
        <f>SUM(G223:J223)</f>
        <v>0</v>
      </c>
      <c r="L223" s="19">
        <f>COUNTIF(G223:J223, "&gt;0" )</f>
        <v>0</v>
      </c>
      <c r="M223" s="19">
        <f>IF(L223=0,0,K223/L223)</f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B224" s="1" t="s">
        <v>563</v>
      </c>
      <c r="C224" s="22" t="s">
        <v>562</v>
      </c>
      <c r="E224" s="1" t="s">
        <v>1239</v>
      </c>
      <c r="F224" s="1" t="s">
        <v>8</v>
      </c>
      <c r="G224" s="50">
        <v>0</v>
      </c>
      <c r="H224" s="50">
        <v>0</v>
      </c>
      <c r="I224" s="50">
        <v>0</v>
      </c>
      <c r="J224" s="50">
        <v>0</v>
      </c>
      <c r="K224" s="30">
        <f>SUM(G224:J224)</f>
        <v>0</v>
      </c>
      <c r="L224" s="30">
        <f>COUNTIF(G224:J224, "&gt;0" )</f>
        <v>0</v>
      </c>
      <c r="M224" s="30">
        <f>IF(L224=0,0,K224/L224)</f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B225" s="1" t="s">
        <v>472</v>
      </c>
      <c r="C225" s="22" t="s">
        <v>471</v>
      </c>
      <c r="E225" s="1" t="s">
        <v>1236</v>
      </c>
      <c r="F225" s="1" t="s">
        <v>8</v>
      </c>
      <c r="G225" s="50">
        <v>0</v>
      </c>
      <c r="H225" s="50">
        <v>0</v>
      </c>
      <c r="I225" s="50">
        <v>0</v>
      </c>
      <c r="J225" s="50">
        <v>0</v>
      </c>
      <c r="K225" s="30">
        <f>SUM(G225:J225)</f>
        <v>0</v>
      </c>
      <c r="L225" s="30">
        <f>COUNTIF(G225:J225, "&gt;0" )</f>
        <v>0</v>
      </c>
      <c r="M225" s="30">
        <f>IF(L225=0,0,K225/L225)</f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B226" s="1" t="s">
        <v>116</v>
      </c>
      <c r="C226" s="22" t="s">
        <v>115</v>
      </c>
      <c r="E226" s="1" t="s">
        <v>1243</v>
      </c>
      <c r="F226" s="1" t="s">
        <v>8</v>
      </c>
      <c r="G226" s="50">
        <v>0</v>
      </c>
      <c r="H226" s="50">
        <v>0</v>
      </c>
      <c r="I226" s="50">
        <v>0</v>
      </c>
      <c r="J226" s="50">
        <v>0</v>
      </c>
      <c r="K226" s="30">
        <f>SUM(G226:J226)</f>
        <v>0</v>
      </c>
      <c r="L226" s="30">
        <f>COUNTIF(G226:J226, "&gt;0" )</f>
        <v>0</v>
      </c>
      <c r="M226" s="30">
        <f>IF(L226=0,0,K226/L226)</f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B227" s="1" t="s">
        <v>234</v>
      </c>
      <c r="C227" s="22" t="s">
        <v>233</v>
      </c>
      <c r="E227" s="64" t="s">
        <v>1249</v>
      </c>
      <c r="F227" s="64" t="s">
        <v>8</v>
      </c>
      <c r="G227" s="24">
        <v>0</v>
      </c>
      <c r="H227" s="24">
        <v>0</v>
      </c>
      <c r="I227" s="24">
        <v>0</v>
      </c>
      <c r="J227" s="24">
        <v>0</v>
      </c>
      <c r="K227" s="19">
        <f>SUM(G227:J227)</f>
        <v>0</v>
      </c>
      <c r="L227" s="19">
        <f>COUNTIF(G227:J227, "&gt;0" )</f>
        <v>0</v>
      </c>
      <c r="M227" s="19">
        <f>IF(L227=0,0,K227/L227)</f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B228" s="1" t="s">
        <v>366</v>
      </c>
      <c r="C228" s="22" t="s">
        <v>365</v>
      </c>
      <c r="E228" s="64" t="s">
        <v>1254</v>
      </c>
      <c r="F228" s="64" t="s">
        <v>8</v>
      </c>
      <c r="G228" s="24">
        <v>0</v>
      </c>
      <c r="H228" s="24">
        <v>0</v>
      </c>
      <c r="I228" s="24">
        <v>0</v>
      </c>
      <c r="J228" s="24">
        <v>0</v>
      </c>
      <c r="K228" s="19">
        <f>SUM(G228:J228)</f>
        <v>0</v>
      </c>
      <c r="L228" s="19">
        <f>COUNTIF(G228:J228, "&gt;0" )</f>
        <v>0</v>
      </c>
      <c r="M228" s="19">
        <f>IF(L228=0,0,K228/L228)</f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B229" s="1" t="s">
        <v>279</v>
      </c>
      <c r="C229" s="22" t="s">
        <v>278</v>
      </c>
      <c r="E229" s="1" t="s">
        <v>1229</v>
      </c>
      <c r="F229" s="1" t="s">
        <v>8</v>
      </c>
      <c r="G229" s="50">
        <v>0</v>
      </c>
      <c r="H229" s="50">
        <v>0</v>
      </c>
      <c r="I229" s="50">
        <v>0</v>
      </c>
      <c r="J229" s="50">
        <v>0</v>
      </c>
      <c r="K229" s="30">
        <f>SUM(G229:J229)</f>
        <v>0</v>
      </c>
      <c r="L229" s="30">
        <f>COUNTIF(G229:J229, "&gt;0" )</f>
        <v>0</v>
      </c>
      <c r="M229" s="30">
        <f>IF(L229=0,0,K229/L229)</f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B230" s="1" t="s">
        <v>197</v>
      </c>
      <c r="C230" s="22" t="s">
        <v>196</v>
      </c>
      <c r="E230" s="64" t="s">
        <v>1247</v>
      </c>
      <c r="F230" s="64" t="s">
        <v>8</v>
      </c>
      <c r="G230" s="24">
        <v>0</v>
      </c>
      <c r="H230" s="24">
        <v>0</v>
      </c>
      <c r="I230" s="24">
        <v>0</v>
      </c>
      <c r="J230" s="24">
        <v>0</v>
      </c>
      <c r="K230" s="19">
        <f>SUM(G230:J230)</f>
        <v>0</v>
      </c>
      <c r="L230" s="19">
        <f>COUNTIF(G230:J230, "&gt;0" )</f>
        <v>0</v>
      </c>
      <c r="M230" s="19">
        <f>IF(L230=0,0,K230/L230)</f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B231" s="1" t="s">
        <v>54</v>
      </c>
      <c r="C231" s="22" t="s">
        <v>53</v>
      </c>
      <c r="E231" s="64" t="s">
        <v>1240</v>
      </c>
      <c r="F231" s="64" t="s">
        <v>8</v>
      </c>
      <c r="G231" s="24">
        <v>0</v>
      </c>
      <c r="H231" s="24">
        <v>0</v>
      </c>
      <c r="I231" s="24">
        <v>0</v>
      </c>
      <c r="J231" s="24">
        <v>0</v>
      </c>
      <c r="K231" s="19">
        <f>SUM(G231:J231)</f>
        <v>0</v>
      </c>
      <c r="L231" s="19">
        <f>COUNTIF(G231:J231, "&gt;0" )</f>
        <v>0</v>
      </c>
      <c r="M231" s="19">
        <f>IF(L231=0,0,K231/L231)</f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B232" s="1" t="s">
        <v>393</v>
      </c>
      <c r="C232" s="22" t="s">
        <v>392</v>
      </c>
      <c r="E232" s="1" t="s">
        <v>1233</v>
      </c>
      <c r="F232" s="1" t="s">
        <v>8</v>
      </c>
      <c r="G232" s="50">
        <v>0</v>
      </c>
      <c r="H232" s="50">
        <v>0</v>
      </c>
      <c r="I232" s="50">
        <v>0</v>
      </c>
      <c r="J232" s="50">
        <v>0</v>
      </c>
      <c r="K232" s="30">
        <f>SUM(G232:J232)</f>
        <v>0</v>
      </c>
      <c r="L232" s="30">
        <f>COUNTIF(G232:J232, "&gt;0" )</f>
        <v>0</v>
      </c>
      <c r="M232" s="30">
        <f>IF(L232=0,0,K232/L232)</f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A233" s="50">
        <v>221</v>
      </c>
      <c r="B233" s="1" t="s">
        <v>567</v>
      </c>
      <c r="C233" s="22" t="s">
        <v>566</v>
      </c>
      <c r="E233" s="1" t="s">
        <v>1239</v>
      </c>
      <c r="F233" s="1" t="s">
        <v>8</v>
      </c>
      <c r="G233" s="50">
        <v>0</v>
      </c>
      <c r="H233" s="50">
        <v>0</v>
      </c>
      <c r="I233" s="50">
        <v>0</v>
      </c>
      <c r="J233" s="50">
        <v>0</v>
      </c>
      <c r="K233" s="30">
        <f>SUM(G233:J233)</f>
        <v>0</v>
      </c>
      <c r="L233" s="30">
        <f>COUNTIF(G233:J233, "&gt;0" )</f>
        <v>0</v>
      </c>
      <c r="M233" s="30">
        <f>IF(L233=0,0,K233/L233)</f>
        <v>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A234" s="50">
        <v>222</v>
      </c>
      <c r="B234" s="1" t="s">
        <v>480</v>
      </c>
      <c r="C234" s="22" t="s">
        <v>479</v>
      </c>
      <c r="E234" s="1" t="s">
        <v>1236</v>
      </c>
      <c r="F234" s="1" t="s">
        <v>8</v>
      </c>
      <c r="G234" s="50">
        <v>0</v>
      </c>
      <c r="H234" s="50">
        <v>0</v>
      </c>
      <c r="I234" s="50">
        <v>0</v>
      </c>
      <c r="J234" s="50">
        <v>0</v>
      </c>
      <c r="K234" s="30">
        <f>SUM(G234:J234)</f>
        <v>0</v>
      </c>
      <c r="L234" s="30">
        <f>COUNTIF(G234:J234, "&gt;0" )</f>
        <v>0</v>
      </c>
      <c r="M234" s="30">
        <f>IF(L234=0,0,K234/L234)</f>
        <v>0</v>
      </c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A235" s="50">
        <v>223</v>
      </c>
      <c r="C235" s="22" t="s">
        <v>8</v>
      </c>
      <c r="E235" s="1" t="s">
        <v>1222</v>
      </c>
      <c r="F235" s="1" t="s">
        <v>8</v>
      </c>
      <c r="G235" s="50">
        <v>0</v>
      </c>
      <c r="H235" s="50">
        <v>0</v>
      </c>
      <c r="I235" s="50">
        <v>0</v>
      </c>
      <c r="J235" s="50">
        <v>0</v>
      </c>
      <c r="K235" s="30">
        <f>SUM(G235:J235)</f>
        <v>0</v>
      </c>
      <c r="L235" s="30">
        <f>COUNTIF(G235:J235, "&gt;0" )</f>
        <v>0</v>
      </c>
      <c r="M235" s="30">
        <f>IF(L235=0,0,K235/L235)</f>
        <v>0</v>
      </c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A236" s="50">
        <v>224</v>
      </c>
      <c r="C236" s="22" t="s">
        <v>8</v>
      </c>
      <c r="E236" s="1" t="s">
        <v>932</v>
      </c>
      <c r="F236" s="1" t="s">
        <v>8</v>
      </c>
      <c r="G236" s="50"/>
      <c r="H236" s="50"/>
      <c r="I236" s="50"/>
      <c r="J236" s="50"/>
      <c r="K236" s="30">
        <f>SUM(G236:J236)</f>
        <v>0</v>
      </c>
      <c r="L236" s="30">
        <f>COUNTIF(G236:J236, "&gt;0" )</f>
        <v>0</v>
      </c>
      <c r="M236" s="30">
        <f>IF(L236=0,0,K236/L236)</f>
        <v>0</v>
      </c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A237" s="50">
        <v>225</v>
      </c>
      <c r="C237" s="22" t="s">
        <v>8</v>
      </c>
      <c r="E237" s="1" t="s">
        <v>932</v>
      </c>
      <c r="F237" s="1" t="s">
        <v>8</v>
      </c>
      <c r="G237" s="50"/>
      <c r="H237" s="50"/>
      <c r="I237" s="50"/>
      <c r="J237" s="50"/>
      <c r="K237" s="30">
        <f>SUM(G237:J237)</f>
        <v>0</v>
      </c>
      <c r="L237" s="30">
        <f>COUNTIF(G237:J237, "&gt;0" )</f>
        <v>0</v>
      </c>
      <c r="M237" s="30">
        <f>IF(L237=0,0,K237/L237)</f>
        <v>0</v>
      </c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A238" s="50">
        <v>226</v>
      </c>
      <c r="C238" s="22" t="s">
        <v>8</v>
      </c>
      <c r="E238" s="1" t="s">
        <v>932</v>
      </c>
      <c r="F238" s="1" t="s">
        <v>8</v>
      </c>
      <c r="G238" s="50"/>
      <c r="H238" s="50"/>
      <c r="I238" s="50"/>
      <c r="J238" s="50"/>
      <c r="K238" s="30">
        <f>SUM(G238:J238)</f>
        <v>0</v>
      </c>
      <c r="L238" s="30">
        <f>COUNTIF(G238:J238, "&gt;0" )</f>
        <v>0</v>
      </c>
      <c r="M238" s="30">
        <f>IF(L238=0,0,K238/L238)</f>
        <v>0</v>
      </c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A239" s="50">
        <v>227</v>
      </c>
      <c r="C239" s="22" t="s">
        <v>8</v>
      </c>
      <c r="E239" s="1" t="s">
        <v>1222</v>
      </c>
      <c r="F239" s="1" t="s">
        <v>8</v>
      </c>
      <c r="G239" s="50">
        <v>0</v>
      </c>
      <c r="H239" s="50">
        <v>0</v>
      </c>
      <c r="I239" s="50">
        <v>0</v>
      </c>
      <c r="J239" s="50">
        <v>0</v>
      </c>
      <c r="K239" s="30">
        <f>SUM(G239:J239)</f>
        <v>0</v>
      </c>
      <c r="L239" s="30">
        <f>COUNTIF(G239:J239, "&gt;0" )</f>
        <v>0</v>
      </c>
      <c r="M239" s="30">
        <f>IF(L239=0,0,K239/L239)</f>
        <v>0</v>
      </c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A240" s="50">
        <v>228</v>
      </c>
      <c r="C240" s="22" t="s">
        <v>8</v>
      </c>
      <c r="E240" s="1" t="s">
        <v>933</v>
      </c>
      <c r="F240" s="1" t="s">
        <v>8</v>
      </c>
      <c r="G240" s="50"/>
      <c r="H240" s="50"/>
      <c r="I240" s="50"/>
      <c r="J240" s="50"/>
      <c r="K240" s="30">
        <f>SUM(G240:J240)</f>
        <v>0</v>
      </c>
      <c r="L240" s="30">
        <f>COUNTIF(G240:J240, "&gt;0" )</f>
        <v>0</v>
      </c>
      <c r="M240" s="30">
        <f>IF(L240=0,0,K240/L240)</f>
        <v>0</v>
      </c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5" customHeight="1" x14ac:dyDescent="0.25">
      <c r="A241" s="50">
        <v>229</v>
      </c>
      <c r="C241" s="22" t="s">
        <v>8</v>
      </c>
      <c r="E241" s="1" t="s">
        <v>933</v>
      </c>
      <c r="F241" s="1" t="s">
        <v>8</v>
      </c>
      <c r="G241" s="50"/>
      <c r="H241" s="50"/>
      <c r="I241" s="50"/>
      <c r="J241" s="50"/>
      <c r="K241" s="30">
        <f>SUM(G241:J241)</f>
        <v>0</v>
      </c>
      <c r="L241" s="30">
        <f>COUNTIF(G241:J241, "&gt;0" )</f>
        <v>0</v>
      </c>
      <c r="M241" s="30">
        <f>IF(L241=0,0,K241/L241)</f>
        <v>0</v>
      </c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5" customHeight="1" x14ac:dyDescent="0.25">
      <c r="A242" s="50">
        <v>230</v>
      </c>
      <c r="C242" s="22" t="s">
        <v>8</v>
      </c>
      <c r="E242" s="1" t="s">
        <v>933</v>
      </c>
      <c r="F242" s="1" t="s">
        <v>8</v>
      </c>
      <c r="G242" s="50"/>
      <c r="H242" s="50"/>
      <c r="I242" s="50"/>
      <c r="J242" s="50"/>
      <c r="K242" s="30">
        <f>SUM(G242:J242)</f>
        <v>0</v>
      </c>
      <c r="L242" s="30">
        <f>COUNTIF(G242:J242, "&gt;0" )</f>
        <v>0</v>
      </c>
      <c r="M242" s="30">
        <f>IF(L242=0,0,K242/L242)</f>
        <v>0</v>
      </c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5" customHeight="1" x14ac:dyDescent="0.25">
      <c r="A243" s="50">
        <v>231</v>
      </c>
      <c r="C243" s="22" t="s">
        <v>8</v>
      </c>
      <c r="E243" s="1" t="s">
        <v>934</v>
      </c>
      <c r="F243" s="1" t="s">
        <v>8</v>
      </c>
      <c r="G243" s="50"/>
      <c r="H243" s="50"/>
      <c r="I243" s="50"/>
      <c r="J243" s="50"/>
      <c r="K243" s="30">
        <f>SUM(G243:J243)</f>
        <v>0</v>
      </c>
      <c r="L243" s="30">
        <f>COUNTIF(G243:J243, "&gt;0" )</f>
        <v>0</v>
      </c>
      <c r="M243" s="30">
        <f>IF(L243=0,0,K243/L243)</f>
        <v>0</v>
      </c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5" customHeight="1" x14ac:dyDescent="0.25">
      <c r="A244" s="50">
        <v>232</v>
      </c>
      <c r="C244" s="22" t="s">
        <v>8</v>
      </c>
      <c r="E244" s="1" t="s">
        <v>934</v>
      </c>
      <c r="F244" s="1" t="s">
        <v>8</v>
      </c>
      <c r="G244" s="50"/>
      <c r="H244" s="50"/>
      <c r="I244" s="50"/>
      <c r="J244" s="50"/>
      <c r="K244" s="30">
        <f>SUM(G244:J244)</f>
        <v>0</v>
      </c>
      <c r="L244" s="30">
        <f>COUNTIF(G244:J244, "&gt;0" )</f>
        <v>0</v>
      </c>
      <c r="M244" s="30">
        <f>IF(L244=0,0,K244/L244)</f>
        <v>0</v>
      </c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5" customHeight="1" x14ac:dyDescent="0.25">
      <c r="A245" s="50">
        <v>233</v>
      </c>
      <c r="C245" s="22" t="s">
        <v>8</v>
      </c>
      <c r="E245" s="1" t="s">
        <v>934</v>
      </c>
      <c r="F245" s="1" t="s">
        <v>8</v>
      </c>
      <c r="G245" s="50"/>
      <c r="H245" s="50"/>
      <c r="I245" s="50"/>
      <c r="J245" s="50"/>
      <c r="K245" s="30">
        <f>SUM(G245:J245)</f>
        <v>0</v>
      </c>
      <c r="L245" s="30">
        <f>COUNTIF(G245:J245, "&gt;0" )</f>
        <v>0</v>
      </c>
      <c r="M245" s="30">
        <f>IF(L245=0,0,K245/L245)</f>
        <v>0</v>
      </c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5" customHeight="1" x14ac:dyDescent="0.25">
      <c r="A246" s="50">
        <v>234</v>
      </c>
      <c r="C246" s="22" t="s">
        <v>8</v>
      </c>
      <c r="E246" s="1" t="s">
        <v>1222</v>
      </c>
      <c r="F246" s="1" t="s">
        <v>8</v>
      </c>
      <c r="G246" s="50">
        <v>0</v>
      </c>
      <c r="H246" s="50">
        <v>0</v>
      </c>
      <c r="I246" s="50">
        <v>0</v>
      </c>
      <c r="J246" s="50">
        <v>0</v>
      </c>
      <c r="K246" s="30">
        <f>SUM(G246:J246)</f>
        <v>0</v>
      </c>
      <c r="L246" s="30">
        <f>COUNTIF(G246:J246, "&gt;0" )</f>
        <v>0</v>
      </c>
      <c r="M246" s="30">
        <f>IF(L246=0,0,K246/L246)</f>
        <v>0</v>
      </c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5" customHeight="1" x14ac:dyDescent="0.25">
      <c r="A247" s="50">
        <v>235</v>
      </c>
      <c r="C247" s="22" t="s">
        <v>8</v>
      </c>
      <c r="E247" s="1" t="s">
        <v>1222</v>
      </c>
      <c r="F247" s="1" t="s">
        <v>8</v>
      </c>
      <c r="G247" s="50">
        <v>0</v>
      </c>
      <c r="H247" s="50">
        <v>0</v>
      </c>
      <c r="I247" s="50">
        <v>0</v>
      </c>
      <c r="J247" s="50">
        <v>0</v>
      </c>
      <c r="K247" s="30">
        <f>SUM(G247:J247)</f>
        <v>0</v>
      </c>
      <c r="L247" s="30">
        <f>COUNTIF(G247:J247, "&gt;0" )</f>
        <v>0</v>
      </c>
      <c r="M247" s="30">
        <f>IF(L247=0,0,K247/L247)</f>
        <v>0</v>
      </c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5" customHeight="1" x14ac:dyDescent="0.25">
      <c r="A248" s="50">
        <v>236</v>
      </c>
      <c r="C248" s="22" t="s">
        <v>8</v>
      </c>
      <c r="E248" s="64" t="s">
        <v>935</v>
      </c>
      <c r="F248" s="64" t="s">
        <v>8</v>
      </c>
      <c r="G248" s="24"/>
      <c r="H248" s="24"/>
      <c r="I248" s="24"/>
      <c r="J248" s="24"/>
      <c r="K248" s="19">
        <f>SUM(G248:J248)</f>
        <v>0</v>
      </c>
      <c r="L248" s="19">
        <f>COUNTIF(G248:J248, "&gt;0" )</f>
        <v>0</v>
      </c>
      <c r="M248" s="19">
        <f>IF(L248=0,0,K248/L248)</f>
        <v>0</v>
      </c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5" customHeight="1" x14ac:dyDescent="0.25">
      <c r="A249" s="50">
        <v>237</v>
      </c>
      <c r="C249" s="22" t="s">
        <v>8</v>
      </c>
      <c r="E249" s="1" t="s">
        <v>935</v>
      </c>
      <c r="F249" s="1" t="s">
        <v>8</v>
      </c>
      <c r="G249" s="50"/>
      <c r="H249" s="50"/>
      <c r="I249" s="50"/>
      <c r="J249" s="50"/>
      <c r="K249" s="30">
        <f>SUM(G249:J249)</f>
        <v>0</v>
      </c>
      <c r="L249" s="30">
        <f>COUNTIF(G249:J249, "&gt;0" )</f>
        <v>0</v>
      </c>
      <c r="M249" s="30">
        <f>IF(L249=0,0,K249/L249)</f>
        <v>0</v>
      </c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5" customHeight="1" x14ac:dyDescent="0.25">
      <c r="A250" s="50">
        <v>238</v>
      </c>
      <c r="C250" s="22" t="s">
        <v>8</v>
      </c>
      <c r="E250" s="1" t="s">
        <v>935</v>
      </c>
      <c r="F250" s="1" t="s">
        <v>8</v>
      </c>
      <c r="G250" s="50"/>
      <c r="H250" s="50"/>
      <c r="I250" s="50"/>
      <c r="J250" s="50"/>
      <c r="K250" s="30">
        <f>SUM(G250:J250)</f>
        <v>0</v>
      </c>
      <c r="L250" s="30">
        <f>COUNTIF(G250:J250, "&gt;0" )</f>
        <v>0</v>
      </c>
      <c r="M250" s="30">
        <f>IF(L250=0,0,K250/L250)</f>
        <v>0</v>
      </c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5" customHeight="1" x14ac:dyDescent="0.25">
      <c r="A251" s="50">
        <v>239</v>
      </c>
      <c r="C251" s="22" t="s">
        <v>8</v>
      </c>
      <c r="E251" s="1" t="s">
        <v>1222</v>
      </c>
      <c r="F251" s="1" t="s">
        <v>8</v>
      </c>
      <c r="G251" s="50">
        <v>0</v>
      </c>
      <c r="H251" s="50">
        <v>0</v>
      </c>
      <c r="I251" s="50">
        <v>0</v>
      </c>
      <c r="J251" s="50">
        <v>0</v>
      </c>
      <c r="K251" s="30">
        <f>SUM(G251:J251)</f>
        <v>0</v>
      </c>
      <c r="L251" s="30">
        <f>COUNTIF(G251:J251, "&gt;0" )</f>
        <v>0</v>
      </c>
      <c r="M251" s="30">
        <f>IF(L251=0,0,K251/L251)</f>
        <v>0</v>
      </c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5" customHeight="1" x14ac:dyDescent="0.25">
      <c r="A252" s="50">
        <v>240</v>
      </c>
      <c r="C252" s="22" t="s">
        <v>8</v>
      </c>
      <c r="E252" s="1" t="s">
        <v>1222</v>
      </c>
      <c r="F252" s="1" t="s">
        <v>8</v>
      </c>
      <c r="G252" s="50">
        <v>0</v>
      </c>
      <c r="H252" s="50">
        <v>0</v>
      </c>
      <c r="I252" s="50">
        <v>0</v>
      </c>
      <c r="J252" s="50">
        <v>0</v>
      </c>
      <c r="K252" s="30">
        <f>SUM(G252:J252)</f>
        <v>0</v>
      </c>
      <c r="L252" s="30">
        <f>COUNTIF(G252:J252, "&gt;0" )</f>
        <v>0</v>
      </c>
      <c r="M252" s="30">
        <f>IF(L252=0,0,K252/L252)</f>
        <v>0</v>
      </c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5" customHeight="1" x14ac:dyDescent="0.25">
      <c r="A253" s="50">
        <v>241</v>
      </c>
      <c r="C253" s="22" t="s">
        <v>8</v>
      </c>
      <c r="E253" s="64" t="s">
        <v>1222</v>
      </c>
      <c r="F253" s="64" t="s">
        <v>8</v>
      </c>
      <c r="G253" s="24">
        <v>0</v>
      </c>
      <c r="H253" s="24">
        <v>0</v>
      </c>
      <c r="I253" s="24">
        <v>0</v>
      </c>
      <c r="J253" s="24">
        <v>0</v>
      </c>
      <c r="K253" s="19">
        <f>SUM(G253:J253)</f>
        <v>0</v>
      </c>
      <c r="L253" s="19">
        <f>COUNTIF(G253:J253, "&gt;0" )</f>
        <v>0</v>
      </c>
      <c r="M253" s="19">
        <f>IF(L253=0,0,K253/L253)</f>
        <v>0</v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5" customHeight="1" x14ac:dyDescent="0.25">
      <c r="A254" s="50">
        <v>242</v>
      </c>
      <c r="C254" s="22" t="s">
        <v>8</v>
      </c>
      <c r="E254" s="1" t="s">
        <v>936</v>
      </c>
      <c r="F254" s="1" t="s">
        <v>8</v>
      </c>
      <c r="G254" s="50"/>
      <c r="H254" s="50"/>
      <c r="I254" s="50"/>
      <c r="J254" s="50"/>
      <c r="K254" s="30">
        <f>SUM(G254:J254)</f>
        <v>0</v>
      </c>
      <c r="L254" s="30">
        <f>COUNTIF(G254:J254, "&gt;0" )</f>
        <v>0</v>
      </c>
      <c r="M254" s="30">
        <f>IF(L254=0,0,K254/L254)</f>
        <v>0</v>
      </c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5" customHeight="1" x14ac:dyDescent="0.25">
      <c r="A255" s="50">
        <v>243</v>
      </c>
      <c r="C255" s="22" t="s">
        <v>8</v>
      </c>
      <c r="E255" s="1" t="s">
        <v>936</v>
      </c>
      <c r="F255" s="1" t="s">
        <v>8</v>
      </c>
      <c r="G255" s="50"/>
      <c r="H255" s="50"/>
      <c r="I255" s="50"/>
      <c r="J255" s="50"/>
      <c r="K255" s="30">
        <f>SUM(G255:J255)</f>
        <v>0</v>
      </c>
      <c r="L255" s="30">
        <f>COUNTIF(G255:J255, "&gt;0" )</f>
        <v>0</v>
      </c>
      <c r="M255" s="30">
        <f>IF(L255=0,0,K255/L255)</f>
        <v>0</v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5" customHeight="1" x14ac:dyDescent="0.25">
      <c r="A256" s="50">
        <v>244</v>
      </c>
      <c r="C256" s="22" t="s">
        <v>8</v>
      </c>
      <c r="E256" s="64" t="s">
        <v>936</v>
      </c>
      <c r="F256" s="64" t="s">
        <v>8</v>
      </c>
      <c r="G256" s="24"/>
      <c r="H256" s="24"/>
      <c r="I256" s="24"/>
      <c r="J256" s="24"/>
      <c r="K256" s="19">
        <f>SUM(G256:J256)</f>
        <v>0</v>
      </c>
      <c r="L256" s="19">
        <f>COUNTIF(G256:J256, "&gt;0" )</f>
        <v>0</v>
      </c>
      <c r="M256" s="19">
        <f>IF(L256=0,0,K256/L256)</f>
        <v>0</v>
      </c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5" customHeight="1" x14ac:dyDescent="0.25">
      <c r="A257" s="50">
        <v>245</v>
      </c>
      <c r="C257" s="22" t="s">
        <v>8</v>
      </c>
      <c r="E257" s="1" t="s">
        <v>1222</v>
      </c>
      <c r="F257" s="1" t="s">
        <v>8</v>
      </c>
      <c r="G257" s="50">
        <v>0</v>
      </c>
      <c r="H257" s="50">
        <v>0</v>
      </c>
      <c r="I257" s="50">
        <v>0</v>
      </c>
      <c r="J257" s="50">
        <v>0</v>
      </c>
      <c r="K257" s="30">
        <f>SUM(G257:J257)</f>
        <v>0</v>
      </c>
      <c r="L257" s="30">
        <f>COUNTIF(G257:J257, "&gt;0" )</f>
        <v>0</v>
      </c>
      <c r="M257" s="30">
        <f>IF(L257=0,0,K257/L257)</f>
        <v>0</v>
      </c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5" customHeight="1" x14ac:dyDescent="0.25">
      <c r="A258" s="50">
        <v>246</v>
      </c>
      <c r="C258" s="22" t="s">
        <v>8</v>
      </c>
      <c r="E258" s="1" t="s">
        <v>1222</v>
      </c>
      <c r="F258" s="1" t="s">
        <v>8</v>
      </c>
      <c r="G258" s="50">
        <v>0</v>
      </c>
      <c r="H258" s="50">
        <v>0</v>
      </c>
      <c r="I258" s="50">
        <v>0</v>
      </c>
      <c r="J258" s="50">
        <v>0</v>
      </c>
      <c r="K258" s="30">
        <f>SUM(G258:J258)</f>
        <v>0</v>
      </c>
      <c r="L258" s="30">
        <f>COUNTIF(G258:J258, "&gt;0" )</f>
        <v>0</v>
      </c>
      <c r="M258" s="30">
        <f>IF(L258=0,0,K258/L258)</f>
        <v>0</v>
      </c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5" customHeight="1" x14ac:dyDescent="0.25">
      <c r="A259" s="50">
        <v>247</v>
      </c>
      <c r="C259" s="22" t="s">
        <v>8</v>
      </c>
      <c r="E259" s="1" t="s">
        <v>1222</v>
      </c>
      <c r="F259" s="1" t="s">
        <v>8</v>
      </c>
      <c r="G259" s="50">
        <v>0</v>
      </c>
      <c r="H259" s="50">
        <v>0</v>
      </c>
      <c r="I259" s="50">
        <v>0</v>
      </c>
      <c r="J259" s="50">
        <v>0</v>
      </c>
      <c r="K259" s="30">
        <f>SUM(G259:J259)</f>
        <v>0</v>
      </c>
      <c r="L259" s="30">
        <f>COUNTIF(G259:J259, "&gt;0" )</f>
        <v>0</v>
      </c>
      <c r="M259" s="30">
        <f>IF(L259=0,0,K259/L259)</f>
        <v>0</v>
      </c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5" customHeight="1" x14ac:dyDescent="0.25">
      <c r="A260" s="50">
        <v>248</v>
      </c>
      <c r="C260" s="22" t="s">
        <v>8</v>
      </c>
      <c r="E260" s="1" t="s">
        <v>937</v>
      </c>
      <c r="F260" s="1" t="s">
        <v>8</v>
      </c>
      <c r="G260" s="50"/>
      <c r="H260" s="50"/>
      <c r="I260" s="50"/>
      <c r="J260" s="50"/>
      <c r="K260" s="30">
        <f>SUM(G260:J260)</f>
        <v>0</v>
      </c>
      <c r="L260" s="30">
        <f>COUNTIF(G260:J260, "&gt;0" )</f>
        <v>0</v>
      </c>
      <c r="M260" s="30">
        <f>IF(L260=0,0,K260/L260)</f>
        <v>0</v>
      </c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5" customHeight="1" x14ac:dyDescent="0.25">
      <c r="A261" s="50">
        <v>249</v>
      </c>
      <c r="C261" s="22" t="s">
        <v>8</v>
      </c>
      <c r="E261" s="1" t="s">
        <v>937</v>
      </c>
      <c r="F261" s="1" t="s">
        <v>8</v>
      </c>
      <c r="G261" s="50"/>
      <c r="H261" s="50"/>
      <c r="I261" s="50"/>
      <c r="J261" s="50"/>
      <c r="K261" s="30">
        <f>SUM(G261:J261)</f>
        <v>0</v>
      </c>
      <c r="L261" s="30">
        <f>COUNTIF(G261:J261, "&gt;0" )</f>
        <v>0</v>
      </c>
      <c r="M261" s="30">
        <f>IF(L261=0,0,K261/L261)</f>
        <v>0</v>
      </c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5" customHeight="1" x14ac:dyDescent="0.25">
      <c r="A262" s="50">
        <v>250</v>
      </c>
      <c r="C262" s="22" t="s">
        <v>8</v>
      </c>
      <c r="E262" s="1" t="s">
        <v>937</v>
      </c>
      <c r="F262" s="1" t="s">
        <v>8</v>
      </c>
      <c r="G262" s="50"/>
      <c r="H262" s="50"/>
      <c r="I262" s="50"/>
      <c r="J262" s="50"/>
      <c r="K262" s="30">
        <f>SUM(G262:J262)</f>
        <v>0</v>
      </c>
      <c r="L262" s="30">
        <f>COUNTIF(G262:J262, "&gt;0" )</f>
        <v>0</v>
      </c>
      <c r="M262" s="30">
        <f>IF(L262=0,0,K262/L262)</f>
        <v>0</v>
      </c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5" customHeight="1" x14ac:dyDescent="0.25">
      <c r="A263" s="50">
        <v>251</v>
      </c>
      <c r="C263" s="22" t="s">
        <v>8</v>
      </c>
      <c r="E263" s="1" t="s">
        <v>938</v>
      </c>
      <c r="F263" s="1" t="s">
        <v>8</v>
      </c>
      <c r="G263" s="50"/>
      <c r="H263" s="50"/>
      <c r="I263" s="50"/>
      <c r="J263" s="50"/>
      <c r="K263" s="30">
        <f>SUM(G263:J263)</f>
        <v>0</v>
      </c>
      <c r="L263" s="30">
        <f>COUNTIF(G263:J263, "&gt;0" )</f>
        <v>0</v>
      </c>
      <c r="M263" s="30">
        <f>IF(L263=0,0,K263/L263)</f>
        <v>0</v>
      </c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5" customHeight="1" x14ac:dyDescent="0.25">
      <c r="A264" s="50">
        <v>252</v>
      </c>
      <c r="C264" s="22" t="s">
        <v>8</v>
      </c>
      <c r="E264" s="1" t="s">
        <v>938</v>
      </c>
      <c r="F264" s="1" t="s">
        <v>8</v>
      </c>
      <c r="G264" s="50"/>
      <c r="H264" s="50"/>
      <c r="I264" s="50"/>
      <c r="J264" s="50"/>
      <c r="K264" s="30">
        <f>SUM(G264:J264)</f>
        <v>0</v>
      </c>
      <c r="L264" s="30">
        <f>COUNTIF(G264:J264, "&gt;0" )</f>
        <v>0</v>
      </c>
      <c r="M264" s="30">
        <f>IF(L264=0,0,K264/L264)</f>
        <v>0</v>
      </c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5" customHeight="1" x14ac:dyDescent="0.25">
      <c r="A265" s="50">
        <v>253</v>
      </c>
      <c r="C265" s="22" t="s">
        <v>8</v>
      </c>
      <c r="E265" s="1" t="s">
        <v>938</v>
      </c>
      <c r="F265" s="1" t="s">
        <v>8</v>
      </c>
      <c r="G265" s="50"/>
      <c r="H265" s="50"/>
      <c r="I265" s="50"/>
      <c r="J265" s="50"/>
      <c r="K265" s="30">
        <f>SUM(G265:J265)</f>
        <v>0</v>
      </c>
      <c r="L265" s="30">
        <f>COUNTIF(G265:J265, "&gt;0" )</f>
        <v>0</v>
      </c>
      <c r="M265" s="30">
        <f>IF(L265=0,0,K265/L265)</f>
        <v>0</v>
      </c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5" customHeight="1" x14ac:dyDescent="0.25">
      <c r="A266" s="50">
        <v>254</v>
      </c>
      <c r="C266" s="22" t="s">
        <v>8</v>
      </c>
      <c r="E266" s="64" t="s">
        <v>939</v>
      </c>
      <c r="F266" s="64" t="s">
        <v>8</v>
      </c>
      <c r="G266" s="24"/>
      <c r="H266" s="24"/>
      <c r="I266" s="24"/>
      <c r="J266" s="24"/>
      <c r="K266" s="19">
        <f>SUM(G266:J266)</f>
        <v>0</v>
      </c>
      <c r="L266" s="19">
        <f>COUNTIF(G266:J266, "&gt;0" )</f>
        <v>0</v>
      </c>
      <c r="M266" s="19">
        <f>IF(L266=0,0,K266/L266)</f>
        <v>0</v>
      </c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5" customHeight="1" x14ac:dyDescent="0.25">
      <c r="A267" s="50">
        <v>255</v>
      </c>
      <c r="C267" s="22" t="s">
        <v>8</v>
      </c>
      <c r="E267" s="1" t="s">
        <v>939</v>
      </c>
      <c r="F267" s="1" t="s">
        <v>8</v>
      </c>
      <c r="G267" s="50"/>
      <c r="H267" s="50"/>
      <c r="I267" s="50"/>
      <c r="J267" s="50"/>
      <c r="K267" s="30">
        <f>SUM(G267:J267)</f>
        <v>0</v>
      </c>
      <c r="L267" s="30">
        <f>COUNTIF(G267:J267, "&gt;0" )</f>
        <v>0</v>
      </c>
      <c r="M267" s="30">
        <f>IF(L267=0,0,K267/L267)</f>
        <v>0</v>
      </c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5" customHeight="1" x14ac:dyDescent="0.25">
      <c r="A268" s="50">
        <v>256</v>
      </c>
      <c r="C268" s="22" t="s">
        <v>8</v>
      </c>
      <c r="E268" s="1" t="s">
        <v>939</v>
      </c>
      <c r="F268" s="1" t="s">
        <v>8</v>
      </c>
      <c r="G268" s="50"/>
      <c r="H268" s="50"/>
      <c r="I268" s="50"/>
      <c r="J268" s="50"/>
      <c r="K268" s="30">
        <f>SUM(G268:J268)</f>
        <v>0</v>
      </c>
      <c r="L268" s="30">
        <f>COUNTIF(G268:J268, "&gt;0" )</f>
        <v>0</v>
      </c>
      <c r="M268" s="30">
        <f>IF(L268=0,0,K268/L268)</f>
        <v>0</v>
      </c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5" customHeight="1" x14ac:dyDescent="0.25">
      <c r="A269" s="50">
        <v>257</v>
      </c>
      <c r="C269" s="22" t="s">
        <v>8</v>
      </c>
      <c r="E269" s="1" t="s">
        <v>1222</v>
      </c>
      <c r="F269" s="1" t="s">
        <v>8</v>
      </c>
      <c r="G269" s="50">
        <v>0</v>
      </c>
      <c r="H269" s="50">
        <v>0</v>
      </c>
      <c r="I269" s="50">
        <v>0</v>
      </c>
      <c r="J269" s="50">
        <v>0</v>
      </c>
      <c r="K269" s="30">
        <f>SUM(G269:J269)</f>
        <v>0</v>
      </c>
      <c r="L269" s="30">
        <f>COUNTIF(G269:J269, "&gt;0" )</f>
        <v>0</v>
      </c>
      <c r="M269" s="30">
        <f>IF(L269=0,0,K269/L269)</f>
        <v>0</v>
      </c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5" customHeight="1" x14ac:dyDescent="0.25">
      <c r="A270" s="50">
        <v>258</v>
      </c>
      <c r="C270" s="22" t="s">
        <v>8</v>
      </c>
      <c r="E270" s="1" t="s">
        <v>1222</v>
      </c>
      <c r="F270" s="1" t="s">
        <v>8</v>
      </c>
      <c r="G270" s="50">
        <v>0</v>
      </c>
      <c r="H270" s="50">
        <v>0</v>
      </c>
      <c r="I270" s="50">
        <v>0</v>
      </c>
      <c r="J270" s="50">
        <v>0</v>
      </c>
      <c r="K270" s="30">
        <f>SUM(G270:J270)</f>
        <v>0</v>
      </c>
      <c r="L270" s="30">
        <f>COUNTIF(G270:J270, "&gt;0" )</f>
        <v>0</v>
      </c>
      <c r="M270" s="30">
        <f>IF(L270=0,0,K270/L270)</f>
        <v>0</v>
      </c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5" customHeight="1" x14ac:dyDescent="0.25">
      <c r="A271" s="50">
        <v>259</v>
      </c>
      <c r="C271" s="22" t="s">
        <v>8</v>
      </c>
      <c r="E271" s="1" t="s">
        <v>1222</v>
      </c>
      <c r="F271" s="1" t="s">
        <v>8</v>
      </c>
      <c r="G271" s="50">
        <v>0</v>
      </c>
      <c r="H271" s="50">
        <v>0</v>
      </c>
      <c r="I271" s="50">
        <v>0</v>
      </c>
      <c r="J271" s="50">
        <v>0</v>
      </c>
      <c r="K271" s="30">
        <f>SUM(G271:J271)</f>
        <v>0</v>
      </c>
      <c r="L271" s="30">
        <f>COUNTIF(G271:J271, "&gt;0" )</f>
        <v>0</v>
      </c>
      <c r="M271" s="30">
        <f>IF(L271=0,0,K271/L271)</f>
        <v>0</v>
      </c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5" customHeight="1" x14ac:dyDescent="0.25">
      <c r="A272" s="50">
        <v>260</v>
      </c>
      <c r="C272" s="22" t="s">
        <v>8</v>
      </c>
      <c r="E272" s="1" t="s">
        <v>940</v>
      </c>
      <c r="F272" s="1" t="s">
        <v>8</v>
      </c>
      <c r="G272" s="50"/>
      <c r="H272" s="50"/>
      <c r="I272" s="50"/>
      <c r="J272" s="50"/>
      <c r="K272" s="30">
        <f>SUM(G272:J272)</f>
        <v>0</v>
      </c>
      <c r="L272" s="30">
        <f>COUNTIF(G272:J272, "&gt;0" )</f>
        <v>0</v>
      </c>
      <c r="M272" s="30">
        <f>IF(L272=0,0,K272/L272)</f>
        <v>0</v>
      </c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5" customHeight="1" x14ac:dyDescent="0.25">
      <c r="A273" s="50">
        <v>261</v>
      </c>
      <c r="C273" s="22" t="s">
        <v>8</v>
      </c>
      <c r="E273" s="1" t="s">
        <v>940</v>
      </c>
      <c r="F273" s="1" t="s">
        <v>8</v>
      </c>
      <c r="G273" s="50"/>
      <c r="H273" s="50"/>
      <c r="I273" s="50"/>
      <c r="J273" s="50"/>
      <c r="K273" s="30">
        <f>SUM(G273:J273)</f>
        <v>0</v>
      </c>
      <c r="L273" s="30">
        <f>COUNTIF(G273:J273, "&gt;0" )</f>
        <v>0</v>
      </c>
      <c r="M273" s="30">
        <f>IF(L273=0,0,K273/L273)</f>
        <v>0</v>
      </c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5" customHeight="1" x14ac:dyDescent="0.25">
      <c r="A274" s="50">
        <v>262</v>
      </c>
      <c r="C274" s="22" t="s">
        <v>8</v>
      </c>
      <c r="E274" s="1" t="s">
        <v>940</v>
      </c>
      <c r="F274" s="1" t="s">
        <v>8</v>
      </c>
      <c r="G274" s="50"/>
      <c r="H274" s="50"/>
      <c r="I274" s="50"/>
      <c r="J274" s="50"/>
      <c r="K274" s="30">
        <f>SUM(G274:J274)</f>
        <v>0</v>
      </c>
      <c r="L274" s="30">
        <f>COUNTIF(G274:J274, "&gt;0" )</f>
        <v>0</v>
      </c>
      <c r="M274" s="30">
        <f>IF(L274=0,0,K274/L274)</f>
        <v>0</v>
      </c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5" customHeight="1" x14ac:dyDescent="0.25">
      <c r="A275" s="50">
        <v>263</v>
      </c>
      <c r="C275" s="22" t="s">
        <v>8</v>
      </c>
      <c r="E275" s="1" t="s">
        <v>1222</v>
      </c>
      <c r="F275" s="1" t="s">
        <v>8</v>
      </c>
      <c r="G275" s="50">
        <v>0</v>
      </c>
      <c r="H275" s="50">
        <v>0</v>
      </c>
      <c r="I275" s="50">
        <v>0</v>
      </c>
      <c r="J275" s="50">
        <v>0</v>
      </c>
      <c r="K275" s="30">
        <f>SUM(G275:J275)</f>
        <v>0</v>
      </c>
      <c r="L275" s="30">
        <f>COUNTIF(G275:J275, "&gt;0" )</f>
        <v>0</v>
      </c>
      <c r="M275" s="30">
        <f>IF(L275=0,0,K275/L275)</f>
        <v>0</v>
      </c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5" customHeight="1" x14ac:dyDescent="0.25">
      <c r="A276" s="50">
        <v>264</v>
      </c>
      <c r="C276" s="22" t="s">
        <v>8</v>
      </c>
      <c r="E276" s="1" t="s">
        <v>941</v>
      </c>
      <c r="F276" s="1" t="s">
        <v>8</v>
      </c>
      <c r="G276" s="50"/>
      <c r="H276" s="50"/>
      <c r="I276" s="50"/>
      <c r="J276" s="50"/>
      <c r="K276" s="30">
        <f>SUM(G276:J276)</f>
        <v>0</v>
      </c>
      <c r="L276" s="30">
        <f>COUNTIF(G276:J276, "&gt;0" )</f>
        <v>0</v>
      </c>
      <c r="M276" s="30">
        <f>IF(L276=0,0,K276/L276)</f>
        <v>0</v>
      </c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5" customHeight="1" x14ac:dyDescent="0.25">
      <c r="A277" s="50">
        <v>265</v>
      </c>
      <c r="C277" s="22" t="s">
        <v>8</v>
      </c>
      <c r="E277" s="64" t="s">
        <v>941</v>
      </c>
      <c r="F277" s="64" t="s">
        <v>8</v>
      </c>
      <c r="G277" s="24"/>
      <c r="H277" s="24"/>
      <c r="I277" s="24"/>
      <c r="J277" s="24"/>
      <c r="K277" s="19">
        <f>SUM(G277:J277)</f>
        <v>0</v>
      </c>
      <c r="L277" s="19">
        <f>COUNTIF(G277:J277, "&gt;0" )</f>
        <v>0</v>
      </c>
      <c r="M277" s="19">
        <f>IF(L277=0,0,K277/L277)</f>
        <v>0</v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5" customHeight="1" x14ac:dyDescent="0.25">
      <c r="A278" s="50">
        <v>266</v>
      </c>
      <c r="C278" s="22" t="s">
        <v>8</v>
      </c>
      <c r="E278" s="1" t="s">
        <v>941</v>
      </c>
      <c r="F278" s="1" t="s">
        <v>8</v>
      </c>
      <c r="G278" s="50"/>
      <c r="H278" s="50"/>
      <c r="I278" s="50"/>
      <c r="J278" s="50"/>
      <c r="K278" s="30">
        <f>SUM(G278:J278)</f>
        <v>0</v>
      </c>
      <c r="L278" s="30">
        <f>COUNTIF(G278:J278, "&gt;0" )</f>
        <v>0</v>
      </c>
      <c r="M278" s="30">
        <f>IF(L278=0,0,K278/L278)</f>
        <v>0</v>
      </c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5" customHeight="1" x14ac:dyDescent="0.25">
      <c r="A279" s="50">
        <v>267</v>
      </c>
      <c r="C279" s="22" t="s">
        <v>8</v>
      </c>
      <c r="E279" s="1" t="s">
        <v>1222</v>
      </c>
      <c r="F279" s="1" t="s">
        <v>8</v>
      </c>
      <c r="G279" s="50">
        <v>0</v>
      </c>
      <c r="H279" s="50">
        <v>0</v>
      </c>
      <c r="I279" s="50">
        <v>0</v>
      </c>
      <c r="J279" s="50">
        <v>0</v>
      </c>
      <c r="K279" s="30">
        <f>SUM(G279:J279)</f>
        <v>0</v>
      </c>
      <c r="L279" s="30">
        <f>COUNTIF(G279:J279, "&gt;0" )</f>
        <v>0</v>
      </c>
      <c r="M279" s="30">
        <f>IF(L279=0,0,K279/L279)</f>
        <v>0</v>
      </c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5" customHeight="1" x14ac:dyDescent="0.25">
      <c r="A280" s="50">
        <v>268</v>
      </c>
      <c r="C280" s="22" t="s">
        <v>8</v>
      </c>
      <c r="E280" s="1" t="s">
        <v>942</v>
      </c>
      <c r="F280" s="1" t="s">
        <v>8</v>
      </c>
      <c r="G280" s="50"/>
      <c r="H280" s="50"/>
      <c r="I280" s="50"/>
      <c r="J280" s="50"/>
      <c r="K280" s="30">
        <f>SUM(G280:J280)</f>
        <v>0</v>
      </c>
      <c r="L280" s="30">
        <f>COUNTIF(G280:J280, "&gt;0" )</f>
        <v>0</v>
      </c>
      <c r="M280" s="30">
        <f>IF(L280=0,0,K280/L280)</f>
        <v>0</v>
      </c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5" customHeight="1" x14ac:dyDescent="0.25">
      <c r="A281" s="50">
        <v>269</v>
      </c>
      <c r="C281" s="22" t="s">
        <v>8</v>
      </c>
      <c r="E281" s="1" t="s">
        <v>942</v>
      </c>
      <c r="F281" s="1" t="s">
        <v>8</v>
      </c>
      <c r="G281" s="50"/>
      <c r="H281" s="50"/>
      <c r="I281" s="50"/>
      <c r="J281" s="50"/>
      <c r="K281" s="30">
        <f>SUM(G281:J281)</f>
        <v>0</v>
      </c>
      <c r="L281" s="30">
        <f>COUNTIF(G281:J281, "&gt;0" )</f>
        <v>0</v>
      </c>
      <c r="M281" s="30">
        <f>IF(L281=0,0,K281/L281)</f>
        <v>0</v>
      </c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5" customHeight="1" x14ac:dyDescent="0.25">
      <c r="A282" s="50">
        <v>270</v>
      </c>
      <c r="C282" s="22" t="s">
        <v>8</v>
      </c>
      <c r="E282" s="1" t="s">
        <v>942</v>
      </c>
      <c r="F282" s="1" t="s">
        <v>8</v>
      </c>
      <c r="G282" s="50"/>
      <c r="H282" s="50"/>
      <c r="I282" s="50"/>
      <c r="J282" s="50"/>
      <c r="K282" s="30">
        <f>SUM(G282:J282)</f>
        <v>0</v>
      </c>
      <c r="L282" s="30">
        <f>COUNTIF(G282:J282, "&gt;0" )</f>
        <v>0</v>
      </c>
      <c r="M282" s="30">
        <f>IF(L282=0,0,K282/L282)</f>
        <v>0</v>
      </c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5" customHeight="1" x14ac:dyDescent="0.25">
      <c r="A283" s="50">
        <v>271</v>
      </c>
      <c r="C283" s="22" t="s">
        <v>8</v>
      </c>
      <c r="E283" s="1" t="s">
        <v>943</v>
      </c>
      <c r="F283" s="1" t="s">
        <v>8</v>
      </c>
      <c r="G283" s="50"/>
      <c r="H283" s="50"/>
      <c r="I283" s="50"/>
      <c r="J283" s="50"/>
      <c r="K283" s="30">
        <f>SUM(G283:J283)</f>
        <v>0</v>
      </c>
      <c r="L283" s="30">
        <f>COUNTIF(G283:J283, "&gt;0" )</f>
        <v>0</v>
      </c>
      <c r="M283" s="30">
        <f>IF(L283=0,0,K283/L283)</f>
        <v>0</v>
      </c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5" customHeight="1" x14ac:dyDescent="0.25">
      <c r="A284" s="50">
        <v>272</v>
      </c>
      <c r="C284" s="22" t="s">
        <v>8</v>
      </c>
      <c r="E284" s="1" t="s">
        <v>943</v>
      </c>
      <c r="F284" s="1" t="s">
        <v>8</v>
      </c>
      <c r="G284" s="50"/>
      <c r="H284" s="50"/>
      <c r="I284" s="50"/>
      <c r="J284" s="50"/>
      <c r="K284" s="30">
        <f>SUM(G284:J284)</f>
        <v>0</v>
      </c>
      <c r="L284" s="30">
        <f>COUNTIF(G284:J284, "&gt;0" )</f>
        <v>0</v>
      </c>
      <c r="M284" s="30">
        <f>IF(L284=0,0,K284/L284)</f>
        <v>0</v>
      </c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5" customHeight="1" x14ac:dyDescent="0.25">
      <c r="A285" s="50">
        <v>273</v>
      </c>
      <c r="C285" s="22" t="s">
        <v>8</v>
      </c>
      <c r="E285" s="64" t="s">
        <v>943</v>
      </c>
      <c r="F285" s="64" t="s">
        <v>8</v>
      </c>
      <c r="G285" s="24"/>
      <c r="H285" s="24"/>
      <c r="I285" s="24"/>
      <c r="J285" s="24"/>
      <c r="K285" s="19">
        <f>SUM(G285:J285)</f>
        <v>0</v>
      </c>
      <c r="L285" s="19">
        <f>COUNTIF(G285:J285, "&gt;0" )</f>
        <v>0</v>
      </c>
      <c r="M285" s="19">
        <f>IF(L285=0,0,K285/L285)</f>
        <v>0</v>
      </c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5" customHeight="1" x14ac:dyDescent="0.25">
      <c r="A286" s="50">
        <v>274</v>
      </c>
      <c r="C286" s="22" t="s">
        <v>8</v>
      </c>
      <c r="E286" s="1" t="s">
        <v>1222</v>
      </c>
      <c r="F286" s="1" t="s">
        <v>8</v>
      </c>
      <c r="G286" s="50">
        <v>0</v>
      </c>
      <c r="H286" s="50">
        <v>0</v>
      </c>
      <c r="I286" s="50">
        <v>0</v>
      </c>
      <c r="J286" s="50">
        <v>0</v>
      </c>
      <c r="K286" s="30">
        <f>SUM(G286:J286)</f>
        <v>0</v>
      </c>
      <c r="L286" s="30">
        <f>COUNTIF(G286:J286, "&gt;0" )</f>
        <v>0</v>
      </c>
      <c r="M286" s="30">
        <f>IF(L286=0,0,K286/L286)</f>
        <v>0</v>
      </c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5" customHeight="1" x14ac:dyDescent="0.25">
      <c r="A287" s="50">
        <v>275</v>
      </c>
      <c r="C287" s="22" t="s">
        <v>8</v>
      </c>
      <c r="E287" s="1" t="s">
        <v>944</v>
      </c>
      <c r="F287" s="1" t="s">
        <v>8</v>
      </c>
      <c r="G287" s="50"/>
      <c r="H287" s="50"/>
      <c r="I287" s="50"/>
      <c r="J287" s="50"/>
      <c r="K287" s="30">
        <f>SUM(G287:J287)</f>
        <v>0</v>
      </c>
      <c r="L287" s="30">
        <f>COUNTIF(G287:J287, "&gt;0" )</f>
        <v>0</v>
      </c>
      <c r="M287" s="30">
        <f>IF(L287=0,0,K287/L287)</f>
        <v>0</v>
      </c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5" customHeight="1" x14ac:dyDescent="0.25">
      <c r="A288" s="50">
        <v>276</v>
      </c>
      <c r="C288" s="22" t="s">
        <v>8</v>
      </c>
      <c r="E288" s="1" t="s">
        <v>944</v>
      </c>
      <c r="F288" s="1" t="s">
        <v>8</v>
      </c>
      <c r="G288" s="50"/>
      <c r="H288" s="50"/>
      <c r="I288" s="50"/>
      <c r="J288" s="50"/>
      <c r="K288" s="30">
        <f>SUM(G288:J288)</f>
        <v>0</v>
      </c>
      <c r="L288" s="30">
        <f>COUNTIF(G288:J288, "&gt;0" )</f>
        <v>0</v>
      </c>
      <c r="M288" s="30">
        <f>IF(L288=0,0,K288/L288)</f>
        <v>0</v>
      </c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5" customHeight="1" x14ac:dyDescent="0.25">
      <c r="A289" s="50">
        <v>277</v>
      </c>
      <c r="C289" s="22" t="s">
        <v>8</v>
      </c>
      <c r="E289" s="1" t="s">
        <v>944</v>
      </c>
      <c r="F289" s="1" t="s">
        <v>8</v>
      </c>
      <c r="G289" s="50"/>
      <c r="H289" s="50"/>
      <c r="I289" s="50"/>
      <c r="J289" s="50"/>
      <c r="K289" s="30">
        <f>SUM(G289:J289)</f>
        <v>0</v>
      </c>
      <c r="L289" s="30">
        <f>COUNTIF(G289:J289, "&gt;0" )</f>
        <v>0</v>
      </c>
      <c r="M289" s="30">
        <f>IF(L289=0,0,K289/L289)</f>
        <v>0</v>
      </c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5" customHeight="1" x14ac:dyDescent="0.25">
      <c r="A290" s="50">
        <v>278</v>
      </c>
      <c r="C290" s="22" t="s">
        <v>8</v>
      </c>
      <c r="E290" s="1" t="s">
        <v>945</v>
      </c>
      <c r="F290" s="1" t="s">
        <v>8</v>
      </c>
      <c r="G290" s="50"/>
      <c r="H290" s="50"/>
      <c r="I290" s="50"/>
      <c r="J290" s="50"/>
      <c r="K290" s="30">
        <f>SUM(G290:J290)</f>
        <v>0</v>
      </c>
      <c r="L290" s="30">
        <f>COUNTIF(G290:J290, "&gt;0" )</f>
        <v>0</v>
      </c>
      <c r="M290" s="30">
        <f>IF(L290=0,0,K290/L290)</f>
        <v>0</v>
      </c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5" customHeight="1" x14ac:dyDescent="0.25">
      <c r="A291" s="50">
        <v>279</v>
      </c>
      <c r="C291" s="22" t="s">
        <v>8</v>
      </c>
      <c r="E291" s="1" t="s">
        <v>945</v>
      </c>
      <c r="F291" s="1" t="s">
        <v>8</v>
      </c>
      <c r="G291" s="50"/>
      <c r="H291" s="50"/>
      <c r="I291" s="50"/>
      <c r="J291" s="50"/>
      <c r="K291" s="30">
        <f>SUM(G291:J291)</f>
        <v>0</v>
      </c>
      <c r="L291" s="30">
        <f>COUNTIF(G291:J291, "&gt;0" )</f>
        <v>0</v>
      </c>
      <c r="M291" s="30">
        <f>IF(L291=0,0,K291/L291)</f>
        <v>0</v>
      </c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5" customHeight="1" x14ac:dyDescent="0.25">
      <c r="A292" s="50">
        <v>280</v>
      </c>
      <c r="C292" s="22" t="s">
        <v>8</v>
      </c>
      <c r="E292" s="1" t="s">
        <v>945</v>
      </c>
      <c r="F292" s="1" t="s">
        <v>8</v>
      </c>
      <c r="G292" s="50"/>
      <c r="H292" s="50"/>
      <c r="I292" s="50"/>
      <c r="J292" s="50"/>
      <c r="K292" s="30">
        <f>SUM(G292:J292)</f>
        <v>0</v>
      </c>
      <c r="L292" s="30">
        <f>COUNTIF(G292:J292, "&gt;0" )</f>
        <v>0</v>
      </c>
      <c r="M292" s="30">
        <f>IF(L292=0,0,K292/L292)</f>
        <v>0</v>
      </c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5" customHeight="1" x14ac:dyDescent="0.25">
      <c r="A293" s="50">
        <v>281</v>
      </c>
      <c r="C293" s="22" t="s">
        <v>8</v>
      </c>
      <c r="E293" s="1" t="s">
        <v>946</v>
      </c>
      <c r="F293" s="1" t="s">
        <v>8</v>
      </c>
      <c r="G293" s="50"/>
      <c r="H293" s="50"/>
      <c r="I293" s="50"/>
      <c r="J293" s="50"/>
      <c r="K293" s="30">
        <f>SUM(G293:J293)</f>
        <v>0</v>
      </c>
      <c r="L293" s="30">
        <f>COUNTIF(G293:J293, "&gt;0" )</f>
        <v>0</v>
      </c>
      <c r="M293" s="30">
        <f>IF(L293=0,0,K293/L293)</f>
        <v>0</v>
      </c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5" customHeight="1" x14ac:dyDescent="0.25">
      <c r="A294" s="50">
        <v>282</v>
      </c>
      <c r="C294" s="22" t="s">
        <v>8</v>
      </c>
      <c r="E294" s="1" t="s">
        <v>946</v>
      </c>
      <c r="F294" s="1" t="s">
        <v>8</v>
      </c>
      <c r="G294" s="50"/>
      <c r="H294" s="50"/>
      <c r="I294" s="50"/>
      <c r="J294" s="50"/>
      <c r="K294" s="30">
        <f>SUM(G294:J294)</f>
        <v>0</v>
      </c>
      <c r="L294" s="30">
        <f>COUNTIF(G294:J294, "&gt;0" )</f>
        <v>0</v>
      </c>
      <c r="M294" s="30">
        <f>IF(L294=0,0,K294/L294)</f>
        <v>0</v>
      </c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5" customHeight="1" x14ac:dyDescent="0.25">
      <c r="A295" s="50">
        <v>283</v>
      </c>
      <c r="C295" s="22" t="s">
        <v>8</v>
      </c>
      <c r="E295" s="1" t="s">
        <v>946</v>
      </c>
      <c r="F295" s="1" t="s">
        <v>8</v>
      </c>
      <c r="G295" s="50"/>
      <c r="H295" s="50"/>
      <c r="I295" s="50"/>
      <c r="J295" s="50"/>
      <c r="K295" s="30">
        <f>SUM(G295:J295)</f>
        <v>0</v>
      </c>
      <c r="L295" s="30">
        <f>COUNTIF(G295:J295, "&gt;0" )</f>
        <v>0</v>
      </c>
      <c r="M295" s="30">
        <f>IF(L295=0,0,K295/L295)</f>
        <v>0</v>
      </c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5" customHeight="1" x14ac:dyDescent="0.25">
      <c r="A296" s="50">
        <v>284</v>
      </c>
      <c r="C296" s="22" t="s">
        <v>8</v>
      </c>
      <c r="E296" s="1" t="s">
        <v>947</v>
      </c>
      <c r="F296" s="1" t="s">
        <v>8</v>
      </c>
      <c r="G296" s="50"/>
      <c r="H296" s="50"/>
      <c r="I296" s="50"/>
      <c r="J296" s="50"/>
      <c r="K296" s="30">
        <f>SUM(G296:J296)</f>
        <v>0</v>
      </c>
      <c r="L296" s="30">
        <f>COUNTIF(G296:J296, "&gt;0" )</f>
        <v>0</v>
      </c>
      <c r="M296" s="30">
        <f>IF(L296=0,0,K296/L296)</f>
        <v>0</v>
      </c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5" customHeight="1" x14ac:dyDescent="0.25">
      <c r="A297" s="50">
        <v>285</v>
      </c>
      <c r="C297" s="22" t="s">
        <v>8</v>
      </c>
      <c r="E297" s="1" t="s">
        <v>947</v>
      </c>
      <c r="F297" s="1" t="s">
        <v>8</v>
      </c>
      <c r="G297" s="50"/>
      <c r="H297" s="50"/>
      <c r="I297" s="50"/>
      <c r="J297" s="50"/>
      <c r="K297" s="30">
        <f>SUM(G297:J297)</f>
        <v>0</v>
      </c>
      <c r="L297" s="30">
        <f>COUNTIF(G297:J297, "&gt;0" )</f>
        <v>0</v>
      </c>
      <c r="M297" s="30">
        <f>IF(L297=0,0,K297/L297)</f>
        <v>0</v>
      </c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5" customHeight="1" x14ac:dyDescent="0.25">
      <c r="A298" s="50">
        <v>286</v>
      </c>
      <c r="C298" s="22" t="s">
        <v>8</v>
      </c>
      <c r="E298" s="1" t="s">
        <v>947</v>
      </c>
      <c r="F298" s="1" t="s">
        <v>8</v>
      </c>
      <c r="G298" s="50"/>
      <c r="H298" s="50"/>
      <c r="I298" s="50"/>
      <c r="J298" s="50"/>
      <c r="K298" s="30">
        <f>SUM(G298:J298)</f>
        <v>0</v>
      </c>
      <c r="L298" s="30">
        <f>COUNTIF(G298:J298, "&gt;0" )</f>
        <v>0</v>
      </c>
      <c r="M298" s="30">
        <f>IF(L298=0,0,K298/L298)</f>
        <v>0</v>
      </c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5" customHeight="1" x14ac:dyDescent="0.25">
      <c r="A299" s="50">
        <v>287</v>
      </c>
      <c r="C299" s="22" t="s">
        <v>8</v>
      </c>
      <c r="E299" s="1" t="s">
        <v>948</v>
      </c>
      <c r="F299" s="1" t="s">
        <v>8</v>
      </c>
      <c r="G299" s="50"/>
      <c r="H299" s="50"/>
      <c r="I299" s="50"/>
      <c r="J299" s="50"/>
      <c r="K299" s="30">
        <f>SUM(G299:J299)</f>
        <v>0</v>
      </c>
      <c r="L299" s="30">
        <f>COUNTIF(G299:J299, "&gt;0" )</f>
        <v>0</v>
      </c>
      <c r="M299" s="30">
        <f>IF(L299=0,0,K299/L299)</f>
        <v>0</v>
      </c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5" customHeight="1" x14ac:dyDescent="0.25">
      <c r="A300" s="50">
        <v>288</v>
      </c>
      <c r="C300" s="22" t="s">
        <v>8</v>
      </c>
      <c r="E300" s="1" t="s">
        <v>948</v>
      </c>
      <c r="F300" s="1" t="s">
        <v>8</v>
      </c>
      <c r="G300" s="50"/>
      <c r="H300" s="50"/>
      <c r="I300" s="50"/>
      <c r="J300" s="50"/>
      <c r="K300" s="30">
        <f>SUM(G300:J300)</f>
        <v>0</v>
      </c>
      <c r="L300" s="30">
        <f>COUNTIF(G300:J300, "&gt;0" )</f>
        <v>0</v>
      </c>
      <c r="M300" s="30">
        <f>IF(L300=0,0,K300/L300)</f>
        <v>0</v>
      </c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5" customHeight="1" x14ac:dyDescent="0.25">
      <c r="A301" s="50">
        <v>289</v>
      </c>
      <c r="C301" s="22" t="s">
        <v>8</v>
      </c>
      <c r="E301" s="1" t="s">
        <v>948</v>
      </c>
      <c r="F301" s="1" t="s">
        <v>8</v>
      </c>
      <c r="G301" s="50"/>
      <c r="H301" s="50"/>
      <c r="I301" s="50"/>
      <c r="J301" s="50"/>
      <c r="K301" s="30">
        <f>SUM(G301:J301)</f>
        <v>0</v>
      </c>
      <c r="L301" s="30">
        <f>COUNTIF(G301:J301, "&gt;0" )</f>
        <v>0</v>
      </c>
      <c r="M301" s="30">
        <f>IF(L301=0,0,K301/L301)</f>
        <v>0</v>
      </c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5" customHeight="1" x14ac:dyDescent="0.25">
      <c r="A302" s="50">
        <v>290</v>
      </c>
      <c r="C302" s="22" t="s">
        <v>8</v>
      </c>
      <c r="E302" s="1" t="s">
        <v>949</v>
      </c>
      <c r="F302" s="1" t="s">
        <v>8</v>
      </c>
      <c r="G302" s="50"/>
      <c r="H302" s="50"/>
      <c r="I302" s="50"/>
      <c r="J302" s="50"/>
      <c r="K302" s="30">
        <f>SUM(G302:J302)</f>
        <v>0</v>
      </c>
      <c r="L302" s="30">
        <f>COUNTIF(G302:J302, "&gt;0" )</f>
        <v>0</v>
      </c>
      <c r="M302" s="30">
        <f>IF(L302=0,0,K302/L302)</f>
        <v>0</v>
      </c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5" customHeight="1" x14ac:dyDescent="0.25">
      <c r="A303" s="50">
        <v>291</v>
      </c>
      <c r="C303" s="22" t="s">
        <v>8</v>
      </c>
      <c r="E303" s="1" t="s">
        <v>949</v>
      </c>
      <c r="F303" s="1" t="s">
        <v>8</v>
      </c>
      <c r="G303" s="50"/>
      <c r="H303" s="50"/>
      <c r="I303" s="50"/>
      <c r="J303" s="50"/>
      <c r="K303" s="30">
        <f>SUM(G303:J303)</f>
        <v>0</v>
      </c>
      <c r="L303" s="30">
        <f>COUNTIF(G303:J303, "&gt;0" )</f>
        <v>0</v>
      </c>
      <c r="M303" s="30">
        <f>IF(L303=0,0,K303/L303)</f>
        <v>0</v>
      </c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5" customHeight="1" x14ac:dyDescent="0.25">
      <c r="A304" s="50">
        <v>292</v>
      </c>
      <c r="C304" s="22" t="s">
        <v>8</v>
      </c>
      <c r="E304" s="1" t="s">
        <v>949</v>
      </c>
      <c r="F304" s="1" t="s">
        <v>8</v>
      </c>
      <c r="G304" s="50"/>
      <c r="H304" s="50"/>
      <c r="I304" s="50"/>
      <c r="J304" s="50"/>
      <c r="K304" s="30">
        <f>SUM(G304:J304)</f>
        <v>0</v>
      </c>
      <c r="L304" s="30">
        <f>COUNTIF(G304:J304, "&gt;0" )</f>
        <v>0</v>
      </c>
      <c r="M304" s="30">
        <f>IF(L304=0,0,K304/L304)</f>
        <v>0</v>
      </c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5" customHeight="1" x14ac:dyDescent="0.25">
      <c r="A305" s="50">
        <v>293</v>
      </c>
      <c r="C305" s="22" t="s">
        <v>8</v>
      </c>
      <c r="E305" s="1" t="s">
        <v>1241</v>
      </c>
      <c r="F305" s="1" t="s">
        <v>8</v>
      </c>
      <c r="G305" s="50">
        <v>0</v>
      </c>
      <c r="H305" s="50">
        <v>0</v>
      </c>
      <c r="I305" s="50">
        <v>0</v>
      </c>
      <c r="J305" s="50">
        <v>0</v>
      </c>
      <c r="K305" s="30">
        <f>SUM(G305:J305)</f>
        <v>0</v>
      </c>
      <c r="L305" s="30">
        <f>COUNTIF(G305:J305, "&gt;0" )</f>
        <v>0</v>
      </c>
      <c r="M305" s="30">
        <f>IF(L305=0,0,K305/L305)</f>
        <v>0</v>
      </c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5" customHeight="1" x14ac:dyDescent="0.25">
      <c r="A306" s="50">
        <v>294</v>
      </c>
      <c r="C306" s="22" t="s">
        <v>8</v>
      </c>
      <c r="E306" s="64" t="s">
        <v>1241</v>
      </c>
      <c r="F306" s="64" t="s">
        <v>8</v>
      </c>
      <c r="G306" s="24">
        <v>0</v>
      </c>
      <c r="H306" s="24">
        <v>0</v>
      </c>
      <c r="I306" s="24">
        <v>0</v>
      </c>
      <c r="J306" s="24">
        <v>0</v>
      </c>
      <c r="K306" s="19">
        <f>SUM(G306:J306)</f>
        <v>0</v>
      </c>
      <c r="L306" s="19">
        <f>COUNTIF(G306:J306, "&gt;0" )</f>
        <v>0</v>
      </c>
      <c r="M306" s="19">
        <f>IF(L306=0,0,K306/L306)</f>
        <v>0</v>
      </c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5" customHeight="1" x14ac:dyDescent="0.25">
      <c r="A307" s="50">
        <v>295</v>
      </c>
      <c r="C307" s="22" t="s">
        <v>8</v>
      </c>
      <c r="E307" s="1" t="s">
        <v>953</v>
      </c>
      <c r="F307" s="1" t="s">
        <v>8</v>
      </c>
      <c r="G307" s="50"/>
      <c r="H307" s="50"/>
      <c r="I307" s="50"/>
      <c r="J307" s="50"/>
      <c r="K307" s="30">
        <f>SUM(G307:J307)</f>
        <v>0</v>
      </c>
      <c r="L307" s="30">
        <f>COUNTIF(G307:J307, "&gt;0" )</f>
        <v>0</v>
      </c>
      <c r="M307" s="30">
        <f>IF(L307=0,0,K307/L307)</f>
        <v>0</v>
      </c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5" customHeight="1" x14ac:dyDescent="0.25">
      <c r="A308" s="50">
        <v>296</v>
      </c>
      <c r="C308" s="22" t="s">
        <v>8</v>
      </c>
      <c r="E308" s="1" t="s">
        <v>953</v>
      </c>
      <c r="F308" s="1" t="s">
        <v>8</v>
      </c>
      <c r="G308" s="50"/>
      <c r="H308" s="50"/>
      <c r="I308" s="50"/>
      <c r="J308" s="50"/>
      <c r="K308" s="30">
        <f>SUM(G308:J308)</f>
        <v>0</v>
      </c>
      <c r="L308" s="30">
        <f>COUNTIF(G308:J308, "&gt;0" )</f>
        <v>0</v>
      </c>
      <c r="M308" s="30">
        <f>IF(L308=0,0,K308/L308)</f>
        <v>0</v>
      </c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5" customHeight="1" x14ac:dyDescent="0.25">
      <c r="A309" s="50">
        <v>297</v>
      </c>
      <c r="C309" s="22" t="s">
        <v>8</v>
      </c>
      <c r="E309" s="1" t="s">
        <v>953</v>
      </c>
      <c r="F309" s="1" t="s">
        <v>8</v>
      </c>
      <c r="G309" s="50"/>
      <c r="H309" s="50"/>
      <c r="I309" s="50"/>
      <c r="J309" s="50"/>
      <c r="K309" s="30">
        <f>SUM(G309:J309)</f>
        <v>0</v>
      </c>
      <c r="L309" s="30">
        <f>COUNTIF(G309:J309, "&gt;0" )</f>
        <v>0</v>
      </c>
      <c r="M309" s="30">
        <f>IF(L309=0,0,K309/L309)</f>
        <v>0</v>
      </c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5" customHeight="1" x14ac:dyDescent="0.25">
      <c r="A310" s="50">
        <v>298</v>
      </c>
      <c r="C310" s="22" t="s">
        <v>8</v>
      </c>
      <c r="E310" s="1" t="s">
        <v>1241</v>
      </c>
      <c r="F310" s="1" t="s">
        <v>8</v>
      </c>
      <c r="G310" s="50">
        <v>0</v>
      </c>
      <c r="H310" s="50">
        <v>0</v>
      </c>
      <c r="I310" s="50">
        <v>0</v>
      </c>
      <c r="J310" s="50">
        <v>0</v>
      </c>
      <c r="K310" s="30">
        <f>SUM(G310:J310)</f>
        <v>0</v>
      </c>
      <c r="L310" s="30">
        <f>COUNTIF(G310:J310, "&gt;0" )</f>
        <v>0</v>
      </c>
      <c r="M310" s="30">
        <f>IF(L310=0,0,K310/L310)</f>
        <v>0</v>
      </c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5" customHeight="1" x14ac:dyDescent="0.25">
      <c r="A311" s="50">
        <v>299</v>
      </c>
      <c r="C311" s="22" t="s">
        <v>8</v>
      </c>
      <c r="E311" s="1" t="s">
        <v>1241</v>
      </c>
      <c r="F311" s="1" t="s">
        <v>8</v>
      </c>
      <c r="G311" s="50">
        <v>0</v>
      </c>
      <c r="H311" s="50">
        <v>0</v>
      </c>
      <c r="I311" s="50">
        <v>0</v>
      </c>
      <c r="J311" s="50">
        <v>0</v>
      </c>
      <c r="K311" s="30">
        <f>SUM(G311:J311)</f>
        <v>0</v>
      </c>
      <c r="L311" s="30">
        <f>COUNTIF(G311:J311, "&gt;0" )</f>
        <v>0</v>
      </c>
      <c r="M311" s="30">
        <f>IF(L311=0,0,K311/L311)</f>
        <v>0</v>
      </c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5" customHeight="1" x14ac:dyDescent="0.25">
      <c r="A312" s="50">
        <v>300</v>
      </c>
      <c r="C312" s="22" t="s">
        <v>8</v>
      </c>
      <c r="E312" s="1" t="s">
        <v>954</v>
      </c>
      <c r="F312" s="1" t="s">
        <v>8</v>
      </c>
      <c r="G312" s="50"/>
      <c r="H312" s="50"/>
      <c r="I312" s="50"/>
      <c r="J312" s="50"/>
      <c r="K312" s="30">
        <f>SUM(G312:J312)</f>
        <v>0</v>
      </c>
      <c r="L312" s="30">
        <f>COUNTIF(G312:J312, "&gt;0" )</f>
        <v>0</v>
      </c>
      <c r="M312" s="30">
        <f>IF(L312=0,0,K312/L312)</f>
        <v>0</v>
      </c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5" customHeight="1" x14ac:dyDescent="0.25">
      <c r="A313" s="50">
        <v>301</v>
      </c>
      <c r="C313" s="22" t="s">
        <v>8</v>
      </c>
      <c r="E313" s="1" t="s">
        <v>954</v>
      </c>
      <c r="F313" s="1" t="s">
        <v>8</v>
      </c>
      <c r="G313" s="50"/>
      <c r="H313" s="50"/>
      <c r="I313" s="50"/>
      <c r="J313" s="50"/>
      <c r="K313" s="30">
        <f>SUM(G313:J313)</f>
        <v>0</v>
      </c>
      <c r="L313" s="30">
        <f>COUNTIF(G313:J313, "&gt;0" )</f>
        <v>0</v>
      </c>
      <c r="M313" s="30">
        <f>IF(L313=0,0,K313/L313)</f>
        <v>0</v>
      </c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5" customHeight="1" x14ac:dyDescent="0.25">
      <c r="A314" s="50">
        <v>302</v>
      </c>
      <c r="C314" s="22" t="s">
        <v>8</v>
      </c>
      <c r="E314" s="1" t="s">
        <v>954</v>
      </c>
      <c r="F314" s="1" t="s">
        <v>8</v>
      </c>
      <c r="G314" s="50"/>
      <c r="H314" s="50"/>
      <c r="I314" s="50"/>
      <c r="J314" s="50"/>
      <c r="K314" s="30">
        <f>SUM(G314:J314)</f>
        <v>0</v>
      </c>
      <c r="L314" s="30">
        <f>COUNTIF(G314:J314, "&gt;0" )</f>
        <v>0</v>
      </c>
      <c r="M314" s="30">
        <f>IF(L314=0,0,K314/L314)</f>
        <v>0</v>
      </c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5" customHeight="1" x14ac:dyDescent="0.25">
      <c r="A315" s="50">
        <v>303</v>
      </c>
      <c r="C315" s="22" t="s">
        <v>8</v>
      </c>
      <c r="E315" s="1" t="s">
        <v>955</v>
      </c>
      <c r="F315" s="1" t="s">
        <v>8</v>
      </c>
      <c r="G315" s="50"/>
      <c r="H315" s="50"/>
      <c r="I315" s="50"/>
      <c r="J315" s="50"/>
      <c r="K315" s="30">
        <f>SUM(G315:J315)</f>
        <v>0</v>
      </c>
      <c r="L315" s="30">
        <f>COUNTIF(G315:J315, "&gt;0" )</f>
        <v>0</v>
      </c>
      <c r="M315" s="30">
        <f>IF(L315=0,0,K315/L315)</f>
        <v>0</v>
      </c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5" customHeight="1" x14ac:dyDescent="0.25">
      <c r="A316" s="50">
        <v>304</v>
      </c>
      <c r="C316" s="22" t="s">
        <v>8</v>
      </c>
      <c r="E316" s="64" t="s">
        <v>955</v>
      </c>
      <c r="F316" s="64" t="s">
        <v>8</v>
      </c>
      <c r="G316" s="24"/>
      <c r="H316" s="24"/>
      <c r="I316" s="24"/>
      <c r="J316" s="24"/>
      <c r="K316" s="19">
        <f>SUM(G316:J316)</f>
        <v>0</v>
      </c>
      <c r="L316" s="19">
        <f>COUNTIF(G316:J316, "&gt;0" )</f>
        <v>0</v>
      </c>
      <c r="M316" s="19">
        <f>IF(L316=0,0,K316/L316)</f>
        <v>0</v>
      </c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5" customHeight="1" x14ac:dyDescent="0.25">
      <c r="A317" s="50">
        <v>305</v>
      </c>
      <c r="C317" s="22" t="s">
        <v>8</v>
      </c>
      <c r="E317" s="1" t="s">
        <v>955</v>
      </c>
      <c r="F317" s="1" t="s">
        <v>8</v>
      </c>
      <c r="G317" s="50"/>
      <c r="H317" s="50"/>
      <c r="I317" s="50"/>
      <c r="J317" s="50"/>
      <c r="K317" s="30">
        <f>SUM(G317:J317)</f>
        <v>0</v>
      </c>
      <c r="L317" s="30">
        <f>COUNTIF(G317:J317, "&gt;0" )</f>
        <v>0</v>
      </c>
      <c r="M317" s="30">
        <f>IF(L317=0,0,K317/L317)</f>
        <v>0</v>
      </c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5" customHeight="1" x14ac:dyDescent="0.25">
      <c r="A318" s="50">
        <v>306</v>
      </c>
      <c r="C318" s="22" t="s">
        <v>8</v>
      </c>
      <c r="E318" s="1" t="s">
        <v>1244</v>
      </c>
      <c r="F318" s="1" t="s">
        <v>8</v>
      </c>
      <c r="G318" s="50">
        <v>0</v>
      </c>
      <c r="H318" s="50">
        <v>0</v>
      </c>
      <c r="I318" s="50">
        <v>0</v>
      </c>
      <c r="J318" s="50">
        <v>0</v>
      </c>
      <c r="K318" s="30">
        <f>SUM(G318:J318)</f>
        <v>0</v>
      </c>
      <c r="L318" s="30">
        <f>COUNTIF(G318:J318, "&gt;0" )</f>
        <v>0</v>
      </c>
      <c r="M318" s="30">
        <f>IF(L318=0,0,K318/L318)</f>
        <v>0</v>
      </c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5" customHeight="1" x14ac:dyDescent="0.25">
      <c r="A319" s="50">
        <v>307</v>
      </c>
      <c r="C319" s="22" t="s">
        <v>8</v>
      </c>
      <c r="E319" s="1" t="s">
        <v>1244</v>
      </c>
      <c r="F319" s="1" t="s">
        <v>8</v>
      </c>
      <c r="G319" s="50">
        <v>0</v>
      </c>
      <c r="H319" s="50">
        <v>0</v>
      </c>
      <c r="I319" s="50">
        <v>0</v>
      </c>
      <c r="J319" s="50">
        <v>0</v>
      </c>
      <c r="K319" s="30">
        <f>SUM(G319:J319)</f>
        <v>0</v>
      </c>
      <c r="L319" s="30">
        <f>COUNTIF(G319:J319, "&gt;0" )</f>
        <v>0</v>
      </c>
      <c r="M319" s="30">
        <f>IF(L319=0,0,K319/L319)</f>
        <v>0</v>
      </c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5" customHeight="1" x14ac:dyDescent="0.25">
      <c r="A320" s="50">
        <v>308</v>
      </c>
      <c r="C320" s="22" t="s">
        <v>8</v>
      </c>
      <c r="E320" s="1" t="s">
        <v>1244</v>
      </c>
      <c r="F320" s="1" t="s">
        <v>8</v>
      </c>
      <c r="G320" s="50">
        <v>0</v>
      </c>
      <c r="H320" s="50">
        <v>0</v>
      </c>
      <c r="I320" s="50">
        <v>0</v>
      </c>
      <c r="J320" s="50">
        <v>0</v>
      </c>
      <c r="K320" s="30">
        <f>SUM(G320:J320)</f>
        <v>0</v>
      </c>
      <c r="L320" s="30">
        <f>COUNTIF(G320:J320, "&gt;0" )</f>
        <v>0</v>
      </c>
      <c r="M320" s="30">
        <f>IF(L320=0,0,K320/L320)</f>
        <v>0</v>
      </c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5" customHeight="1" x14ac:dyDescent="0.25">
      <c r="A321" s="50">
        <v>309</v>
      </c>
      <c r="C321" s="22" t="s">
        <v>8</v>
      </c>
      <c r="E321" s="1" t="s">
        <v>1244</v>
      </c>
      <c r="F321" s="1" t="s">
        <v>8</v>
      </c>
      <c r="G321" s="50">
        <v>0</v>
      </c>
      <c r="H321" s="50">
        <v>0</v>
      </c>
      <c r="I321" s="50">
        <v>0</v>
      </c>
      <c r="J321" s="50">
        <v>0</v>
      </c>
      <c r="K321" s="30">
        <f>SUM(G321:J321)</f>
        <v>0</v>
      </c>
      <c r="L321" s="30">
        <f>COUNTIF(G321:J321, "&gt;0" )</f>
        <v>0</v>
      </c>
      <c r="M321" s="30">
        <f>IF(L321=0,0,K321/L321)</f>
        <v>0</v>
      </c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5" customHeight="1" x14ac:dyDescent="0.25">
      <c r="A322" s="50">
        <v>310</v>
      </c>
      <c r="C322" s="22" t="s">
        <v>8</v>
      </c>
      <c r="E322" s="64" t="s">
        <v>1244</v>
      </c>
      <c r="F322" s="64" t="s">
        <v>8</v>
      </c>
      <c r="G322" s="24">
        <v>0</v>
      </c>
      <c r="H322" s="24">
        <v>0</v>
      </c>
      <c r="I322" s="24">
        <v>0</v>
      </c>
      <c r="J322" s="24">
        <v>0</v>
      </c>
      <c r="K322" s="19">
        <f>SUM(G322:J322)</f>
        <v>0</v>
      </c>
      <c r="L322" s="19">
        <f>COUNTIF(G322:J322, "&gt;0" )</f>
        <v>0</v>
      </c>
      <c r="M322" s="19">
        <f>IF(L322=0,0,K322/L322)</f>
        <v>0</v>
      </c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5" customHeight="1" x14ac:dyDescent="0.25">
      <c r="A323" s="50">
        <v>311</v>
      </c>
      <c r="C323" s="22" t="s">
        <v>8</v>
      </c>
      <c r="E323" s="1" t="s">
        <v>1244</v>
      </c>
      <c r="F323" s="1" t="s">
        <v>8</v>
      </c>
      <c r="G323" s="50">
        <v>0</v>
      </c>
      <c r="H323" s="50">
        <v>0</v>
      </c>
      <c r="I323" s="50">
        <v>0</v>
      </c>
      <c r="J323" s="50">
        <v>0</v>
      </c>
      <c r="K323" s="30">
        <f>SUM(G323:J323)</f>
        <v>0</v>
      </c>
      <c r="L323" s="30">
        <f>COUNTIF(G323:J323, "&gt;0" )</f>
        <v>0</v>
      </c>
      <c r="M323" s="30">
        <f>IF(L323=0,0,K323/L323)</f>
        <v>0</v>
      </c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5" customHeight="1" x14ac:dyDescent="0.25">
      <c r="A324" s="50">
        <v>312</v>
      </c>
      <c r="C324" s="22" t="s">
        <v>8</v>
      </c>
      <c r="E324" s="64" t="s">
        <v>1244</v>
      </c>
      <c r="F324" s="64" t="s">
        <v>8</v>
      </c>
      <c r="G324" s="24">
        <v>0</v>
      </c>
      <c r="H324" s="24">
        <v>0</v>
      </c>
      <c r="I324" s="24">
        <v>0</v>
      </c>
      <c r="J324" s="24">
        <v>0</v>
      </c>
      <c r="K324" s="19">
        <f>SUM(G324:J324)</f>
        <v>0</v>
      </c>
      <c r="L324" s="19">
        <f>COUNTIF(G324:J324, "&gt;0" )</f>
        <v>0</v>
      </c>
      <c r="M324" s="19">
        <f>IF(L324=0,0,K324/L324)</f>
        <v>0</v>
      </c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5" customHeight="1" x14ac:dyDescent="0.25">
      <c r="A325" s="50">
        <v>313</v>
      </c>
      <c r="C325" s="22" t="s">
        <v>8</v>
      </c>
      <c r="E325" s="1" t="s">
        <v>1244</v>
      </c>
      <c r="F325" s="1" t="s">
        <v>8</v>
      </c>
      <c r="G325" s="50">
        <v>0</v>
      </c>
      <c r="H325" s="50">
        <v>0</v>
      </c>
      <c r="I325" s="50">
        <v>0</v>
      </c>
      <c r="J325" s="50">
        <v>0</v>
      </c>
      <c r="K325" s="30">
        <f>SUM(G325:J325)</f>
        <v>0</v>
      </c>
      <c r="L325" s="30">
        <f>COUNTIF(G325:J325, "&gt;0" )</f>
        <v>0</v>
      </c>
      <c r="M325" s="30">
        <f>IF(L325=0,0,K325/L325)</f>
        <v>0</v>
      </c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5" customHeight="1" x14ac:dyDescent="0.25">
      <c r="A326" s="50">
        <v>314</v>
      </c>
      <c r="C326" s="22" t="s">
        <v>8</v>
      </c>
      <c r="E326" s="1" t="s">
        <v>956</v>
      </c>
      <c r="F326" s="1" t="s">
        <v>8</v>
      </c>
      <c r="G326" s="50"/>
      <c r="H326" s="50"/>
      <c r="I326" s="50"/>
      <c r="J326" s="50"/>
      <c r="K326" s="30">
        <f>SUM(G326:J326)</f>
        <v>0</v>
      </c>
      <c r="L326" s="30">
        <f>COUNTIF(G326:J326, "&gt;0" )</f>
        <v>0</v>
      </c>
      <c r="M326" s="30">
        <f>IF(L326=0,0,K326/L326)</f>
        <v>0</v>
      </c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5" customHeight="1" x14ac:dyDescent="0.25">
      <c r="A327" s="50">
        <v>315</v>
      </c>
      <c r="C327" s="22" t="s">
        <v>8</v>
      </c>
      <c r="E327" s="1" t="s">
        <v>956</v>
      </c>
      <c r="F327" s="1" t="s">
        <v>8</v>
      </c>
      <c r="G327" s="50"/>
      <c r="H327" s="50"/>
      <c r="I327" s="50"/>
      <c r="J327" s="50"/>
      <c r="K327" s="30">
        <f>SUM(G327:J327)</f>
        <v>0</v>
      </c>
      <c r="L327" s="30">
        <f>COUNTIF(G327:J327, "&gt;0" )</f>
        <v>0</v>
      </c>
      <c r="M327" s="30">
        <f>IF(L327=0,0,K327/L327)</f>
        <v>0</v>
      </c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5" customHeight="1" x14ac:dyDescent="0.25">
      <c r="A328" s="50">
        <v>316</v>
      </c>
      <c r="C328" s="22" t="s">
        <v>8</v>
      </c>
      <c r="E328" s="1" t="s">
        <v>956</v>
      </c>
      <c r="F328" s="1" t="s">
        <v>8</v>
      </c>
      <c r="G328" s="50"/>
      <c r="H328" s="50"/>
      <c r="I328" s="50"/>
      <c r="J328" s="50"/>
      <c r="K328" s="30">
        <f>SUM(G328:J328)</f>
        <v>0</v>
      </c>
      <c r="L328" s="30">
        <f>COUNTIF(G328:J328, "&gt;0" )</f>
        <v>0</v>
      </c>
      <c r="M328" s="30">
        <f>IF(L328=0,0,K328/L328)</f>
        <v>0</v>
      </c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5" customHeight="1" x14ac:dyDescent="0.25">
      <c r="A329" s="50">
        <v>317</v>
      </c>
      <c r="C329" s="22" t="s">
        <v>8</v>
      </c>
      <c r="E329" s="1" t="s">
        <v>1241</v>
      </c>
      <c r="F329" s="1" t="s">
        <v>8</v>
      </c>
      <c r="G329" s="50">
        <v>0</v>
      </c>
      <c r="H329" s="50">
        <v>0</v>
      </c>
      <c r="I329" s="50">
        <v>0</v>
      </c>
      <c r="J329" s="50">
        <v>0</v>
      </c>
      <c r="K329" s="30">
        <f>SUM(G329:J329)</f>
        <v>0</v>
      </c>
      <c r="L329" s="30">
        <f>COUNTIF(G329:J329, "&gt;0" )</f>
        <v>0</v>
      </c>
      <c r="M329" s="30">
        <f>IF(L329=0,0,K329/L329)</f>
        <v>0</v>
      </c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5" customHeight="1" x14ac:dyDescent="0.25">
      <c r="A330" s="50">
        <v>318</v>
      </c>
      <c r="C330" s="22" t="s">
        <v>8</v>
      </c>
      <c r="E330" s="1" t="s">
        <v>1241</v>
      </c>
      <c r="F330" s="1" t="s">
        <v>8</v>
      </c>
      <c r="G330" s="50">
        <v>0</v>
      </c>
      <c r="H330" s="50">
        <v>0</v>
      </c>
      <c r="I330" s="50">
        <v>0</v>
      </c>
      <c r="J330" s="50">
        <v>0</v>
      </c>
      <c r="K330" s="30">
        <f>SUM(G330:J330)</f>
        <v>0</v>
      </c>
      <c r="L330" s="30">
        <f>COUNTIF(G330:J330, "&gt;0" )</f>
        <v>0</v>
      </c>
      <c r="M330" s="30">
        <f>IF(L330=0,0,K330/L330)</f>
        <v>0</v>
      </c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5" customHeight="1" x14ac:dyDescent="0.25">
      <c r="A331" s="50">
        <v>319</v>
      </c>
      <c r="C331" s="22" t="s">
        <v>8</v>
      </c>
      <c r="E331" s="1" t="s">
        <v>1241</v>
      </c>
      <c r="F331" s="1" t="s">
        <v>8</v>
      </c>
      <c r="G331" s="50">
        <v>0</v>
      </c>
      <c r="H331" s="50">
        <v>0</v>
      </c>
      <c r="I331" s="50">
        <v>0</v>
      </c>
      <c r="J331" s="50">
        <v>0</v>
      </c>
      <c r="K331" s="30">
        <f>SUM(G331:J331)</f>
        <v>0</v>
      </c>
      <c r="L331" s="30">
        <f>COUNTIF(G331:J331, "&gt;0" )</f>
        <v>0</v>
      </c>
      <c r="M331" s="30">
        <f>IF(L331=0,0,K331/L331)</f>
        <v>0</v>
      </c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5" customHeight="1" x14ac:dyDescent="0.25">
      <c r="A332" s="50">
        <v>320</v>
      </c>
      <c r="C332" s="22" t="s">
        <v>8</v>
      </c>
      <c r="E332" s="1" t="s">
        <v>1241</v>
      </c>
      <c r="F332" s="1" t="s">
        <v>8</v>
      </c>
      <c r="G332" s="50">
        <v>0</v>
      </c>
      <c r="H332" s="50">
        <v>0</v>
      </c>
      <c r="I332" s="50">
        <v>0</v>
      </c>
      <c r="J332" s="50">
        <v>0</v>
      </c>
      <c r="K332" s="30">
        <f>SUM(G332:J332)</f>
        <v>0</v>
      </c>
      <c r="L332" s="30">
        <f>COUNTIF(G332:J332, "&gt;0" )</f>
        <v>0</v>
      </c>
      <c r="M332" s="30">
        <f>IF(L332=0,0,K332/L332)</f>
        <v>0</v>
      </c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5" customHeight="1" x14ac:dyDescent="0.25">
      <c r="A333" s="50">
        <v>321</v>
      </c>
      <c r="C333" s="22" t="s">
        <v>8</v>
      </c>
      <c r="E333" s="1" t="s">
        <v>1241</v>
      </c>
      <c r="F333" s="1" t="s">
        <v>8</v>
      </c>
      <c r="G333" s="50">
        <v>0</v>
      </c>
      <c r="H333" s="50">
        <v>0</v>
      </c>
      <c r="I333" s="50">
        <v>0</v>
      </c>
      <c r="J333" s="50">
        <v>0</v>
      </c>
      <c r="K333" s="30">
        <f>SUM(G333:J333)</f>
        <v>0</v>
      </c>
      <c r="L333" s="30">
        <f>COUNTIF(G333:J333, "&gt;0" )</f>
        <v>0</v>
      </c>
      <c r="M333" s="30">
        <f>IF(L333=0,0,K333/L333)</f>
        <v>0</v>
      </c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5" customHeight="1" x14ac:dyDescent="0.25">
      <c r="A334" s="50">
        <v>322</v>
      </c>
      <c r="C334" s="22" t="s">
        <v>8</v>
      </c>
      <c r="E334" s="1" t="s">
        <v>957</v>
      </c>
      <c r="F334" s="1" t="s">
        <v>8</v>
      </c>
      <c r="G334" s="50"/>
      <c r="H334" s="50"/>
      <c r="I334" s="50"/>
      <c r="J334" s="50"/>
      <c r="K334" s="30">
        <f>SUM(G334:J334)</f>
        <v>0</v>
      </c>
      <c r="L334" s="30">
        <f>COUNTIF(G334:J334, "&gt;0" )</f>
        <v>0</v>
      </c>
      <c r="M334" s="30">
        <f>IF(L334=0,0,K334/L334)</f>
        <v>0</v>
      </c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5" customHeight="1" x14ac:dyDescent="0.25">
      <c r="A335" s="50">
        <v>323</v>
      </c>
      <c r="C335" s="22" t="s">
        <v>8</v>
      </c>
      <c r="E335" s="1" t="s">
        <v>957</v>
      </c>
      <c r="F335" s="1" t="s">
        <v>8</v>
      </c>
      <c r="G335" s="50"/>
      <c r="H335" s="50"/>
      <c r="I335" s="50"/>
      <c r="J335" s="50"/>
      <c r="K335" s="30">
        <f>SUM(G335:J335)</f>
        <v>0</v>
      </c>
      <c r="L335" s="30">
        <f>COUNTIF(G335:J335, "&gt;0" )</f>
        <v>0</v>
      </c>
      <c r="M335" s="30">
        <f>IF(L335=0,0,K335/L335)</f>
        <v>0</v>
      </c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5" customHeight="1" x14ac:dyDescent="0.25">
      <c r="A336" s="50">
        <v>324</v>
      </c>
      <c r="C336" s="22" t="s">
        <v>8</v>
      </c>
      <c r="E336" s="1" t="s">
        <v>957</v>
      </c>
      <c r="F336" s="1" t="s">
        <v>8</v>
      </c>
      <c r="G336" s="50"/>
      <c r="H336" s="50"/>
      <c r="I336" s="50"/>
      <c r="J336" s="50"/>
      <c r="K336" s="30">
        <f>SUM(G336:J336)</f>
        <v>0</v>
      </c>
      <c r="L336" s="30">
        <f>COUNTIF(G336:J336, "&gt;0" )</f>
        <v>0</v>
      </c>
      <c r="M336" s="30">
        <f>IF(L336=0,0,K336/L336)</f>
        <v>0</v>
      </c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5" customHeight="1" x14ac:dyDescent="0.25">
      <c r="A337" s="50">
        <v>325</v>
      </c>
      <c r="C337" s="22" t="s">
        <v>8</v>
      </c>
      <c r="E337" s="1" t="s">
        <v>1241</v>
      </c>
      <c r="F337" s="1" t="s">
        <v>8</v>
      </c>
      <c r="G337" s="50">
        <v>0</v>
      </c>
      <c r="H337" s="50">
        <v>0</v>
      </c>
      <c r="I337" s="50">
        <v>0</v>
      </c>
      <c r="J337" s="50">
        <v>0</v>
      </c>
      <c r="K337" s="30">
        <f>SUM(G337:J337)</f>
        <v>0</v>
      </c>
      <c r="L337" s="30">
        <f>COUNTIF(G337:J337, "&gt;0" )</f>
        <v>0</v>
      </c>
      <c r="M337" s="30">
        <f>IF(L337=0,0,K337/L337)</f>
        <v>0</v>
      </c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5" customHeight="1" x14ac:dyDescent="0.25">
      <c r="A338" s="50">
        <v>326</v>
      </c>
      <c r="C338" s="22" t="s">
        <v>8</v>
      </c>
      <c r="E338" s="1" t="s">
        <v>1241</v>
      </c>
      <c r="F338" s="1" t="s">
        <v>8</v>
      </c>
      <c r="G338" s="50">
        <v>0</v>
      </c>
      <c r="H338" s="50">
        <v>0</v>
      </c>
      <c r="I338" s="50">
        <v>0</v>
      </c>
      <c r="J338" s="50">
        <v>0</v>
      </c>
      <c r="K338" s="30">
        <f>SUM(G338:J338)</f>
        <v>0</v>
      </c>
      <c r="L338" s="30">
        <f>COUNTIF(G338:J338, "&gt;0" )</f>
        <v>0</v>
      </c>
      <c r="M338" s="30">
        <f>IF(L338=0,0,K338/L338)</f>
        <v>0</v>
      </c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5" customHeight="1" x14ac:dyDescent="0.25">
      <c r="A339" s="50">
        <v>327</v>
      </c>
      <c r="C339" s="22" t="s">
        <v>8</v>
      </c>
      <c r="E339" s="1" t="s">
        <v>958</v>
      </c>
      <c r="F339" s="1" t="s">
        <v>8</v>
      </c>
      <c r="G339" s="50"/>
      <c r="H339" s="50"/>
      <c r="I339" s="50"/>
      <c r="J339" s="50"/>
      <c r="K339" s="30">
        <f>SUM(G339:J339)</f>
        <v>0</v>
      </c>
      <c r="L339" s="30">
        <f>COUNTIF(G339:J339, "&gt;0" )</f>
        <v>0</v>
      </c>
      <c r="M339" s="30">
        <f>IF(L339=0,0,K339/L339)</f>
        <v>0</v>
      </c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5" customHeight="1" x14ac:dyDescent="0.25">
      <c r="A340" s="50">
        <v>328</v>
      </c>
      <c r="C340" s="22" t="s">
        <v>8</v>
      </c>
      <c r="E340" s="1" t="s">
        <v>958</v>
      </c>
      <c r="F340" s="1" t="s">
        <v>8</v>
      </c>
      <c r="G340" s="50"/>
      <c r="H340" s="50"/>
      <c r="I340" s="50"/>
      <c r="J340" s="50"/>
      <c r="K340" s="30">
        <f>SUM(G340:J340)</f>
        <v>0</v>
      </c>
      <c r="L340" s="30">
        <f>COUNTIF(G340:J340, "&gt;0" )</f>
        <v>0</v>
      </c>
      <c r="M340" s="30">
        <f>IF(L340=0,0,K340/L340)</f>
        <v>0</v>
      </c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5" customHeight="1" x14ac:dyDescent="0.25">
      <c r="A341" s="50">
        <v>329</v>
      </c>
      <c r="C341" s="22" t="s">
        <v>8</v>
      </c>
      <c r="E341" s="1" t="s">
        <v>958</v>
      </c>
      <c r="F341" s="1" t="s">
        <v>8</v>
      </c>
      <c r="G341" s="50"/>
      <c r="H341" s="50"/>
      <c r="I341" s="50"/>
      <c r="J341" s="50"/>
      <c r="K341" s="30">
        <f>SUM(G341:J341)</f>
        <v>0</v>
      </c>
      <c r="L341" s="30">
        <f>COUNTIF(G341:J341, "&gt;0" )</f>
        <v>0</v>
      </c>
      <c r="M341" s="30">
        <f>IF(L341=0,0,K341/L341)</f>
        <v>0</v>
      </c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5" customHeight="1" x14ac:dyDescent="0.25">
      <c r="A342" s="50">
        <v>330</v>
      </c>
      <c r="C342" s="22" t="s">
        <v>8</v>
      </c>
      <c r="E342" s="1" t="s">
        <v>1241</v>
      </c>
      <c r="F342" s="1" t="s">
        <v>8</v>
      </c>
      <c r="G342" s="50">
        <v>0</v>
      </c>
      <c r="H342" s="50">
        <v>0</v>
      </c>
      <c r="I342" s="50">
        <v>0</v>
      </c>
      <c r="J342" s="50">
        <v>0</v>
      </c>
      <c r="K342" s="30">
        <f>SUM(G342:J342)</f>
        <v>0</v>
      </c>
      <c r="L342" s="30">
        <f>COUNTIF(G342:J342, "&gt;0" )</f>
        <v>0</v>
      </c>
      <c r="M342" s="30">
        <f>IF(L342=0,0,K342/L342)</f>
        <v>0</v>
      </c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5" customHeight="1" x14ac:dyDescent="0.25">
      <c r="A343" s="50">
        <v>331</v>
      </c>
      <c r="C343" s="22" t="s">
        <v>8</v>
      </c>
      <c r="E343" s="1" t="s">
        <v>1241</v>
      </c>
      <c r="F343" s="1" t="s">
        <v>8</v>
      </c>
      <c r="G343" s="50">
        <v>0</v>
      </c>
      <c r="H343" s="50">
        <v>0</v>
      </c>
      <c r="I343" s="50">
        <v>0</v>
      </c>
      <c r="J343" s="50">
        <v>0</v>
      </c>
      <c r="K343" s="30">
        <f>SUM(G343:J343)</f>
        <v>0</v>
      </c>
      <c r="L343" s="30">
        <f>COUNTIF(G343:J343, "&gt;0" )</f>
        <v>0</v>
      </c>
      <c r="M343" s="30">
        <f>IF(L343=0,0,K343/L343)</f>
        <v>0</v>
      </c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5" customHeight="1" x14ac:dyDescent="0.25">
      <c r="A344" s="50">
        <v>332</v>
      </c>
      <c r="C344" s="22" t="s">
        <v>8</v>
      </c>
      <c r="E344" s="1" t="s">
        <v>1241</v>
      </c>
      <c r="F344" s="1" t="s">
        <v>8</v>
      </c>
      <c r="G344" s="50">
        <v>0</v>
      </c>
      <c r="H344" s="50">
        <v>0</v>
      </c>
      <c r="I344" s="50">
        <v>0</v>
      </c>
      <c r="J344" s="50">
        <v>0</v>
      </c>
      <c r="K344" s="30">
        <f>SUM(G344:J344)</f>
        <v>0</v>
      </c>
      <c r="L344" s="30">
        <f>COUNTIF(G344:J344, "&gt;0" )</f>
        <v>0</v>
      </c>
      <c r="M344" s="30">
        <f>IF(L344=0,0,K344/L344)</f>
        <v>0</v>
      </c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5" customHeight="1" x14ac:dyDescent="0.25">
      <c r="A345" s="50">
        <v>333</v>
      </c>
      <c r="C345" s="22" t="s">
        <v>8</v>
      </c>
      <c r="E345" s="1" t="s">
        <v>959</v>
      </c>
      <c r="F345" s="1" t="s">
        <v>8</v>
      </c>
      <c r="G345" s="50"/>
      <c r="H345" s="50"/>
      <c r="I345" s="50"/>
      <c r="J345" s="50"/>
      <c r="K345" s="30">
        <f>SUM(G345:J345)</f>
        <v>0</v>
      </c>
      <c r="L345" s="30">
        <f>COUNTIF(G345:J345, "&gt;0" )</f>
        <v>0</v>
      </c>
      <c r="M345" s="30">
        <f>IF(L345=0,0,K345/L345)</f>
        <v>0</v>
      </c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5" customHeight="1" x14ac:dyDescent="0.25">
      <c r="A346" s="50">
        <v>334</v>
      </c>
      <c r="C346" s="22" t="s">
        <v>8</v>
      </c>
      <c r="E346" s="1" t="s">
        <v>959</v>
      </c>
      <c r="F346" s="1" t="s">
        <v>8</v>
      </c>
      <c r="G346" s="50"/>
      <c r="H346" s="50"/>
      <c r="I346" s="50"/>
      <c r="J346" s="50"/>
      <c r="K346" s="30">
        <f>SUM(G346:J346)</f>
        <v>0</v>
      </c>
      <c r="L346" s="30">
        <f>COUNTIF(G346:J346, "&gt;0" )</f>
        <v>0</v>
      </c>
      <c r="M346" s="30">
        <f>IF(L346=0,0,K346/L346)</f>
        <v>0</v>
      </c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5" customHeight="1" x14ac:dyDescent="0.25">
      <c r="A347" s="50">
        <v>335</v>
      </c>
      <c r="C347" s="22" t="s">
        <v>8</v>
      </c>
      <c r="E347" s="1" t="s">
        <v>959</v>
      </c>
      <c r="F347" s="1" t="s">
        <v>8</v>
      </c>
      <c r="G347" s="50"/>
      <c r="H347" s="50"/>
      <c r="I347" s="50"/>
      <c r="J347" s="50"/>
      <c r="K347" s="30">
        <f>SUM(G347:J347)</f>
        <v>0</v>
      </c>
      <c r="L347" s="30">
        <f>COUNTIF(G347:J347, "&gt;0" )</f>
        <v>0</v>
      </c>
      <c r="M347" s="30">
        <f>IF(L347=0,0,K347/L347)</f>
        <v>0</v>
      </c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5" customHeight="1" x14ac:dyDescent="0.25">
      <c r="A348" s="50">
        <v>336</v>
      </c>
      <c r="C348" s="22" t="s">
        <v>8</v>
      </c>
      <c r="E348" s="1" t="s">
        <v>960</v>
      </c>
      <c r="F348" s="1" t="s">
        <v>8</v>
      </c>
      <c r="G348" s="50"/>
      <c r="H348" s="50"/>
      <c r="I348" s="50"/>
      <c r="J348" s="50"/>
      <c r="K348" s="30">
        <f>SUM(G348:J348)</f>
        <v>0</v>
      </c>
      <c r="L348" s="30">
        <f>COUNTIF(G348:J348, "&gt;0" )</f>
        <v>0</v>
      </c>
      <c r="M348" s="30">
        <f>IF(L348=0,0,K348/L348)</f>
        <v>0</v>
      </c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5" customHeight="1" x14ac:dyDescent="0.25">
      <c r="A349" s="50">
        <v>337</v>
      </c>
      <c r="C349" s="22" t="s">
        <v>8</v>
      </c>
      <c r="E349" s="1" t="s">
        <v>960</v>
      </c>
      <c r="F349" s="1" t="s">
        <v>8</v>
      </c>
      <c r="G349" s="50"/>
      <c r="H349" s="50"/>
      <c r="I349" s="50"/>
      <c r="J349" s="50"/>
      <c r="K349" s="30">
        <f>SUM(G349:J349)</f>
        <v>0</v>
      </c>
      <c r="L349" s="30">
        <f>COUNTIF(G349:J349, "&gt;0" )</f>
        <v>0</v>
      </c>
      <c r="M349" s="30">
        <f>IF(L349=0,0,K349/L349)</f>
        <v>0</v>
      </c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5" customHeight="1" x14ac:dyDescent="0.25">
      <c r="A350" s="50">
        <v>338</v>
      </c>
      <c r="C350" s="22" t="s">
        <v>8</v>
      </c>
      <c r="E350" s="1" t="s">
        <v>960</v>
      </c>
      <c r="F350" s="1" t="s">
        <v>8</v>
      </c>
      <c r="G350" s="50"/>
      <c r="H350" s="50"/>
      <c r="I350" s="50"/>
      <c r="J350" s="50"/>
      <c r="K350" s="30">
        <f>SUM(G350:J350)</f>
        <v>0</v>
      </c>
      <c r="L350" s="30">
        <f>COUNTIF(G350:J350, "&gt;0" )</f>
        <v>0</v>
      </c>
      <c r="M350" s="30">
        <f>IF(L350=0,0,K350/L350)</f>
        <v>0</v>
      </c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5" customHeight="1" x14ac:dyDescent="0.25">
      <c r="A351" s="50">
        <v>339</v>
      </c>
      <c r="C351" s="22" t="s">
        <v>8</v>
      </c>
      <c r="E351" s="1" t="s">
        <v>961</v>
      </c>
      <c r="F351" s="1" t="s">
        <v>8</v>
      </c>
      <c r="G351" s="50"/>
      <c r="H351" s="50"/>
      <c r="I351" s="50"/>
      <c r="J351" s="50"/>
      <c r="K351" s="30">
        <f>SUM(G351:J351)</f>
        <v>0</v>
      </c>
      <c r="L351" s="30">
        <f>COUNTIF(G351:J351, "&gt;0" )</f>
        <v>0</v>
      </c>
      <c r="M351" s="30">
        <f>IF(L351=0,0,K351/L351)</f>
        <v>0</v>
      </c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5" customHeight="1" x14ac:dyDescent="0.25">
      <c r="A352" s="50">
        <v>340</v>
      </c>
      <c r="C352" s="22" t="s">
        <v>8</v>
      </c>
      <c r="E352" s="64" t="s">
        <v>961</v>
      </c>
      <c r="F352" s="64" t="s">
        <v>8</v>
      </c>
      <c r="G352" s="24"/>
      <c r="H352" s="24"/>
      <c r="I352" s="24"/>
      <c r="J352" s="24"/>
      <c r="K352" s="19">
        <f>SUM(G352:J352)</f>
        <v>0</v>
      </c>
      <c r="L352" s="19">
        <f>COUNTIF(G352:J352, "&gt;0" )</f>
        <v>0</v>
      </c>
      <c r="M352" s="19">
        <f>IF(L352=0,0,K352/L352)</f>
        <v>0</v>
      </c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5" customHeight="1" x14ac:dyDescent="0.25">
      <c r="A353" s="50">
        <v>341</v>
      </c>
      <c r="C353" s="22" t="s">
        <v>8</v>
      </c>
      <c r="E353" s="1" t="s">
        <v>961</v>
      </c>
      <c r="F353" s="1" t="s">
        <v>8</v>
      </c>
      <c r="G353" s="50"/>
      <c r="H353" s="50"/>
      <c r="I353" s="50"/>
      <c r="J353" s="50"/>
      <c r="K353" s="30">
        <f>SUM(G353:J353)</f>
        <v>0</v>
      </c>
      <c r="L353" s="30">
        <f>COUNTIF(G353:J353, "&gt;0" )</f>
        <v>0</v>
      </c>
      <c r="M353" s="30">
        <f>IF(L353=0,0,K353/L353)</f>
        <v>0</v>
      </c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5" customHeight="1" x14ac:dyDescent="0.25">
      <c r="A354" s="50">
        <v>342</v>
      </c>
      <c r="C354" s="22" t="s">
        <v>8</v>
      </c>
      <c r="E354" s="1" t="s">
        <v>1241</v>
      </c>
      <c r="F354" s="1" t="s">
        <v>8</v>
      </c>
      <c r="G354" s="50">
        <v>0</v>
      </c>
      <c r="H354" s="50">
        <v>0</v>
      </c>
      <c r="I354" s="50">
        <v>0</v>
      </c>
      <c r="J354" s="50">
        <v>0</v>
      </c>
      <c r="K354" s="30">
        <f>SUM(G354:J354)</f>
        <v>0</v>
      </c>
      <c r="L354" s="30">
        <f>COUNTIF(G354:J354, "&gt;0" )</f>
        <v>0</v>
      </c>
      <c r="M354" s="30">
        <f>IF(L354=0,0,K354/L354)</f>
        <v>0</v>
      </c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5" customHeight="1" x14ac:dyDescent="0.25">
      <c r="A355" s="50">
        <v>343</v>
      </c>
      <c r="C355" s="22" t="s">
        <v>8</v>
      </c>
      <c r="E355" s="1" t="s">
        <v>1241</v>
      </c>
      <c r="F355" s="1" t="s">
        <v>8</v>
      </c>
      <c r="G355" s="50">
        <v>0</v>
      </c>
      <c r="H355" s="50">
        <v>0</v>
      </c>
      <c r="I355" s="50">
        <v>0</v>
      </c>
      <c r="J355" s="50">
        <v>0</v>
      </c>
      <c r="K355" s="30">
        <f>SUM(G355:J355)</f>
        <v>0</v>
      </c>
      <c r="L355" s="30">
        <f>COUNTIF(G355:J355, "&gt;0" )</f>
        <v>0</v>
      </c>
      <c r="M355" s="30">
        <f>IF(L355=0,0,K355/L355)</f>
        <v>0</v>
      </c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5" customHeight="1" x14ac:dyDescent="0.25">
      <c r="A356" s="50">
        <v>344</v>
      </c>
      <c r="C356" s="22" t="s">
        <v>8</v>
      </c>
      <c r="E356" s="1" t="s">
        <v>1241</v>
      </c>
      <c r="F356" s="1" t="s">
        <v>8</v>
      </c>
      <c r="G356" s="50">
        <v>0</v>
      </c>
      <c r="H356" s="50">
        <v>0</v>
      </c>
      <c r="I356" s="50">
        <v>0</v>
      </c>
      <c r="J356" s="50">
        <v>0</v>
      </c>
      <c r="K356" s="30">
        <f>SUM(G356:J356)</f>
        <v>0</v>
      </c>
      <c r="L356" s="30">
        <f>COUNTIF(G356:J356, "&gt;0" )</f>
        <v>0</v>
      </c>
      <c r="M356" s="30">
        <f>IF(L356=0,0,K356/L356)</f>
        <v>0</v>
      </c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5" customHeight="1" x14ac:dyDescent="0.25">
      <c r="A357" s="50">
        <v>345</v>
      </c>
      <c r="C357" s="22" t="s">
        <v>8</v>
      </c>
      <c r="E357" s="1" t="s">
        <v>962</v>
      </c>
      <c r="F357" s="1" t="s">
        <v>8</v>
      </c>
      <c r="G357" s="50"/>
      <c r="H357" s="50"/>
      <c r="I357" s="50"/>
      <c r="J357" s="50"/>
      <c r="K357" s="30">
        <f>SUM(G357:J357)</f>
        <v>0</v>
      </c>
      <c r="L357" s="30">
        <f>COUNTIF(G357:J357, "&gt;0" )</f>
        <v>0</v>
      </c>
      <c r="M357" s="30">
        <f>IF(L357=0,0,K357/L357)</f>
        <v>0</v>
      </c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5" customHeight="1" x14ac:dyDescent="0.25">
      <c r="A358" s="50">
        <v>346</v>
      </c>
      <c r="C358" s="22" t="s">
        <v>8</v>
      </c>
      <c r="E358" s="1" t="s">
        <v>962</v>
      </c>
      <c r="F358" s="1" t="s">
        <v>8</v>
      </c>
      <c r="G358" s="50"/>
      <c r="H358" s="50"/>
      <c r="I358" s="50"/>
      <c r="J358" s="50"/>
      <c r="K358" s="30">
        <f>SUM(G358:J358)</f>
        <v>0</v>
      </c>
      <c r="L358" s="30">
        <f>COUNTIF(G358:J358, "&gt;0" )</f>
        <v>0</v>
      </c>
      <c r="M358" s="30">
        <f>IF(L358=0,0,K358/L358)</f>
        <v>0</v>
      </c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5" customHeight="1" x14ac:dyDescent="0.25">
      <c r="A359" s="50">
        <v>347</v>
      </c>
      <c r="C359" s="22" t="s">
        <v>8</v>
      </c>
      <c r="E359" s="1" t="s">
        <v>962</v>
      </c>
      <c r="F359" s="1" t="s">
        <v>8</v>
      </c>
      <c r="G359" s="50"/>
      <c r="H359" s="50"/>
      <c r="I359" s="50"/>
      <c r="J359" s="50"/>
      <c r="K359" s="30">
        <f>SUM(G359:J359)</f>
        <v>0</v>
      </c>
      <c r="L359" s="30">
        <f>COUNTIF(G359:J359, "&gt;0" )</f>
        <v>0</v>
      </c>
      <c r="M359" s="30">
        <f>IF(L359=0,0,K359/L359)</f>
        <v>0</v>
      </c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5" customHeight="1" x14ac:dyDescent="0.25">
      <c r="A360" s="50">
        <v>348</v>
      </c>
      <c r="C360" s="22" t="s">
        <v>8</v>
      </c>
      <c r="E360" s="1" t="s">
        <v>1244</v>
      </c>
      <c r="F360" s="1" t="s">
        <v>8</v>
      </c>
      <c r="G360" s="50">
        <v>0</v>
      </c>
      <c r="H360" s="50">
        <v>0</v>
      </c>
      <c r="I360" s="50">
        <v>0</v>
      </c>
      <c r="J360" s="50">
        <v>0</v>
      </c>
      <c r="K360" s="30">
        <f>SUM(G360:J360)</f>
        <v>0</v>
      </c>
      <c r="L360" s="30">
        <f>COUNTIF(G360:J360, "&gt;0" )</f>
        <v>0</v>
      </c>
      <c r="M360" s="30">
        <f>IF(L360=0,0,K360/L360)</f>
        <v>0</v>
      </c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5" customHeight="1" x14ac:dyDescent="0.25">
      <c r="A361" s="50">
        <v>349</v>
      </c>
      <c r="C361" s="22" t="s">
        <v>8</v>
      </c>
      <c r="E361" s="1" t="s">
        <v>1244</v>
      </c>
      <c r="F361" s="1" t="s">
        <v>8</v>
      </c>
      <c r="G361" s="50">
        <v>0</v>
      </c>
      <c r="H361" s="50">
        <v>0</v>
      </c>
      <c r="I361" s="50">
        <v>0</v>
      </c>
      <c r="J361" s="50">
        <v>0</v>
      </c>
      <c r="K361" s="30">
        <f>SUM(G361:J361)</f>
        <v>0</v>
      </c>
      <c r="L361" s="30">
        <f>COUNTIF(G361:J361, "&gt;0" )</f>
        <v>0</v>
      </c>
      <c r="M361" s="30">
        <f>IF(L361=0,0,K361/L361)</f>
        <v>0</v>
      </c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5" customHeight="1" x14ac:dyDescent="0.25">
      <c r="A362" s="50">
        <v>350</v>
      </c>
      <c r="C362" s="22" t="s">
        <v>8</v>
      </c>
      <c r="E362" s="1" t="s">
        <v>1244</v>
      </c>
      <c r="F362" s="1" t="s">
        <v>8</v>
      </c>
      <c r="G362" s="50">
        <v>0</v>
      </c>
      <c r="H362" s="50">
        <v>0</v>
      </c>
      <c r="I362" s="50">
        <v>0</v>
      </c>
      <c r="J362" s="50">
        <v>0</v>
      </c>
      <c r="K362" s="30">
        <f>SUM(G362:J362)</f>
        <v>0</v>
      </c>
      <c r="L362" s="30">
        <f>COUNTIF(G362:J362, "&gt;0" )</f>
        <v>0</v>
      </c>
      <c r="M362" s="30">
        <f>IF(L362=0,0,K362/L362)</f>
        <v>0</v>
      </c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5" customHeight="1" x14ac:dyDescent="0.25">
      <c r="A363" s="50">
        <v>351</v>
      </c>
      <c r="C363" s="22" t="s">
        <v>8</v>
      </c>
      <c r="E363" s="1" t="s">
        <v>963</v>
      </c>
      <c r="F363" s="1" t="s">
        <v>8</v>
      </c>
      <c r="G363" s="50"/>
      <c r="H363" s="50"/>
      <c r="I363" s="50"/>
      <c r="J363" s="50"/>
      <c r="K363" s="30">
        <f>SUM(G363:J363)</f>
        <v>0</v>
      </c>
      <c r="L363" s="30">
        <f>COUNTIF(G363:J363, "&gt;0" )</f>
        <v>0</v>
      </c>
      <c r="M363" s="30">
        <f>IF(L363=0,0,K363/L363)</f>
        <v>0</v>
      </c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5" customHeight="1" x14ac:dyDescent="0.25">
      <c r="A364" s="50">
        <v>352</v>
      </c>
      <c r="C364" s="22" t="s">
        <v>8</v>
      </c>
      <c r="E364" s="64" t="s">
        <v>963</v>
      </c>
      <c r="F364" s="64" t="s">
        <v>8</v>
      </c>
      <c r="G364" s="24"/>
      <c r="H364" s="24"/>
      <c r="I364" s="24"/>
      <c r="J364" s="24"/>
      <c r="K364" s="19">
        <f>SUM(G364:J364)</f>
        <v>0</v>
      </c>
      <c r="L364" s="19">
        <f>COUNTIF(G364:J364, "&gt;0" )</f>
        <v>0</v>
      </c>
      <c r="M364" s="19">
        <f>IF(L364=0,0,K364/L364)</f>
        <v>0</v>
      </c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5" customHeight="1" x14ac:dyDescent="0.25">
      <c r="A365" s="50">
        <v>353</v>
      </c>
      <c r="C365" s="22" t="s">
        <v>8</v>
      </c>
      <c r="E365" s="1" t="s">
        <v>963</v>
      </c>
      <c r="F365" s="1" t="s">
        <v>8</v>
      </c>
      <c r="G365" s="50"/>
      <c r="H365" s="50"/>
      <c r="I365" s="50"/>
      <c r="J365" s="50"/>
      <c r="K365" s="30">
        <f>SUM(G365:J365)</f>
        <v>0</v>
      </c>
      <c r="L365" s="30">
        <f>COUNTIF(G365:J365, "&gt;0" )</f>
        <v>0</v>
      </c>
      <c r="M365" s="30">
        <f>IF(L365=0,0,K365/L365)</f>
        <v>0</v>
      </c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5" customHeight="1" x14ac:dyDescent="0.25">
      <c r="A366" s="50">
        <v>354</v>
      </c>
      <c r="C366" s="22" t="s">
        <v>8</v>
      </c>
      <c r="E366" s="64" t="s">
        <v>1241</v>
      </c>
      <c r="F366" s="64" t="s">
        <v>8</v>
      </c>
      <c r="G366" s="24">
        <v>0</v>
      </c>
      <c r="H366" s="24">
        <v>0</v>
      </c>
      <c r="I366" s="24">
        <v>0</v>
      </c>
      <c r="J366" s="24">
        <v>0</v>
      </c>
      <c r="K366" s="19">
        <f>SUM(G366:J366)</f>
        <v>0</v>
      </c>
      <c r="L366" s="19">
        <f>COUNTIF(G366:J366, "&gt;0" )</f>
        <v>0</v>
      </c>
      <c r="M366" s="19">
        <f>IF(L366=0,0,K366/L366)</f>
        <v>0</v>
      </c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5" customHeight="1" x14ac:dyDescent="0.25">
      <c r="A367" s="50">
        <v>355</v>
      </c>
      <c r="C367" s="22" t="s">
        <v>8</v>
      </c>
      <c r="E367" s="1" t="s">
        <v>1241</v>
      </c>
      <c r="F367" s="1" t="s">
        <v>8</v>
      </c>
      <c r="G367" s="50">
        <v>0</v>
      </c>
      <c r="H367" s="50">
        <v>0</v>
      </c>
      <c r="I367" s="50">
        <v>0</v>
      </c>
      <c r="J367" s="50">
        <v>0</v>
      </c>
      <c r="K367" s="30">
        <f>SUM(G367:J367)</f>
        <v>0</v>
      </c>
      <c r="L367" s="30">
        <f>COUNTIF(G367:J367, "&gt;0" )</f>
        <v>0</v>
      </c>
      <c r="M367" s="30">
        <f>IF(L367=0,0,K367/L367)</f>
        <v>0</v>
      </c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5" customHeight="1" x14ac:dyDescent="0.25">
      <c r="A368" s="50">
        <v>356</v>
      </c>
      <c r="C368" s="22" t="s">
        <v>8</v>
      </c>
      <c r="E368" s="64" t="s">
        <v>964</v>
      </c>
      <c r="F368" s="64" t="s">
        <v>8</v>
      </c>
      <c r="G368" s="24"/>
      <c r="H368" s="24"/>
      <c r="I368" s="24"/>
      <c r="J368" s="24"/>
      <c r="K368" s="19">
        <f>SUM(G368:J368)</f>
        <v>0</v>
      </c>
      <c r="L368" s="19">
        <f>COUNTIF(G368:J368, "&gt;0" )</f>
        <v>0</v>
      </c>
      <c r="M368" s="19">
        <f>IF(L368=0,0,K368/L368)</f>
        <v>0</v>
      </c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5" customHeight="1" x14ac:dyDescent="0.25">
      <c r="A369" s="50">
        <v>357</v>
      </c>
      <c r="C369" s="22" t="s">
        <v>8</v>
      </c>
      <c r="E369" s="1" t="s">
        <v>964</v>
      </c>
      <c r="F369" s="1" t="s">
        <v>8</v>
      </c>
      <c r="G369" s="50"/>
      <c r="H369" s="50"/>
      <c r="I369" s="50"/>
      <c r="J369" s="50"/>
      <c r="K369" s="30">
        <f>SUM(G369:J369)</f>
        <v>0</v>
      </c>
      <c r="L369" s="30">
        <f>COUNTIF(G369:J369, "&gt;0" )</f>
        <v>0</v>
      </c>
      <c r="M369" s="30">
        <f>IF(L369=0,0,K369/L369)</f>
        <v>0</v>
      </c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5" customHeight="1" x14ac:dyDescent="0.25">
      <c r="A370" s="50">
        <v>358</v>
      </c>
      <c r="C370" s="22" t="s">
        <v>8</v>
      </c>
      <c r="E370" s="1" t="s">
        <v>964</v>
      </c>
      <c r="F370" s="1" t="s">
        <v>8</v>
      </c>
      <c r="G370" s="50"/>
      <c r="H370" s="50"/>
      <c r="I370" s="50"/>
      <c r="J370" s="50"/>
      <c r="K370" s="30">
        <f>SUM(G370:J370)</f>
        <v>0</v>
      </c>
      <c r="L370" s="30">
        <f>COUNTIF(G370:J370, "&gt;0" )</f>
        <v>0</v>
      </c>
      <c r="M370" s="30">
        <f>IF(L370=0,0,K370/L370)</f>
        <v>0</v>
      </c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5" customHeight="1" x14ac:dyDescent="0.25">
      <c r="A371" s="50">
        <v>359</v>
      </c>
      <c r="C371" s="22" t="s">
        <v>8</v>
      </c>
      <c r="E371" s="1" t="s">
        <v>1241</v>
      </c>
      <c r="F371" s="1" t="s">
        <v>8</v>
      </c>
      <c r="G371" s="50">
        <v>0</v>
      </c>
      <c r="H371" s="50">
        <v>0</v>
      </c>
      <c r="I371" s="50">
        <v>0</v>
      </c>
      <c r="J371" s="50">
        <v>0</v>
      </c>
      <c r="K371" s="30">
        <f>SUM(G371:J371)</f>
        <v>0</v>
      </c>
      <c r="L371" s="30">
        <f>COUNTIF(G371:J371, "&gt;0" )</f>
        <v>0</v>
      </c>
      <c r="M371" s="30">
        <f>IF(L371=0,0,K371/L371)</f>
        <v>0</v>
      </c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5" customHeight="1" x14ac:dyDescent="0.25">
      <c r="A372" s="50">
        <v>360</v>
      </c>
      <c r="C372" s="22" t="s">
        <v>8</v>
      </c>
      <c r="E372" s="64" t="s">
        <v>1241</v>
      </c>
      <c r="F372" s="64" t="s">
        <v>8</v>
      </c>
      <c r="G372" s="24">
        <v>0</v>
      </c>
      <c r="H372" s="24">
        <v>0</v>
      </c>
      <c r="I372" s="24">
        <v>0</v>
      </c>
      <c r="J372" s="24">
        <v>0</v>
      </c>
      <c r="K372" s="19">
        <f>SUM(G372:J372)</f>
        <v>0</v>
      </c>
      <c r="L372" s="19">
        <f>COUNTIF(G372:J372, "&gt;0" )</f>
        <v>0</v>
      </c>
      <c r="M372" s="19">
        <f>IF(L372=0,0,K372/L372)</f>
        <v>0</v>
      </c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5" customHeight="1" x14ac:dyDescent="0.25">
      <c r="A373" s="50">
        <v>361</v>
      </c>
      <c r="C373" s="22" t="s">
        <v>8</v>
      </c>
      <c r="E373" s="1" t="s">
        <v>965</v>
      </c>
      <c r="F373" s="1" t="s">
        <v>8</v>
      </c>
      <c r="G373" s="50"/>
      <c r="H373" s="50"/>
      <c r="I373" s="50"/>
      <c r="J373" s="50"/>
      <c r="K373" s="30">
        <f>SUM(G373:J373)</f>
        <v>0</v>
      </c>
      <c r="L373" s="30">
        <f>COUNTIF(G373:J373, "&gt;0" )</f>
        <v>0</v>
      </c>
      <c r="M373" s="30">
        <f>IF(L373=0,0,K373/L373)</f>
        <v>0</v>
      </c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5" customHeight="1" x14ac:dyDescent="0.25">
      <c r="A374" s="50">
        <v>362</v>
      </c>
      <c r="C374" s="22" t="s">
        <v>8</v>
      </c>
      <c r="E374" s="1" t="s">
        <v>965</v>
      </c>
      <c r="F374" s="1" t="s">
        <v>8</v>
      </c>
      <c r="G374" s="50"/>
      <c r="H374" s="50"/>
      <c r="I374" s="50"/>
      <c r="J374" s="50"/>
      <c r="K374" s="30">
        <f>SUM(G374:J374)</f>
        <v>0</v>
      </c>
      <c r="L374" s="30">
        <f>COUNTIF(G374:J374, "&gt;0" )</f>
        <v>0</v>
      </c>
      <c r="M374" s="30">
        <f>IF(L374=0,0,K374/L374)</f>
        <v>0</v>
      </c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5" customHeight="1" x14ac:dyDescent="0.25">
      <c r="A375" s="50">
        <v>363</v>
      </c>
      <c r="C375" s="22" t="s">
        <v>8</v>
      </c>
      <c r="E375" s="1" t="s">
        <v>965</v>
      </c>
      <c r="F375" s="1" t="s">
        <v>8</v>
      </c>
      <c r="G375" s="50"/>
      <c r="H375" s="50"/>
      <c r="I375" s="50"/>
      <c r="J375" s="50"/>
      <c r="K375" s="30">
        <f>SUM(G375:J375)</f>
        <v>0</v>
      </c>
      <c r="L375" s="30">
        <f>COUNTIF(G375:J375, "&gt;0" )</f>
        <v>0</v>
      </c>
      <c r="M375" s="30">
        <f>IF(L375=0,0,K375/L375)</f>
        <v>0</v>
      </c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5" customHeight="1" x14ac:dyDescent="0.25">
      <c r="A376" s="50">
        <v>364</v>
      </c>
      <c r="C376" s="22" t="s">
        <v>8</v>
      </c>
      <c r="E376" s="1" t="s">
        <v>1244</v>
      </c>
      <c r="F376" s="1" t="s">
        <v>8</v>
      </c>
      <c r="G376" s="50">
        <v>0</v>
      </c>
      <c r="H376" s="50">
        <v>0</v>
      </c>
      <c r="I376" s="50">
        <v>0</v>
      </c>
      <c r="J376" s="50">
        <v>0</v>
      </c>
      <c r="K376" s="30">
        <f>SUM(G376:J376)</f>
        <v>0</v>
      </c>
      <c r="L376" s="30">
        <f>COUNTIF(G376:J376, "&gt;0" )</f>
        <v>0</v>
      </c>
      <c r="M376" s="30">
        <f>IF(L376=0,0,K376/L376)</f>
        <v>0</v>
      </c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5" customHeight="1" x14ac:dyDescent="0.25">
      <c r="A377" s="50">
        <v>365</v>
      </c>
      <c r="C377" s="22" t="s">
        <v>8</v>
      </c>
      <c r="E377" s="1" t="s">
        <v>966</v>
      </c>
      <c r="F377" s="1" t="s">
        <v>8</v>
      </c>
      <c r="G377" s="50"/>
      <c r="H377" s="50"/>
      <c r="I377" s="50"/>
      <c r="J377" s="50"/>
      <c r="K377" s="30">
        <f>SUM(G377:J377)</f>
        <v>0</v>
      </c>
      <c r="L377" s="30">
        <f>COUNTIF(G377:J377, "&gt;0" )</f>
        <v>0</v>
      </c>
      <c r="M377" s="30">
        <f>IF(L377=0,0,K377/L377)</f>
        <v>0</v>
      </c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5" customHeight="1" x14ac:dyDescent="0.25">
      <c r="A378" s="50">
        <v>366</v>
      </c>
      <c r="C378" s="22" t="s">
        <v>8</v>
      </c>
      <c r="E378" s="1" t="s">
        <v>966</v>
      </c>
      <c r="F378" s="1" t="s">
        <v>8</v>
      </c>
      <c r="G378" s="50"/>
      <c r="H378" s="50"/>
      <c r="I378" s="50"/>
      <c r="J378" s="50"/>
      <c r="K378" s="30">
        <f>SUM(G378:J378)</f>
        <v>0</v>
      </c>
      <c r="L378" s="30">
        <f>COUNTIF(G378:J378, "&gt;0" )</f>
        <v>0</v>
      </c>
      <c r="M378" s="30">
        <f>IF(L378=0,0,K378/L378)</f>
        <v>0</v>
      </c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5" customHeight="1" x14ac:dyDescent="0.25">
      <c r="A379" s="50">
        <v>367</v>
      </c>
      <c r="C379" s="22" t="s">
        <v>8</v>
      </c>
      <c r="E379" s="1" t="s">
        <v>966</v>
      </c>
      <c r="F379" s="1" t="s">
        <v>8</v>
      </c>
      <c r="G379" s="50"/>
      <c r="H379" s="50"/>
      <c r="I379" s="50"/>
      <c r="J379" s="50"/>
      <c r="K379" s="30">
        <f>SUM(G379:J379)</f>
        <v>0</v>
      </c>
      <c r="L379" s="30">
        <f>COUNTIF(G379:J379, "&gt;0" )</f>
        <v>0</v>
      </c>
      <c r="M379" s="30">
        <f>IF(L379=0,0,K379/L379)</f>
        <v>0</v>
      </c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5" customHeight="1" x14ac:dyDescent="0.25">
      <c r="A380" s="50">
        <v>368</v>
      </c>
      <c r="C380" s="22" t="s">
        <v>8</v>
      </c>
      <c r="E380" s="1" t="s">
        <v>967</v>
      </c>
      <c r="F380" s="1" t="s">
        <v>8</v>
      </c>
      <c r="G380" s="50"/>
      <c r="H380" s="50"/>
      <c r="I380" s="50"/>
      <c r="J380" s="50"/>
      <c r="K380" s="30">
        <f>SUM(G380:J380)</f>
        <v>0</v>
      </c>
      <c r="L380" s="30">
        <f>COUNTIF(G380:J380, "&gt;0" )</f>
        <v>0</v>
      </c>
      <c r="M380" s="30">
        <f>IF(L380=0,0,K380/L380)</f>
        <v>0</v>
      </c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5" customHeight="1" x14ac:dyDescent="0.25">
      <c r="A381" s="50">
        <v>369</v>
      </c>
      <c r="C381" s="22" t="s">
        <v>8</v>
      </c>
      <c r="E381" s="1" t="s">
        <v>967</v>
      </c>
      <c r="F381" s="1" t="s">
        <v>8</v>
      </c>
      <c r="G381" s="50"/>
      <c r="H381" s="50"/>
      <c r="I381" s="50"/>
      <c r="J381" s="50"/>
      <c r="K381" s="30">
        <f>SUM(G381:J381)</f>
        <v>0</v>
      </c>
      <c r="L381" s="30">
        <f>COUNTIF(G381:J381, "&gt;0" )</f>
        <v>0</v>
      </c>
      <c r="M381" s="30">
        <f>IF(L381=0,0,K381/L381)</f>
        <v>0</v>
      </c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5" customHeight="1" x14ac:dyDescent="0.25">
      <c r="A382" s="50">
        <v>370</v>
      </c>
      <c r="C382" s="22" t="s">
        <v>8</v>
      </c>
      <c r="E382" s="1" t="s">
        <v>967</v>
      </c>
      <c r="F382" s="1" t="s">
        <v>8</v>
      </c>
      <c r="G382" s="50"/>
      <c r="H382" s="50"/>
      <c r="I382" s="50"/>
      <c r="J382" s="50"/>
      <c r="K382" s="30">
        <f>SUM(G382:J382)</f>
        <v>0</v>
      </c>
      <c r="L382" s="30">
        <f>COUNTIF(G382:J382, "&gt;0" )</f>
        <v>0</v>
      </c>
      <c r="M382" s="30">
        <f>IF(L382=0,0,K382/L382)</f>
        <v>0</v>
      </c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5" customHeight="1" x14ac:dyDescent="0.25">
      <c r="A383" s="50">
        <v>371</v>
      </c>
      <c r="C383" s="22" t="s">
        <v>8</v>
      </c>
      <c r="E383" s="1" t="s">
        <v>1241</v>
      </c>
      <c r="F383" s="1" t="s">
        <v>8</v>
      </c>
      <c r="G383" s="50">
        <v>0</v>
      </c>
      <c r="H383" s="50">
        <v>0</v>
      </c>
      <c r="I383" s="50">
        <v>0</v>
      </c>
      <c r="J383" s="50">
        <v>0</v>
      </c>
      <c r="K383" s="30">
        <f>SUM(G383:J383)</f>
        <v>0</v>
      </c>
      <c r="L383" s="30">
        <f>COUNTIF(G383:J383, "&gt;0" )</f>
        <v>0</v>
      </c>
      <c r="M383" s="30">
        <f>IF(L383=0,0,K383/L383)</f>
        <v>0</v>
      </c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5" customHeight="1" x14ac:dyDescent="0.25">
      <c r="A384" s="50">
        <v>372</v>
      </c>
      <c r="C384" s="22" t="s">
        <v>8</v>
      </c>
      <c r="E384" s="1" t="s">
        <v>968</v>
      </c>
      <c r="F384" s="1" t="s">
        <v>8</v>
      </c>
      <c r="G384" s="50"/>
      <c r="H384" s="50"/>
      <c r="I384" s="50"/>
      <c r="J384" s="50"/>
      <c r="K384" s="30">
        <f>SUM(G384:J384)</f>
        <v>0</v>
      </c>
      <c r="L384" s="30">
        <f>COUNTIF(G384:J384, "&gt;0" )</f>
        <v>0</v>
      </c>
      <c r="M384" s="30">
        <f>IF(L384=0,0,K384/L384)</f>
        <v>0</v>
      </c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5" customHeight="1" x14ac:dyDescent="0.25">
      <c r="A385" s="50">
        <v>373</v>
      </c>
      <c r="C385" s="22" t="s">
        <v>8</v>
      </c>
      <c r="E385" s="1" t="s">
        <v>968</v>
      </c>
      <c r="F385" s="1" t="s">
        <v>8</v>
      </c>
      <c r="G385" s="50"/>
      <c r="H385" s="50"/>
      <c r="I385" s="50"/>
      <c r="J385" s="50"/>
      <c r="K385" s="30">
        <f>SUM(G385:J385)</f>
        <v>0</v>
      </c>
      <c r="L385" s="30">
        <f>COUNTIF(G385:J385, "&gt;0" )</f>
        <v>0</v>
      </c>
      <c r="M385" s="30">
        <f>IF(L385=0,0,K385/L385)</f>
        <v>0</v>
      </c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5" customHeight="1" x14ac:dyDescent="0.25">
      <c r="A386" s="50">
        <v>374</v>
      </c>
      <c r="C386" s="22" t="s">
        <v>8</v>
      </c>
      <c r="E386" s="1" t="s">
        <v>968</v>
      </c>
      <c r="F386" s="1" t="s">
        <v>8</v>
      </c>
      <c r="G386" s="50"/>
      <c r="H386" s="50"/>
      <c r="I386" s="50"/>
      <c r="J386" s="50"/>
      <c r="K386" s="30">
        <f>SUM(G386:J386)</f>
        <v>0</v>
      </c>
      <c r="L386" s="30">
        <f>COUNTIF(G386:J386, "&gt;0" )</f>
        <v>0</v>
      </c>
      <c r="M386" s="30">
        <f>IF(L386=0,0,K386/L386)</f>
        <v>0</v>
      </c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5" customHeight="1" x14ac:dyDescent="0.25">
      <c r="E389" s="73" t="s">
        <v>1215</v>
      </c>
      <c r="G389" s="30">
        <f>SUM(G13:G386)</f>
        <v>29634</v>
      </c>
      <c r="H389" s="30">
        <f>SUM(H13:H386)</f>
        <v>30184</v>
      </c>
      <c r="I389" s="30">
        <f>SUM(I13:I386)</f>
        <v>30443</v>
      </c>
      <c r="J389" s="30">
        <f>SUM(J13:J386)</f>
        <v>30313</v>
      </c>
      <c r="K389" s="30">
        <f>SUM(K13:K386)</f>
        <v>120574</v>
      </c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5" customHeight="1" x14ac:dyDescent="0.25">
      <c r="E390" s="73" t="s">
        <v>1216</v>
      </c>
      <c r="G390" s="30">
        <f>SUM(G389 / (COUNTIF(G13:G386,"&gt;0")))</f>
        <v>182.92592592592592</v>
      </c>
      <c r="H390" s="30">
        <f>SUM(H389 / (COUNTIF(H13:H386,"&gt;0")))</f>
        <v>187.47826086956522</v>
      </c>
      <c r="I390" s="30">
        <f>SUM(I389 / (COUNTIF(I13:I386,"&gt;0")))</f>
        <v>189.08695652173913</v>
      </c>
      <c r="J390" s="30">
        <f>SUM(J389 / (COUNTIF(J13:J386,"&gt;0")))</f>
        <v>188.27950310559007</v>
      </c>
      <c r="K390" s="30">
        <f>SUM(K389 / (COUNTIF(K13:K386,"&gt;0")))</f>
        <v>608.95959595959596</v>
      </c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n9KNMNqiEdIBj6rK34ocE49CqU1oDR+uXmPDZ/GZP4C5gNZJEZR0nOzrqFMA7hOUbnuFKu36d2hO5VSft2MQIA==" saltValue="Tux/jRMW/eSvSr7QKKlM/A==" spinCount="100000" sheet="1" objects="1" scenarios="1"/>
  <sortState xmlns:xlrd2="http://schemas.microsoft.com/office/spreadsheetml/2017/richdata2" ref="B13:M386">
    <sortCondition descending="1" ref="K13"/>
    <sortCondition ref="B13"/>
  </sortState>
  <mergeCells count="1">
    <mergeCell ref="A1:R1"/>
  </mergeCells>
  <pageMargins left="0.17" right="0.17" top="0.75" bottom="0.75" header="0.3" footer="0.3"/>
  <pageSetup scale="66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70" zoomScaleNormal="70" workbookViewId="0">
      <pane ySplit="12" topLeftCell="A13" activePane="bottomLeft" state="frozen"/>
      <selection pane="bottomLeft" activeCell="B2" sqref="B2"/>
    </sheetView>
  </sheetViews>
  <sheetFormatPr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8.6640625" style="13" hidden="1" customWidth="1"/>
    <col min="5" max="5" width="37.6640625" style="13" customWidth="1"/>
    <col min="6" max="6" width="12.33203125" style="13" hidden="1" customWidth="1"/>
    <col min="7" max="26" width="9.6640625" style="87" customWidth="1"/>
    <col min="27" max="37" width="9.6640625" style="46" customWidth="1"/>
    <col min="38" max="78" width="9.6640625" style="13" customWidth="1"/>
  </cols>
  <sheetData>
    <row r="1" spans="1:141" s="4" customFormat="1" ht="16.2" customHeight="1" x14ac:dyDescent="0.3">
      <c r="A1" s="94" t="s">
        <v>1007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12"/>
      <c r="T1" s="12"/>
      <c r="U1" s="12"/>
      <c r="V1" s="12"/>
      <c r="W1" s="12"/>
      <c r="X1" s="12"/>
      <c r="Y1" s="12"/>
      <c r="Z1" s="12"/>
      <c r="AA1" s="46">
        <v>20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1008</v>
      </c>
      <c r="EC1" s="13" t="s">
        <v>1009</v>
      </c>
      <c r="ED1" s="13" t="s">
        <v>1010</v>
      </c>
      <c r="EE1" s="13" t="s">
        <v>1011</v>
      </c>
      <c r="EF1" s="13" t="s">
        <v>1001</v>
      </c>
      <c r="EG1" s="13" t="s">
        <v>1012</v>
      </c>
      <c r="EH1" s="13" t="s">
        <v>1013</v>
      </c>
      <c r="EI1" s="13" t="s">
        <v>1014</v>
      </c>
      <c r="EJ1" s="13" t="s">
        <v>1015</v>
      </c>
      <c r="EK1" s="13" t="s">
        <v>1217</v>
      </c>
    </row>
    <row r="2" spans="1:141" s="4" customFormat="1" ht="16.2" customHeight="1" x14ac:dyDescent="0.3">
      <c r="G2" s="12"/>
      <c r="H2" s="12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46" t="s">
        <v>1218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1018</v>
      </c>
      <c r="EC2" s="13" t="s">
        <v>1019</v>
      </c>
      <c r="ED2" s="13" t="s">
        <v>1020</v>
      </c>
      <c r="EE2" s="13" t="s">
        <v>1021</v>
      </c>
      <c r="EF2" s="13" t="s">
        <v>1001</v>
      </c>
      <c r="EG2" s="13" t="s">
        <v>1022</v>
      </c>
      <c r="EH2" s="13" t="s">
        <v>1023</v>
      </c>
      <c r="EI2" s="13" t="s">
        <v>1024</v>
      </c>
      <c r="EJ2" s="13" t="s">
        <v>1025</v>
      </c>
      <c r="EK2" s="13" t="s">
        <v>1217</v>
      </c>
    </row>
    <row r="3" spans="1:141" s="4" customFormat="1" ht="16.2" customHeight="1" x14ac:dyDescent="0.3">
      <c r="B3" s="8" t="s">
        <v>1</v>
      </c>
      <c r="C3" s="9"/>
      <c r="D3" s="9"/>
      <c r="E3" s="8" t="s">
        <v>13</v>
      </c>
      <c r="F3" s="9"/>
      <c r="G3" s="12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46" t="s">
        <v>1219</v>
      </c>
      <c r="AB3" s="46" t="s">
        <v>1220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1028</v>
      </c>
      <c r="EC3" s="13" t="s">
        <v>1029</v>
      </c>
      <c r="ED3" s="13" t="s">
        <v>1030</v>
      </c>
      <c r="EE3" s="13" t="s">
        <v>1031</v>
      </c>
      <c r="EF3" s="13" t="s">
        <v>1001</v>
      </c>
      <c r="EG3" s="13" t="s">
        <v>1032</v>
      </c>
      <c r="EH3" s="13" t="s">
        <v>1033</v>
      </c>
      <c r="EI3" s="13" t="s">
        <v>1034</v>
      </c>
      <c r="EJ3" s="13" t="s">
        <v>1035</v>
      </c>
      <c r="EK3" s="13" t="s">
        <v>1217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2" t="s">
        <v>10</v>
      </c>
      <c r="EB4" s="13" t="s">
        <v>1036</v>
      </c>
      <c r="EC4" s="13" t="s">
        <v>1037</v>
      </c>
      <c r="ED4" s="13" t="s">
        <v>1038</v>
      </c>
      <c r="EE4" s="13" t="s">
        <v>1039</v>
      </c>
      <c r="EF4" s="13" t="s">
        <v>1001</v>
      </c>
      <c r="EG4" s="13" t="s">
        <v>1040</v>
      </c>
      <c r="EH4" s="13" t="s">
        <v>1041</v>
      </c>
      <c r="EI4" s="13" t="s">
        <v>1042</v>
      </c>
      <c r="EJ4" s="13" t="s">
        <v>1043</v>
      </c>
      <c r="EK4" s="13" t="s">
        <v>1217</v>
      </c>
    </row>
    <row r="5" spans="1:141" s="4" customFormat="1" ht="16.2" customHeight="1" x14ac:dyDescent="0.3">
      <c r="C5" s="9"/>
      <c r="D5" s="9"/>
      <c r="F5" s="9"/>
      <c r="G5" s="12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1044</v>
      </c>
      <c r="EC5" s="13" t="s">
        <v>1045</v>
      </c>
      <c r="ED5" s="13" t="s">
        <v>1046</v>
      </c>
      <c r="EE5" s="13" t="s">
        <v>1047</v>
      </c>
      <c r="EF5" s="13" t="s">
        <v>1001</v>
      </c>
      <c r="EG5" s="13" t="s">
        <v>1048</v>
      </c>
      <c r="EH5" s="13" t="s">
        <v>1049</v>
      </c>
      <c r="EI5" s="13" t="s">
        <v>1050</v>
      </c>
      <c r="EJ5" s="13" t="s">
        <v>1051</v>
      </c>
      <c r="EK5" s="13" t="s">
        <v>1217</v>
      </c>
    </row>
    <row r="6" spans="1:141" s="4" customFormat="1" ht="16.2" customHeight="1" x14ac:dyDescent="0.3">
      <c r="C6" s="9"/>
      <c r="D6" s="9"/>
      <c r="E6" s="9"/>
      <c r="F6" s="9"/>
      <c r="G6" s="12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1052</v>
      </c>
      <c r="EC6" s="13" t="s">
        <v>1053</v>
      </c>
      <c r="ED6" s="13" t="s">
        <v>1054</v>
      </c>
      <c r="EE6" s="13" t="s">
        <v>1055</v>
      </c>
      <c r="EF6" s="13" t="s">
        <v>1001</v>
      </c>
      <c r="EG6" s="13" t="s">
        <v>1056</v>
      </c>
      <c r="EH6" s="13" t="s">
        <v>1057</v>
      </c>
      <c r="EI6" s="13" t="s">
        <v>1058</v>
      </c>
      <c r="EJ6" s="13" t="s">
        <v>1059</v>
      </c>
      <c r="EK6" s="13" t="s">
        <v>1217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1060</v>
      </c>
      <c r="EC7" s="13" t="s">
        <v>1061</v>
      </c>
      <c r="ED7" s="13" t="s">
        <v>1062</v>
      </c>
      <c r="EE7" s="13" t="s">
        <v>1063</v>
      </c>
      <c r="EF7" s="13" t="s">
        <v>1001</v>
      </c>
      <c r="EG7" s="13" t="s">
        <v>1064</v>
      </c>
      <c r="EH7" s="13" t="s">
        <v>1065</v>
      </c>
      <c r="EI7" s="13" t="s">
        <v>1066</v>
      </c>
      <c r="EJ7" s="13" t="s">
        <v>1067</v>
      </c>
      <c r="EK7" s="13" t="s">
        <v>1217</v>
      </c>
    </row>
    <row r="8" spans="1:141" s="4" customFormat="1" ht="16.2" customHeight="1" x14ac:dyDescent="0.3">
      <c r="A8" s="5"/>
      <c r="B8" s="8" t="s">
        <v>570</v>
      </c>
      <c r="C8" s="5"/>
      <c r="D8" s="5"/>
      <c r="E8" s="79" t="s">
        <v>988</v>
      </c>
      <c r="F8" s="5"/>
      <c r="G8" s="10"/>
      <c r="H8" s="1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1068</v>
      </c>
      <c r="EC8" s="13" t="s">
        <v>1069</v>
      </c>
      <c r="ED8" s="13" t="s">
        <v>1070</v>
      </c>
      <c r="EE8" s="13" t="s">
        <v>1071</v>
      </c>
      <c r="EF8" s="13" t="s">
        <v>1001</v>
      </c>
      <c r="EG8" s="13" t="s">
        <v>1060</v>
      </c>
      <c r="EH8" s="13" t="s">
        <v>1072</v>
      </c>
      <c r="EI8" s="13" t="s">
        <v>1061</v>
      </c>
      <c r="EJ8" s="13" t="s">
        <v>1063</v>
      </c>
      <c r="EK8" s="13" t="s">
        <v>1217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1073</v>
      </c>
      <c r="EC9" s="13" t="s">
        <v>1074</v>
      </c>
      <c r="ED9" s="13" t="s">
        <v>1075</v>
      </c>
      <c r="EE9" s="13" t="s">
        <v>1076</v>
      </c>
      <c r="EF9" s="13" t="s">
        <v>1001</v>
      </c>
      <c r="EG9" s="13" t="s">
        <v>1077</v>
      </c>
      <c r="EH9" s="13" t="s">
        <v>1078</v>
      </c>
      <c r="EI9" s="13" t="s">
        <v>1079</v>
      </c>
      <c r="EJ9" s="13" t="s">
        <v>1080</v>
      </c>
      <c r="EK9" s="13" t="s">
        <v>1217</v>
      </c>
    </row>
    <row r="10" spans="1:141" s="4" customFormat="1" ht="16.2" customHeight="1" x14ac:dyDescent="0.3">
      <c r="B10" s="16"/>
      <c r="C10" s="16"/>
      <c r="G10" s="12"/>
      <c r="H10" s="12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1081</v>
      </c>
      <c r="EC10" s="13" t="s">
        <v>1082</v>
      </c>
      <c r="ED10" s="13" t="s">
        <v>1083</v>
      </c>
      <c r="EE10" s="13" t="s">
        <v>1084</v>
      </c>
      <c r="EF10" s="13" t="s">
        <v>1001</v>
      </c>
      <c r="EG10" s="13" t="s">
        <v>1085</v>
      </c>
      <c r="EH10" s="13" t="s">
        <v>1086</v>
      </c>
      <c r="EI10" s="13" t="s">
        <v>1087</v>
      </c>
      <c r="EJ10" s="13" t="s">
        <v>1088</v>
      </c>
      <c r="EK10" s="13" t="s">
        <v>1217</v>
      </c>
    </row>
    <row r="11" spans="1:141" s="73" customFormat="1" ht="13.95" customHeight="1" x14ac:dyDescent="0.3">
      <c r="A11" s="74"/>
      <c r="B11" s="74"/>
      <c r="C11" s="74"/>
      <c r="D11" s="69"/>
      <c r="E11" s="69"/>
      <c r="F11" s="69"/>
      <c r="G11" s="19" t="s">
        <v>924</v>
      </c>
      <c r="H11" s="19" t="s">
        <v>924</v>
      </c>
      <c r="I11" s="19" t="s">
        <v>924</v>
      </c>
      <c r="J11" s="19" t="s">
        <v>924</v>
      </c>
      <c r="K11" s="19" t="s">
        <v>1089</v>
      </c>
      <c r="L11" s="19" t="s">
        <v>924</v>
      </c>
      <c r="M11" s="19" t="s">
        <v>926</v>
      </c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90"/>
      <c r="AB11" s="90"/>
      <c r="AC11" s="90"/>
      <c r="AD11" s="90"/>
      <c r="AE11" s="90"/>
      <c r="AF11" s="91"/>
      <c r="AG11" s="91"/>
      <c r="AH11" s="91"/>
      <c r="AI11" s="91"/>
      <c r="AJ11" s="91"/>
      <c r="AK11" s="91"/>
      <c r="EB11" s="13" t="s">
        <v>1090</v>
      </c>
      <c r="EC11" s="13" t="s">
        <v>1091</v>
      </c>
      <c r="ED11" s="13" t="s">
        <v>1092</v>
      </c>
      <c r="EE11" s="13" t="s">
        <v>1093</v>
      </c>
      <c r="EF11" s="13" t="s">
        <v>1001</v>
      </c>
      <c r="EG11" s="13" t="s">
        <v>1094</v>
      </c>
      <c r="EH11" s="13" t="s">
        <v>1095</v>
      </c>
      <c r="EI11" s="13" t="s">
        <v>1096</v>
      </c>
      <c r="EJ11" s="13" t="s">
        <v>1097</v>
      </c>
      <c r="EK11" s="13" t="s">
        <v>1217</v>
      </c>
    </row>
    <row r="12" spans="1:141" s="73" customFormat="1" ht="13.95" customHeight="1" x14ac:dyDescent="0.3">
      <c r="A12" s="19" t="s">
        <v>991</v>
      </c>
      <c r="B12" s="19" t="s">
        <v>25</v>
      </c>
      <c r="C12" s="19" t="s">
        <v>24</v>
      </c>
      <c r="D12" s="74"/>
      <c r="E12" s="19" t="s">
        <v>927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 t="s">
        <v>930</v>
      </c>
      <c r="L12" s="19" t="s">
        <v>928</v>
      </c>
      <c r="M12" s="19" t="s">
        <v>931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90"/>
      <c r="AB12" s="90"/>
      <c r="AC12" s="90"/>
      <c r="AD12" s="90"/>
      <c r="AE12" s="90"/>
      <c r="AF12" s="91"/>
      <c r="AG12" s="91"/>
      <c r="AH12" s="91"/>
      <c r="AI12" s="91"/>
      <c r="AJ12" s="91"/>
      <c r="AK12" s="91"/>
      <c r="EB12" s="13" t="s">
        <v>1098</v>
      </c>
      <c r="EC12" s="13" t="s">
        <v>1099</v>
      </c>
      <c r="ED12" s="13" t="s">
        <v>1100</v>
      </c>
      <c r="EE12" s="13" t="s">
        <v>1101</v>
      </c>
      <c r="EF12" s="13" t="s">
        <v>1001</v>
      </c>
      <c r="EG12" s="13" t="s">
        <v>1102</v>
      </c>
      <c r="EH12" s="13" t="s">
        <v>1103</v>
      </c>
      <c r="EI12" s="13" t="s">
        <v>1104</v>
      </c>
      <c r="EJ12" s="13" t="s">
        <v>1105</v>
      </c>
      <c r="EK12" s="13" t="s">
        <v>1217</v>
      </c>
    </row>
    <row r="13" spans="1:141" s="1" customFormat="1" ht="13.95" customHeight="1" x14ac:dyDescent="0.3">
      <c r="A13" s="24">
        <v>1</v>
      </c>
      <c r="B13" s="1" t="s">
        <v>904</v>
      </c>
      <c r="C13" s="22" t="s">
        <v>903</v>
      </c>
      <c r="E13" s="64" t="s">
        <v>1238</v>
      </c>
      <c r="F13" s="64" t="s">
        <v>8</v>
      </c>
      <c r="G13" s="24">
        <v>279</v>
      </c>
      <c r="H13" s="24">
        <v>212</v>
      </c>
      <c r="I13" s="24">
        <v>256</v>
      </c>
      <c r="J13" s="24">
        <v>211</v>
      </c>
      <c r="K13" s="19">
        <f>SUM(G13:J13)</f>
        <v>958</v>
      </c>
      <c r="L13" s="19">
        <f>COUNTIF(G13:J13, "&gt;0" )</f>
        <v>4</v>
      </c>
      <c r="M13" s="19">
        <f>IF(L13=0,0,K13/L13)</f>
        <v>239.5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1106</v>
      </c>
      <c r="EC13" s="13" t="s">
        <v>1107</v>
      </c>
      <c r="ED13" s="13" t="s">
        <v>1108</v>
      </c>
      <c r="EE13" s="13" t="s">
        <v>1109</v>
      </c>
      <c r="EF13" s="13" t="s">
        <v>1001</v>
      </c>
      <c r="EG13" s="13" t="s">
        <v>1110</v>
      </c>
      <c r="EH13" s="13" t="s">
        <v>1111</v>
      </c>
      <c r="EI13" s="13" t="s">
        <v>1112</v>
      </c>
      <c r="EJ13" s="13" t="s">
        <v>1113</v>
      </c>
      <c r="EK13" s="13" t="s">
        <v>1217</v>
      </c>
    </row>
    <row r="14" spans="1:141" s="1" customFormat="1" ht="13.95" customHeight="1" x14ac:dyDescent="0.3">
      <c r="A14" s="24">
        <v>2</v>
      </c>
      <c r="B14" s="1" t="s">
        <v>682</v>
      </c>
      <c r="C14" s="22" t="s">
        <v>681</v>
      </c>
      <c r="E14" s="1" t="s">
        <v>1228</v>
      </c>
      <c r="F14" s="1" t="s">
        <v>8</v>
      </c>
      <c r="G14" s="50">
        <v>209</v>
      </c>
      <c r="H14" s="50">
        <v>233</v>
      </c>
      <c r="I14" s="50">
        <v>263</v>
      </c>
      <c r="J14" s="50">
        <v>226</v>
      </c>
      <c r="K14" s="30">
        <f>SUM(G14:J14)</f>
        <v>931</v>
      </c>
      <c r="L14" s="30">
        <f>COUNTIF(G14:J14, "&gt;0" )</f>
        <v>4</v>
      </c>
      <c r="M14" s="30">
        <f>IF(L14=0,0,K14/L14)</f>
        <v>232.75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1114</v>
      </c>
      <c r="EC14" s="13" t="s">
        <v>1115</v>
      </c>
      <c r="ED14" s="13" t="s">
        <v>1116</v>
      </c>
      <c r="EE14" s="13" t="s">
        <v>1117</v>
      </c>
      <c r="EF14" s="13" t="s">
        <v>1001</v>
      </c>
      <c r="EG14" s="13" t="s">
        <v>1118</v>
      </c>
      <c r="EH14" s="13" t="s">
        <v>1119</v>
      </c>
      <c r="EI14" s="13" t="s">
        <v>1120</v>
      </c>
      <c r="EJ14" s="13" t="s">
        <v>1121</v>
      </c>
      <c r="EK14" s="13" t="s">
        <v>1217</v>
      </c>
    </row>
    <row r="15" spans="1:141" s="1" customFormat="1" ht="13.95" customHeight="1" x14ac:dyDescent="0.3">
      <c r="A15" s="24">
        <v>3</v>
      </c>
      <c r="B15" s="1" t="s">
        <v>736</v>
      </c>
      <c r="C15" s="22" t="s">
        <v>735</v>
      </c>
      <c r="E15" s="1" t="s">
        <v>1230</v>
      </c>
      <c r="F15" s="1" t="s">
        <v>8</v>
      </c>
      <c r="G15" s="50">
        <v>258</v>
      </c>
      <c r="H15" s="50">
        <v>186</v>
      </c>
      <c r="I15" s="50">
        <v>203</v>
      </c>
      <c r="J15" s="50">
        <v>268</v>
      </c>
      <c r="K15" s="30">
        <f>SUM(G15:J15)</f>
        <v>915</v>
      </c>
      <c r="L15" s="30">
        <f>COUNTIF(G15:J15, "&gt;0" )</f>
        <v>4</v>
      </c>
      <c r="M15" s="30">
        <f>IF(L15=0,0,K15/L15)</f>
        <v>228.75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1122</v>
      </c>
      <c r="EC15" s="13" t="s">
        <v>1123</v>
      </c>
      <c r="ED15" s="13" t="s">
        <v>1124</v>
      </c>
      <c r="EE15" s="13" t="s">
        <v>1125</v>
      </c>
      <c r="EF15" s="13" t="s">
        <v>1001</v>
      </c>
      <c r="EG15" s="13" t="s">
        <v>1126</v>
      </c>
      <c r="EH15" s="13" t="s">
        <v>1127</v>
      </c>
      <c r="EI15" s="13" t="s">
        <v>1128</v>
      </c>
      <c r="EJ15" s="13" t="s">
        <v>1129</v>
      </c>
      <c r="EK15" s="13" t="s">
        <v>1217</v>
      </c>
    </row>
    <row r="16" spans="1:141" s="1" customFormat="1" ht="13.95" customHeight="1" x14ac:dyDescent="0.3">
      <c r="A16" s="24">
        <v>4</v>
      </c>
      <c r="B16" s="1" t="s">
        <v>624</v>
      </c>
      <c r="C16" s="22" t="s">
        <v>623</v>
      </c>
      <c r="E16" s="64" t="s">
        <v>1224</v>
      </c>
      <c r="F16" s="64" t="s">
        <v>8</v>
      </c>
      <c r="G16" s="24">
        <v>269</v>
      </c>
      <c r="H16" s="24">
        <v>252</v>
      </c>
      <c r="I16" s="24">
        <v>166</v>
      </c>
      <c r="J16" s="24">
        <v>203</v>
      </c>
      <c r="K16" s="19">
        <f>SUM(G16:J16)</f>
        <v>890</v>
      </c>
      <c r="L16" s="19">
        <f>COUNTIF(G16:J16, "&gt;0" )</f>
        <v>4</v>
      </c>
      <c r="M16" s="19">
        <f>IF(L16=0,0,K16/L16)</f>
        <v>222.5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1130</v>
      </c>
      <c r="EC16" s="13" t="s">
        <v>1131</v>
      </c>
      <c r="ED16" s="13" t="s">
        <v>1132</v>
      </c>
      <c r="EE16" s="13" t="s">
        <v>1133</v>
      </c>
      <c r="EF16" s="13" t="s">
        <v>1001</v>
      </c>
      <c r="EG16" s="13" t="s">
        <v>1134</v>
      </c>
      <c r="EH16" s="13" t="s">
        <v>1135</v>
      </c>
      <c r="EI16" s="13" t="s">
        <v>1136</v>
      </c>
      <c r="EJ16" s="13" t="s">
        <v>1137</v>
      </c>
      <c r="EK16" s="13" t="s">
        <v>1217</v>
      </c>
    </row>
    <row r="17" spans="1:141" s="1" customFormat="1" ht="13.95" customHeight="1" x14ac:dyDescent="0.3">
      <c r="A17" s="24">
        <v>5</v>
      </c>
      <c r="B17" s="1" t="s">
        <v>680</v>
      </c>
      <c r="C17" s="22" t="s">
        <v>679</v>
      </c>
      <c r="E17" s="1" t="s">
        <v>1228</v>
      </c>
      <c r="F17" s="1" t="s">
        <v>8</v>
      </c>
      <c r="G17" s="50">
        <v>169</v>
      </c>
      <c r="H17" s="50">
        <v>205</v>
      </c>
      <c r="I17" s="50">
        <v>257</v>
      </c>
      <c r="J17" s="50">
        <v>233</v>
      </c>
      <c r="K17" s="30">
        <f>SUM(G17:J17)</f>
        <v>864</v>
      </c>
      <c r="L17" s="30">
        <f>COUNTIF(G17:J17, "&gt;0" )</f>
        <v>4</v>
      </c>
      <c r="M17" s="30">
        <f>IF(L17=0,0,K17/L17)</f>
        <v>216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1008</v>
      </c>
      <c r="EC17" s="13" t="s">
        <v>1009</v>
      </c>
      <c r="ED17" s="13" t="s">
        <v>1010</v>
      </c>
      <c r="EE17" s="13" t="s">
        <v>1011</v>
      </c>
      <c r="EF17" s="13" t="s">
        <v>1005</v>
      </c>
      <c r="EG17" s="13" t="s">
        <v>1142</v>
      </c>
      <c r="EH17" s="13" t="s">
        <v>1143</v>
      </c>
      <c r="EI17" s="13" t="s">
        <v>1144</v>
      </c>
      <c r="EJ17" s="13" t="s">
        <v>1145</v>
      </c>
      <c r="EK17" s="13" t="s">
        <v>1217</v>
      </c>
    </row>
    <row r="18" spans="1:141" s="1" customFormat="1" ht="13.95" customHeight="1" x14ac:dyDescent="0.3">
      <c r="A18" s="24">
        <v>6</v>
      </c>
      <c r="B18" s="1" t="s">
        <v>734</v>
      </c>
      <c r="C18" s="22" t="s">
        <v>733</v>
      </c>
      <c r="E18" s="1" t="s">
        <v>1230</v>
      </c>
      <c r="F18" s="1" t="s">
        <v>8</v>
      </c>
      <c r="G18" s="50">
        <v>196</v>
      </c>
      <c r="H18" s="50">
        <v>248</v>
      </c>
      <c r="I18" s="50">
        <v>214</v>
      </c>
      <c r="J18" s="50">
        <v>204</v>
      </c>
      <c r="K18" s="30">
        <f>SUM(G18:J18)</f>
        <v>862</v>
      </c>
      <c r="L18" s="30">
        <f>COUNTIF(G18:J18, "&gt;0" )</f>
        <v>4</v>
      </c>
      <c r="M18" s="30">
        <f>IF(L18=0,0,K18/L18)</f>
        <v>215.5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1018</v>
      </c>
      <c r="EC18" s="13" t="s">
        <v>1019</v>
      </c>
      <c r="ED18" s="13" t="s">
        <v>1020</v>
      </c>
      <c r="EE18" s="13" t="s">
        <v>1021</v>
      </c>
      <c r="EF18" s="13" t="s">
        <v>1005</v>
      </c>
      <c r="EG18" s="13" t="s">
        <v>1150</v>
      </c>
      <c r="EH18" s="13" t="s">
        <v>1151</v>
      </c>
      <c r="EI18" s="13" t="s">
        <v>1152</v>
      </c>
      <c r="EJ18" s="13" t="s">
        <v>1153</v>
      </c>
      <c r="EK18" s="13" t="s">
        <v>1217</v>
      </c>
    </row>
    <row r="19" spans="1:141" s="1" customFormat="1" ht="13.95" customHeight="1" x14ac:dyDescent="0.3">
      <c r="A19" s="24">
        <v>7</v>
      </c>
      <c r="B19" s="1" t="s">
        <v>702</v>
      </c>
      <c r="C19" s="22" t="s">
        <v>701</v>
      </c>
      <c r="E19" s="64" t="s">
        <v>1229</v>
      </c>
      <c r="F19" s="64" t="s">
        <v>8</v>
      </c>
      <c r="G19" s="24">
        <v>219</v>
      </c>
      <c r="H19" s="24">
        <v>192</v>
      </c>
      <c r="I19" s="24">
        <v>205</v>
      </c>
      <c r="J19" s="24">
        <v>244</v>
      </c>
      <c r="K19" s="19">
        <f>SUM(G19:J19)</f>
        <v>860</v>
      </c>
      <c r="L19" s="19">
        <f>COUNTIF(G19:J19, "&gt;0" )</f>
        <v>4</v>
      </c>
      <c r="M19" s="19">
        <f>IF(L19=0,0,K19/L19)</f>
        <v>215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1028</v>
      </c>
      <c r="EC19" s="13" t="s">
        <v>1029</v>
      </c>
      <c r="ED19" s="13" t="s">
        <v>1030</v>
      </c>
      <c r="EE19" s="13" t="s">
        <v>1031</v>
      </c>
      <c r="EF19" s="13" t="s">
        <v>1005</v>
      </c>
      <c r="EG19" s="13" t="s">
        <v>1154</v>
      </c>
      <c r="EH19" s="13" t="s">
        <v>1155</v>
      </c>
      <c r="EI19" s="13" t="s">
        <v>1156</v>
      </c>
      <c r="EJ19" s="13" t="s">
        <v>1157</v>
      </c>
      <c r="EK19" s="13" t="s">
        <v>1217</v>
      </c>
    </row>
    <row r="20" spans="1:141" s="1" customFormat="1" ht="13.95" customHeight="1" x14ac:dyDescent="0.3">
      <c r="A20" s="24">
        <v>8</v>
      </c>
      <c r="B20" s="1" t="s">
        <v>838</v>
      </c>
      <c r="C20" s="22" t="s">
        <v>837</v>
      </c>
      <c r="E20" s="64" t="s">
        <v>1235</v>
      </c>
      <c r="F20" s="64" t="s">
        <v>8</v>
      </c>
      <c r="G20" s="24">
        <v>223</v>
      </c>
      <c r="H20" s="24">
        <v>198</v>
      </c>
      <c r="I20" s="24">
        <v>236</v>
      </c>
      <c r="J20" s="24">
        <v>203</v>
      </c>
      <c r="K20" s="19">
        <f>SUM(G20:J20)</f>
        <v>860</v>
      </c>
      <c r="L20" s="19">
        <f>COUNTIF(G20:J20, "&gt;0" )</f>
        <v>4</v>
      </c>
      <c r="M20" s="19">
        <f>IF(L20=0,0,K20/L20)</f>
        <v>215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1036</v>
      </c>
      <c r="EC20" s="13" t="s">
        <v>1037</v>
      </c>
      <c r="ED20" s="13" t="s">
        <v>1038</v>
      </c>
      <c r="EE20" s="13" t="s">
        <v>1039</v>
      </c>
      <c r="EF20" s="13" t="s">
        <v>1005</v>
      </c>
      <c r="EG20" s="13" t="s">
        <v>1158</v>
      </c>
      <c r="EH20" s="13" t="s">
        <v>1159</v>
      </c>
      <c r="EI20" s="13" t="s">
        <v>1160</v>
      </c>
      <c r="EJ20" s="13" t="s">
        <v>1161</v>
      </c>
      <c r="EK20" s="13" t="s">
        <v>1217</v>
      </c>
    </row>
    <row r="21" spans="1:141" s="1" customFormat="1" ht="13.95" customHeight="1" x14ac:dyDescent="0.25">
      <c r="A21" s="24">
        <v>9</v>
      </c>
      <c r="B21" s="1" t="s">
        <v>722</v>
      </c>
      <c r="C21" s="22" t="s">
        <v>721</v>
      </c>
      <c r="E21" s="1" t="s">
        <v>1230</v>
      </c>
      <c r="F21" s="1" t="s">
        <v>8</v>
      </c>
      <c r="G21" s="50">
        <v>225</v>
      </c>
      <c r="H21" s="50">
        <v>181</v>
      </c>
      <c r="I21" s="50">
        <v>231</v>
      </c>
      <c r="J21" s="50">
        <v>214</v>
      </c>
      <c r="K21" s="30">
        <f>SUM(G21:J21)</f>
        <v>851</v>
      </c>
      <c r="L21" s="30">
        <f>COUNTIF(G21:J21, "&gt;0" )</f>
        <v>4</v>
      </c>
      <c r="M21" s="30">
        <f>IF(L21=0,0,K21/L21)</f>
        <v>212.75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141" s="1" customFormat="1" ht="13.95" customHeight="1" x14ac:dyDescent="0.25">
      <c r="A22" s="24">
        <v>10</v>
      </c>
      <c r="B22" s="1" t="s">
        <v>586</v>
      </c>
      <c r="C22" s="22" t="s">
        <v>585</v>
      </c>
      <c r="E22" s="1" t="s">
        <v>1221</v>
      </c>
      <c r="F22" s="1" t="s">
        <v>8</v>
      </c>
      <c r="G22" s="50">
        <v>197</v>
      </c>
      <c r="H22" s="50">
        <v>225</v>
      </c>
      <c r="I22" s="50">
        <v>205</v>
      </c>
      <c r="J22" s="50">
        <v>219</v>
      </c>
      <c r="K22" s="30">
        <f>SUM(G22:J22)</f>
        <v>846</v>
      </c>
      <c r="L22" s="30">
        <f>COUNTIF(G22:J22, "&gt;0" )</f>
        <v>4</v>
      </c>
      <c r="M22" s="30">
        <f>IF(L22=0,0,K22/L22)</f>
        <v>211.5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141" s="1" customFormat="1" ht="13.95" customHeight="1" x14ac:dyDescent="0.25">
      <c r="A23" s="24">
        <v>11</v>
      </c>
      <c r="B23" s="1" t="s">
        <v>760</v>
      </c>
      <c r="C23" s="22" t="s">
        <v>759</v>
      </c>
      <c r="E23" s="1" t="s">
        <v>1231</v>
      </c>
      <c r="F23" s="1" t="s">
        <v>8</v>
      </c>
      <c r="G23" s="50">
        <v>222</v>
      </c>
      <c r="H23" s="50">
        <v>156</v>
      </c>
      <c r="I23" s="50">
        <v>231</v>
      </c>
      <c r="J23" s="50">
        <v>235</v>
      </c>
      <c r="K23" s="30">
        <f>SUM(G23:J23)</f>
        <v>844</v>
      </c>
      <c r="L23" s="30">
        <f>COUNTIF(G23:J23, "&gt;0" )</f>
        <v>4</v>
      </c>
      <c r="M23" s="30">
        <f>IF(L23=0,0,K23/L23)</f>
        <v>211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141" s="1" customFormat="1" ht="13.95" customHeight="1" x14ac:dyDescent="0.25">
      <c r="A24" s="24">
        <v>12</v>
      </c>
      <c r="B24" s="1" t="s">
        <v>670</v>
      </c>
      <c r="C24" s="22" t="s">
        <v>669</v>
      </c>
      <c r="E24" s="64" t="s">
        <v>1226</v>
      </c>
      <c r="F24" s="64" t="s">
        <v>8</v>
      </c>
      <c r="G24" s="24">
        <v>194</v>
      </c>
      <c r="H24" s="24">
        <v>244</v>
      </c>
      <c r="I24" s="24">
        <v>182</v>
      </c>
      <c r="J24" s="24">
        <v>218</v>
      </c>
      <c r="K24" s="19">
        <f>SUM(G24:J24)</f>
        <v>838</v>
      </c>
      <c r="L24" s="19">
        <f>COUNTIF(G24:J24, "&gt;0" )</f>
        <v>4</v>
      </c>
      <c r="M24" s="19">
        <f>IF(L24=0,0,K24/L24)</f>
        <v>209.5</v>
      </c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141" s="1" customFormat="1" ht="13.95" customHeight="1" x14ac:dyDescent="0.25">
      <c r="A25" s="24">
        <v>13</v>
      </c>
      <c r="B25" s="1" t="s">
        <v>662</v>
      </c>
      <c r="C25" s="22" t="s">
        <v>661</v>
      </c>
      <c r="E25" s="64" t="s">
        <v>1225</v>
      </c>
      <c r="F25" s="64" t="s">
        <v>8</v>
      </c>
      <c r="G25" s="24">
        <v>205</v>
      </c>
      <c r="H25" s="24">
        <v>202</v>
      </c>
      <c r="I25" s="24">
        <v>215</v>
      </c>
      <c r="J25" s="24">
        <v>202</v>
      </c>
      <c r="K25" s="19">
        <f>SUM(G25:J25)</f>
        <v>824</v>
      </c>
      <c r="L25" s="19">
        <f>COUNTIF(G25:J25, "&gt;0" )</f>
        <v>4</v>
      </c>
      <c r="M25" s="19">
        <f>IF(L25=0,0,K25/L25)</f>
        <v>206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141" s="1" customFormat="1" ht="13.95" customHeight="1" x14ac:dyDescent="0.25">
      <c r="A26" s="24">
        <v>14</v>
      </c>
      <c r="B26" s="1" t="s">
        <v>672</v>
      </c>
      <c r="C26" s="22" t="s">
        <v>671</v>
      </c>
      <c r="E26" s="64" t="s">
        <v>1226</v>
      </c>
      <c r="F26" s="64" t="s">
        <v>8</v>
      </c>
      <c r="G26" s="24">
        <v>203</v>
      </c>
      <c r="H26" s="24">
        <v>199</v>
      </c>
      <c r="I26" s="24">
        <v>221</v>
      </c>
      <c r="J26" s="24">
        <v>179</v>
      </c>
      <c r="K26" s="19">
        <f>SUM(G26:J26)</f>
        <v>802</v>
      </c>
      <c r="L26" s="19">
        <f>COUNTIF(G26:J26, "&gt;0" )</f>
        <v>4</v>
      </c>
      <c r="M26" s="19">
        <f>IF(L26=0,0,K26/L26)</f>
        <v>200.5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141" s="1" customFormat="1" ht="13.95" customHeight="1" x14ac:dyDescent="0.25">
      <c r="A27" s="24">
        <v>15</v>
      </c>
      <c r="B27" s="1" t="s">
        <v>698</v>
      </c>
      <c r="C27" s="22" t="s">
        <v>697</v>
      </c>
      <c r="E27" s="1" t="s">
        <v>1229</v>
      </c>
      <c r="F27" s="1" t="s">
        <v>8</v>
      </c>
      <c r="G27" s="50">
        <v>208</v>
      </c>
      <c r="H27" s="50">
        <v>175</v>
      </c>
      <c r="I27" s="50">
        <v>213</v>
      </c>
      <c r="J27" s="50">
        <v>204</v>
      </c>
      <c r="K27" s="30">
        <f>SUM(G27:J27)</f>
        <v>800</v>
      </c>
      <c r="L27" s="30">
        <f>COUNTIF(G27:J27, "&gt;0" )</f>
        <v>4</v>
      </c>
      <c r="M27" s="30">
        <f>IF(L27=0,0,K27/L27)</f>
        <v>200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141" s="1" customFormat="1" ht="13.95" customHeight="1" x14ac:dyDescent="0.25">
      <c r="A28" s="24">
        <v>16</v>
      </c>
      <c r="B28" s="1" t="s">
        <v>696</v>
      </c>
      <c r="C28" s="22" t="s">
        <v>695</v>
      </c>
      <c r="E28" s="1" t="s">
        <v>1250</v>
      </c>
      <c r="F28" s="1" t="s">
        <v>8</v>
      </c>
      <c r="G28" s="50">
        <v>177</v>
      </c>
      <c r="H28" s="50">
        <v>238</v>
      </c>
      <c r="I28" s="50">
        <v>190</v>
      </c>
      <c r="J28" s="50">
        <v>189</v>
      </c>
      <c r="K28" s="30">
        <f>SUM(G28:J28)</f>
        <v>794</v>
      </c>
      <c r="L28" s="30">
        <f>COUNTIF(G28:J28, "&gt;0" )</f>
        <v>4</v>
      </c>
      <c r="M28" s="30">
        <f>IF(L28=0,0,K28/L28)</f>
        <v>198.5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141" s="1" customFormat="1" ht="13.95" customHeight="1" x14ac:dyDescent="0.25">
      <c r="A29" s="24">
        <v>17</v>
      </c>
      <c r="B29" s="1" t="s">
        <v>622</v>
      </c>
      <c r="C29" s="22" t="s">
        <v>621</v>
      </c>
      <c r="E29" s="1" t="s">
        <v>1243</v>
      </c>
      <c r="F29" s="1" t="s">
        <v>8</v>
      </c>
      <c r="G29" s="50">
        <v>135</v>
      </c>
      <c r="H29" s="50">
        <v>195</v>
      </c>
      <c r="I29" s="50">
        <v>235</v>
      </c>
      <c r="J29" s="50">
        <v>224</v>
      </c>
      <c r="K29" s="30">
        <f>SUM(G29:J29)</f>
        <v>789</v>
      </c>
      <c r="L29" s="30">
        <f>COUNTIF(G29:J29, "&gt;0" )</f>
        <v>4</v>
      </c>
      <c r="M29" s="30">
        <f>IF(L29=0,0,K29/L29)</f>
        <v>197.25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141" s="1" customFormat="1" ht="13.95" customHeight="1" x14ac:dyDescent="0.25">
      <c r="A30" s="24">
        <v>18</v>
      </c>
      <c r="B30" s="1" t="s">
        <v>628</v>
      </c>
      <c r="C30" s="22" t="s">
        <v>627</v>
      </c>
      <c r="E30" s="1" t="s">
        <v>1224</v>
      </c>
      <c r="F30" s="1" t="s">
        <v>8</v>
      </c>
      <c r="G30" s="50">
        <v>200</v>
      </c>
      <c r="H30" s="50">
        <v>140</v>
      </c>
      <c r="I30" s="50">
        <v>255</v>
      </c>
      <c r="J30" s="50">
        <v>194</v>
      </c>
      <c r="K30" s="30">
        <f>SUM(G30:J30)</f>
        <v>789</v>
      </c>
      <c r="L30" s="30">
        <f>COUNTIF(G30:J30, "&gt;0" )</f>
        <v>4</v>
      </c>
      <c r="M30" s="30">
        <f>IF(L30=0,0,K30/L30)</f>
        <v>197.25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141" s="1" customFormat="1" ht="13.95" customHeight="1" x14ac:dyDescent="0.25">
      <c r="A31" s="24">
        <v>19</v>
      </c>
      <c r="B31" s="1" t="s">
        <v>604</v>
      </c>
      <c r="C31" s="22" t="s">
        <v>603</v>
      </c>
      <c r="E31" s="1" t="s">
        <v>1223</v>
      </c>
      <c r="F31" s="1" t="s">
        <v>8</v>
      </c>
      <c r="G31" s="50">
        <v>200</v>
      </c>
      <c r="H31" s="50">
        <v>217</v>
      </c>
      <c r="I31" s="50">
        <v>215</v>
      </c>
      <c r="J31" s="50">
        <v>157</v>
      </c>
      <c r="K31" s="30">
        <f>SUM(G31:J31)</f>
        <v>789</v>
      </c>
      <c r="L31" s="30">
        <f>COUNTIF(G31:J31, "&gt;0" )</f>
        <v>4</v>
      </c>
      <c r="M31" s="30">
        <f>IF(L31=0,0,K31/L31)</f>
        <v>197.25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141" s="1" customFormat="1" ht="13.95" customHeight="1" x14ac:dyDescent="0.25">
      <c r="A32" s="24">
        <v>20</v>
      </c>
      <c r="B32" s="1" t="s">
        <v>852</v>
      </c>
      <c r="C32" s="22" t="s">
        <v>851</v>
      </c>
      <c r="E32" s="1" t="s">
        <v>1236</v>
      </c>
      <c r="F32" s="1" t="s">
        <v>8</v>
      </c>
      <c r="G32" s="50">
        <v>205</v>
      </c>
      <c r="H32" s="50">
        <v>214</v>
      </c>
      <c r="I32" s="50">
        <v>187</v>
      </c>
      <c r="J32" s="50">
        <v>181</v>
      </c>
      <c r="K32" s="30">
        <f>SUM(G32:J32)</f>
        <v>787</v>
      </c>
      <c r="L32" s="30">
        <f>COUNTIF(G32:J32, "&gt;0" )</f>
        <v>4</v>
      </c>
      <c r="M32" s="30">
        <f>IF(L32=0,0,K32/L32)</f>
        <v>196.75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>
        <v>21</v>
      </c>
      <c r="B33" s="1" t="s">
        <v>690</v>
      </c>
      <c r="C33" s="22" t="s">
        <v>689</v>
      </c>
      <c r="E33" s="1" t="s">
        <v>1228</v>
      </c>
      <c r="F33" s="1" t="s">
        <v>8</v>
      </c>
      <c r="G33" s="50">
        <v>183</v>
      </c>
      <c r="H33" s="50">
        <v>199</v>
      </c>
      <c r="I33" s="50">
        <v>245</v>
      </c>
      <c r="J33" s="50">
        <v>157</v>
      </c>
      <c r="K33" s="30">
        <f>SUM(G33:J33)</f>
        <v>784</v>
      </c>
      <c r="L33" s="30">
        <f>COUNTIF(G33:J33, "&gt;0" )</f>
        <v>4</v>
      </c>
      <c r="M33" s="30">
        <f>IF(L33=0,0,K33/L33)</f>
        <v>196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>
        <v>22</v>
      </c>
      <c r="B34" s="1" t="s">
        <v>590</v>
      </c>
      <c r="C34" s="22" t="s">
        <v>589</v>
      </c>
      <c r="E34" s="1" t="s">
        <v>1221</v>
      </c>
      <c r="F34" s="1" t="s">
        <v>8</v>
      </c>
      <c r="G34" s="50">
        <v>167</v>
      </c>
      <c r="H34" s="50">
        <v>207</v>
      </c>
      <c r="I34" s="50">
        <v>199</v>
      </c>
      <c r="J34" s="50">
        <v>209</v>
      </c>
      <c r="K34" s="30">
        <f>SUM(G34:J34)</f>
        <v>782</v>
      </c>
      <c r="L34" s="30">
        <f>COUNTIF(G34:J34, "&gt;0" )</f>
        <v>4</v>
      </c>
      <c r="M34" s="30">
        <f>IF(L34=0,0,K34/L34)</f>
        <v>195.5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>
        <v>23</v>
      </c>
      <c r="B35" s="1" t="s">
        <v>612</v>
      </c>
      <c r="C35" s="22" t="s">
        <v>611</v>
      </c>
      <c r="E35" s="64" t="s">
        <v>1223</v>
      </c>
      <c r="F35" s="64" t="s">
        <v>8</v>
      </c>
      <c r="G35" s="24">
        <v>178</v>
      </c>
      <c r="H35" s="24">
        <v>153</v>
      </c>
      <c r="I35" s="24">
        <v>191</v>
      </c>
      <c r="J35" s="24">
        <v>257</v>
      </c>
      <c r="K35" s="19">
        <f>SUM(G35:J35)</f>
        <v>779</v>
      </c>
      <c r="L35" s="19">
        <f>COUNTIF(G35:J35, "&gt;0" )</f>
        <v>4</v>
      </c>
      <c r="M35" s="19">
        <f>IF(L35=0,0,K35/L35)</f>
        <v>194.75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25">
      <c r="A36" s="24">
        <v>24</v>
      </c>
      <c r="B36" s="1" t="s">
        <v>688</v>
      </c>
      <c r="C36" s="22" t="s">
        <v>687</v>
      </c>
      <c r="E36" s="1" t="s">
        <v>1228</v>
      </c>
      <c r="F36" s="1" t="s">
        <v>8</v>
      </c>
      <c r="G36" s="50">
        <v>204</v>
      </c>
      <c r="H36" s="50">
        <v>189</v>
      </c>
      <c r="I36" s="50">
        <v>179</v>
      </c>
      <c r="J36" s="50">
        <v>206</v>
      </c>
      <c r="K36" s="30">
        <f>SUM(G36:J36)</f>
        <v>778</v>
      </c>
      <c r="L36" s="30">
        <f>COUNTIF(G36:J36, "&gt;0" )</f>
        <v>4</v>
      </c>
      <c r="M36" s="30">
        <f>IF(L36=0,0,K36/L36)</f>
        <v>194.5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>
        <v>25</v>
      </c>
      <c r="B37" s="1" t="s">
        <v>692</v>
      </c>
      <c r="C37" s="22" t="s">
        <v>691</v>
      </c>
      <c r="E37" s="1" t="s">
        <v>1228</v>
      </c>
      <c r="F37" s="1" t="s">
        <v>8</v>
      </c>
      <c r="G37" s="50">
        <v>171</v>
      </c>
      <c r="H37" s="50">
        <v>204</v>
      </c>
      <c r="I37" s="50">
        <v>180</v>
      </c>
      <c r="J37" s="50">
        <v>213</v>
      </c>
      <c r="K37" s="30">
        <f>SUM(G37:J37)</f>
        <v>768</v>
      </c>
      <c r="L37" s="30">
        <f>COUNTIF(G37:J37, "&gt;0" )</f>
        <v>4</v>
      </c>
      <c r="M37" s="30">
        <f>IF(L37=0,0,K37/L37)</f>
        <v>192</v>
      </c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>
        <v>26</v>
      </c>
      <c r="B38" s="1" t="s">
        <v>626</v>
      </c>
      <c r="C38" s="22" t="s">
        <v>625</v>
      </c>
      <c r="E38" s="1" t="s">
        <v>1243</v>
      </c>
      <c r="F38" s="1" t="s">
        <v>8</v>
      </c>
      <c r="G38" s="50">
        <v>194</v>
      </c>
      <c r="H38" s="50">
        <v>173</v>
      </c>
      <c r="I38" s="50">
        <v>248</v>
      </c>
      <c r="J38" s="50">
        <v>150</v>
      </c>
      <c r="K38" s="30">
        <f>SUM(G38:J38)</f>
        <v>765</v>
      </c>
      <c r="L38" s="30">
        <f>COUNTIF(G38:J38, "&gt;0" )</f>
        <v>4</v>
      </c>
      <c r="M38" s="30">
        <f>IF(L38=0,0,K38/L38)</f>
        <v>191.25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>
        <v>27</v>
      </c>
      <c r="B39" s="1" t="s">
        <v>836</v>
      </c>
      <c r="C39" s="22" t="s">
        <v>835</v>
      </c>
      <c r="E39" s="1" t="s">
        <v>1235</v>
      </c>
      <c r="F39" s="1" t="s">
        <v>8</v>
      </c>
      <c r="G39" s="50">
        <v>203</v>
      </c>
      <c r="H39" s="50">
        <v>192</v>
      </c>
      <c r="I39" s="50">
        <v>190</v>
      </c>
      <c r="J39" s="50">
        <v>180</v>
      </c>
      <c r="K39" s="30">
        <f>SUM(G39:J39)</f>
        <v>765</v>
      </c>
      <c r="L39" s="30">
        <f>COUNTIF(G39:J39, "&gt;0" )</f>
        <v>4</v>
      </c>
      <c r="M39" s="30">
        <f>IF(L39=0,0,K39/L39)</f>
        <v>191.25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>
        <v>28</v>
      </c>
      <c r="B40" s="1" t="s">
        <v>634</v>
      </c>
      <c r="C40" s="22" t="s">
        <v>633</v>
      </c>
      <c r="E40" s="64" t="s">
        <v>1224</v>
      </c>
      <c r="F40" s="64" t="s">
        <v>8</v>
      </c>
      <c r="G40" s="24">
        <v>157</v>
      </c>
      <c r="H40" s="24">
        <v>199</v>
      </c>
      <c r="I40" s="24">
        <v>222</v>
      </c>
      <c r="J40" s="24">
        <v>181</v>
      </c>
      <c r="K40" s="19">
        <f>SUM(G40:J40)</f>
        <v>759</v>
      </c>
      <c r="L40" s="19">
        <f>COUNTIF(G40:J40, "&gt;0" )</f>
        <v>4</v>
      </c>
      <c r="M40" s="19">
        <f>IF(L40=0,0,K40/L40)</f>
        <v>189.75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>
        <v>29</v>
      </c>
      <c r="B41" s="1" t="s">
        <v>788</v>
      </c>
      <c r="C41" s="22" t="s">
        <v>787</v>
      </c>
      <c r="E41" s="1" t="s">
        <v>1233</v>
      </c>
      <c r="F41" s="1" t="s">
        <v>8</v>
      </c>
      <c r="G41" s="50">
        <v>216</v>
      </c>
      <c r="H41" s="50">
        <v>167</v>
      </c>
      <c r="I41" s="50">
        <v>195</v>
      </c>
      <c r="J41" s="50">
        <v>178</v>
      </c>
      <c r="K41" s="30">
        <f>SUM(G41:J41)</f>
        <v>756</v>
      </c>
      <c r="L41" s="30">
        <f>COUNTIF(G41:J41, "&gt;0" )</f>
        <v>4</v>
      </c>
      <c r="M41" s="30">
        <f>IF(L41=0,0,K41/L41)</f>
        <v>189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>
        <v>30</v>
      </c>
      <c r="B42" s="1" t="s">
        <v>890</v>
      </c>
      <c r="C42" s="22" t="s">
        <v>889</v>
      </c>
      <c r="E42" s="1" t="s">
        <v>1238</v>
      </c>
      <c r="F42" s="1" t="s">
        <v>8</v>
      </c>
      <c r="G42" s="50">
        <v>204</v>
      </c>
      <c r="H42" s="50">
        <v>179</v>
      </c>
      <c r="I42" s="50">
        <v>198</v>
      </c>
      <c r="J42" s="50">
        <v>174</v>
      </c>
      <c r="K42" s="30">
        <f>SUM(G42:J42)</f>
        <v>755</v>
      </c>
      <c r="L42" s="30">
        <f>COUNTIF(G42:J42, "&gt;0" )</f>
        <v>4</v>
      </c>
      <c r="M42" s="30">
        <f>IF(L42=0,0,K42/L42)</f>
        <v>188.75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>
        <v>31</v>
      </c>
      <c r="B43" s="1" t="s">
        <v>648</v>
      </c>
      <c r="C43" s="22" t="s">
        <v>647</v>
      </c>
      <c r="E43" s="1" t="s">
        <v>1243</v>
      </c>
      <c r="F43" s="1" t="s">
        <v>8</v>
      </c>
      <c r="G43" s="50">
        <v>188</v>
      </c>
      <c r="H43" s="50">
        <v>181</v>
      </c>
      <c r="I43" s="50">
        <v>183</v>
      </c>
      <c r="J43" s="50">
        <v>203</v>
      </c>
      <c r="K43" s="30">
        <f>SUM(G43:J43)</f>
        <v>755</v>
      </c>
      <c r="L43" s="30">
        <f>COUNTIF(G43:J43, "&gt;0" )</f>
        <v>4</v>
      </c>
      <c r="M43" s="30">
        <f>IF(L43=0,0,K43/L43)</f>
        <v>188.75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>
        <v>32</v>
      </c>
      <c r="B44" s="1" t="s">
        <v>902</v>
      </c>
      <c r="C44" s="22" t="s">
        <v>901</v>
      </c>
      <c r="E44" s="1" t="s">
        <v>1238</v>
      </c>
      <c r="F44" s="1" t="s">
        <v>8</v>
      </c>
      <c r="G44" s="50">
        <v>194</v>
      </c>
      <c r="H44" s="50">
        <v>222</v>
      </c>
      <c r="I44" s="50">
        <v>189</v>
      </c>
      <c r="J44" s="50">
        <v>145</v>
      </c>
      <c r="K44" s="30">
        <f>SUM(G44:J44)</f>
        <v>750</v>
      </c>
      <c r="L44" s="30">
        <f>COUNTIF(G44:J44, "&gt;0" )</f>
        <v>4</v>
      </c>
      <c r="M44" s="30">
        <f>IF(L44=0,0,K44/L44)</f>
        <v>187.5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>
        <v>33</v>
      </c>
      <c r="B45" s="1" t="s">
        <v>654</v>
      </c>
      <c r="C45" s="22" t="s">
        <v>653</v>
      </c>
      <c r="E45" s="1" t="s">
        <v>1225</v>
      </c>
      <c r="F45" s="1" t="s">
        <v>8</v>
      </c>
      <c r="G45" s="50">
        <v>169</v>
      </c>
      <c r="H45" s="50">
        <v>190</v>
      </c>
      <c r="I45" s="50">
        <v>232</v>
      </c>
      <c r="J45" s="50">
        <v>158</v>
      </c>
      <c r="K45" s="30">
        <f>SUM(G45:J45)</f>
        <v>749</v>
      </c>
      <c r="L45" s="30">
        <f>COUNTIF(G45:J45, "&gt;0" )</f>
        <v>4</v>
      </c>
      <c r="M45" s="30">
        <f>IF(L45=0,0,K45/L45)</f>
        <v>187.25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>
        <v>34</v>
      </c>
      <c r="B46" s="1" t="s">
        <v>614</v>
      </c>
      <c r="C46" s="22" t="s">
        <v>613</v>
      </c>
      <c r="E46" s="1" t="s">
        <v>1224</v>
      </c>
      <c r="F46" s="1" t="s">
        <v>8</v>
      </c>
      <c r="G46" s="50">
        <v>158</v>
      </c>
      <c r="H46" s="50">
        <v>171</v>
      </c>
      <c r="I46" s="50">
        <v>225</v>
      </c>
      <c r="J46" s="50">
        <v>191</v>
      </c>
      <c r="K46" s="30">
        <f>SUM(G46:J46)</f>
        <v>745</v>
      </c>
      <c r="L46" s="30">
        <f>COUNTIF(G46:J46, "&gt;0" )</f>
        <v>4</v>
      </c>
      <c r="M46" s="30">
        <f>IF(L46=0,0,K46/L46)</f>
        <v>186.25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>
        <v>35</v>
      </c>
      <c r="B47" s="1" t="s">
        <v>770</v>
      </c>
      <c r="C47" s="22" t="s">
        <v>769</v>
      </c>
      <c r="E47" s="1" t="s">
        <v>1232</v>
      </c>
      <c r="F47" s="1" t="s">
        <v>8</v>
      </c>
      <c r="G47" s="50">
        <v>163</v>
      </c>
      <c r="H47" s="50">
        <v>176</v>
      </c>
      <c r="I47" s="50">
        <v>203</v>
      </c>
      <c r="J47" s="50">
        <v>203</v>
      </c>
      <c r="K47" s="30">
        <f>SUM(G47:J47)</f>
        <v>745</v>
      </c>
      <c r="L47" s="30">
        <f>COUNTIF(G47:J47, "&gt;0" )</f>
        <v>4</v>
      </c>
      <c r="M47" s="30">
        <f>IF(L47=0,0,K47/L47)</f>
        <v>186.25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>
        <v>36</v>
      </c>
      <c r="B48" s="1" t="s">
        <v>610</v>
      </c>
      <c r="C48" s="22" t="s">
        <v>609</v>
      </c>
      <c r="E48" s="1" t="s">
        <v>1223</v>
      </c>
      <c r="F48" s="1" t="s">
        <v>8</v>
      </c>
      <c r="G48" s="50">
        <v>185</v>
      </c>
      <c r="H48" s="50">
        <v>154</v>
      </c>
      <c r="I48" s="50">
        <v>201</v>
      </c>
      <c r="J48" s="50">
        <v>201</v>
      </c>
      <c r="K48" s="30">
        <f>SUM(G48:J48)</f>
        <v>741</v>
      </c>
      <c r="L48" s="30">
        <f>COUNTIF(G48:J48, "&gt;0" )</f>
        <v>4</v>
      </c>
      <c r="M48" s="30">
        <f>IF(L48=0,0,K48/L48)</f>
        <v>185.25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25">
      <c r="A49" s="24">
        <v>37</v>
      </c>
      <c r="B49" s="1" t="s">
        <v>876</v>
      </c>
      <c r="C49" s="22" t="s">
        <v>875</v>
      </c>
      <c r="E49" s="1" t="s">
        <v>1237</v>
      </c>
      <c r="F49" s="1" t="s">
        <v>8</v>
      </c>
      <c r="G49" s="50">
        <v>138</v>
      </c>
      <c r="H49" s="50">
        <v>247</v>
      </c>
      <c r="I49" s="50">
        <v>187</v>
      </c>
      <c r="J49" s="50">
        <v>169</v>
      </c>
      <c r="K49" s="30">
        <f>SUM(G49:J49)</f>
        <v>741</v>
      </c>
      <c r="L49" s="30">
        <f>COUNTIF(G49:J49, "&gt;0" )</f>
        <v>4</v>
      </c>
      <c r="M49" s="30">
        <f>IF(L49=0,0,K49/L49)</f>
        <v>185.25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>
        <v>38</v>
      </c>
      <c r="B50" s="1" t="s">
        <v>804</v>
      </c>
      <c r="C50" s="22" t="s">
        <v>803</v>
      </c>
      <c r="E50" s="1" t="s">
        <v>1234</v>
      </c>
      <c r="F50" s="1" t="s">
        <v>8</v>
      </c>
      <c r="G50" s="50">
        <v>195</v>
      </c>
      <c r="H50" s="50">
        <v>181</v>
      </c>
      <c r="I50" s="50">
        <v>177</v>
      </c>
      <c r="J50" s="50">
        <v>171</v>
      </c>
      <c r="K50" s="30">
        <f>SUM(G50:J50)</f>
        <v>724</v>
      </c>
      <c r="L50" s="30">
        <f>COUNTIF(G50:J50, "&gt;0" )</f>
        <v>4</v>
      </c>
      <c r="M50" s="30">
        <f>IF(L50=0,0,K50/L50)</f>
        <v>181</v>
      </c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>
        <v>39</v>
      </c>
      <c r="B51" s="1" t="s">
        <v>710</v>
      </c>
      <c r="C51" s="22" t="s">
        <v>709</v>
      </c>
      <c r="E51" s="64" t="s">
        <v>1250</v>
      </c>
      <c r="F51" s="64" t="s">
        <v>8</v>
      </c>
      <c r="G51" s="24">
        <v>159</v>
      </c>
      <c r="H51" s="24">
        <v>190</v>
      </c>
      <c r="I51" s="24">
        <v>214</v>
      </c>
      <c r="J51" s="24">
        <v>159</v>
      </c>
      <c r="K51" s="19">
        <f>SUM(G51:J51)</f>
        <v>722</v>
      </c>
      <c r="L51" s="19">
        <f>COUNTIF(G51:J51, "&gt;0" )</f>
        <v>4</v>
      </c>
      <c r="M51" s="19">
        <f>IF(L51=0,0,K51/L51)</f>
        <v>180.5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>
        <v>40</v>
      </c>
      <c r="B52" s="1" t="s">
        <v>640</v>
      </c>
      <c r="C52" s="22" t="s">
        <v>639</v>
      </c>
      <c r="E52" s="1" t="s">
        <v>1224</v>
      </c>
      <c r="F52" s="1" t="s">
        <v>8</v>
      </c>
      <c r="G52" s="50">
        <v>177</v>
      </c>
      <c r="H52" s="50">
        <v>180</v>
      </c>
      <c r="I52" s="50">
        <v>230</v>
      </c>
      <c r="J52" s="50">
        <v>135</v>
      </c>
      <c r="K52" s="30">
        <f>SUM(G52:J52)</f>
        <v>722</v>
      </c>
      <c r="L52" s="30">
        <f>COUNTIF(G52:J52, "&gt;0" )</f>
        <v>4</v>
      </c>
      <c r="M52" s="30">
        <f>IF(L52=0,0,K52/L52)</f>
        <v>180.5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>
        <v>41</v>
      </c>
      <c r="B53" s="1" t="s">
        <v>754</v>
      </c>
      <c r="C53" s="22" t="s">
        <v>753</v>
      </c>
      <c r="E53" s="1" t="s">
        <v>1231</v>
      </c>
      <c r="F53" s="1" t="s">
        <v>8</v>
      </c>
      <c r="G53" s="50">
        <v>169</v>
      </c>
      <c r="H53" s="50">
        <v>181</v>
      </c>
      <c r="I53" s="50">
        <v>180</v>
      </c>
      <c r="J53" s="50">
        <v>192</v>
      </c>
      <c r="K53" s="30">
        <f>SUM(G53:J53)</f>
        <v>722</v>
      </c>
      <c r="L53" s="30">
        <f>COUNTIF(G53:J53, "&gt;0" )</f>
        <v>4</v>
      </c>
      <c r="M53" s="30">
        <f>IF(L53=0,0,K53/L53)</f>
        <v>180.5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>
        <v>42</v>
      </c>
      <c r="B54" s="1" t="s">
        <v>750</v>
      </c>
      <c r="C54" s="22" t="s">
        <v>749</v>
      </c>
      <c r="E54" s="1" t="s">
        <v>1231</v>
      </c>
      <c r="F54" s="1" t="s">
        <v>8</v>
      </c>
      <c r="G54" s="50">
        <v>161</v>
      </c>
      <c r="H54" s="50">
        <v>177</v>
      </c>
      <c r="I54" s="50">
        <v>193</v>
      </c>
      <c r="J54" s="50">
        <v>190</v>
      </c>
      <c r="K54" s="30">
        <f>SUM(G54:J54)</f>
        <v>721</v>
      </c>
      <c r="L54" s="30">
        <f>COUNTIF(G54:J54, "&gt;0" )</f>
        <v>4</v>
      </c>
      <c r="M54" s="30">
        <f>IF(L54=0,0,K54/L54)</f>
        <v>180.25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>
        <v>43</v>
      </c>
      <c r="B55" s="1" t="s">
        <v>874</v>
      </c>
      <c r="C55" s="22" t="s">
        <v>873</v>
      </c>
      <c r="E55" s="1" t="s">
        <v>1237</v>
      </c>
      <c r="F55" s="1" t="s">
        <v>8</v>
      </c>
      <c r="G55" s="50">
        <v>141</v>
      </c>
      <c r="H55" s="50">
        <v>171</v>
      </c>
      <c r="I55" s="50">
        <v>233</v>
      </c>
      <c r="J55" s="50">
        <v>175</v>
      </c>
      <c r="K55" s="30">
        <f>SUM(G55:J55)</f>
        <v>720</v>
      </c>
      <c r="L55" s="30">
        <f>COUNTIF(G55:J55, "&gt;0" )</f>
        <v>4</v>
      </c>
      <c r="M55" s="30">
        <f>IF(L55=0,0,K55/L55)</f>
        <v>180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>
        <v>44</v>
      </c>
      <c r="B56" s="1" t="s">
        <v>916</v>
      </c>
      <c r="C56" s="22" t="s">
        <v>915</v>
      </c>
      <c r="E56" s="64" t="s">
        <v>1238</v>
      </c>
      <c r="F56" s="64" t="s">
        <v>8</v>
      </c>
      <c r="G56" s="24">
        <v>182</v>
      </c>
      <c r="H56" s="24">
        <v>170</v>
      </c>
      <c r="I56" s="24">
        <v>191</v>
      </c>
      <c r="J56" s="24">
        <v>175</v>
      </c>
      <c r="K56" s="19">
        <f>SUM(G56:J56)</f>
        <v>718</v>
      </c>
      <c r="L56" s="19">
        <f>COUNTIF(G56:J56, "&gt;0" )</f>
        <v>4</v>
      </c>
      <c r="M56" s="19">
        <f>IF(L56=0,0,K56/L56)</f>
        <v>179.5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>
        <v>45</v>
      </c>
      <c r="B57" s="1" t="s">
        <v>726</v>
      </c>
      <c r="C57" s="22" t="s">
        <v>725</v>
      </c>
      <c r="E57" s="1" t="s">
        <v>1230</v>
      </c>
      <c r="F57" s="1" t="s">
        <v>8</v>
      </c>
      <c r="G57" s="50">
        <v>175</v>
      </c>
      <c r="H57" s="50">
        <v>188</v>
      </c>
      <c r="I57" s="50">
        <v>156</v>
      </c>
      <c r="J57" s="50">
        <v>193</v>
      </c>
      <c r="K57" s="30">
        <f>SUM(G57:J57)</f>
        <v>712</v>
      </c>
      <c r="L57" s="30">
        <f>COUNTIF(G57:J57, "&gt;0" )</f>
        <v>4</v>
      </c>
      <c r="M57" s="30">
        <f>IF(L57=0,0,K57/L57)</f>
        <v>178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>
        <v>46</v>
      </c>
      <c r="B58" s="1" t="s">
        <v>886</v>
      </c>
      <c r="C58" s="22" t="s">
        <v>885</v>
      </c>
      <c r="E58" s="64" t="s">
        <v>1237</v>
      </c>
      <c r="F58" s="64" t="s">
        <v>8</v>
      </c>
      <c r="G58" s="24">
        <v>161</v>
      </c>
      <c r="H58" s="24">
        <v>200</v>
      </c>
      <c r="I58" s="24">
        <v>129</v>
      </c>
      <c r="J58" s="24">
        <v>222</v>
      </c>
      <c r="K58" s="19">
        <f>SUM(G58:J58)</f>
        <v>712</v>
      </c>
      <c r="L58" s="19">
        <f>COUNTIF(G58:J58, "&gt;0" )</f>
        <v>4</v>
      </c>
      <c r="M58" s="19">
        <f>IF(L58=0,0,K58/L58)</f>
        <v>178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>
        <v>47</v>
      </c>
      <c r="B59" s="1" t="s">
        <v>872</v>
      </c>
      <c r="C59" s="22" t="s">
        <v>871</v>
      </c>
      <c r="E59" s="1" t="s">
        <v>1236</v>
      </c>
      <c r="F59" s="1" t="s">
        <v>8</v>
      </c>
      <c r="G59" s="50">
        <v>177</v>
      </c>
      <c r="H59" s="50">
        <v>160</v>
      </c>
      <c r="I59" s="50">
        <v>188</v>
      </c>
      <c r="J59" s="50">
        <v>181</v>
      </c>
      <c r="K59" s="30">
        <f>SUM(G59:J59)</f>
        <v>706</v>
      </c>
      <c r="L59" s="30">
        <f>COUNTIF(G59:J59, "&gt;0" )</f>
        <v>4</v>
      </c>
      <c r="M59" s="30">
        <f>IF(L59=0,0,K59/L59)</f>
        <v>176.5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>
        <v>48</v>
      </c>
      <c r="B60" s="1" t="s">
        <v>856</v>
      </c>
      <c r="C60" s="22" t="s">
        <v>855</v>
      </c>
      <c r="E60" s="1" t="s">
        <v>1236</v>
      </c>
      <c r="F60" s="1" t="s">
        <v>8</v>
      </c>
      <c r="G60" s="50">
        <v>148</v>
      </c>
      <c r="H60" s="50">
        <v>177</v>
      </c>
      <c r="I60" s="50">
        <v>164</v>
      </c>
      <c r="J60" s="50">
        <v>216</v>
      </c>
      <c r="K60" s="30">
        <f>SUM(G60:J60)</f>
        <v>705</v>
      </c>
      <c r="L60" s="30">
        <f>COUNTIF(G60:J60, "&gt;0" )</f>
        <v>4</v>
      </c>
      <c r="M60" s="30">
        <f>IF(L60=0,0,K60/L60)</f>
        <v>176.25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A61" s="24">
        <v>49</v>
      </c>
      <c r="B61" s="1" t="s">
        <v>822</v>
      </c>
      <c r="C61" s="22" t="s">
        <v>821</v>
      </c>
      <c r="E61" s="1" t="s">
        <v>1235</v>
      </c>
      <c r="F61" s="1" t="s">
        <v>8</v>
      </c>
      <c r="G61" s="50">
        <v>182</v>
      </c>
      <c r="H61" s="50">
        <v>155</v>
      </c>
      <c r="I61" s="50">
        <v>185</v>
      </c>
      <c r="J61" s="50">
        <v>177</v>
      </c>
      <c r="K61" s="30">
        <f>SUM(G61:J61)</f>
        <v>699</v>
      </c>
      <c r="L61" s="30">
        <f>COUNTIF(G61:J61, "&gt;0" )</f>
        <v>4</v>
      </c>
      <c r="M61" s="30">
        <f>IF(L61=0,0,K61/L61)</f>
        <v>174.75</v>
      </c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5" customHeight="1" x14ac:dyDescent="0.25">
      <c r="A62" s="50">
        <v>50</v>
      </c>
      <c r="B62" s="1" t="s">
        <v>642</v>
      </c>
      <c r="C62" s="22" t="s">
        <v>641</v>
      </c>
      <c r="E62" s="1" t="s">
        <v>1243</v>
      </c>
      <c r="F62" s="1" t="s">
        <v>8</v>
      </c>
      <c r="G62" s="50">
        <v>207</v>
      </c>
      <c r="H62" s="50">
        <v>191</v>
      </c>
      <c r="I62" s="50">
        <v>167</v>
      </c>
      <c r="J62" s="50">
        <v>133</v>
      </c>
      <c r="K62" s="30">
        <f>SUM(G62:J62)</f>
        <v>698</v>
      </c>
      <c r="L62" s="30">
        <f>COUNTIF(G62:J62, "&gt;0" )</f>
        <v>4</v>
      </c>
      <c r="M62" s="30">
        <f>IF(L62=0,0,K62/L62)</f>
        <v>174.5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A63" s="50">
        <v>51</v>
      </c>
      <c r="B63" s="1" t="s">
        <v>740</v>
      </c>
      <c r="C63" s="22" t="s">
        <v>739</v>
      </c>
      <c r="E63" s="64" t="s">
        <v>1252</v>
      </c>
      <c r="F63" s="64" t="s">
        <v>8</v>
      </c>
      <c r="G63" s="24">
        <v>180</v>
      </c>
      <c r="H63" s="24">
        <v>161</v>
      </c>
      <c r="I63" s="24">
        <v>174</v>
      </c>
      <c r="J63" s="24">
        <v>181</v>
      </c>
      <c r="K63" s="19">
        <f>SUM(G63:J63)</f>
        <v>696</v>
      </c>
      <c r="L63" s="19">
        <f>COUNTIF(G63:J63, "&gt;0" )</f>
        <v>4</v>
      </c>
      <c r="M63" s="19">
        <f>IF(L63=0,0,K63/L63)</f>
        <v>174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A64" s="50">
        <v>52</v>
      </c>
      <c r="B64" s="1" t="s">
        <v>714</v>
      </c>
      <c r="C64" s="22" t="s">
        <v>713</v>
      </c>
      <c r="E64" s="1" t="s">
        <v>1250</v>
      </c>
      <c r="F64" s="1" t="s">
        <v>8</v>
      </c>
      <c r="G64" s="50">
        <v>154</v>
      </c>
      <c r="H64" s="50">
        <v>166</v>
      </c>
      <c r="I64" s="50">
        <v>179</v>
      </c>
      <c r="J64" s="50">
        <v>193</v>
      </c>
      <c r="K64" s="30">
        <f>SUM(G64:J64)</f>
        <v>692</v>
      </c>
      <c r="L64" s="30">
        <f>COUNTIF(G64:J64, "&gt;0" )</f>
        <v>4</v>
      </c>
      <c r="M64" s="30">
        <f>IF(L64=0,0,K64/L64)</f>
        <v>173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5" customHeight="1" x14ac:dyDescent="0.25">
      <c r="A65" s="50">
        <v>53</v>
      </c>
      <c r="B65" s="1" t="s">
        <v>656</v>
      </c>
      <c r="C65" s="22" t="s">
        <v>655</v>
      </c>
      <c r="E65" s="1" t="s">
        <v>1225</v>
      </c>
      <c r="F65" s="1" t="s">
        <v>8</v>
      </c>
      <c r="G65" s="50">
        <v>211</v>
      </c>
      <c r="H65" s="50">
        <v>160</v>
      </c>
      <c r="I65" s="50">
        <v>183</v>
      </c>
      <c r="J65" s="50">
        <v>130</v>
      </c>
      <c r="K65" s="30">
        <f>SUM(G65:J65)</f>
        <v>684</v>
      </c>
      <c r="L65" s="30">
        <f>COUNTIF(G65:J65, "&gt;0" )</f>
        <v>4</v>
      </c>
      <c r="M65" s="30">
        <f>IF(L65=0,0,K65/L65)</f>
        <v>171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5" customHeight="1" x14ac:dyDescent="0.25">
      <c r="A66" s="50">
        <v>54</v>
      </c>
      <c r="B66" s="1" t="s">
        <v>868</v>
      </c>
      <c r="C66" s="22" t="s">
        <v>867</v>
      </c>
      <c r="E66" s="64" t="s">
        <v>1236</v>
      </c>
      <c r="F66" s="64" t="s">
        <v>8</v>
      </c>
      <c r="G66" s="24">
        <v>171</v>
      </c>
      <c r="H66" s="24">
        <v>166</v>
      </c>
      <c r="I66" s="24">
        <v>158</v>
      </c>
      <c r="J66" s="24">
        <v>184</v>
      </c>
      <c r="K66" s="19">
        <f>SUM(G66:J66)</f>
        <v>679</v>
      </c>
      <c r="L66" s="19">
        <f>COUNTIF(G66:J66, "&gt;0" )</f>
        <v>4</v>
      </c>
      <c r="M66" s="19">
        <f>IF(L66=0,0,K66/L66)</f>
        <v>169.75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5" customHeight="1" x14ac:dyDescent="0.25">
      <c r="A67" s="50">
        <v>55</v>
      </c>
      <c r="B67" s="1" t="s">
        <v>784</v>
      </c>
      <c r="C67" s="22" t="s">
        <v>783</v>
      </c>
      <c r="E67" s="1" t="s">
        <v>1233</v>
      </c>
      <c r="F67" s="1" t="s">
        <v>8</v>
      </c>
      <c r="G67" s="50">
        <v>154</v>
      </c>
      <c r="H67" s="50">
        <v>176</v>
      </c>
      <c r="I67" s="50">
        <v>183</v>
      </c>
      <c r="J67" s="50">
        <v>161</v>
      </c>
      <c r="K67" s="30">
        <f>SUM(G67:J67)</f>
        <v>674</v>
      </c>
      <c r="L67" s="30">
        <f>COUNTIF(G67:J67, "&gt;0" )</f>
        <v>4</v>
      </c>
      <c r="M67" s="30">
        <f>IF(L67=0,0,K67/L67)</f>
        <v>168.5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5" customHeight="1" x14ac:dyDescent="0.25">
      <c r="A68" s="50">
        <v>56</v>
      </c>
      <c r="B68" s="1" t="s">
        <v>764</v>
      </c>
      <c r="C68" s="22" t="s">
        <v>763</v>
      </c>
      <c r="E68" s="1" t="s">
        <v>1232</v>
      </c>
      <c r="F68" s="1" t="s">
        <v>8</v>
      </c>
      <c r="G68" s="50">
        <v>182</v>
      </c>
      <c r="H68" s="50">
        <v>167</v>
      </c>
      <c r="I68" s="50">
        <v>146</v>
      </c>
      <c r="J68" s="50">
        <v>176</v>
      </c>
      <c r="K68" s="30">
        <f>SUM(G68:J68)</f>
        <v>671</v>
      </c>
      <c r="L68" s="30">
        <f>COUNTIF(G68:J68, "&gt;0" )</f>
        <v>4</v>
      </c>
      <c r="M68" s="30">
        <f>IF(L68=0,0,K68/L68)</f>
        <v>167.75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5" customHeight="1" x14ac:dyDescent="0.25">
      <c r="A69" s="50">
        <v>57</v>
      </c>
      <c r="B69" s="1" t="s">
        <v>598</v>
      </c>
      <c r="C69" s="22" t="s">
        <v>597</v>
      </c>
      <c r="E69" s="1" t="s">
        <v>1223</v>
      </c>
      <c r="F69" s="1" t="s">
        <v>8</v>
      </c>
      <c r="G69" s="50">
        <v>170</v>
      </c>
      <c r="H69" s="50">
        <v>157</v>
      </c>
      <c r="I69" s="50">
        <v>179</v>
      </c>
      <c r="J69" s="50">
        <v>165</v>
      </c>
      <c r="K69" s="30">
        <f>SUM(G69:J69)</f>
        <v>671</v>
      </c>
      <c r="L69" s="30">
        <f>COUNTIF(G69:J69, "&gt;0" )</f>
        <v>4</v>
      </c>
      <c r="M69" s="30">
        <f>IF(L69=0,0,K69/L69)</f>
        <v>167.75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5" customHeight="1" x14ac:dyDescent="0.25">
      <c r="A70" s="50">
        <v>58</v>
      </c>
      <c r="B70" s="1" t="s">
        <v>880</v>
      </c>
      <c r="C70" s="22" t="s">
        <v>879</v>
      </c>
      <c r="E70" s="1" t="s">
        <v>1237</v>
      </c>
      <c r="F70" s="1" t="s">
        <v>8</v>
      </c>
      <c r="G70" s="50">
        <v>161</v>
      </c>
      <c r="H70" s="50">
        <v>174</v>
      </c>
      <c r="I70" s="50">
        <v>191</v>
      </c>
      <c r="J70" s="50">
        <v>144</v>
      </c>
      <c r="K70" s="30">
        <f>SUM(G70:J70)</f>
        <v>670</v>
      </c>
      <c r="L70" s="30">
        <f>COUNTIF(G70:J70, "&gt;0" )</f>
        <v>4</v>
      </c>
      <c r="M70" s="30">
        <f>IF(L70=0,0,K70/L70)</f>
        <v>167.5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5" customHeight="1" x14ac:dyDescent="0.25">
      <c r="A71" s="50">
        <v>59</v>
      </c>
      <c r="B71" s="1" t="s">
        <v>768</v>
      </c>
      <c r="C71" s="22" t="s">
        <v>767</v>
      </c>
      <c r="E71" s="1" t="s">
        <v>1232</v>
      </c>
      <c r="F71" s="1" t="s">
        <v>8</v>
      </c>
      <c r="G71" s="50">
        <v>167</v>
      </c>
      <c r="H71" s="50">
        <v>154</v>
      </c>
      <c r="I71" s="50">
        <v>190</v>
      </c>
      <c r="J71" s="50">
        <v>158</v>
      </c>
      <c r="K71" s="30">
        <f>SUM(G71:J71)</f>
        <v>669</v>
      </c>
      <c r="L71" s="30">
        <f>COUNTIF(G71:J71, "&gt;0" )</f>
        <v>4</v>
      </c>
      <c r="M71" s="30">
        <f>IF(L71=0,0,K71/L71)</f>
        <v>167.25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5" customHeight="1" x14ac:dyDescent="0.25">
      <c r="A72" s="50">
        <v>60</v>
      </c>
      <c r="B72" s="1" t="s">
        <v>786</v>
      </c>
      <c r="C72" s="22" t="s">
        <v>785</v>
      </c>
      <c r="E72" s="64" t="s">
        <v>1233</v>
      </c>
      <c r="F72" s="64" t="s">
        <v>8</v>
      </c>
      <c r="G72" s="24">
        <v>173</v>
      </c>
      <c r="H72" s="24">
        <v>203</v>
      </c>
      <c r="I72" s="24">
        <v>158</v>
      </c>
      <c r="J72" s="24">
        <v>126</v>
      </c>
      <c r="K72" s="19">
        <f>SUM(G72:J72)</f>
        <v>660</v>
      </c>
      <c r="L72" s="19">
        <f>COUNTIF(G72:J72, "&gt;0" )</f>
        <v>4</v>
      </c>
      <c r="M72" s="19">
        <f>IF(L72=0,0,K72/L72)</f>
        <v>165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5" customHeight="1" x14ac:dyDescent="0.25">
      <c r="A73" s="50">
        <v>61</v>
      </c>
      <c r="B73" s="1" t="s">
        <v>794</v>
      </c>
      <c r="C73" s="22" t="s">
        <v>793</v>
      </c>
      <c r="E73" s="1" t="s">
        <v>1233</v>
      </c>
      <c r="F73" s="1" t="s">
        <v>8</v>
      </c>
      <c r="G73" s="50">
        <v>170</v>
      </c>
      <c r="H73" s="50">
        <v>171</v>
      </c>
      <c r="I73" s="50">
        <v>151</v>
      </c>
      <c r="J73" s="50">
        <v>167</v>
      </c>
      <c r="K73" s="30">
        <f>SUM(G73:J73)</f>
        <v>659</v>
      </c>
      <c r="L73" s="30">
        <f>COUNTIF(G73:J73, "&gt;0" )</f>
        <v>4</v>
      </c>
      <c r="M73" s="30">
        <f>IF(L73=0,0,K73/L73)</f>
        <v>164.75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5" customHeight="1" x14ac:dyDescent="0.25">
      <c r="A74" s="50">
        <v>62</v>
      </c>
      <c r="B74" s="1" t="s">
        <v>790</v>
      </c>
      <c r="C74" s="22" t="s">
        <v>789</v>
      </c>
      <c r="E74" s="1" t="s">
        <v>1233</v>
      </c>
      <c r="F74" s="1" t="s">
        <v>8</v>
      </c>
      <c r="G74" s="50">
        <v>173</v>
      </c>
      <c r="H74" s="50">
        <v>160</v>
      </c>
      <c r="I74" s="50">
        <v>149</v>
      </c>
      <c r="J74" s="50">
        <v>168</v>
      </c>
      <c r="K74" s="30">
        <f>SUM(G74:J74)</f>
        <v>650</v>
      </c>
      <c r="L74" s="30">
        <f>COUNTIF(G74:J74, "&gt;0" )</f>
        <v>4</v>
      </c>
      <c r="M74" s="30">
        <f>IF(L74=0,0,K74/L74)</f>
        <v>162.5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5" customHeight="1" x14ac:dyDescent="0.25">
      <c r="A75" s="50">
        <v>63</v>
      </c>
      <c r="B75" s="1" t="s">
        <v>748</v>
      </c>
      <c r="C75" s="22" t="s">
        <v>747</v>
      </c>
      <c r="E75" s="1" t="s">
        <v>1252</v>
      </c>
      <c r="F75" s="1" t="s">
        <v>8</v>
      </c>
      <c r="G75" s="50">
        <v>135</v>
      </c>
      <c r="H75" s="50">
        <v>153</v>
      </c>
      <c r="I75" s="50">
        <v>159</v>
      </c>
      <c r="J75" s="50">
        <v>197</v>
      </c>
      <c r="K75" s="30">
        <f>SUM(G75:J75)</f>
        <v>644</v>
      </c>
      <c r="L75" s="30">
        <f>COUNTIF(G75:J75, "&gt;0" )</f>
        <v>4</v>
      </c>
      <c r="M75" s="30">
        <f>IF(L75=0,0,K75/L75)</f>
        <v>161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5" customHeight="1" x14ac:dyDescent="0.25">
      <c r="A76" s="50">
        <v>64</v>
      </c>
      <c r="B76" s="1" t="s">
        <v>802</v>
      </c>
      <c r="C76" s="22" t="s">
        <v>801</v>
      </c>
      <c r="E76" s="1" t="s">
        <v>1234</v>
      </c>
      <c r="F76" s="1" t="s">
        <v>8</v>
      </c>
      <c r="G76" s="50">
        <v>158</v>
      </c>
      <c r="H76" s="50">
        <v>139</v>
      </c>
      <c r="I76" s="50">
        <v>171</v>
      </c>
      <c r="J76" s="50">
        <v>174</v>
      </c>
      <c r="K76" s="30">
        <f>SUM(G76:J76)</f>
        <v>642</v>
      </c>
      <c r="L76" s="30">
        <f>COUNTIF(G76:J76, "&gt;0" )</f>
        <v>4</v>
      </c>
      <c r="M76" s="30">
        <f>IF(L76=0,0,K76/L76)</f>
        <v>160.5</v>
      </c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5" customHeight="1" x14ac:dyDescent="0.25">
      <c r="A77" s="50">
        <v>65</v>
      </c>
      <c r="B77" s="1" t="s">
        <v>878</v>
      </c>
      <c r="C77" s="22" t="s">
        <v>877</v>
      </c>
      <c r="E77" s="1" t="s">
        <v>1237</v>
      </c>
      <c r="F77" s="1" t="s">
        <v>8</v>
      </c>
      <c r="G77" s="50">
        <v>160</v>
      </c>
      <c r="H77" s="50">
        <v>177</v>
      </c>
      <c r="I77" s="50">
        <v>176</v>
      </c>
      <c r="J77" s="50">
        <v>129</v>
      </c>
      <c r="K77" s="30">
        <f>SUM(G77:J77)</f>
        <v>642</v>
      </c>
      <c r="L77" s="30">
        <f>COUNTIF(G77:J77, "&gt;0" )</f>
        <v>4</v>
      </c>
      <c r="M77" s="30">
        <f>IF(L77=0,0,K77/L77)</f>
        <v>160.5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5" customHeight="1" x14ac:dyDescent="0.25">
      <c r="A78" s="50">
        <v>66</v>
      </c>
      <c r="B78" s="1" t="s">
        <v>704</v>
      </c>
      <c r="C78" s="22" t="s">
        <v>703</v>
      </c>
      <c r="E78" s="1" t="s">
        <v>1250</v>
      </c>
      <c r="F78" s="1" t="s">
        <v>8</v>
      </c>
      <c r="G78" s="50">
        <v>134</v>
      </c>
      <c r="H78" s="50">
        <v>215</v>
      </c>
      <c r="I78" s="50">
        <v>159</v>
      </c>
      <c r="J78" s="50">
        <v>124</v>
      </c>
      <c r="K78" s="30">
        <f>SUM(G78:J78)</f>
        <v>632</v>
      </c>
      <c r="L78" s="30">
        <f>COUNTIF(G78:J78, "&gt;0" )</f>
        <v>4</v>
      </c>
      <c r="M78" s="30">
        <f>IF(L78=0,0,K78/L78)</f>
        <v>158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5" customHeight="1" x14ac:dyDescent="0.25">
      <c r="A79" s="50">
        <v>67</v>
      </c>
      <c r="B79" s="1" t="s">
        <v>746</v>
      </c>
      <c r="C79" s="22" t="s">
        <v>745</v>
      </c>
      <c r="E79" s="64" t="s">
        <v>1252</v>
      </c>
      <c r="F79" s="64" t="s">
        <v>8</v>
      </c>
      <c r="G79" s="24">
        <v>143</v>
      </c>
      <c r="H79" s="24">
        <v>123</v>
      </c>
      <c r="I79" s="24">
        <v>165</v>
      </c>
      <c r="J79" s="24">
        <v>191</v>
      </c>
      <c r="K79" s="19">
        <f>SUM(G79:J79)</f>
        <v>622</v>
      </c>
      <c r="L79" s="19">
        <f>COUNTIF(G79:J79, "&gt;0" )</f>
        <v>4</v>
      </c>
      <c r="M79" s="19">
        <f>IF(L79=0,0,K79/L79)</f>
        <v>155.5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5" customHeight="1" x14ac:dyDescent="0.25">
      <c r="A80" s="50">
        <v>68</v>
      </c>
      <c r="B80" s="1" t="s">
        <v>666</v>
      </c>
      <c r="C80" s="22" t="s">
        <v>665</v>
      </c>
      <c r="E80" s="1" t="s">
        <v>1226</v>
      </c>
      <c r="F80" s="1" t="s">
        <v>8</v>
      </c>
      <c r="G80" s="50">
        <v>135</v>
      </c>
      <c r="H80" s="50">
        <v>183</v>
      </c>
      <c r="I80" s="50">
        <v>140</v>
      </c>
      <c r="J80" s="50">
        <v>161</v>
      </c>
      <c r="K80" s="30">
        <f>SUM(G80:J80)</f>
        <v>619</v>
      </c>
      <c r="L80" s="30">
        <f>COUNTIF(G80:J80, "&gt;0" )</f>
        <v>4</v>
      </c>
      <c r="M80" s="30">
        <f>IF(L80=0,0,K80/L80)</f>
        <v>154.75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5" customHeight="1" x14ac:dyDescent="0.25">
      <c r="A81" s="50">
        <v>69</v>
      </c>
      <c r="B81" s="1" t="s">
        <v>918</v>
      </c>
      <c r="C81" s="22" t="s">
        <v>917</v>
      </c>
      <c r="E81" s="1" t="s">
        <v>1238</v>
      </c>
      <c r="F81" s="1" t="s">
        <v>8</v>
      </c>
      <c r="G81" s="50">
        <v>0</v>
      </c>
      <c r="H81" s="50">
        <v>210</v>
      </c>
      <c r="I81" s="50">
        <v>211</v>
      </c>
      <c r="J81" s="50">
        <v>190</v>
      </c>
      <c r="K81" s="30">
        <f>SUM(G81:J81)</f>
        <v>611</v>
      </c>
      <c r="L81" s="30">
        <f>COUNTIF(G81:J81, "&gt;0" )</f>
        <v>3</v>
      </c>
      <c r="M81" s="30">
        <f>IF(L81=0,0,K81/L81)</f>
        <v>203.66666666666666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5" customHeight="1" x14ac:dyDescent="0.25">
      <c r="A82" s="50">
        <v>70</v>
      </c>
      <c r="B82" s="1" t="s">
        <v>706</v>
      </c>
      <c r="C82" s="22" t="s">
        <v>705</v>
      </c>
      <c r="E82" s="1" t="s">
        <v>1229</v>
      </c>
      <c r="F82" s="1" t="s">
        <v>8</v>
      </c>
      <c r="G82" s="50">
        <v>0</v>
      </c>
      <c r="H82" s="50">
        <v>201</v>
      </c>
      <c r="I82" s="50">
        <v>212</v>
      </c>
      <c r="J82" s="50">
        <v>197</v>
      </c>
      <c r="K82" s="30">
        <f>SUM(G82:J82)</f>
        <v>610</v>
      </c>
      <c r="L82" s="30">
        <f>COUNTIF(G82:J82, "&gt;0" )</f>
        <v>3</v>
      </c>
      <c r="M82" s="30">
        <f>IF(L82=0,0,K82/L82)</f>
        <v>203.33333333333334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5" customHeight="1" x14ac:dyDescent="0.25">
      <c r="A83" s="50">
        <v>71</v>
      </c>
      <c r="B83" s="1" t="s">
        <v>668</v>
      </c>
      <c r="C83" s="22" t="s">
        <v>667</v>
      </c>
      <c r="E83" s="1" t="s">
        <v>1226</v>
      </c>
      <c r="F83" s="1" t="s">
        <v>8</v>
      </c>
      <c r="G83" s="50">
        <v>161</v>
      </c>
      <c r="H83" s="50">
        <v>167</v>
      </c>
      <c r="I83" s="50">
        <v>151</v>
      </c>
      <c r="J83" s="50">
        <v>131</v>
      </c>
      <c r="K83" s="30">
        <f>SUM(G83:J83)</f>
        <v>610</v>
      </c>
      <c r="L83" s="30">
        <f>COUNTIF(G83:J83, "&gt;0" )</f>
        <v>4</v>
      </c>
      <c r="M83" s="30">
        <f>IF(L83=0,0,K83/L83)</f>
        <v>152.5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5" customHeight="1" x14ac:dyDescent="0.25">
      <c r="A84" s="50">
        <v>72</v>
      </c>
      <c r="B84" s="1" t="s">
        <v>718</v>
      </c>
      <c r="C84" s="22" t="s">
        <v>717</v>
      </c>
      <c r="E84" s="1" t="s">
        <v>1250</v>
      </c>
      <c r="F84" s="1" t="s">
        <v>8</v>
      </c>
      <c r="G84" s="50">
        <v>122</v>
      </c>
      <c r="H84" s="50">
        <v>143</v>
      </c>
      <c r="I84" s="50">
        <v>190</v>
      </c>
      <c r="J84" s="50">
        <v>153</v>
      </c>
      <c r="K84" s="30">
        <f>SUM(G84:J84)</f>
        <v>608</v>
      </c>
      <c r="L84" s="30">
        <f>COUNTIF(G84:J84, "&gt;0" )</f>
        <v>4</v>
      </c>
      <c r="M84" s="30">
        <f>IF(L84=0,0,K84/L84)</f>
        <v>152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5" customHeight="1" x14ac:dyDescent="0.25">
      <c r="A85" s="50">
        <v>73</v>
      </c>
      <c r="B85" s="1" t="s">
        <v>774</v>
      </c>
      <c r="C85" s="22" t="s">
        <v>773</v>
      </c>
      <c r="E85" s="1" t="s">
        <v>1232</v>
      </c>
      <c r="F85" s="1" t="s">
        <v>8</v>
      </c>
      <c r="G85" s="50">
        <v>138</v>
      </c>
      <c r="H85" s="50">
        <v>124</v>
      </c>
      <c r="I85" s="50">
        <v>168</v>
      </c>
      <c r="J85" s="50">
        <v>170</v>
      </c>
      <c r="K85" s="30">
        <f>SUM(G85:J85)</f>
        <v>600</v>
      </c>
      <c r="L85" s="30">
        <f>COUNTIF(G85:J85, "&gt;0" )</f>
        <v>4</v>
      </c>
      <c r="M85" s="30">
        <f>IF(L85=0,0,K85/L85)</f>
        <v>150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5" customHeight="1" x14ac:dyDescent="0.25">
      <c r="A86" s="50">
        <v>74</v>
      </c>
      <c r="B86" s="1" t="s">
        <v>742</v>
      </c>
      <c r="C86" s="22" t="s">
        <v>741</v>
      </c>
      <c r="E86" s="64" t="s">
        <v>1252</v>
      </c>
      <c r="F86" s="64" t="s">
        <v>8</v>
      </c>
      <c r="G86" s="24">
        <v>116</v>
      </c>
      <c r="H86" s="24">
        <v>119</v>
      </c>
      <c r="I86" s="24">
        <v>165</v>
      </c>
      <c r="J86" s="24">
        <v>188</v>
      </c>
      <c r="K86" s="19">
        <f>SUM(G86:J86)</f>
        <v>588</v>
      </c>
      <c r="L86" s="19">
        <f>COUNTIF(G86:J86, "&gt;0" )</f>
        <v>4</v>
      </c>
      <c r="M86" s="19">
        <f>IF(L86=0,0,K86/L86)</f>
        <v>147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5" customHeight="1" x14ac:dyDescent="0.25">
      <c r="A87" s="50">
        <v>75</v>
      </c>
      <c r="B87" s="1" t="s">
        <v>716</v>
      </c>
      <c r="C87" s="22" t="s">
        <v>715</v>
      </c>
      <c r="E87" s="1" t="s">
        <v>1229</v>
      </c>
      <c r="F87" s="1" t="s">
        <v>8</v>
      </c>
      <c r="G87" s="50">
        <v>200</v>
      </c>
      <c r="H87" s="50">
        <v>209</v>
      </c>
      <c r="I87" s="50">
        <v>149</v>
      </c>
      <c r="J87" s="50">
        <v>0</v>
      </c>
      <c r="K87" s="30">
        <f>SUM(G87:J87)</f>
        <v>558</v>
      </c>
      <c r="L87" s="30">
        <f>COUNTIF(G87:J87, "&gt;0" )</f>
        <v>3</v>
      </c>
      <c r="M87" s="30">
        <f>IF(L87=0,0,K87/L87)</f>
        <v>186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5" customHeight="1" x14ac:dyDescent="0.25">
      <c r="A88" s="50">
        <v>76</v>
      </c>
      <c r="B88" s="1" t="s">
        <v>772</v>
      </c>
      <c r="C88" s="22" t="s">
        <v>771</v>
      </c>
      <c r="E88" s="64" t="s">
        <v>1232</v>
      </c>
      <c r="F88" s="64" t="s">
        <v>8</v>
      </c>
      <c r="G88" s="24">
        <v>138</v>
      </c>
      <c r="H88" s="24">
        <v>131</v>
      </c>
      <c r="I88" s="24">
        <v>140</v>
      </c>
      <c r="J88" s="24">
        <v>135</v>
      </c>
      <c r="K88" s="19">
        <f>SUM(G88:J88)</f>
        <v>544</v>
      </c>
      <c r="L88" s="19">
        <f>COUNTIF(G88:J88, "&gt;0" )</f>
        <v>4</v>
      </c>
      <c r="M88" s="19">
        <f>IF(L88=0,0,K88/L88)</f>
        <v>136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5" customHeight="1" x14ac:dyDescent="0.25">
      <c r="A89" s="50">
        <v>77</v>
      </c>
      <c r="B89" s="1" t="s">
        <v>870</v>
      </c>
      <c r="C89" s="22" t="s">
        <v>869</v>
      </c>
      <c r="E89" s="64" t="s">
        <v>1236</v>
      </c>
      <c r="F89" s="64" t="s">
        <v>8</v>
      </c>
      <c r="G89" s="24">
        <v>181</v>
      </c>
      <c r="H89" s="24">
        <v>154</v>
      </c>
      <c r="I89" s="24">
        <v>204</v>
      </c>
      <c r="J89" s="24">
        <v>0</v>
      </c>
      <c r="K89" s="19">
        <f>SUM(G89:J89)</f>
        <v>539</v>
      </c>
      <c r="L89" s="19">
        <f>COUNTIF(G89:J89, "&gt;0" )</f>
        <v>3</v>
      </c>
      <c r="M89" s="19">
        <f>IF(L89=0,0,K89/L89)</f>
        <v>179.66666666666666</v>
      </c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5" customHeight="1" x14ac:dyDescent="0.25">
      <c r="A90" s="50">
        <v>78</v>
      </c>
      <c r="B90" s="1" t="s">
        <v>664</v>
      </c>
      <c r="C90" s="22" t="s">
        <v>663</v>
      </c>
      <c r="E90" s="1" t="s">
        <v>1225</v>
      </c>
      <c r="F90" s="1" t="s">
        <v>8</v>
      </c>
      <c r="G90" s="50">
        <v>207</v>
      </c>
      <c r="H90" s="50">
        <v>189</v>
      </c>
      <c r="I90" s="50">
        <v>139</v>
      </c>
      <c r="J90" s="50">
        <v>0</v>
      </c>
      <c r="K90" s="30">
        <f>SUM(G90:J90)</f>
        <v>535</v>
      </c>
      <c r="L90" s="30">
        <f>COUNTIF(G90:J90, "&gt;0" )</f>
        <v>3</v>
      </c>
      <c r="M90" s="30">
        <f>IF(L90=0,0,K90/L90)</f>
        <v>178.33333333333334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5" customHeight="1" x14ac:dyDescent="0.25">
      <c r="A91" s="50">
        <v>79</v>
      </c>
      <c r="B91" s="1" t="s">
        <v>756</v>
      </c>
      <c r="C91" s="22" t="s">
        <v>755</v>
      </c>
      <c r="E91" s="1" t="s">
        <v>1231</v>
      </c>
      <c r="F91" s="1" t="s">
        <v>8</v>
      </c>
      <c r="G91" s="50">
        <v>183</v>
      </c>
      <c r="H91" s="50">
        <v>186</v>
      </c>
      <c r="I91" s="50">
        <v>158</v>
      </c>
      <c r="J91" s="50">
        <v>0</v>
      </c>
      <c r="K91" s="30">
        <f>SUM(G91:J91)</f>
        <v>527</v>
      </c>
      <c r="L91" s="30">
        <f>COUNTIF(G91:J91, "&gt;0" )</f>
        <v>3</v>
      </c>
      <c r="M91" s="30">
        <f>IF(L91=0,0,K91/L91)</f>
        <v>175.66666666666666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5" customHeight="1" x14ac:dyDescent="0.25">
      <c r="A92" s="50">
        <v>80</v>
      </c>
      <c r="B92" s="1" t="s">
        <v>630</v>
      </c>
      <c r="C92" s="22" t="s">
        <v>629</v>
      </c>
      <c r="E92" s="1" t="s">
        <v>1243</v>
      </c>
      <c r="F92" s="1" t="s">
        <v>8</v>
      </c>
      <c r="G92" s="50">
        <v>198</v>
      </c>
      <c r="H92" s="50">
        <v>173</v>
      </c>
      <c r="I92" s="50">
        <v>148</v>
      </c>
      <c r="J92" s="50">
        <v>0</v>
      </c>
      <c r="K92" s="30">
        <f>SUM(G92:J92)</f>
        <v>519</v>
      </c>
      <c r="L92" s="30">
        <f>COUNTIF(G92:J92, "&gt;0" )</f>
        <v>3</v>
      </c>
      <c r="M92" s="30">
        <f>IF(L92=0,0,K92/L92)</f>
        <v>173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5" customHeight="1" x14ac:dyDescent="0.25">
      <c r="A93" s="50">
        <v>81</v>
      </c>
      <c r="B93" s="1" t="s">
        <v>762</v>
      </c>
      <c r="C93" s="22" t="s">
        <v>761</v>
      </c>
      <c r="E93" s="1" t="s">
        <v>1252</v>
      </c>
      <c r="F93" s="1" t="s">
        <v>8</v>
      </c>
      <c r="G93" s="50">
        <v>166</v>
      </c>
      <c r="H93" s="50">
        <v>97</v>
      </c>
      <c r="I93" s="50">
        <v>123</v>
      </c>
      <c r="J93" s="50">
        <v>133</v>
      </c>
      <c r="K93" s="30">
        <f>SUM(G93:J93)</f>
        <v>519</v>
      </c>
      <c r="L93" s="30">
        <f>COUNTIF(G93:J93, "&gt;0" )</f>
        <v>4</v>
      </c>
      <c r="M93" s="30">
        <f>IF(L93=0,0,K93/L93)</f>
        <v>129.75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5" customHeight="1" x14ac:dyDescent="0.25">
      <c r="A94" s="50">
        <v>82</v>
      </c>
      <c r="B94" s="1" t="s">
        <v>810</v>
      </c>
      <c r="C94" s="22" t="s">
        <v>809</v>
      </c>
      <c r="E94" s="64" t="s">
        <v>1234</v>
      </c>
      <c r="F94" s="64" t="s">
        <v>8</v>
      </c>
      <c r="G94" s="24">
        <v>165</v>
      </c>
      <c r="H94" s="24">
        <v>164</v>
      </c>
      <c r="I94" s="24">
        <v>162</v>
      </c>
      <c r="J94" s="24">
        <v>0</v>
      </c>
      <c r="K94" s="19">
        <f>SUM(G94:J94)</f>
        <v>491</v>
      </c>
      <c r="L94" s="19">
        <f>COUNTIF(G94:J94, "&gt;0" )</f>
        <v>3</v>
      </c>
      <c r="M94" s="19">
        <f>IF(L94=0,0,K94/L94)</f>
        <v>163.66666666666666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5" customHeight="1" x14ac:dyDescent="0.25">
      <c r="A95" s="50">
        <v>83</v>
      </c>
      <c r="B95" s="1" t="s">
        <v>674</v>
      </c>
      <c r="C95" s="22" t="s">
        <v>673</v>
      </c>
      <c r="E95" s="1" t="s">
        <v>1226</v>
      </c>
      <c r="F95" s="1" t="s">
        <v>8</v>
      </c>
      <c r="G95" s="50">
        <v>0</v>
      </c>
      <c r="H95" s="50">
        <v>159</v>
      </c>
      <c r="I95" s="50">
        <v>150</v>
      </c>
      <c r="J95" s="50">
        <v>179</v>
      </c>
      <c r="K95" s="30">
        <f>SUM(G95:J95)</f>
        <v>488</v>
      </c>
      <c r="L95" s="30">
        <f>COUNTIF(G95:J95, "&gt;0" )</f>
        <v>3</v>
      </c>
      <c r="M95" s="30">
        <f>IF(L95=0,0,K95/L95)</f>
        <v>162.66666666666666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5" customHeight="1" x14ac:dyDescent="0.25">
      <c r="A96" s="50">
        <v>84</v>
      </c>
      <c r="B96" s="1" t="s">
        <v>830</v>
      </c>
      <c r="C96" s="22" t="s">
        <v>829</v>
      </c>
      <c r="E96" s="64" t="s">
        <v>1235</v>
      </c>
      <c r="F96" s="64" t="s">
        <v>8</v>
      </c>
      <c r="G96" s="24">
        <v>153</v>
      </c>
      <c r="H96" s="24">
        <v>0</v>
      </c>
      <c r="I96" s="24">
        <v>166</v>
      </c>
      <c r="J96" s="24">
        <v>159</v>
      </c>
      <c r="K96" s="19">
        <f>SUM(G96:J96)</f>
        <v>478</v>
      </c>
      <c r="L96" s="19">
        <f>COUNTIF(G96:J96, "&gt;0" )</f>
        <v>3</v>
      </c>
      <c r="M96" s="19">
        <f>IF(L96=0,0,K96/L96)</f>
        <v>159.33333333333334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5" customHeight="1" x14ac:dyDescent="0.25">
      <c r="A97" s="50">
        <v>85</v>
      </c>
      <c r="B97" s="1" t="s">
        <v>600</v>
      </c>
      <c r="C97" s="22" t="s">
        <v>599</v>
      </c>
      <c r="E97" s="1" t="s">
        <v>1223</v>
      </c>
      <c r="F97" s="1" t="s">
        <v>8</v>
      </c>
      <c r="G97" s="50">
        <v>147</v>
      </c>
      <c r="H97" s="50">
        <v>175</v>
      </c>
      <c r="I97" s="50">
        <v>152</v>
      </c>
      <c r="J97" s="50">
        <v>0</v>
      </c>
      <c r="K97" s="30">
        <f>SUM(G97:J97)</f>
        <v>474</v>
      </c>
      <c r="L97" s="30">
        <f>COUNTIF(G97:J97, "&gt;0" )</f>
        <v>3</v>
      </c>
      <c r="M97" s="30">
        <f>IF(L97=0,0,K97/L97)</f>
        <v>158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5" customHeight="1" x14ac:dyDescent="0.25">
      <c r="A98" s="50">
        <v>86</v>
      </c>
      <c r="B98" s="1" t="s">
        <v>588</v>
      </c>
      <c r="C98" s="22" t="s">
        <v>587</v>
      </c>
      <c r="E98" s="1" t="s">
        <v>1221</v>
      </c>
      <c r="F98" s="1" t="s">
        <v>8</v>
      </c>
      <c r="G98" s="50">
        <v>196</v>
      </c>
      <c r="H98" s="50">
        <v>128</v>
      </c>
      <c r="I98" s="50">
        <v>0</v>
      </c>
      <c r="J98" s="50">
        <v>140</v>
      </c>
      <c r="K98" s="30">
        <f>SUM(G98:J98)</f>
        <v>464</v>
      </c>
      <c r="L98" s="30">
        <f>COUNTIF(G98:J98, "&gt;0" )</f>
        <v>3</v>
      </c>
      <c r="M98" s="30">
        <f>IF(L98=0,0,K98/L98)</f>
        <v>154.66666666666666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5" customHeight="1" x14ac:dyDescent="0.25">
      <c r="A99" s="50">
        <v>87</v>
      </c>
      <c r="B99" s="1" t="s">
        <v>812</v>
      </c>
      <c r="C99" s="22" t="s">
        <v>811</v>
      </c>
      <c r="E99" s="1" t="s">
        <v>1234</v>
      </c>
      <c r="F99" s="1" t="s">
        <v>8</v>
      </c>
      <c r="G99" s="50">
        <v>140</v>
      </c>
      <c r="H99" s="50">
        <v>0</v>
      </c>
      <c r="I99" s="50">
        <v>166</v>
      </c>
      <c r="J99" s="50">
        <v>144</v>
      </c>
      <c r="K99" s="30">
        <f>SUM(G99:J99)</f>
        <v>450</v>
      </c>
      <c r="L99" s="30">
        <f>COUNTIF(G99:J99, "&gt;0" )</f>
        <v>3</v>
      </c>
      <c r="M99" s="30">
        <f>IF(L99=0,0,K99/L99)</f>
        <v>150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5" customHeight="1" x14ac:dyDescent="0.25">
      <c r="A100" s="50">
        <v>88</v>
      </c>
      <c r="B100" s="1" t="s">
        <v>578</v>
      </c>
      <c r="C100" s="22" t="s">
        <v>577</v>
      </c>
      <c r="E100" s="1" t="s">
        <v>1221</v>
      </c>
      <c r="F100" s="1" t="s">
        <v>8</v>
      </c>
      <c r="G100" s="50">
        <v>159</v>
      </c>
      <c r="H100" s="50">
        <v>159</v>
      </c>
      <c r="I100" s="50">
        <v>125</v>
      </c>
      <c r="J100" s="50">
        <v>0</v>
      </c>
      <c r="K100" s="30">
        <f>SUM(G100:J100)</f>
        <v>443</v>
      </c>
      <c r="L100" s="30">
        <f>COUNTIF(G100:J100, "&gt;0" )</f>
        <v>3</v>
      </c>
      <c r="M100" s="30">
        <f>IF(L100=0,0,K100/L100)</f>
        <v>147.66666666666666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5" customHeight="1" x14ac:dyDescent="0.25">
      <c r="A101" s="50">
        <v>89</v>
      </c>
      <c r="B101" s="1" t="s">
        <v>732</v>
      </c>
      <c r="C101" s="22" t="s">
        <v>731</v>
      </c>
      <c r="E101" s="1" t="s">
        <v>1230</v>
      </c>
      <c r="F101" s="1" t="s">
        <v>8</v>
      </c>
      <c r="G101" s="50">
        <v>0</v>
      </c>
      <c r="H101" s="50">
        <v>0</v>
      </c>
      <c r="I101" s="50">
        <v>211</v>
      </c>
      <c r="J101" s="50">
        <v>188</v>
      </c>
      <c r="K101" s="30">
        <f>SUM(G101:J101)</f>
        <v>399</v>
      </c>
      <c r="L101" s="30">
        <f>COUNTIF(G101:J101, "&gt;0" )</f>
        <v>2</v>
      </c>
      <c r="M101" s="30">
        <f>IF(L101=0,0,K101/L101)</f>
        <v>199.5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5" customHeight="1" x14ac:dyDescent="0.25">
      <c r="A102" s="50">
        <v>90</v>
      </c>
      <c r="B102" s="1" t="s">
        <v>708</v>
      </c>
      <c r="C102" s="22" t="s">
        <v>707</v>
      </c>
      <c r="E102" s="1" t="s">
        <v>1229</v>
      </c>
      <c r="F102" s="1" t="s">
        <v>8</v>
      </c>
      <c r="G102" s="50">
        <v>166</v>
      </c>
      <c r="H102" s="50">
        <v>0</v>
      </c>
      <c r="I102" s="50">
        <v>0</v>
      </c>
      <c r="J102" s="50">
        <v>205</v>
      </c>
      <c r="K102" s="30">
        <f>SUM(G102:J102)</f>
        <v>371</v>
      </c>
      <c r="L102" s="30">
        <f>COUNTIF(G102:J102, "&gt;0" )</f>
        <v>2</v>
      </c>
      <c r="M102" s="30">
        <f>IF(L102=0,0,K102/L102)</f>
        <v>185.5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5" customHeight="1" x14ac:dyDescent="0.25">
      <c r="A103" s="50">
        <v>91</v>
      </c>
      <c r="B103" s="1" t="s">
        <v>720</v>
      </c>
      <c r="C103" s="22" t="s">
        <v>719</v>
      </c>
      <c r="E103" s="1" t="s">
        <v>1229</v>
      </c>
      <c r="F103" s="1" t="s">
        <v>8</v>
      </c>
      <c r="G103" s="50">
        <v>208</v>
      </c>
      <c r="H103" s="50">
        <v>159</v>
      </c>
      <c r="I103" s="50">
        <v>0</v>
      </c>
      <c r="J103" s="50">
        <v>0</v>
      </c>
      <c r="K103" s="30">
        <f>SUM(G103:J103)</f>
        <v>367</v>
      </c>
      <c r="L103" s="30">
        <f>COUNTIF(G103:J103, "&gt;0" )</f>
        <v>2</v>
      </c>
      <c r="M103" s="30">
        <f>IF(L103=0,0,K103/L103)</f>
        <v>183.5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5" customHeight="1" x14ac:dyDescent="0.25">
      <c r="A104" s="50">
        <v>92</v>
      </c>
      <c r="B104" s="1" t="s">
        <v>744</v>
      </c>
      <c r="C104" s="22" t="s">
        <v>743</v>
      </c>
      <c r="E104" s="1" t="s">
        <v>1231</v>
      </c>
      <c r="F104" s="1" t="s">
        <v>8</v>
      </c>
      <c r="G104" s="50">
        <v>0</v>
      </c>
      <c r="H104" s="50">
        <v>0</v>
      </c>
      <c r="I104" s="50">
        <v>181</v>
      </c>
      <c r="J104" s="50">
        <v>182</v>
      </c>
      <c r="K104" s="30">
        <f>SUM(G104:J104)</f>
        <v>363</v>
      </c>
      <c r="L104" s="30">
        <f>COUNTIF(G104:J104, "&gt;0" )</f>
        <v>2</v>
      </c>
      <c r="M104" s="30">
        <f>IF(L104=0,0,K104/L104)</f>
        <v>181.5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5" customHeight="1" x14ac:dyDescent="0.25">
      <c r="A105" s="50">
        <v>93</v>
      </c>
      <c r="B105" s="1" t="s">
        <v>712</v>
      </c>
      <c r="C105" s="22" t="s">
        <v>711</v>
      </c>
      <c r="E105" s="1" t="s">
        <v>1229</v>
      </c>
      <c r="F105" s="1" t="s">
        <v>8</v>
      </c>
      <c r="G105" s="50">
        <v>0</v>
      </c>
      <c r="H105" s="50">
        <v>0</v>
      </c>
      <c r="I105" s="50">
        <v>214</v>
      </c>
      <c r="J105" s="50">
        <v>147</v>
      </c>
      <c r="K105" s="30">
        <f>SUM(G105:J105)</f>
        <v>361</v>
      </c>
      <c r="L105" s="30">
        <f>COUNTIF(G105:J105, "&gt;0" )</f>
        <v>2</v>
      </c>
      <c r="M105" s="30">
        <f>IF(L105=0,0,K105/L105)</f>
        <v>180.5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5" customHeight="1" x14ac:dyDescent="0.25">
      <c r="A106" s="50">
        <v>94</v>
      </c>
      <c r="B106" s="1" t="s">
        <v>840</v>
      </c>
      <c r="C106" s="22" t="s">
        <v>839</v>
      </c>
      <c r="E106" s="64" t="s">
        <v>1235</v>
      </c>
      <c r="F106" s="64" t="s">
        <v>8</v>
      </c>
      <c r="G106" s="24">
        <v>206</v>
      </c>
      <c r="H106" s="24">
        <v>153</v>
      </c>
      <c r="I106" s="24">
        <v>0</v>
      </c>
      <c r="J106" s="24">
        <v>0</v>
      </c>
      <c r="K106" s="19">
        <f>SUM(G106:J106)</f>
        <v>359</v>
      </c>
      <c r="L106" s="19">
        <f>COUNTIF(G106:J106, "&gt;0" )</f>
        <v>2</v>
      </c>
      <c r="M106" s="19">
        <f>IF(L106=0,0,K106/L106)</f>
        <v>179.5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5" customHeight="1" x14ac:dyDescent="0.25">
      <c r="A107" s="50">
        <v>95</v>
      </c>
      <c r="B107" s="1" t="s">
        <v>738</v>
      </c>
      <c r="C107" s="22" t="s">
        <v>737</v>
      </c>
      <c r="E107" s="1" t="s">
        <v>1231</v>
      </c>
      <c r="F107" s="1" t="s">
        <v>8</v>
      </c>
      <c r="G107" s="50">
        <v>189</v>
      </c>
      <c r="H107" s="50">
        <v>162</v>
      </c>
      <c r="I107" s="50">
        <v>0</v>
      </c>
      <c r="J107" s="50">
        <v>0</v>
      </c>
      <c r="K107" s="30">
        <f>SUM(G107:J107)</f>
        <v>351</v>
      </c>
      <c r="L107" s="30">
        <f>COUNTIF(G107:J107, "&gt;0" )</f>
        <v>2</v>
      </c>
      <c r="M107" s="30">
        <f>IF(L107=0,0,K107/L107)</f>
        <v>175.5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5" customHeight="1" x14ac:dyDescent="0.25">
      <c r="A108" s="50">
        <v>96</v>
      </c>
      <c r="B108" s="1" t="s">
        <v>572</v>
      </c>
      <c r="C108" s="22" t="s">
        <v>571</v>
      </c>
      <c r="E108" s="1" t="s">
        <v>1221</v>
      </c>
      <c r="F108" s="1" t="s">
        <v>8</v>
      </c>
      <c r="G108" s="50">
        <v>0</v>
      </c>
      <c r="H108" s="50">
        <v>0</v>
      </c>
      <c r="I108" s="50">
        <v>200</v>
      </c>
      <c r="J108" s="50">
        <v>140</v>
      </c>
      <c r="K108" s="30">
        <f>SUM(G108:J108)</f>
        <v>340</v>
      </c>
      <c r="L108" s="30">
        <f>COUNTIF(G108:J108, "&gt;0" )</f>
        <v>2</v>
      </c>
      <c r="M108" s="30">
        <f>IF(L108=0,0,K108/L108)</f>
        <v>170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5" customHeight="1" x14ac:dyDescent="0.25">
      <c r="A109" s="50">
        <v>97</v>
      </c>
      <c r="B109" s="1" t="s">
        <v>650</v>
      </c>
      <c r="C109" s="22" t="s">
        <v>649</v>
      </c>
      <c r="E109" s="1" t="s">
        <v>1225</v>
      </c>
      <c r="F109" s="1" t="s">
        <v>8</v>
      </c>
      <c r="G109" s="50">
        <v>151</v>
      </c>
      <c r="H109" s="50">
        <v>183</v>
      </c>
      <c r="I109" s="50">
        <v>0</v>
      </c>
      <c r="J109" s="50">
        <v>0</v>
      </c>
      <c r="K109" s="30">
        <f>SUM(G109:J109)</f>
        <v>334</v>
      </c>
      <c r="L109" s="30">
        <f>COUNTIF(G109:J109, "&gt;0" )</f>
        <v>2</v>
      </c>
      <c r="M109" s="30">
        <f>IF(L109=0,0,K109/L109)</f>
        <v>167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5" customHeight="1" x14ac:dyDescent="0.25">
      <c r="A110" s="50">
        <v>98</v>
      </c>
      <c r="B110" s="1" t="s">
        <v>724</v>
      </c>
      <c r="C110" s="22" t="s">
        <v>723</v>
      </c>
      <c r="E110" s="1" t="s">
        <v>1230</v>
      </c>
      <c r="F110" s="1" t="s">
        <v>8</v>
      </c>
      <c r="G110" s="50">
        <v>186</v>
      </c>
      <c r="H110" s="50">
        <v>148</v>
      </c>
      <c r="I110" s="50">
        <v>0</v>
      </c>
      <c r="J110" s="50">
        <v>0</v>
      </c>
      <c r="K110" s="30">
        <f>SUM(G110:J110)</f>
        <v>334</v>
      </c>
      <c r="L110" s="30">
        <f>COUNTIF(G110:J110, "&gt;0" )</f>
        <v>2</v>
      </c>
      <c r="M110" s="30">
        <f>IF(L110=0,0,K110/L110)</f>
        <v>167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5" customHeight="1" x14ac:dyDescent="0.25">
      <c r="A111" s="50">
        <v>99</v>
      </c>
      <c r="B111" s="1" t="s">
        <v>652</v>
      </c>
      <c r="C111" s="22" t="s">
        <v>651</v>
      </c>
      <c r="E111" s="64" t="s">
        <v>1225</v>
      </c>
      <c r="F111" s="64" t="s">
        <v>8</v>
      </c>
      <c r="G111" s="24">
        <v>0</v>
      </c>
      <c r="H111" s="24">
        <v>0</v>
      </c>
      <c r="I111" s="24">
        <v>158</v>
      </c>
      <c r="J111" s="24">
        <v>143</v>
      </c>
      <c r="K111" s="19">
        <f>SUM(G111:J111)</f>
        <v>301</v>
      </c>
      <c r="L111" s="19">
        <f>COUNTIF(G111:J111, "&gt;0" )</f>
        <v>2</v>
      </c>
      <c r="M111" s="19">
        <f>IF(L111=0,0,K111/L111)</f>
        <v>150.5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5" customHeight="1" x14ac:dyDescent="0.25">
      <c r="A112" s="50">
        <v>100</v>
      </c>
      <c r="B112" s="1" t="s">
        <v>806</v>
      </c>
      <c r="C112" s="22" t="s">
        <v>805</v>
      </c>
      <c r="E112" s="1" t="s">
        <v>1234</v>
      </c>
      <c r="F112" s="1" t="s">
        <v>8</v>
      </c>
      <c r="G112" s="50">
        <v>144</v>
      </c>
      <c r="H112" s="50">
        <v>0</v>
      </c>
      <c r="I112" s="50">
        <v>149</v>
      </c>
      <c r="J112" s="50">
        <v>0</v>
      </c>
      <c r="K112" s="30">
        <f>SUM(G112:J112)</f>
        <v>293</v>
      </c>
      <c r="L112" s="30">
        <f>COUNTIF(G112:J112, "&gt;0" )</f>
        <v>2</v>
      </c>
      <c r="M112" s="30">
        <f>IF(L112=0,0,K112/L112)</f>
        <v>146.5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5" customHeight="1" x14ac:dyDescent="0.25">
      <c r="A113" s="50">
        <v>101</v>
      </c>
      <c r="B113" s="1" t="s">
        <v>574</v>
      </c>
      <c r="C113" s="22" t="s">
        <v>573</v>
      </c>
      <c r="E113" s="1" t="s">
        <v>1221</v>
      </c>
      <c r="F113" s="1" t="s">
        <v>8</v>
      </c>
      <c r="G113" s="50">
        <v>0</v>
      </c>
      <c r="H113" s="50">
        <v>0</v>
      </c>
      <c r="I113" s="50">
        <v>173</v>
      </c>
      <c r="J113" s="50">
        <v>114</v>
      </c>
      <c r="K113" s="30">
        <f>SUM(G113:J113)</f>
        <v>287</v>
      </c>
      <c r="L113" s="30">
        <f>COUNTIF(G113:J113, "&gt;0" )</f>
        <v>2</v>
      </c>
      <c r="M113" s="30">
        <f>IF(L113=0,0,K113/L113)</f>
        <v>143.5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5" customHeight="1" x14ac:dyDescent="0.25">
      <c r="A114" s="50">
        <v>102</v>
      </c>
      <c r="B114" s="1" t="s">
        <v>844</v>
      </c>
      <c r="C114" s="22" t="s">
        <v>843</v>
      </c>
      <c r="E114" s="1" t="s">
        <v>1235</v>
      </c>
      <c r="F114" s="1" t="s">
        <v>8</v>
      </c>
      <c r="G114" s="50">
        <v>0</v>
      </c>
      <c r="H114" s="50">
        <v>0</v>
      </c>
      <c r="I114" s="50">
        <v>127</v>
      </c>
      <c r="J114" s="50">
        <v>150</v>
      </c>
      <c r="K114" s="30">
        <f>SUM(G114:J114)</f>
        <v>277</v>
      </c>
      <c r="L114" s="30">
        <f>COUNTIF(G114:J114, "&gt;0" )</f>
        <v>2</v>
      </c>
      <c r="M114" s="30">
        <f>IF(L114=0,0,K114/L114)</f>
        <v>138.5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5" customHeight="1" x14ac:dyDescent="0.25">
      <c r="A115" s="50">
        <v>103</v>
      </c>
      <c r="B115" s="1" t="s">
        <v>808</v>
      </c>
      <c r="C115" s="22" t="s">
        <v>807</v>
      </c>
      <c r="E115" s="1" t="s">
        <v>1234</v>
      </c>
      <c r="F115" s="1" t="s">
        <v>8</v>
      </c>
      <c r="G115" s="50">
        <v>0</v>
      </c>
      <c r="H115" s="50">
        <v>101</v>
      </c>
      <c r="I115" s="50">
        <v>0</v>
      </c>
      <c r="J115" s="50">
        <v>162</v>
      </c>
      <c r="K115" s="30">
        <f>SUM(G115:J115)</f>
        <v>263</v>
      </c>
      <c r="L115" s="30">
        <f>COUNTIF(G115:J115, "&gt;0" )</f>
        <v>2</v>
      </c>
      <c r="M115" s="30">
        <f>IF(L115=0,0,K115/L115)</f>
        <v>131.5</v>
      </c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5" customHeight="1" x14ac:dyDescent="0.25">
      <c r="A116" s="50">
        <v>104</v>
      </c>
      <c r="B116" s="1" t="s">
        <v>800</v>
      </c>
      <c r="C116" s="22" t="s">
        <v>799</v>
      </c>
      <c r="E116" s="1" t="s">
        <v>1234</v>
      </c>
      <c r="F116" s="1" t="s">
        <v>8</v>
      </c>
      <c r="G116" s="50">
        <v>0</v>
      </c>
      <c r="H116" s="50">
        <v>118</v>
      </c>
      <c r="I116" s="50">
        <v>0</v>
      </c>
      <c r="J116" s="50">
        <v>132</v>
      </c>
      <c r="K116" s="30">
        <f>SUM(G116:J116)</f>
        <v>250</v>
      </c>
      <c r="L116" s="30">
        <f>COUNTIF(G116:J116, "&gt;0" )</f>
        <v>2</v>
      </c>
      <c r="M116" s="30">
        <f>IF(L116=0,0,K116/L116)</f>
        <v>125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5" customHeight="1" x14ac:dyDescent="0.25">
      <c r="A117" s="50">
        <v>105</v>
      </c>
      <c r="B117" s="1" t="s">
        <v>580</v>
      </c>
      <c r="C117" s="22" t="s">
        <v>579</v>
      </c>
      <c r="E117" s="1" t="s">
        <v>1221</v>
      </c>
      <c r="F117" s="1" t="s">
        <v>8</v>
      </c>
      <c r="G117" s="50">
        <v>120</v>
      </c>
      <c r="H117" s="50">
        <v>127</v>
      </c>
      <c r="I117" s="50">
        <v>0</v>
      </c>
      <c r="J117" s="50">
        <v>0</v>
      </c>
      <c r="K117" s="30">
        <f>SUM(G117:J117)</f>
        <v>247</v>
      </c>
      <c r="L117" s="30">
        <f>COUNTIF(G117:J117, "&gt;0" )</f>
        <v>2</v>
      </c>
      <c r="M117" s="30">
        <f>IF(L117=0,0,K117/L117)</f>
        <v>123.5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5" customHeight="1" x14ac:dyDescent="0.25">
      <c r="A118" s="50">
        <v>106</v>
      </c>
      <c r="B118" s="1" t="s">
        <v>752</v>
      </c>
      <c r="C118" s="22" t="s">
        <v>751</v>
      </c>
      <c r="E118" s="1" t="s">
        <v>1231</v>
      </c>
      <c r="F118" s="1" t="s">
        <v>8</v>
      </c>
      <c r="G118" s="50">
        <v>0</v>
      </c>
      <c r="H118" s="50">
        <v>0</v>
      </c>
      <c r="I118" s="50">
        <v>0</v>
      </c>
      <c r="J118" s="50">
        <v>212</v>
      </c>
      <c r="K118" s="30">
        <f>SUM(G118:J118)</f>
        <v>212</v>
      </c>
      <c r="L118" s="30">
        <f>COUNTIF(G118:J118, "&gt;0" )</f>
        <v>1</v>
      </c>
      <c r="M118" s="30">
        <f>IF(L118=0,0,K118/L118)</f>
        <v>212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5" customHeight="1" x14ac:dyDescent="0.25">
      <c r="A119" s="50">
        <v>107</v>
      </c>
      <c r="B119" s="1" t="s">
        <v>618</v>
      </c>
      <c r="C119" s="22" t="s">
        <v>617</v>
      </c>
      <c r="E119" s="1" t="s">
        <v>1243</v>
      </c>
      <c r="F119" s="1" t="s">
        <v>8</v>
      </c>
      <c r="G119" s="50">
        <v>0</v>
      </c>
      <c r="H119" s="50">
        <v>0</v>
      </c>
      <c r="I119" s="50">
        <v>0</v>
      </c>
      <c r="J119" s="50">
        <v>171</v>
      </c>
      <c r="K119" s="30">
        <f>SUM(G119:J119)</f>
        <v>171</v>
      </c>
      <c r="L119" s="30">
        <f>COUNTIF(G119:J119, "&gt;0" )</f>
        <v>1</v>
      </c>
      <c r="M119" s="30">
        <f>IF(L119=0,0,K119/L119)</f>
        <v>171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5" customHeight="1" x14ac:dyDescent="0.25">
      <c r="A120" s="50">
        <v>108</v>
      </c>
      <c r="B120" s="1" t="s">
        <v>660</v>
      </c>
      <c r="C120" s="22" t="s">
        <v>659</v>
      </c>
      <c r="E120" s="1" t="s">
        <v>1225</v>
      </c>
      <c r="F120" s="1" t="s">
        <v>8</v>
      </c>
      <c r="G120" s="50">
        <v>0</v>
      </c>
      <c r="H120" s="50">
        <v>0</v>
      </c>
      <c r="I120" s="50">
        <v>0</v>
      </c>
      <c r="J120" s="50">
        <v>166</v>
      </c>
      <c r="K120" s="30">
        <f>SUM(G120:J120)</f>
        <v>166</v>
      </c>
      <c r="L120" s="30">
        <f>COUNTIF(G120:J120, "&gt;0" )</f>
        <v>1</v>
      </c>
      <c r="M120" s="30">
        <f>IF(L120=0,0,K120/L120)</f>
        <v>166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5" customHeight="1" x14ac:dyDescent="0.25">
      <c r="A121" s="50">
        <v>109</v>
      </c>
      <c r="B121" s="1" t="s">
        <v>892</v>
      </c>
      <c r="C121" s="22" t="s">
        <v>891</v>
      </c>
      <c r="E121" s="1" t="s">
        <v>1238</v>
      </c>
      <c r="F121" s="1" t="s">
        <v>8</v>
      </c>
      <c r="G121" s="50">
        <v>163</v>
      </c>
      <c r="H121" s="50">
        <v>0</v>
      </c>
      <c r="I121" s="50">
        <v>0</v>
      </c>
      <c r="J121" s="50">
        <v>0</v>
      </c>
      <c r="K121" s="30">
        <f>SUM(G121:J121)</f>
        <v>163</v>
      </c>
      <c r="L121" s="30">
        <f>COUNTIF(G121:J121, "&gt;0" )</f>
        <v>1</v>
      </c>
      <c r="M121" s="30">
        <f>IF(L121=0,0,K121/L121)</f>
        <v>163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5" customHeight="1" x14ac:dyDescent="0.25">
      <c r="A122" s="50">
        <v>110</v>
      </c>
      <c r="B122" s="1" t="s">
        <v>602</v>
      </c>
      <c r="C122" s="22" t="s">
        <v>601</v>
      </c>
      <c r="E122" s="1" t="s">
        <v>1223</v>
      </c>
      <c r="F122" s="1" t="s">
        <v>8</v>
      </c>
      <c r="G122" s="50">
        <v>0</v>
      </c>
      <c r="H122" s="50">
        <v>0</v>
      </c>
      <c r="I122" s="50">
        <v>0</v>
      </c>
      <c r="J122" s="50">
        <v>161</v>
      </c>
      <c r="K122" s="30">
        <f>SUM(G122:J122)</f>
        <v>161</v>
      </c>
      <c r="L122" s="30">
        <f>COUNTIF(G122:J122, "&gt;0" )</f>
        <v>1</v>
      </c>
      <c r="M122" s="30">
        <f>IF(L122=0,0,K122/L122)</f>
        <v>161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5" customHeight="1" x14ac:dyDescent="0.25">
      <c r="A123" s="50">
        <v>111</v>
      </c>
      <c r="B123" s="1" t="s">
        <v>820</v>
      </c>
      <c r="C123" s="22" t="s">
        <v>819</v>
      </c>
      <c r="E123" s="1" t="s">
        <v>1235</v>
      </c>
      <c r="F123" s="1" t="s">
        <v>8</v>
      </c>
      <c r="G123" s="50">
        <v>0</v>
      </c>
      <c r="H123" s="50">
        <v>145</v>
      </c>
      <c r="I123" s="50">
        <v>0</v>
      </c>
      <c r="J123" s="50">
        <v>0</v>
      </c>
      <c r="K123" s="30">
        <f>SUM(G123:J123)</f>
        <v>145</v>
      </c>
      <c r="L123" s="30">
        <f>COUNTIF(G123:J123, "&gt;0" )</f>
        <v>1</v>
      </c>
      <c r="M123" s="30">
        <f>IF(L123=0,0,K123/L123)</f>
        <v>145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5" customHeight="1" x14ac:dyDescent="0.25">
      <c r="A124" s="50">
        <v>112</v>
      </c>
      <c r="B124" s="1" t="s">
        <v>854</v>
      </c>
      <c r="C124" s="22" t="s">
        <v>853</v>
      </c>
      <c r="E124" s="1" t="s">
        <v>1236</v>
      </c>
      <c r="F124" s="1" t="s">
        <v>8</v>
      </c>
      <c r="G124" s="50">
        <v>0</v>
      </c>
      <c r="H124" s="50">
        <v>0</v>
      </c>
      <c r="I124" s="50">
        <v>0</v>
      </c>
      <c r="J124" s="50">
        <v>141</v>
      </c>
      <c r="K124" s="30">
        <f>SUM(G124:J124)</f>
        <v>141</v>
      </c>
      <c r="L124" s="30">
        <f>COUNTIF(G124:J124, "&gt;0" )</f>
        <v>1</v>
      </c>
      <c r="M124" s="30">
        <f>IF(L124=0,0,K124/L124)</f>
        <v>141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5" customHeight="1" x14ac:dyDescent="0.25">
      <c r="A125" s="50">
        <v>113</v>
      </c>
      <c r="B125" s="1" t="s">
        <v>678</v>
      </c>
      <c r="C125" s="22" t="s">
        <v>677</v>
      </c>
      <c r="E125" s="64" t="s">
        <v>1226</v>
      </c>
      <c r="F125" s="64" t="s">
        <v>8</v>
      </c>
      <c r="G125" s="24">
        <v>113</v>
      </c>
      <c r="H125" s="24">
        <v>0</v>
      </c>
      <c r="I125" s="24">
        <v>0</v>
      </c>
      <c r="J125" s="24">
        <v>0</v>
      </c>
      <c r="K125" s="19">
        <f>SUM(G125:J125)</f>
        <v>113</v>
      </c>
      <c r="L125" s="19">
        <f>COUNTIF(G125:J125, "&gt;0" )</f>
        <v>1</v>
      </c>
      <c r="M125" s="19">
        <f>IF(L125=0,0,K125/L125)</f>
        <v>113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5" customHeight="1" x14ac:dyDescent="0.25">
      <c r="A126" s="50">
        <v>114</v>
      </c>
      <c r="B126" s="1" t="s">
        <v>798</v>
      </c>
      <c r="C126" s="22" t="s">
        <v>797</v>
      </c>
      <c r="E126" s="1" t="s">
        <v>1234</v>
      </c>
      <c r="F126" s="1" t="s">
        <v>8</v>
      </c>
      <c r="G126" s="50">
        <v>0</v>
      </c>
      <c r="H126" s="50">
        <v>0</v>
      </c>
      <c r="I126" s="50">
        <v>0</v>
      </c>
      <c r="J126" s="50">
        <v>0</v>
      </c>
      <c r="K126" s="30">
        <f>SUM(G126:J126)</f>
        <v>0</v>
      </c>
      <c r="L126" s="30">
        <f>COUNTIF(G126:J126, "&gt;0" )</f>
        <v>0</v>
      </c>
      <c r="M126" s="30">
        <f>IF(L126=0,0,K126/L126)</f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5" customHeight="1" x14ac:dyDescent="0.25">
      <c r="A127" s="50">
        <v>115</v>
      </c>
      <c r="B127" s="1" t="s">
        <v>616</v>
      </c>
      <c r="C127" s="22" t="s">
        <v>615</v>
      </c>
      <c r="E127" s="1" t="s">
        <v>1224</v>
      </c>
      <c r="F127" s="1" t="s">
        <v>8</v>
      </c>
      <c r="G127" s="50">
        <v>0</v>
      </c>
      <c r="H127" s="50">
        <v>0</v>
      </c>
      <c r="I127" s="50">
        <v>0</v>
      </c>
      <c r="J127" s="50">
        <v>0</v>
      </c>
      <c r="K127" s="30">
        <f>SUM(G127:J127)</f>
        <v>0</v>
      </c>
      <c r="L127" s="30">
        <f>COUNTIF(G127:J127, "&gt;0" )</f>
        <v>0</v>
      </c>
      <c r="M127" s="30">
        <f>IF(L127=0,0,K127/L127)</f>
        <v>0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5" customHeight="1" x14ac:dyDescent="0.25">
      <c r="A128" s="50">
        <v>116</v>
      </c>
      <c r="B128" s="1" t="s">
        <v>700</v>
      </c>
      <c r="C128" s="22" t="s">
        <v>699</v>
      </c>
      <c r="E128" s="1" t="s">
        <v>1229</v>
      </c>
      <c r="F128" s="1" t="s">
        <v>8</v>
      </c>
      <c r="G128" s="50">
        <v>0</v>
      </c>
      <c r="H128" s="50">
        <v>0</v>
      </c>
      <c r="I128" s="50">
        <v>0</v>
      </c>
      <c r="J128" s="50">
        <v>0</v>
      </c>
      <c r="K128" s="30">
        <f>SUM(G128:J128)</f>
        <v>0</v>
      </c>
      <c r="L128" s="30">
        <f>COUNTIF(G128:J128, "&gt;0" )</f>
        <v>0</v>
      </c>
      <c r="M128" s="30">
        <f>IF(L128=0,0,K128/L128)</f>
        <v>0</v>
      </c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5" customHeight="1" x14ac:dyDescent="0.25">
      <c r="A129" s="50">
        <v>117</v>
      </c>
      <c r="B129" s="1" t="s">
        <v>814</v>
      </c>
      <c r="C129" s="22" t="s">
        <v>813</v>
      </c>
      <c r="E129" s="1" t="s">
        <v>1255</v>
      </c>
      <c r="F129" s="1" t="s">
        <v>8</v>
      </c>
      <c r="G129" s="50">
        <v>0</v>
      </c>
      <c r="H129" s="50">
        <v>0</v>
      </c>
      <c r="I129" s="50">
        <v>0</v>
      </c>
      <c r="J129" s="50">
        <v>0</v>
      </c>
      <c r="K129" s="30">
        <f>SUM(G129:J129)</f>
        <v>0</v>
      </c>
      <c r="L129" s="30">
        <f>COUNTIF(G129:J129, "&gt;0" )</f>
        <v>0</v>
      </c>
      <c r="M129" s="30">
        <f>IF(L129=0,0,K129/L129)</f>
        <v>0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5" customHeight="1" x14ac:dyDescent="0.25">
      <c r="A130" s="50">
        <v>118</v>
      </c>
      <c r="B130" s="1" t="s">
        <v>728</v>
      </c>
      <c r="C130" s="22" t="s">
        <v>727</v>
      </c>
      <c r="E130" s="1" t="s">
        <v>1230</v>
      </c>
      <c r="F130" s="1" t="s">
        <v>8</v>
      </c>
      <c r="G130" s="50">
        <v>0</v>
      </c>
      <c r="H130" s="50">
        <v>0</v>
      </c>
      <c r="I130" s="50">
        <v>0</v>
      </c>
      <c r="J130" s="50">
        <v>0</v>
      </c>
      <c r="K130" s="30">
        <f>SUM(G130:J130)</f>
        <v>0</v>
      </c>
      <c r="L130" s="30">
        <f>COUNTIF(G130:J130, "&gt;0" )</f>
        <v>0</v>
      </c>
      <c r="M130" s="30">
        <f>IF(L130=0,0,K130/L130)</f>
        <v>0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5" customHeight="1" x14ac:dyDescent="0.25">
      <c r="A131" s="50">
        <v>119</v>
      </c>
      <c r="B131" s="1" t="s">
        <v>818</v>
      </c>
      <c r="C131" s="22" t="s">
        <v>817</v>
      </c>
      <c r="E131" s="1" t="s">
        <v>1255</v>
      </c>
      <c r="F131" s="1" t="s">
        <v>8</v>
      </c>
      <c r="G131" s="50">
        <v>0</v>
      </c>
      <c r="H131" s="50">
        <v>0</v>
      </c>
      <c r="I131" s="50">
        <v>0</v>
      </c>
      <c r="J131" s="50">
        <v>0</v>
      </c>
      <c r="K131" s="30">
        <f>SUM(G131:J131)</f>
        <v>0</v>
      </c>
      <c r="L131" s="30">
        <f>COUNTIF(G131:J131, "&gt;0" )</f>
        <v>0</v>
      </c>
      <c r="M131" s="30">
        <f>IF(L131=0,0,K131/L131)</f>
        <v>0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5" customHeight="1" x14ac:dyDescent="0.25">
      <c r="A132" s="50">
        <v>120</v>
      </c>
      <c r="B132" s="1" t="s">
        <v>776</v>
      </c>
      <c r="C132" s="22" t="s">
        <v>775</v>
      </c>
      <c r="E132" s="1" t="s">
        <v>1232</v>
      </c>
      <c r="F132" s="1" t="s">
        <v>8</v>
      </c>
      <c r="G132" s="50">
        <v>0</v>
      </c>
      <c r="H132" s="50">
        <v>0</v>
      </c>
      <c r="I132" s="50">
        <v>0</v>
      </c>
      <c r="J132" s="50">
        <v>0</v>
      </c>
      <c r="K132" s="30">
        <f>SUM(G132:J132)</f>
        <v>0</v>
      </c>
      <c r="L132" s="30">
        <f>COUNTIF(G132:J132, "&gt;0" )</f>
        <v>0</v>
      </c>
      <c r="M132" s="30">
        <f>IF(L132=0,0,K132/L132)</f>
        <v>0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5" customHeight="1" x14ac:dyDescent="0.25">
      <c r="A133" s="50">
        <v>121</v>
      </c>
      <c r="B133" s="1" t="s">
        <v>606</v>
      </c>
      <c r="C133" s="22" t="s">
        <v>605</v>
      </c>
      <c r="E133" s="64" t="s">
        <v>1223</v>
      </c>
      <c r="F133" s="64" t="s">
        <v>8</v>
      </c>
      <c r="G133" s="24">
        <v>0</v>
      </c>
      <c r="H133" s="24">
        <v>0</v>
      </c>
      <c r="I133" s="24">
        <v>0</v>
      </c>
      <c r="J133" s="24">
        <v>0</v>
      </c>
      <c r="K133" s="19">
        <f>SUM(G133:J133)</f>
        <v>0</v>
      </c>
      <c r="L133" s="19">
        <f>COUNTIF(G133:J133, "&gt;0" )</f>
        <v>0</v>
      </c>
      <c r="M133" s="19">
        <f>IF(L133=0,0,K133/L133)</f>
        <v>0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5" customHeight="1" x14ac:dyDescent="0.25">
      <c r="A134" s="50">
        <v>122</v>
      </c>
      <c r="B134" s="1" t="s">
        <v>730</v>
      </c>
      <c r="C134" s="22" t="s">
        <v>729</v>
      </c>
      <c r="E134" s="1" t="s">
        <v>1230</v>
      </c>
      <c r="F134" s="1" t="s">
        <v>8</v>
      </c>
      <c r="G134" s="50">
        <v>0</v>
      </c>
      <c r="H134" s="50">
        <v>0</v>
      </c>
      <c r="I134" s="50">
        <v>0</v>
      </c>
      <c r="J134" s="50">
        <v>0</v>
      </c>
      <c r="K134" s="30">
        <f>SUM(G134:J134)</f>
        <v>0</v>
      </c>
      <c r="L134" s="30">
        <f>COUNTIF(G134:J134, "&gt;0" )</f>
        <v>0</v>
      </c>
      <c r="M134" s="30">
        <f>IF(L134=0,0,K134/L134)</f>
        <v>0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5" customHeight="1" x14ac:dyDescent="0.25">
      <c r="A135" s="50">
        <v>123</v>
      </c>
      <c r="B135" s="1" t="s">
        <v>684</v>
      </c>
      <c r="C135" s="22" t="s">
        <v>683</v>
      </c>
      <c r="E135" s="1" t="s">
        <v>1228</v>
      </c>
      <c r="F135" s="1" t="s">
        <v>8</v>
      </c>
      <c r="G135" s="50">
        <v>0</v>
      </c>
      <c r="H135" s="50">
        <v>0</v>
      </c>
      <c r="I135" s="50">
        <v>0</v>
      </c>
      <c r="J135" s="50">
        <v>0</v>
      </c>
      <c r="K135" s="30">
        <f>SUM(G135:J135)</f>
        <v>0</v>
      </c>
      <c r="L135" s="30">
        <f>COUNTIF(G135:J135, "&gt;0" )</f>
        <v>0</v>
      </c>
      <c r="M135" s="30">
        <f>IF(L135=0,0,K135/L135)</f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5" customHeight="1" x14ac:dyDescent="0.25">
      <c r="A136" s="50">
        <v>124</v>
      </c>
      <c r="B136" s="1" t="s">
        <v>792</v>
      </c>
      <c r="C136" s="22" t="s">
        <v>791</v>
      </c>
      <c r="E136" s="1" t="s">
        <v>1233</v>
      </c>
      <c r="F136" s="1" t="s">
        <v>8</v>
      </c>
      <c r="G136" s="50">
        <v>0</v>
      </c>
      <c r="H136" s="50">
        <v>0</v>
      </c>
      <c r="I136" s="50">
        <v>0</v>
      </c>
      <c r="J136" s="50">
        <v>0</v>
      </c>
      <c r="K136" s="30">
        <f>SUM(G136:J136)</f>
        <v>0</v>
      </c>
      <c r="L136" s="30">
        <f>COUNTIF(G136:J136, "&gt;0" )</f>
        <v>0</v>
      </c>
      <c r="M136" s="30">
        <f>IF(L136=0,0,K136/L136)</f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5" customHeight="1" x14ac:dyDescent="0.25">
      <c r="A137" s="50">
        <v>125</v>
      </c>
      <c r="B137" s="1" t="s">
        <v>906</v>
      </c>
      <c r="C137" s="22" t="s">
        <v>905</v>
      </c>
      <c r="E137" s="1" t="s">
        <v>1238</v>
      </c>
      <c r="F137" s="1" t="s">
        <v>8</v>
      </c>
      <c r="G137" s="50">
        <v>0</v>
      </c>
      <c r="H137" s="50">
        <v>0</v>
      </c>
      <c r="I137" s="50">
        <v>0</v>
      </c>
      <c r="J137" s="50">
        <v>0</v>
      </c>
      <c r="K137" s="30">
        <f>SUM(G137:J137)</f>
        <v>0</v>
      </c>
      <c r="L137" s="30">
        <f>COUNTIF(G137:J137, "&gt;0" )</f>
        <v>0</v>
      </c>
      <c r="M137" s="30">
        <f>IF(L137=0,0,K137/L137)</f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5" customHeight="1" x14ac:dyDescent="0.25">
      <c r="A138" s="50">
        <v>126</v>
      </c>
      <c r="B138" s="1" t="s">
        <v>860</v>
      </c>
      <c r="C138" s="22" t="s">
        <v>859</v>
      </c>
      <c r="E138" s="1" t="s">
        <v>1236</v>
      </c>
      <c r="F138" s="1" t="s">
        <v>8</v>
      </c>
      <c r="G138" s="50">
        <v>0</v>
      </c>
      <c r="H138" s="50">
        <v>0</v>
      </c>
      <c r="I138" s="50">
        <v>0</v>
      </c>
      <c r="J138" s="50">
        <v>0</v>
      </c>
      <c r="K138" s="30">
        <f>SUM(G138:J138)</f>
        <v>0</v>
      </c>
      <c r="L138" s="30">
        <f>COUNTIF(G138:J138, "&gt;0" )</f>
        <v>0</v>
      </c>
      <c r="M138" s="30">
        <f>IF(L138=0,0,K138/L138)</f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5" customHeight="1" x14ac:dyDescent="0.25">
      <c r="A139" s="50">
        <v>127</v>
      </c>
      <c r="B139" s="1" t="s">
        <v>686</v>
      </c>
      <c r="C139" s="22" t="s">
        <v>685</v>
      </c>
      <c r="E139" s="1" t="s">
        <v>1228</v>
      </c>
      <c r="F139" s="1" t="s">
        <v>8</v>
      </c>
      <c r="G139" s="50">
        <v>0</v>
      </c>
      <c r="H139" s="50">
        <v>0</v>
      </c>
      <c r="I139" s="50">
        <v>0</v>
      </c>
      <c r="J139" s="50">
        <v>0</v>
      </c>
      <c r="K139" s="30">
        <f>SUM(G139:J139)</f>
        <v>0</v>
      </c>
      <c r="L139" s="30">
        <f>COUNTIF(G139:J139, "&gt;0" )</f>
        <v>0</v>
      </c>
      <c r="M139" s="30">
        <f>IF(L139=0,0,K139/L139)</f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5" customHeight="1" x14ac:dyDescent="0.25">
      <c r="A140" s="50">
        <v>128</v>
      </c>
      <c r="B140" s="1" t="s">
        <v>862</v>
      </c>
      <c r="C140" s="22" t="s">
        <v>861</v>
      </c>
      <c r="E140" s="1" t="s">
        <v>1236</v>
      </c>
      <c r="F140" s="1" t="s">
        <v>8</v>
      </c>
      <c r="G140" s="50">
        <v>0</v>
      </c>
      <c r="H140" s="50">
        <v>0</v>
      </c>
      <c r="I140" s="50">
        <v>0</v>
      </c>
      <c r="J140" s="50">
        <v>0</v>
      </c>
      <c r="K140" s="30">
        <f>SUM(G140:J140)</f>
        <v>0</v>
      </c>
      <c r="L140" s="30">
        <f>COUNTIF(G140:J140, "&gt;0" )</f>
        <v>0</v>
      </c>
      <c r="M140" s="30">
        <f>IF(L140=0,0,K140/L140)</f>
        <v>0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5" customHeight="1" x14ac:dyDescent="0.25">
      <c r="A141" s="50">
        <v>129</v>
      </c>
      <c r="B141" s="1" t="s">
        <v>826</v>
      </c>
      <c r="C141" s="22" t="s">
        <v>825</v>
      </c>
      <c r="E141" s="1" t="s">
        <v>1255</v>
      </c>
      <c r="F141" s="1" t="s">
        <v>8</v>
      </c>
      <c r="G141" s="50">
        <v>0</v>
      </c>
      <c r="H141" s="50">
        <v>0</v>
      </c>
      <c r="I141" s="50">
        <v>0</v>
      </c>
      <c r="J141" s="50">
        <v>0</v>
      </c>
      <c r="K141" s="30">
        <f>SUM(G141:J141)</f>
        <v>0</v>
      </c>
      <c r="L141" s="30">
        <f>COUNTIF(G141:J141, "&gt;0" )</f>
        <v>0</v>
      </c>
      <c r="M141" s="30">
        <f>IF(L141=0,0,K141/L141)</f>
        <v>0</v>
      </c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5" customHeight="1" x14ac:dyDescent="0.25">
      <c r="A142" s="50">
        <v>130</v>
      </c>
      <c r="B142" s="1" t="s">
        <v>644</v>
      </c>
      <c r="C142" s="22" t="s">
        <v>643</v>
      </c>
      <c r="E142" s="1" t="s">
        <v>1224</v>
      </c>
      <c r="F142" s="1" t="s">
        <v>8</v>
      </c>
      <c r="G142" s="50">
        <v>0</v>
      </c>
      <c r="H142" s="50">
        <v>0</v>
      </c>
      <c r="I142" s="50">
        <v>0</v>
      </c>
      <c r="J142" s="50">
        <v>0</v>
      </c>
      <c r="K142" s="30">
        <f>SUM(G142:J142)</f>
        <v>0</v>
      </c>
      <c r="L142" s="30">
        <f>COUNTIF(G142:J142, "&gt;0" )</f>
        <v>0</v>
      </c>
      <c r="M142" s="30">
        <f>IF(L142=0,0,K142/L142)</f>
        <v>0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5" customHeight="1" x14ac:dyDescent="0.25">
      <c r="A143" s="50">
        <v>131</v>
      </c>
      <c r="B143" s="1" t="s">
        <v>914</v>
      </c>
      <c r="C143" s="22" t="s">
        <v>913</v>
      </c>
      <c r="E143" s="64" t="s">
        <v>1238</v>
      </c>
      <c r="F143" s="64" t="s">
        <v>8</v>
      </c>
      <c r="G143" s="24">
        <v>0</v>
      </c>
      <c r="H143" s="24">
        <v>0</v>
      </c>
      <c r="I143" s="24">
        <v>0</v>
      </c>
      <c r="J143" s="24">
        <v>0</v>
      </c>
      <c r="K143" s="19">
        <f>SUM(G143:J143)</f>
        <v>0</v>
      </c>
      <c r="L143" s="19">
        <f>COUNTIF(G143:J143, "&gt;0" )</f>
        <v>0</v>
      </c>
      <c r="M143" s="19">
        <f>IF(L143=0,0,K143/L143)</f>
        <v>0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5" customHeight="1" x14ac:dyDescent="0.25">
      <c r="A144" s="50">
        <v>132</v>
      </c>
      <c r="B144" s="1" t="s">
        <v>828</v>
      </c>
      <c r="C144" s="22" t="s">
        <v>827</v>
      </c>
      <c r="E144" s="1" t="s">
        <v>1255</v>
      </c>
      <c r="F144" s="1" t="s">
        <v>8</v>
      </c>
      <c r="G144" s="50">
        <v>0</v>
      </c>
      <c r="H144" s="50">
        <v>0</v>
      </c>
      <c r="I144" s="50">
        <v>0</v>
      </c>
      <c r="J144" s="50">
        <v>0</v>
      </c>
      <c r="K144" s="30">
        <f>SUM(G144:J144)</f>
        <v>0</v>
      </c>
      <c r="L144" s="30">
        <f>COUNTIF(G144:J144, "&gt;0" )</f>
        <v>0</v>
      </c>
      <c r="M144" s="30">
        <f>IF(L144=0,0,K144/L144)</f>
        <v>0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5" customHeight="1" x14ac:dyDescent="0.25">
      <c r="A145" s="50">
        <v>133</v>
      </c>
      <c r="B145" s="1" t="s">
        <v>646</v>
      </c>
      <c r="C145" s="22" t="s">
        <v>645</v>
      </c>
      <c r="E145" s="64" t="s">
        <v>1224</v>
      </c>
      <c r="F145" s="64" t="s">
        <v>8</v>
      </c>
      <c r="G145" s="24">
        <v>0</v>
      </c>
      <c r="H145" s="24">
        <v>0</v>
      </c>
      <c r="I145" s="24">
        <v>0</v>
      </c>
      <c r="J145" s="24">
        <v>0</v>
      </c>
      <c r="K145" s="19">
        <f>SUM(G145:J145)</f>
        <v>0</v>
      </c>
      <c r="L145" s="19">
        <f>COUNTIF(G145:J145, "&gt;0" )</f>
        <v>0</v>
      </c>
      <c r="M145" s="19">
        <f>IF(L145=0,0,K145/L145)</f>
        <v>0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5" customHeight="1" x14ac:dyDescent="0.25">
      <c r="A146" s="50">
        <v>134</v>
      </c>
      <c r="B146" s="1" t="s">
        <v>694</v>
      </c>
      <c r="C146" s="22" t="s">
        <v>693</v>
      </c>
      <c r="E146" s="1" t="s">
        <v>1228</v>
      </c>
      <c r="F146" s="1" t="s">
        <v>8</v>
      </c>
      <c r="G146" s="50">
        <v>0</v>
      </c>
      <c r="H146" s="50">
        <v>0</v>
      </c>
      <c r="I146" s="50">
        <v>0</v>
      </c>
      <c r="J146" s="50">
        <v>0</v>
      </c>
      <c r="K146" s="30">
        <f>SUM(G146:J146)</f>
        <v>0</v>
      </c>
      <c r="L146" s="30">
        <f>COUNTIF(G146:J146, "&gt;0" )</f>
        <v>0</v>
      </c>
      <c r="M146" s="30">
        <f>IF(L146=0,0,K146/L146)</f>
        <v>0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5" customHeight="1" x14ac:dyDescent="0.25">
      <c r="A147" s="50">
        <v>135</v>
      </c>
      <c r="B147" s="1" t="s">
        <v>884</v>
      </c>
      <c r="C147" s="22" t="s">
        <v>883</v>
      </c>
      <c r="E147" s="1" t="s">
        <v>1237</v>
      </c>
      <c r="F147" s="1" t="s">
        <v>8</v>
      </c>
      <c r="G147" s="50">
        <v>0</v>
      </c>
      <c r="H147" s="50">
        <v>0</v>
      </c>
      <c r="I147" s="50">
        <v>0</v>
      </c>
      <c r="J147" s="50">
        <v>0</v>
      </c>
      <c r="K147" s="30">
        <f>SUM(G147:J147)</f>
        <v>0</v>
      </c>
      <c r="L147" s="30">
        <f>COUNTIF(G147:J147, "&gt;0" )</f>
        <v>0</v>
      </c>
      <c r="M147" s="30">
        <f>IF(L147=0,0,K147/L147)</f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5" customHeight="1" x14ac:dyDescent="0.25">
      <c r="A148" s="50">
        <v>136</v>
      </c>
      <c r="B148" s="1" t="s">
        <v>842</v>
      </c>
      <c r="C148" s="22" t="s">
        <v>841</v>
      </c>
      <c r="E148" s="1" t="s">
        <v>1255</v>
      </c>
      <c r="F148" s="1" t="s">
        <v>8</v>
      </c>
      <c r="G148" s="50">
        <v>0</v>
      </c>
      <c r="H148" s="50">
        <v>0</v>
      </c>
      <c r="I148" s="50">
        <v>0</v>
      </c>
      <c r="J148" s="50">
        <v>0</v>
      </c>
      <c r="K148" s="30">
        <f>SUM(G148:J148)</f>
        <v>0</v>
      </c>
      <c r="L148" s="30">
        <f>COUNTIF(G148:J148, "&gt;0" )</f>
        <v>0</v>
      </c>
      <c r="M148" s="30">
        <f>IF(L148=0,0,K148/L148)</f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5" customHeight="1" x14ac:dyDescent="0.25">
      <c r="A149" s="50">
        <v>137</v>
      </c>
      <c r="C149" s="22" t="s">
        <v>8</v>
      </c>
      <c r="E149" s="1" t="s">
        <v>1222</v>
      </c>
      <c r="F149" s="1" t="s">
        <v>8</v>
      </c>
      <c r="G149" s="50">
        <v>0</v>
      </c>
      <c r="H149" s="50">
        <v>0</v>
      </c>
      <c r="I149" s="50">
        <v>0</v>
      </c>
      <c r="J149" s="50">
        <v>0</v>
      </c>
      <c r="K149" s="30">
        <f>SUM(G149:J149)</f>
        <v>0</v>
      </c>
      <c r="L149" s="30">
        <f>COUNTIF(G149:J149, "&gt;0" )</f>
        <v>0</v>
      </c>
      <c r="M149" s="30">
        <f>IF(L149=0,0,K149/L149)</f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5" customHeight="1" x14ac:dyDescent="0.25">
      <c r="A150" s="50">
        <v>138</v>
      </c>
      <c r="C150" s="22" t="s">
        <v>8</v>
      </c>
      <c r="E150" s="64" t="s">
        <v>932</v>
      </c>
      <c r="F150" s="64" t="s">
        <v>8</v>
      </c>
      <c r="G150" s="24"/>
      <c r="H150" s="24"/>
      <c r="I150" s="24"/>
      <c r="J150" s="24"/>
      <c r="K150" s="19">
        <f>SUM(G150:J150)</f>
        <v>0</v>
      </c>
      <c r="L150" s="19">
        <f>COUNTIF(G150:J150, "&gt;0" )</f>
        <v>0</v>
      </c>
      <c r="M150" s="19">
        <f>IF(L150=0,0,K150/L150)</f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5" customHeight="1" x14ac:dyDescent="0.25">
      <c r="A151" s="50">
        <v>139</v>
      </c>
      <c r="C151" s="22" t="s">
        <v>8</v>
      </c>
      <c r="E151" s="1" t="s">
        <v>932</v>
      </c>
      <c r="F151" s="1" t="s">
        <v>8</v>
      </c>
      <c r="G151" s="50"/>
      <c r="H151" s="50"/>
      <c r="I151" s="50"/>
      <c r="J151" s="50"/>
      <c r="K151" s="30">
        <f>SUM(G151:J151)</f>
        <v>0</v>
      </c>
      <c r="L151" s="30">
        <f>COUNTIF(G151:J151, "&gt;0" )</f>
        <v>0</v>
      </c>
      <c r="M151" s="30">
        <f>IF(L151=0,0,K151/L151)</f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5" customHeight="1" x14ac:dyDescent="0.25">
      <c r="A152" s="50">
        <v>140</v>
      </c>
      <c r="C152" s="22" t="s">
        <v>8</v>
      </c>
      <c r="E152" s="64" t="s">
        <v>932</v>
      </c>
      <c r="F152" s="64" t="s">
        <v>8</v>
      </c>
      <c r="G152" s="24"/>
      <c r="H152" s="24"/>
      <c r="I152" s="24"/>
      <c r="J152" s="24"/>
      <c r="K152" s="19">
        <f>SUM(G152:J152)</f>
        <v>0</v>
      </c>
      <c r="L152" s="19">
        <f>COUNTIF(G152:J152, "&gt;0" )</f>
        <v>0</v>
      </c>
      <c r="M152" s="19">
        <f>IF(L152=0,0,K152/L152)</f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5" customHeight="1" x14ac:dyDescent="0.25">
      <c r="A153" s="50">
        <v>141</v>
      </c>
      <c r="C153" s="22" t="s">
        <v>8</v>
      </c>
      <c r="E153" s="1" t="s">
        <v>1222</v>
      </c>
      <c r="F153" s="1" t="s">
        <v>8</v>
      </c>
      <c r="G153" s="50">
        <v>0</v>
      </c>
      <c r="H153" s="50">
        <v>0</v>
      </c>
      <c r="I153" s="50">
        <v>0</v>
      </c>
      <c r="J153" s="50">
        <v>0</v>
      </c>
      <c r="K153" s="30">
        <f>SUM(G153:J153)</f>
        <v>0</v>
      </c>
      <c r="L153" s="30">
        <f>COUNTIF(G153:J153, "&gt;0" )</f>
        <v>0</v>
      </c>
      <c r="M153" s="30">
        <f>IF(L153=0,0,K153/L153)</f>
        <v>0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5" customHeight="1" x14ac:dyDescent="0.25">
      <c r="A154" s="50">
        <v>142</v>
      </c>
      <c r="C154" s="22" t="s">
        <v>8</v>
      </c>
      <c r="E154" s="64" t="s">
        <v>933</v>
      </c>
      <c r="F154" s="64" t="s">
        <v>8</v>
      </c>
      <c r="G154" s="24"/>
      <c r="H154" s="24"/>
      <c r="I154" s="24"/>
      <c r="J154" s="24"/>
      <c r="K154" s="19">
        <f>SUM(G154:J154)</f>
        <v>0</v>
      </c>
      <c r="L154" s="19">
        <f>COUNTIF(G154:J154, "&gt;0" )</f>
        <v>0</v>
      </c>
      <c r="M154" s="19">
        <f>IF(L154=0,0,K154/L154)</f>
        <v>0</v>
      </c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5" customHeight="1" x14ac:dyDescent="0.25">
      <c r="A155" s="50">
        <v>143</v>
      </c>
      <c r="C155" s="22" t="s">
        <v>8</v>
      </c>
      <c r="E155" s="1" t="s">
        <v>933</v>
      </c>
      <c r="F155" s="1" t="s">
        <v>8</v>
      </c>
      <c r="G155" s="50"/>
      <c r="H155" s="50"/>
      <c r="I155" s="50"/>
      <c r="J155" s="50"/>
      <c r="K155" s="30">
        <f>SUM(G155:J155)</f>
        <v>0</v>
      </c>
      <c r="L155" s="30">
        <f>COUNTIF(G155:J155, "&gt;0" )</f>
        <v>0</v>
      </c>
      <c r="M155" s="30">
        <f>IF(L155=0,0,K155/L155)</f>
        <v>0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5" customHeight="1" x14ac:dyDescent="0.25">
      <c r="A156" s="50">
        <v>144</v>
      </c>
      <c r="C156" s="22" t="s">
        <v>8</v>
      </c>
      <c r="E156" s="64" t="s">
        <v>933</v>
      </c>
      <c r="F156" s="64" t="s">
        <v>8</v>
      </c>
      <c r="G156" s="24"/>
      <c r="H156" s="24"/>
      <c r="I156" s="24"/>
      <c r="J156" s="24"/>
      <c r="K156" s="19">
        <f>SUM(G156:J156)</f>
        <v>0</v>
      </c>
      <c r="L156" s="19">
        <f>COUNTIF(G156:J156, "&gt;0" )</f>
        <v>0</v>
      </c>
      <c r="M156" s="19">
        <f>IF(L156=0,0,K156/L156)</f>
        <v>0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5" customHeight="1" x14ac:dyDescent="0.25">
      <c r="A157" s="50">
        <v>145</v>
      </c>
      <c r="C157" s="22" t="s">
        <v>8</v>
      </c>
      <c r="E157" s="64" t="s">
        <v>934</v>
      </c>
      <c r="F157" s="64" t="s">
        <v>8</v>
      </c>
      <c r="G157" s="24"/>
      <c r="H157" s="24"/>
      <c r="I157" s="24"/>
      <c r="J157" s="24"/>
      <c r="K157" s="19">
        <f>SUM(G157:J157)</f>
        <v>0</v>
      </c>
      <c r="L157" s="19">
        <f>COUNTIF(G157:J157, "&gt;0" )</f>
        <v>0</v>
      </c>
      <c r="M157" s="19">
        <f>IF(L157=0,0,K157/L157)</f>
        <v>0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5" customHeight="1" x14ac:dyDescent="0.25">
      <c r="A158" s="50">
        <v>146</v>
      </c>
      <c r="C158" s="22" t="s">
        <v>8</v>
      </c>
      <c r="E158" s="1" t="s">
        <v>934</v>
      </c>
      <c r="F158" s="1" t="s">
        <v>8</v>
      </c>
      <c r="G158" s="50"/>
      <c r="H158" s="50"/>
      <c r="I158" s="50"/>
      <c r="J158" s="50"/>
      <c r="K158" s="30">
        <f>SUM(G158:J158)</f>
        <v>0</v>
      </c>
      <c r="L158" s="30">
        <f>COUNTIF(G158:J158, "&gt;0" )</f>
        <v>0</v>
      </c>
      <c r="M158" s="30">
        <f>IF(L158=0,0,K158/L158)</f>
        <v>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5" customHeight="1" x14ac:dyDescent="0.25">
      <c r="A159" s="50">
        <v>147</v>
      </c>
      <c r="C159" s="22" t="s">
        <v>8</v>
      </c>
      <c r="E159" s="64" t="s">
        <v>934</v>
      </c>
      <c r="F159" s="64" t="s">
        <v>8</v>
      </c>
      <c r="G159" s="24"/>
      <c r="H159" s="24"/>
      <c r="I159" s="24"/>
      <c r="J159" s="24"/>
      <c r="K159" s="19">
        <f>SUM(G159:J159)</f>
        <v>0</v>
      </c>
      <c r="L159" s="19">
        <f>COUNTIF(G159:J159, "&gt;0" )</f>
        <v>0</v>
      </c>
      <c r="M159" s="19">
        <f>IF(L159=0,0,K159/L159)</f>
        <v>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5" customHeight="1" x14ac:dyDescent="0.25">
      <c r="A160" s="50">
        <v>148</v>
      </c>
      <c r="C160" s="22" t="s">
        <v>8</v>
      </c>
      <c r="E160" s="1" t="s">
        <v>1222</v>
      </c>
      <c r="F160" s="1" t="s">
        <v>8</v>
      </c>
      <c r="G160" s="50">
        <v>0</v>
      </c>
      <c r="H160" s="50">
        <v>0</v>
      </c>
      <c r="I160" s="50">
        <v>0</v>
      </c>
      <c r="J160" s="50">
        <v>0</v>
      </c>
      <c r="K160" s="30">
        <f>SUM(G160:J160)</f>
        <v>0</v>
      </c>
      <c r="L160" s="30">
        <f>COUNTIF(G160:J160, "&gt;0" )</f>
        <v>0</v>
      </c>
      <c r="M160" s="30">
        <f>IF(L160=0,0,K160/L160)</f>
        <v>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5" customHeight="1" x14ac:dyDescent="0.25">
      <c r="A161" s="50">
        <v>149</v>
      </c>
      <c r="C161" s="22" t="s">
        <v>8</v>
      </c>
      <c r="E161" s="1" t="s">
        <v>935</v>
      </c>
      <c r="F161" s="1" t="s">
        <v>8</v>
      </c>
      <c r="G161" s="50"/>
      <c r="H161" s="50"/>
      <c r="I161" s="50"/>
      <c r="J161" s="50"/>
      <c r="K161" s="30">
        <f>SUM(G161:J161)</f>
        <v>0</v>
      </c>
      <c r="L161" s="30">
        <f>COUNTIF(G161:J161, "&gt;0" )</f>
        <v>0</v>
      </c>
      <c r="M161" s="30">
        <f>IF(L161=0,0,K161/L161)</f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5" customHeight="1" x14ac:dyDescent="0.25">
      <c r="A162" s="50">
        <v>150</v>
      </c>
      <c r="C162" s="22" t="s">
        <v>8</v>
      </c>
      <c r="E162" s="1" t="s">
        <v>935</v>
      </c>
      <c r="F162" s="1" t="s">
        <v>8</v>
      </c>
      <c r="G162" s="50"/>
      <c r="H162" s="50"/>
      <c r="I162" s="50"/>
      <c r="J162" s="50"/>
      <c r="K162" s="30">
        <f>SUM(G162:J162)</f>
        <v>0</v>
      </c>
      <c r="L162" s="30">
        <f>COUNTIF(G162:J162, "&gt;0" )</f>
        <v>0</v>
      </c>
      <c r="M162" s="30">
        <f>IF(L162=0,0,K162/L162)</f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5" customHeight="1" x14ac:dyDescent="0.25">
      <c r="A163" s="50">
        <v>151</v>
      </c>
      <c r="C163" s="22" t="s">
        <v>8</v>
      </c>
      <c r="E163" s="1" t="s">
        <v>935</v>
      </c>
      <c r="F163" s="1" t="s">
        <v>8</v>
      </c>
      <c r="G163" s="50"/>
      <c r="H163" s="50"/>
      <c r="I163" s="50"/>
      <c r="J163" s="50"/>
      <c r="K163" s="30">
        <f>SUM(G163:J163)</f>
        <v>0</v>
      </c>
      <c r="L163" s="30">
        <f>COUNTIF(G163:J163, "&gt;0" )</f>
        <v>0</v>
      </c>
      <c r="M163" s="30">
        <f>IF(L163=0,0,K163/L163)</f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5" customHeight="1" x14ac:dyDescent="0.25">
      <c r="A164" s="50">
        <v>152</v>
      </c>
      <c r="C164" s="22" t="s">
        <v>8</v>
      </c>
      <c r="E164" s="1" t="s">
        <v>1222</v>
      </c>
      <c r="F164" s="1" t="s">
        <v>8</v>
      </c>
      <c r="G164" s="50">
        <v>0</v>
      </c>
      <c r="H164" s="50">
        <v>0</v>
      </c>
      <c r="I164" s="50">
        <v>0</v>
      </c>
      <c r="J164" s="50">
        <v>0</v>
      </c>
      <c r="K164" s="30">
        <f>SUM(G164:J164)</f>
        <v>0</v>
      </c>
      <c r="L164" s="30">
        <f>COUNTIF(G164:J164, "&gt;0" )</f>
        <v>0</v>
      </c>
      <c r="M164" s="30">
        <f>IF(L164=0,0,K164/L164)</f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5" customHeight="1" x14ac:dyDescent="0.25">
      <c r="A165" s="50">
        <v>153</v>
      </c>
      <c r="C165" s="22" t="s">
        <v>8</v>
      </c>
      <c r="E165" s="1" t="s">
        <v>1222</v>
      </c>
      <c r="F165" s="1" t="s">
        <v>8</v>
      </c>
      <c r="G165" s="50">
        <v>0</v>
      </c>
      <c r="H165" s="50">
        <v>0</v>
      </c>
      <c r="I165" s="50">
        <v>0</v>
      </c>
      <c r="J165" s="50">
        <v>0</v>
      </c>
      <c r="K165" s="30">
        <f>SUM(G165:J165)</f>
        <v>0</v>
      </c>
      <c r="L165" s="30">
        <f>COUNTIF(G165:J165, "&gt;0" )</f>
        <v>0</v>
      </c>
      <c r="M165" s="30">
        <f>IF(L165=0,0,K165/L165)</f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5" customHeight="1" x14ac:dyDescent="0.25">
      <c r="A166" s="50">
        <v>154</v>
      </c>
      <c r="C166" s="22" t="s">
        <v>8</v>
      </c>
      <c r="E166" s="1" t="s">
        <v>936</v>
      </c>
      <c r="F166" s="1" t="s">
        <v>8</v>
      </c>
      <c r="G166" s="50"/>
      <c r="H166" s="50"/>
      <c r="I166" s="50"/>
      <c r="J166" s="50"/>
      <c r="K166" s="30">
        <f>SUM(G166:J166)</f>
        <v>0</v>
      </c>
      <c r="L166" s="30">
        <f>COUNTIF(G166:J166, "&gt;0" )</f>
        <v>0</v>
      </c>
      <c r="M166" s="30">
        <f>IF(L166=0,0,K166/L166)</f>
        <v>0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5" customHeight="1" x14ac:dyDescent="0.25">
      <c r="A167" s="50">
        <v>155</v>
      </c>
      <c r="C167" s="22" t="s">
        <v>8</v>
      </c>
      <c r="E167" s="1" t="s">
        <v>936</v>
      </c>
      <c r="F167" s="1" t="s">
        <v>8</v>
      </c>
      <c r="G167" s="50"/>
      <c r="H167" s="50"/>
      <c r="I167" s="50"/>
      <c r="J167" s="50"/>
      <c r="K167" s="30">
        <f>SUM(G167:J167)</f>
        <v>0</v>
      </c>
      <c r="L167" s="30">
        <f>COUNTIF(G167:J167, "&gt;0" )</f>
        <v>0</v>
      </c>
      <c r="M167" s="30">
        <f>IF(L167=0,0,K167/L167)</f>
        <v>0</v>
      </c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5" customHeight="1" x14ac:dyDescent="0.25">
      <c r="A168" s="50">
        <v>156</v>
      </c>
      <c r="C168" s="22" t="s">
        <v>8</v>
      </c>
      <c r="E168" s="1" t="s">
        <v>936</v>
      </c>
      <c r="F168" s="1" t="s">
        <v>8</v>
      </c>
      <c r="G168" s="50"/>
      <c r="H168" s="50"/>
      <c r="I168" s="50"/>
      <c r="J168" s="50"/>
      <c r="K168" s="30">
        <f>SUM(G168:J168)</f>
        <v>0</v>
      </c>
      <c r="L168" s="30">
        <f>COUNTIF(G168:J168, "&gt;0" )</f>
        <v>0</v>
      </c>
      <c r="M168" s="30">
        <f>IF(L168=0,0,K168/L168)</f>
        <v>0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5" customHeight="1" x14ac:dyDescent="0.25">
      <c r="A169" s="50">
        <v>157</v>
      </c>
      <c r="C169" s="22" t="s">
        <v>8</v>
      </c>
      <c r="E169" s="1" t="s">
        <v>938</v>
      </c>
      <c r="F169" s="1" t="s">
        <v>8</v>
      </c>
      <c r="G169" s="50"/>
      <c r="H169" s="50"/>
      <c r="I169" s="50"/>
      <c r="J169" s="50"/>
      <c r="K169" s="30">
        <f>SUM(G169:J169)</f>
        <v>0</v>
      </c>
      <c r="L169" s="30">
        <f>COUNTIF(G169:J169, "&gt;0" )</f>
        <v>0</v>
      </c>
      <c r="M169" s="30">
        <f>IF(L169=0,0,K169/L169)</f>
        <v>0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5" customHeight="1" x14ac:dyDescent="0.25">
      <c r="A170" s="50">
        <v>158</v>
      </c>
      <c r="C170" s="22" t="s">
        <v>8</v>
      </c>
      <c r="E170" s="64" t="s">
        <v>938</v>
      </c>
      <c r="F170" s="64" t="s">
        <v>8</v>
      </c>
      <c r="G170" s="24"/>
      <c r="H170" s="24"/>
      <c r="I170" s="24"/>
      <c r="J170" s="24"/>
      <c r="K170" s="19">
        <f>SUM(G170:J170)</f>
        <v>0</v>
      </c>
      <c r="L170" s="19">
        <f>COUNTIF(G170:J170, "&gt;0" )</f>
        <v>0</v>
      </c>
      <c r="M170" s="19">
        <f>IF(L170=0,0,K170/L170)</f>
        <v>0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5" customHeight="1" x14ac:dyDescent="0.25">
      <c r="A171" s="50">
        <v>159</v>
      </c>
      <c r="C171" s="22" t="s">
        <v>8</v>
      </c>
      <c r="E171" s="1" t="s">
        <v>938</v>
      </c>
      <c r="F171" s="1" t="s">
        <v>8</v>
      </c>
      <c r="G171" s="50"/>
      <c r="H171" s="50"/>
      <c r="I171" s="50"/>
      <c r="J171" s="50"/>
      <c r="K171" s="30">
        <f>SUM(G171:J171)</f>
        <v>0</v>
      </c>
      <c r="L171" s="30">
        <f>COUNTIF(G171:J171, "&gt;0" )</f>
        <v>0</v>
      </c>
      <c r="M171" s="30">
        <f>IF(L171=0,0,K171/L171)</f>
        <v>0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5" customHeight="1" x14ac:dyDescent="0.25">
      <c r="A172" s="50">
        <v>160</v>
      </c>
      <c r="C172" s="22" t="s">
        <v>8</v>
      </c>
      <c r="E172" s="1" t="s">
        <v>939</v>
      </c>
      <c r="F172" s="1" t="s">
        <v>8</v>
      </c>
      <c r="G172" s="50"/>
      <c r="H172" s="50"/>
      <c r="I172" s="50"/>
      <c r="J172" s="50"/>
      <c r="K172" s="30">
        <f>SUM(G172:J172)</f>
        <v>0</v>
      </c>
      <c r="L172" s="30">
        <f>COUNTIF(G172:J172, "&gt;0" )</f>
        <v>0</v>
      </c>
      <c r="M172" s="30">
        <f>IF(L172=0,0,K172/L172)</f>
        <v>0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5" customHeight="1" x14ac:dyDescent="0.25">
      <c r="A173" s="50">
        <v>161</v>
      </c>
      <c r="C173" s="22" t="s">
        <v>8</v>
      </c>
      <c r="E173" s="1" t="s">
        <v>939</v>
      </c>
      <c r="F173" s="1" t="s">
        <v>8</v>
      </c>
      <c r="G173" s="50"/>
      <c r="H173" s="50"/>
      <c r="I173" s="50"/>
      <c r="J173" s="50"/>
      <c r="K173" s="30">
        <f>SUM(G173:J173)</f>
        <v>0</v>
      </c>
      <c r="L173" s="30">
        <f>COUNTIF(G173:J173, "&gt;0" )</f>
        <v>0</v>
      </c>
      <c r="M173" s="30">
        <f>IF(L173=0,0,K173/L173)</f>
        <v>0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5" customHeight="1" x14ac:dyDescent="0.25">
      <c r="A174" s="50">
        <v>162</v>
      </c>
      <c r="C174" s="22" t="s">
        <v>8</v>
      </c>
      <c r="E174" s="64" t="s">
        <v>939</v>
      </c>
      <c r="F174" s="64" t="s">
        <v>8</v>
      </c>
      <c r="G174" s="24"/>
      <c r="H174" s="24"/>
      <c r="I174" s="24"/>
      <c r="J174" s="24"/>
      <c r="K174" s="19">
        <f>SUM(G174:J174)</f>
        <v>0</v>
      </c>
      <c r="L174" s="19">
        <f>COUNTIF(G174:J174, "&gt;0" )</f>
        <v>0</v>
      </c>
      <c r="M174" s="19">
        <f>IF(L174=0,0,K174/L174)</f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5" customHeight="1" x14ac:dyDescent="0.25">
      <c r="A175" s="50">
        <v>163</v>
      </c>
      <c r="C175" s="22" t="s">
        <v>8</v>
      </c>
      <c r="E175" s="64" t="s">
        <v>940</v>
      </c>
      <c r="F175" s="64" t="s">
        <v>8</v>
      </c>
      <c r="G175" s="24"/>
      <c r="H175" s="24"/>
      <c r="I175" s="24"/>
      <c r="J175" s="24"/>
      <c r="K175" s="19">
        <f>SUM(G175:J175)</f>
        <v>0</v>
      </c>
      <c r="L175" s="19">
        <f>COUNTIF(G175:J175, "&gt;0" )</f>
        <v>0</v>
      </c>
      <c r="M175" s="19">
        <f>IF(L175=0,0,K175/L175)</f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5" customHeight="1" x14ac:dyDescent="0.25">
      <c r="A176" s="50">
        <v>164</v>
      </c>
      <c r="C176" s="22" t="s">
        <v>8</v>
      </c>
      <c r="E176" s="1" t="s">
        <v>940</v>
      </c>
      <c r="F176" s="1" t="s">
        <v>8</v>
      </c>
      <c r="G176" s="50"/>
      <c r="H176" s="50"/>
      <c r="I176" s="50"/>
      <c r="J176" s="50"/>
      <c r="K176" s="30">
        <f>SUM(G176:J176)</f>
        <v>0</v>
      </c>
      <c r="L176" s="30">
        <f>COUNTIF(G176:J176, "&gt;0" )</f>
        <v>0</v>
      </c>
      <c r="M176" s="30">
        <f>IF(L176=0,0,K176/L176)</f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5" customHeight="1" x14ac:dyDescent="0.25">
      <c r="A177" s="50">
        <v>165</v>
      </c>
      <c r="C177" s="22" t="s">
        <v>8</v>
      </c>
      <c r="E177" s="1" t="s">
        <v>940</v>
      </c>
      <c r="F177" s="1" t="s">
        <v>8</v>
      </c>
      <c r="G177" s="50"/>
      <c r="H177" s="50"/>
      <c r="I177" s="50"/>
      <c r="J177" s="50"/>
      <c r="K177" s="30">
        <f>SUM(G177:J177)</f>
        <v>0</v>
      </c>
      <c r="L177" s="30">
        <f>COUNTIF(G177:J177, "&gt;0" )</f>
        <v>0</v>
      </c>
      <c r="M177" s="30">
        <f>IF(L177=0,0,K177/L177)</f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5" customHeight="1" x14ac:dyDescent="0.25">
      <c r="A178" s="50">
        <v>166</v>
      </c>
      <c r="C178" s="22" t="s">
        <v>8</v>
      </c>
      <c r="E178" s="1" t="s">
        <v>1222</v>
      </c>
      <c r="F178" s="1" t="s">
        <v>8</v>
      </c>
      <c r="G178" s="50">
        <v>0</v>
      </c>
      <c r="H178" s="50">
        <v>0</v>
      </c>
      <c r="I178" s="50">
        <v>0</v>
      </c>
      <c r="J178" s="50">
        <v>0</v>
      </c>
      <c r="K178" s="30">
        <f>SUM(G178:J178)</f>
        <v>0</v>
      </c>
      <c r="L178" s="30">
        <f>COUNTIF(G178:J178, "&gt;0" )</f>
        <v>0</v>
      </c>
      <c r="M178" s="30">
        <f>IF(L178=0,0,K178/L178)</f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5" customHeight="1" x14ac:dyDescent="0.25">
      <c r="A179" s="50">
        <v>167</v>
      </c>
      <c r="C179" s="22" t="s">
        <v>8</v>
      </c>
      <c r="E179" s="1" t="s">
        <v>941</v>
      </c>
      <c r="F179" s="1" t="s">
        <v>8</v>
      </c>
      <c r="G179" s="50"/>
      <c r="H179" s="50"/>
      <c r="I179" s="50"/>
      <c r="J179" s="50"/>
      <c r="K179" s="30">
        <f>SUM(G179:J179)</f>
        <v>0</v>
      </c>
      <c r="L179" s="30">
        <f>COUNTIF(G179:J179, "&gt;0" )</f>
        <v>0</v>
      </c>
      <c r="M179" s="30">
        <f>IF(L179=0,0,K179/L179)</f>
        <v>0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5" customHeight="1" x14ac:dyDescent="0.25">
      <c r="A180" s="50">
        <v>168</v>
      </c>
      <c r="C180" s="22" t="s">
        <v>8</v>
      </c>
      <c r="E180" s="64" t="s">
        <v>941</v>
      </c>
      <c r="F180" s="64" t="s">
        <v>8</v>
      </c>
      <c r="G180" s="24"/>
      <c r="H180" s="24"/>
      <c r="I180" s="24"/>
      <c r="J180" s="24"/>
      <c r="K180" s="19">
        <f>SUM(G180:J180)</f>
        <v>0</v>
      </c>
      <c r="L180" s="19">
        <f>COUNTIF(G180:J180, "&gt;0" )</f>
        <v>0</v>
      </c>
      <c r="M180" s="19">
        <f>IF(L180=0,0,K180/L180)</f>
        <v>0</v>
      </c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5" customHeight="1" x14ac:dyDescent="0.25">
      <c r="A181" s="50">
        <v>169</v>
      </c>
      <c r="C181" s="22" t="s">
        <v>8</v>
      </c>
      <c r="E181" s="1" t="s">
        <v>941</v>
      </c>
      <c r="F181" s="1" t="s">
        <v>8</v>
      </c>
      <c r="G181" s="50"/>
      <c r="H181" s="50"/>
      <c r="I181" s="50"/>
      <c r="J181" s="50"/>
      <c r="K181" s="30">
        <f>SUM(G181:J181)</f>
        <v>0</v>
      </c>
      <c r="L181" s="30">
        <f>COUNTIF(G181:J181, "&gt;0" )</f>
        <v>0</v>
      </c>
      <c r="M181" s="30">
        <f>IF(L181=0,0,K181/L181)</f>
        <v>0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5" customHeight="1" x14ac:dyDescent="0.25">
      <c r="A182" s="50">
        <v>170</v>
      </c>
      <c r="C182" s="22" t="s">
        <v>8</v>
      </c>
      <c r="E182" s="64" t="s">
        <v>1222</v>
      </c>
      <c r="F182" s="64" t="s">
        <v>8</v>
      </c>
      <c r="G182" s="24">
        <v>0</v>
      </c>
      <c r="H182" s="24">
        <v>0</v>
      </c>
      <c r="I182" s="24">
        <v>0</v>
      </c>
      <c r="J182" s="24">
        <v>0</v>
      </c>
      <c r="K182" s="19">
        <f>SUM(G182:J182)</f>
        <v>0</v>
      </c>
      <c r="L182" s="19">
        <f>COUNTIF(G182:J182, "&gt;0" )</f>
        <v>0</v>
      </c>
      <c r="M182" s="19">
        <f>IF(L182=0,0,K182/L182)</f>
        <v>0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5" customHeight="1" x14ac:dyDescent="0.25">
      <c r="A183" s="50">
        <v>171</v>
      </c>
      <c r="C183" s="22" t="s">
        <v>8</v>
      </c>
      <c r="E183" s="1" t="s">
        <v>1222</v>
      </c>
      <c r="F183" s="1" t="s">
        <v>8</v>
      </c>
      <c r="G183" s="50">
        <v>0</v>
      </c>
      <c r="H183" s="50">
        <v>0</v>
      </c>
      <c r="I183" s="50">
        <v>0</v>
      </c>
      <c r="J183" s="50">
        <v>0</v>
      </c>
      <c r="K183" s="30">
        <f>SUM(G183:J183)</f>
        <v>0</v>
      </c>
      <c r="L183" s="30">
        <f>COUNTIF(G183:J183, "&gt;0" )</f>
        <v>0</v>
      </c>
      <c r="M183" s="30">
        <f>IF(L183=0,0,K183/L183)</f>
        <v>0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5" customHeight="1" x14ac:dyDescent="0.25">
      <c r="A184" s="50">
        <v>172</v>
      </c>
      <c r="C184" s="22" t="s">
        <v>8</v>
      </c>
      <c r="E184" s="1" t="s">
        <v>942</v>
      </c>
      <c r="F184" s="1" t="s">
        <v>8</v>
      </c>
      <c r="G184" s="50"/>
      <c r="H184" s="50"/>
      <c r="I184" s="50"/>
      <c r="J184" s="50"/>
      <c r="K184" s="30">
        <f>SUM(G184:J184)</f>
        <v>0</v>
      </c>
      <c r="L184" s="30">
        <f>COUNTIF(G184:J184, "&gt;0" )</f>
        <v>0</v>
      </c>
      <c r="M184" s="30">
        <f>IF(L184=0,0,K184/L184)</f>
        <v>0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5" customHeight="1" x14ac:dyDescent="0.25">
      <c r="A185" s="50">
        <v>173</v>
      </c>
      <c r="C185" s="22" t="s">
        <v>8</v>
      </c>
      <c r="E185" s="1" t="s">
        <v>942</v>
      </c>
      <c r="F185" s="1" t="s">
        <v>8</v>
      </c>
      <c r="G185" s="50"/>
      <c r="H185" s="50"/>
      <c r="I185" s="50"/>
      <c r="J185" s="50"/>
      <c r="K185" s="30">
        <f>SUM(G185:J185)</f>
        <v>0</v>
      </c>
      <c r="L185" s="30">
        <f>COUNTIF(G185:J185, "&gt;0" )</f>
        <v>0</v>
      </c>
      <c r="M185" s="30">
        <f>IF(L185=0,0,K185/L185)</f>
        <v>0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5" customHeight="1" x14ac:dyDescent="0.25">
      <c r="A186" s="50">
        <v>174</v>
      </c>
      <c r="C186" s="22" t="s">
        <v>8</v>
      </c>
      <c r="E186" s="1" t="s">
        <v>942</v>
      </c>
      <c r="F186" s="1" t="s">
        <v>8</v>
      </c>
      <c r="G186" s="50"/>
      <c r="H186" s="50"/>
      <c r="I186" s="50"/>
      <c r="J186" s="50"/>
      <c r="K186" s="30">
        <f>SUM(G186:J186)</f>
        <v>0</v>
      </c>
      <c r="L186" s="30">
        <f>COUNTIF(G186:J186, "&gt;0" )</f>
        <v>0</v>
      </c>
      <c r="M186" s="30">
        <f>IF(L186=0,0,K186/L186)</f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5" customHeight="1" x14ac:dyDescent="0.25">
      <c r="A187" s="50">
        <v>175</v>
      </c>
      <c r="C187" s="22" t="s">
        <v>8</v>
      </c>
      <c r="E187" s="1" t="s">
        <v>1222</v>
      </c>
      <c r="F187" s="1" t="s">
        <v>8</v>
      </c>
      <c r="G187" s="50">
        <v>0</v>
      </c>
      <c r="H187" s="50">
        <v>0</v>
      </c>
      <c r="I187" s="50">
        <v>0</v>
      </c>
      <c r="J187" s="50">
        <v>0</v>
      </c>
      <c r="K187" s="30">
        <f>SUM(G187:J187)</f>
        <v>0</v>
      </c>
      <c r="L187" s="30">
        <f>COUNTIF(G187:J187, "&gt;0" )</f>
        <v>0</v>
      </c>
      <c r="M187" s="30">
        <f>IF(L187=0,0,K187/L187)</f>
        <v>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5" customHeight="1" x14ac:dyDescent="0.25">
      <c r="A188" s="50">
        <v>176</v>
      </c>
      <c r="C188" s="22" t="s">
        <v>8</v>
      </c>
      <c r="E188" s="64" t="s">
        <v>1222</v>
      </c>
      <c r="F188" s="64" t="s">
        <v>8</v>
      </c>
      <c r="G188" s="24">
        <v>0</v>
      </c>
      <c r="H188" s="24">
        <v>0</v>
      </c>
      <c r="I188" s="24">
        <v>0</v>
      </c>
      <c r="J188" s="24">
        <v>0</v>
      </c>
      <c r="K188" s="19">
        <f>SUM(G188:J188)</f>
        <v>0</v>
      </c>
      <c r="L188" s="19">
        <f>COUNTIF(G188:J188, "&gt;0" )</f>
        <v>0</v>
      </c>
      <c r="M188" s="19">
        <f>IF(L188=0,0,K188/L188)</f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5" customHeight="1" x14ac:dyDescent="0.25">
      <c r="A189" s="50">
        <v>177</v>
      </c>
      <c r="C189" s="22" t="s">
        <v>8</v>
      </c>
      <c r="E189" s="1" t="s">
        <v>943</v>
      </c>
      <c r="F189" s="1" t="s">
        <v>8</v>
      </c>
      <c r="G189" s="50"/>
      <c r="H189" s="50"/>
      <c r="I189" s="50"/>
      <c r="J189" s="50"/>
      <c r="K189" s="30">
        <f>SUM(G189:J189)</f>
        <v>0</v>
      </c>
      <c r="L189" s="30">
        <f>COUNTIF(G189:J189, "&gt;0" )</f>
        <v>0</v>
      </c>
      <c r="M189" s="30">
        <f>IF(L189=0,0,K189/L189)</f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5" customHeight="1" x14ac:dyDescent="0.25">
      <c r="A190" s="50">
        <v>178</v>
      </c>
      <c r="C190" s="22" t="s">
        <v>8</v>
      </c>
      <c r="E190" s="1" t="s">
        <v>943</v>
      </c>
      <c r="F190" s="1" t="s">
        <v>8</v>
      </c>
      <c r="G190" s="50"/>
      <c r="H190" s="50"/>
      <c r="I190" s="50"/>
      <c r="J190" s="50"/>
      <c r="K190" s="30">
        <f>SUM(G190:J190)</f>
        <v>0</v>
      </c>
      <c r="L190" s="30">
        <f>COUNTIF(G190:J190, "&gt;0" )</f>
        <v>0</v>
      </c>
      <c r="M190" s="30">
        <f>IF(L190=0,0,K190/L190)</f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5" customHeight="1" x14ac:dyDescent="0.25">
      <c r="A191" s="50">
        <v>179</v>
      </c>
      <c r="C191" s="22" t="s">
        <v>8</v>
      </c>
      <c r="E191" s="64" t="s">
        <v>943</v>
      </c>
      <c r="F191" s="64" t="s">
        <v>8</v>
      </c>
      <c r="G191" s="24"/>
      <c r="H191" s="24"/>
      <c r="I191" s="24"/>
      <c r="J191" s="24"/>
      <c r="K191" s="19">
        <f>SUM(G191:J191)</f>
        <v>0</v>
      </c>
      <c r="L191" s="19">
        <f>COUNTIF(G191:J191, "&gt;0" )</f>
        <v>0</v>
      </c>
      <c r="M191" s="19">
        <f>IF(L191=0,0,K191/L191)</f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5" customHeight="1" x14ac:dyDescent="0.25">
      <c r="A192" s="50">
        <v>180</v>
      </c>
      <c r="C192" s="22" t="s">
        <v>8</v>
      </c>
      <c r="E192" s="64" t="s">
        <v>944</v>
      </c>
      <c r="F192" s="64" t="s">
        <v>8</v>
      </c>
      <c r="G192" s="24"/>
      <c r="H192" s="24"/>
      <c r="I192" s="24"/>
      <c r="J192" s="24"/>
      <c r="K192" s="19">
        <f>SUM(G192:J192)</f>
        <v>0</v>
      </c>
      <c r="L192" s="19">
        <f>COUNTIF(G192:J192, "&gt;0" )</f>
        <v>0</v>
      </c>
      <c r="M192" s="19">
        <f>IF(L192=0,0,K192/L192)</f>
        <v>0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5" customHeight="1" x14ac:dyDescent="0.25">
      <c r="A193" s="50">
        <v>181</v>
      </c>
      <c r="C193" s="22" t="s">
        <v>8</v>
      </c>
      <c r="E193" s="64" t="s">
        <v>944</v>
      </c>
      <c r="F193" s="64" t="s">
        <v>8</v>
      </c>
      <c r="G193" s="24"/>
      <c r="H193" s="24"/>
      <c r="I193" s="24"/>
      <c r="J193" s="24"/>
      <c r="K193" s="19">
        <f>SUM(G193:J193)</f>
        <v>0</v>
      </c>
      <c r="L193" s="19">
        <f>COUNTIF(G193:J193, "&gt;0" )</f>
        <v>0</v>
      </c>
      <c r="M193" s="19">
        <f>IF(L193=0,0,K193/L193)</f>
        <v>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5" customHeight="1" x14ac:dyDescent="0.25">
      <c r="A194" s="50">
        <v>182</v>
      </c>
      <c r="C194" s="22" t="s">
        <v>8</v>
      </c>
      <c r="E194" s="1" t="s">
        <v>944</v>
      </c>
      <c r="F194" s="1" t="s">
        <v>8</v>
      </c>
      <c r="G194" s="50"/>
      <c r="H194" s="50"/>
      <c r="I194" s="50"/>
      <c r="J194" s="50"/>
      <c r="K194" s="30">
        <f>SUM(G194:J194)</f>
        <v>0</v>
      </c>
      <c r="L194" s="30">
        <f>COUNTIF(G194:J194, "&gt;0" )</f>
        <v>0</v>
      </c>
      <c r="M194" s="30">
        <f>IF(L194=0,0,K194/L194)</f>
        <v>0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5" customHeight="1" x14ac:dyDescent="0.25">
      <c r="A195" s="50">
        <v>183</v>
      </c>
      <c r="C195" s="22" t="s">
        <v>8</v>
      </c>
      <c r="E195" s="1" t="s">
        <v>1222</v>
      </c>
      <c r="F195" s="1" t="s">
        <v>8</v>
      </c>
      <c r="G195" s="50">
        <v>0</v>
      </c>
      <c r="H195" s="50">
        <v>0</v>
      </c>
      <c r="I195" s="50">
        <v>0</v>
      </c>
      <c r="J195" s="50">
        <v>0</v>
      </c>
      <c r="K195" s="30">
        <f>SUM(G195:J195)</f>
        <v>0</v>
      </c>
      <c r="L195" s="30">
        <f>COUNTIF(G195:J195, "&gt;0" )</f>
        <v>0</v>
      </c>
      <c r="M195" s="30">
        <f>IF(L195=0,0,K195/L195)</f>
        <v>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5" customHeight="1" x14ac:dyDescent="0.25">
      <c r="A196" s="50">
        <v>184</v>
      </c>
      <c r="C196" s="22" t="s">
        <v>8</v>
      </c>
      <c r="E196" s="64" t="s">
        <v>945</v>
      </c>
      <c r="F196" s="64" t="s">
        <v>8</v>
      </c>
      <c r="G196" s="24"/>
      <c r="H196" s="24"/>
      <c r="I196" s="24"/>
      <c r="J196" s="24"/>
      <c r="K196" s="19">
        <f>SUM(G196:J196)</f>
        <v>0</v>
      </c>
      <c r="L196" s="19">
        <f>COUNTIF(G196:J196, "&gt;0" )</f>
        <v>0</v>
      </c>
      <c r="M196" s="19">
        <f>IF(L196=0,0,K196/L196)</f>
        <v>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5" customHeight="1" x14ac:dyDescent="0.25">
      <c r="A197" s="50">
        <v>185</v>
      </c>
      <c r="C197" s="22" t="s">
        <v>8</v>
      </c>
      <c r="E197" s="1" t="s">
        <v>945</v>
      </c>
      <c r="F197" s="1" t="s">
        <v>8</v>
      </c>
      <c r="G197" s="50"/>
      <c r="H197" s="50"/>
      <c r="I197" s="50"/>
      <c r="J197" s="50"/>
      <c r="K197" s="30">
        <f>SUM(G197:J197)</f>
        <v>0</v>
      </c>
      <c r="L197" s="30">
        <f>COUNTIF(G197:J197, "&gt;0" )</f>
        <v>0</v>
      </c>
      <c r="M197" s="30">
        <f>IF(L197=0,0,K197/L197)</f>
        <v>0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5" customHeight="1" x14ac:dyDescent="0.25">
      <c r="A198" s="50">
        <v>186</v>
      </c>
      <c r="C198" s="22" t="s">
        <v>8</v>
      </c>
      <c r="E198" s="1" t="s">
        <v>945</v>
      </c>
      <c r="F198" s="1" t="s">
        <v>8</v>
      </c>
      <c r="G198" s="50"/>
      <c r="H198" s="50"/>
      <c r="I198" s="50"/>
      <c r="J198" s="50"/>
      <c r="K198" s="30">
        <f>SUM(G198:J198)</f>
        <v>0</v>
      </c>
      <c r="L198" s="30">
        <f>COUNTIF(G198:J198, "&gt;0" )</f>
        <v>0</v>
      </c>
      <c r="M198" s="30">
        <f>IF(L198=0,0,K198/L198)</f>
        <v>0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5" customHeight="1" x14ac:dyDescent="0.25">
      <c r="A199" s="50">
        <v>187</v>
      </c>
      <c r="C199" s="22" t="s">
        <v>8</v>
      </c>
      <c r="E199" s="1" t="s">
        <v>946</v>
      </c>
      <c r="F199" s="1" t="s">
        <v>8</v>
      </c>
      <c r="G199" s="50"/>
      <c r="H199" s="50"/>
      <c r="I199" s="50"/>
      <c r="J199" s="50"/>
      <c r="K199" s="30">
        <f>SUM(G199:J199)</f>
        <v>0</v>
      </c>
      <c r="L199" s="30">
        <f>COUNTIF(G199:J199, "&gt;0" )</f>
        <v>0</v>
      </c>
      <c r="M199" s="30">
        <f>IF(L199=0,0,K199/L199)</f>
        <v>0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5" customHeight="1" x14ac:dyDescent="0.25">
      <c r="A200" s="50">
        <v>188</v>
      </c>
      <c r="C200" s="22" t="s">
        <v>8</v>
      </c>
      <c r="E200" s="1" t="s">
        <v>946</v>
      </c>
      <c r="F200" s="1" t="s">
        <v>8</v>
      </c>
      <c r="G200" s="50"/>
      <c r="H200" s="50"/>
      <c r="I200" s="50"/>
      <c r="J200" s="50"/>
      <c r="K200" s="30">
        <f>SUM(G200:J200)</f>
        <v>0</v>
      </c>
      <c r="L200" s="30">
        <f>COUNTIF(G200:J200, "&gt;0" )</f>
        <v>0</v>
      </c>
      <c r="M200" s="30">
        <f>IF(L200=0,0,K200/L200)</f>
        <v>0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5" customHeight="1" x14ac:dyDescent="0.25">
      <c r="A201" s="50">
        <v>189</v>
      </c>
      <c r="C201" s="22" t="s">
        <v>8</v>
      </c>
      <c r="E201" s="1" t="s">
        <v>946</v>
      </c>
      <c r="F201" s="1" t="s">
        <v>8</v>
      </c>
      <c r="G201" s="50"/>
      <c r="H201" s="50"/>
      <c r="I201" s="50"/>
      <c r="J201" s="50"/>
      <c r="K201" s="30">
        <f>SUM(G201:J201)</f>
        <v>0</v>
      </c>
      <c r="L201" s="30">
        <f>COUNTIF(G201:J201, "&gt;0" )</f>
        <v>0</v>
      </c>
      <c r="M201" s="30">
        <f>IF(L201=0,0,K201/L201)</f>
        <v>0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5" customHeight="1" x14ac:dyDescent="0.25">
      <c r="A202" s="50">
        <v>190</v>
      </c>
      <c r="C202" s="22" t="s">
        <v>8</v>
      </c>
      <c r="E202" s="1" t="s">
        <v>1222</v>
      </c>
      <c r="F202" s="1" t="s">
        <v>8</v>
      </c>
      <c r="G202" s="50">
        <v>0</v>
      </c>
      <c r="H202" s="50">
        <v>0</v>
      </c>
      <c r="I202" s="50">
        <v>0</v>
      </c>
      <c r="J202" s="50">
        <v>0</v>
      </c>
      <c r="K202" s="30">
        <f>SUM(G202:J202)</f>
        <v>0</v>
      </c>
      <c r="L202" s="30">
        <f>COUNTIF(G202:J202, "&gt;0" )</f>
        <v>0</v>
      </c>
      <c r="M202" s="30">
        <f>IF(L202=0,0,K202/L202)</f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5" customHeight="1" x14ac:dyDescent="0.25">
      <c r="A203" s="50">
        <v>191</v>
      </c>
      <c r="C203" s="22" t="s">
        <v>8</v>
      </c>
      <c r="E203" s="1" t="s">
        <v>1222</v>
      </c>
      <c r="F203" s="1" t="s">
        <v>8</v>
      </c>
      <c r="G203" s="50">
        <v>0</v>
      </c>
      <c r="H203" s="50">
        <v>0</v>
      </c>
      <c r="I203" s="50">
        <v>0</v>
      </c>
      <c r="J203" s="50">
        <v>0</v>
      </c>
      <c r="K203" s="30">
        <f>SUM(G203:J203)</f>
        <v>0</v>
      </c>
      <c r="L203" s="30">
        <f>COUNTIF(G203:J203, "&gt;0" )</f>
        <v>0</v>
      </c>
      <c r="M203" s="30">
        <f>IF(L203=0,0,K203/L203)</f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5" customHeight="1" x14ac:dyDescent="0.25">
      <c r="A204" s="50">
        <v>192</v>
      </c>
      <c r="C204" s="22" t="s">
        <v>8</v>
      </c>
      <c r="E204" s="1" t="s">
        <v>947</v>
      </c>
      <c r="F204" s="1" t="s">
        <v>8</v>
      </c>
      <c r="G204" s="50"/>
      <c r="H204" s="50"/>
      <c r="I204" s="50"/>
      <c r="J204" s="50"/>
      <c r="K204" s="30">
        <f>SUM(G204:J204)</f>
        <v>0</v>
      </c>
      <c r="L204" s="30">
        <f>COUNTIF(G204:J204, "&gt;0" )</f>
        <v>0</v>
      </c>
      <c r="M204" s="30">
        <f>IF(L204=0,0,K204/L204)</f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5" customHeight="1" x14ac:dyDescent="0.25">
      <c r="A205" s="50">
        <v>193</v>
      </c>
      <c r="C205" s="22" t="s">
        <v>8</v>
      </c>
      <c r="E205" s="1" t="s">
        <v>947</v>
      </c>
      <c r="F205" s="1" t="s">
        <v>8</v>
      </c>
      <c r="G205" s="50"/>
      <c r="H205" s="50"/>
      <c r="I205" s="50"/>
      <c r="J205" s="50"/>
      <c r="K205" s="30">
        <f>SUM(G205:J205)</f>
        <v>0</v>
      </c>
      <c r="L205" s="30">
        <f>COUNTIF(G205:J205, "&gt;0" )</f>
        <v>0</v>
      </c>
      <c r="M205" s="30">
        <f>IF(L205=0,0,K205/L205)</f>
        <v>0</v>
      </c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5" customHeight="1" x14ac:dyDescent="0.25">
      <c r="A206" s="50">
        <v>194</v>
      </c>
      <c r="C206" s="22" t="s">
        <v>8</v>
      </c>
      <c r="E206" s="1" t="s">
        <v>947</v>
      </c>
      <c r="F206" s="1" t="s">
        <v>8</v>
      </c>
      <c r="G206" s="50"/>
      <c r="H206" s="50"/>
      <c r="I206" s="50"/>
      <c r="J206" s="50"/>
      <c r="K206" s="30">
        <f>SUM(G206:J206)</f>
        <v>0</v>
      </c>
      <c r="L206" s="30">
        <f>COUNTIF(G206:J206, "&gt;0" )</f>
        <v>0</v>
      </c>
      <c r="M206" s="30">
        <f>IF(L206=0,0,K206/L206)</f>
        <v>0</v>
      </c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5" customHeight="1" x14ac:dyDescent="0.25">
      <c r="A207" s="50">
        <v>195</v>
      </c>
      <c r="C207" s="22" t="s">
        <v>8</v>
      </c>
      <c r="E207" s="1" t="s">
        <v>948</v>
      </c>
      <c r="F207" s="1" t="s">
        <v>8</v>
      </c>
      <c r="G207" s="50"/>
      <c r="H207" s="50"/>
      <c r="I207" s="50"/>
      <c r="J207" s="50"/>
      <c r="K207" s="30">
        <f>SUM(G207:J207)</f>
        <v>0</v>
      </c>
      <c r="L207" s="30">
        <f>COUNTIF(G207:J207, "&gt;0" )</f>
        <v>0</v>
      </c>
      <c r="M207" s="30">
        <f>IF(L207=0,0,K207/L207)</f>
        <v>0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5" customHeight="1" x14ac:dyDescent="0.25">
      <c r="A208" s="50">
        <v>196</v>
      </c>
      <c r="C208" s="22" t="s">
        <v>8</v>
      </c>
      <c r="E208" s="64" t="s">
        <v>948</v>
      </c>
      <c r="F208" s="64" t="s">
        <v>8</v>
      </c>
      <c r="G208" s="24"/>
      <c r="H208" s="24"/>
      <c r="I208" s="24"/>
      <c r="J208" s="24"/>
      <c r="K208" s="19">
        <f>SUM(G208:J208)</f>
        <v>0</v>
      </c>
      <c r="L208" s="19">
        <f>COUNTIF(G208:J208, "&gt;0" )</f>
        <v>0</v>
      </c>
      <c r="M208" s="19">
        <f>IF(L208=0,0,K208/L208)</f>
        <v>0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5" customHeight="1" x14ac:dyDescent="0.25">
      <c r="A209" s="50">
        <v>197</v>
      </c>
      <c r="C209" s="22" t="s">
        <v>8</v>
      </c>
      <c r="E209" s="1" t="s">
        <v>948</v>
      </c>
      <c r="F209" s="1" t="s">
        <v>8</v>
      </c>
      <c r="G209" s="50"/>
      <c r="H209" s="50"/>
      <c r="I209" s="50"/>
      <c r="J209" s="50"/>
      <c r="K209" s="30">
        <f>SUM(G209:J209)</f>
        <v>0</v>
      </c>
      <c r="L209" s="30">
        <f>COUNTIF(G209:J209, "&gt;0" )</f>
        <v>0</v>
      </c>
      <c r="M209" s="30">
        <f>IF(L209=0,0,K209/L209)</f>
        <v>0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5" customHeight="1" x14ac:dyDescent="0.25">
      <c r="A210" s="50">
        <v>198</v>
      </c>
      <c r="C210" s="22" t="s">
        <v>8</v>
      </c>
      <c r="E210" s="1" t="s">
        <v>1241</v>
      </c>
      <c r="F210" s="1" t="s">
        <v>8</v>
      </c>
      <c r="G210" s="50">
        <v>0</v>
      </c>
      <c r="H210" s="50">
        <v>0</v>
      </c>
      <c r="I210" s="50">
        <v>0</v>
      </c>
      <c r="J210" s="50">
        <v>0</v>
      </c>
      <c r="K210" s="30">
        <f>SUM(G210:J210)</f>
        <v>0</v>
      </c>
      <c r="L210" s="30">
        <f>COUNTIF(G210:J210, "&gt;0" )</f>
        <v>0</v>
      </c>
      <c r="M210" s="30">
        <f>IF(L210=0,0,K210/L210)</f>
        <v>0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5" customHeight="1" x14ac:dyDescent="0.25">
      <c r="A211" s="50">
        <v>199</v>
      </c>
      <c r="C211" s="22" t="s">
        <v>8</v>
      </c>
      <c r="E211" s="64" t="s">
        <v>1241</v>
      </c>
      <c r="F211" s="64" t="s">
        <v>8</v>
      </c>
      <c r="G211" s="24">
        <v>0</v>
      </c>
      <c r="H211" s="24">
        <v>0</v>
      </c>
      <c r="I211" s="24">
        <v>0</v>
      </c>
      <c r="J211" s="24">
        <v>0</v>
      </c>
      <c r="K211" s="19">
        <f>SUM(G211:J211)</f>
        <v>0</v>
      </c>
      <c r="L211" s="19">
        <f>COUNTIF(G211:J211, "&gt;0" )</f>
        <v>0</v>
      </c>
      <c r="M211" s="19">
        <f>IF(L211=0,0,K211/L211)</f>
        <v>0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5" customHeight="1" x14ac:dyDescent="0.25">
      <c r="A212" s="50">
        <v>200</v>
      </c>
      <c r="C212" s="22" t="s">
        <v>8</v>
      </c>
      <c r="E212" s="1" t="s">
        <v>955</v>
      </c>
      <c r="F212" s="1" t="s">
        <v>8</v>
      </c>
      <c r="G212" s="50"/>
      <c r="H212" s="50"/>
      <c r="I212" s="50"/>
      <c r="J212" s="50"/>
      <c r="K212" s="30">
        <f>SUM(G212:J212)</f>
        <v>0</v>
      </c>
      <c r="L212" s="30">
        <f>COUNTIF(G212:J212, "&gt;0" )</f>
        <v>0</v>
      </c>
      <c r="M212" s="30">
        <f>IF(L212=0,0,K212/L212)</f>
        <v>0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5" customHeight="1" x14ac:dyDescent="0.25">
      <c r="A213" s="50">
        <v>201</v>
      </c>
      <c r="C213" s="22" t="s">
        <v>8</v>
      </c>
      <c r="E213" s="64" t="s">
        <v>955</v>
      </c>
      <c r="F213" s="64" t="s">
        <v>8</v>
      </c>
      <c r="G213" s="24"/>
      <c r="H213" s="24"/>
      <c r="I213" s="24"/>
      <c r="J213" s="24"/>
      <c r="K213" s="19">
        <f>SUM(G213:J213)</f>
        <v>0</v>
      </c>
      <c r="L213" s="19">
        <f>COUNTIF(G213:J213, "&gt;0" )</f>
        <v>0</v>
      </c>
      <c r="M213" s="19">
        <f>IF(L213=0,0,K213/L213)</f>
        <v>0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5" customHeight="1" x14ac:dyDescent="0.25">
      <c r="A214" s="50">
        <v>202</v>
      </c>
      <c r="C214" s="22" t="s">
        <v>8</v>
      </c>
      <c r="E214" s="64" t="s">
        <v>955</v>
      </c>
      <c r="F214" s="64" t="s">
        <v>8</v>
      </c>
      <c r="G214" s="24"/>
      <c r="H214" s="24"/>
      <c r="I214" s="24"/>
      <c r="J214" s="24"/>
      <c r="K214" s="19">
        <f>SUM(G214:J214)</f>
        <v>0</v>
      </c>
      <c r="L214" s="19">
        <f>COUNTIF(G214:J214, "&gt;0" )</f>
        <v>0</v>
      </c>
      <c r="M214" s="19">
        <f>IF(L214=0,0,K214/L214)</f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5" customHeight="1" x14ac:dyDescent="0.25">
      <c r="A215" s="50">
        <v>203</v>
      </c>
      <c r="C215" s="22" t="s">
        <v>8</v>
      </c>
      <c r="E215" s="1" t="s">
        <v>1241</v>
      </c>
      <c r="F215" s="1" t="s">
        <v>8</v>
      </c>
      <c r="G215" s="50">
        <v>0</v>
      </c>
      <c r="H215" s="50">
        <v>0</v>
      </c>
      <c r="I215" s="50">
        <v>0</v>
      </c>
      <c r="J215" s="50">
        <v>0</v>
      </c>
      <c r="K215" s="30">
        <f>SUM(G215:J215)</f>
        <v>0</v>
      </c>
      <c r="L215" s="30">
        <f>COUNTIF(G215:J215, "&gt;0" )</f>
        <v>0</v>
      </c>
      <c r="M215" s="30">
        <f>IF(L215=0,0,K215/L215)</f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5" customHeight="1" x14ac:dyDescent="0.25">
      <c r="A216" s="50">
        <v>204</v>
      </c>
      <c r="C216" s="22" t="s">
        <v>8</v>
      </c>
      <c r="E216" s="64" t="s">
        <v>1241</v>
      </c>
      <c r="F216" s="64" t="s">
        <v>8</v>
      </c>
      <c r="G216" s="24">
        <v>0</v>
      </c>
      <c r="H216" s="24">
        <v>0</v>
      </c>
      <c r="I216" s="24">
        <v>0</v>
      </c>
      <c r="J216" s="24">
        <v>0</v>
      </c>
      <c r="K216" s="19">
        <f>SUM(G216:J216)</f>
        <v>0</v>
      </c>
      <c r="L216" s="19">
        <f>COUNTIF(G216:J216, "&gt;0" )</f>
        <v>0</v>
      </c>
      <c r="M216" s="19">
        <f>IF(L216=0,0,K216/L216)</f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5" customHeight="1" x14ac:dyDescent="0.25">
      <c r="A217" s="50">
        <v>205</v>
      </c>
      <c r="C217" s="22" t="s">
        <v>8</v>
      </c>
      <c r="E217" s="1" t="s">
        <v>1241</v>
      </c>
      <c r="F217" s="1" t="s">
        <v>8</v>
      </c>
      <c r="G217" s="50">
        <v>0</v>
      </c>
      <c r="H217" s="50">
        <v>0</v>
      </c>
      <c r="I217" s="50">
        <v>0</v>
      </c>
      <c r="J217" s="50">
        <v>0</v>
      </c>
      <c r="K217" s="30">
        <f>SUM(G217:J217)</f>
        <v>0</v>
      </c>
      <c r="L217" s="30">
        <f>COUNTIF(G217:J217, "&gt;0" )</f>
        <v>0</v>
      </c>
      <c r="M217" s="30">
        <f>IF(L217=0,0,K217/L217)</f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5" customHeight="1" x14ac:dyDescent="0.25">
      <c r="A218" s="50">
        <v>206</v>
      </c>
      <c r="C218" s="22" t="s">
        <v>8</v>
      </c>
      <c r="E218" s="1" t="s">
        <v>962</v>
      </c>
      <c r="F218" s="1" t="s">
        <v>8</v>
      </c>
      <c r="G218" s="50"/>
      <c r="H218" s="50"/>
      <c r="I218" s="50"/>
      <c r="J218" s="50"/>
      <c r="K218" s="30">
        <f>SUM(G218:J218)</f>
        <v>0</v>
      </c>
      <c r="L218" s="30">
        <f>COUNTIF(G218:J218, "&gt;0" )</f>
        <v>0</v>
      </c>
      <c r="M218" s="30">
        <f>IF(L218=0,0,K218/L218)</f>
        <v>0</v>
      </c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5" customHeight="1" x14ac:dyDescent="0.25">
      <c r="A219" s="50">
        <v>207</v>
      </c>
      <c r="C219" s="22" t="s">
        <v>8</v>
      </c>
      <c r="E219" s="1" t="s">
        <v>962</v>
      </c>
      <c r="F219" s="1" t="s">
        <v>8</v>
      </c>
      <c r="G219" s="50"/>
      <c r="H219" s="50"/>
      <c r="I219" s="50"/>
      <c r="J219" s="50"/>
      <c r="K219" s="30">
        <f>SUM(G219:J219)</f>
        <v>0</v>
      </c>
      <c r="L219" s="30">
        <f>COUNTIF(G219:J219, "&gt;0" )</f>
        <v>0</v>
      </c>
      <c r="M219" s="30">
        <f>IF(L219=0,0,K219/L219)</f>
        <v>0</v>
      </c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5" customHeight="1" x14ac:dyDescent="0.25">
      <c r="A220" s="50">
        <v>208</v>
      </c>
      <c r="C220" s="22" t="s">
        <v>8</v>
      </c>
      <c r="E220" s="64" t="s">
        <v>962</v>
      </c>
      <c r="F220" s="64" t="s">
        <v>8</v>
      </c>
      <c r="G220" s="24"/>
      <c r="H220" s="24"/>
      <c r="I220" s="24"/>
      <c r="J220" s="24"/>
      <c r="K220" s="19">
        <f>SUM(G220:J220)</f>
        <v>0</v>
      </c>
      <c r="L220" s="19">
        <f>COUNTIF(G220:J220, "&gt;0" )</f>
        <v>0</v>
      </c>
      <c r="M220" s="19">
        <f>IF(L220=0,0,K220/L220)</f>
        <v>0</v>
      </c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5" customHeight="1" x14ac:dyDescent="0.25">
      <c r="A221" s="50">
        <v>209</v>
      </c>
      <c r="C221" s="22" t="s">
        <v>8</v>
      </c>
      <c r="E221" s="1" t="s">
        <v>1241</v>
      </c>
      <c r="F221" s="1" t="s">
        <v>8</v>
      </c>
      <c r="G221" s="50">
        <v>0</v>
      </c>
      <c r="H221" s="50">
        <v>0</v>
      </c>
      <c r="I221" s="50">
        <v>0</v>
      </c>
      <c r="J221" s="50">
        <v>0</v>
      </c>
      <c r="K221" s="30">
        <f>SUM(G221:J221)</f>
        <v>0</v>
      </c>
      <c r="L221" s="30">
        <f>COUNTIF(G221:J221, "&gt;0" )</f>
        <v>0</v>
      </c>
      <c r="M221" s="30">
        <f>IF(L221=0,0,K221/L221)</f>
        <v>0</v>
      </c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5" customHeight="1" x14ac:dyDescent="0.25">
      <c r="A222" s="50">
        <v>210</v>
      </c>
      <c r="C222" s="22" t="s">
        <v>8</v>
      </c>
      <c r="E222" s="1" t="s">
        <v>1241</v>
      </c>
      <c r="F222" s="1" t="s">
        <v>8</v>
      </c>
      <c r="G222" s="50">
        <v>0</v>
      </c>
      <c r="H222" s="50">
        <v>0</v>
      </c>
      <c r="I222" s="50">
        <v>0</v>
      </c>
      <c r="J222" s="50">
        <v>0</v>
      </c>
      <c r="K222" s="30">
        <f>SUM(G222:J222)</f>
        <v>0</v>
      </c>
      <c r="L222" s="30">
        <f>COUNTIF(G222:J222, "&gt;0" )</f>
        <v>0</v>
      </c>
      <c r="M222" s="30">
        <f>IF(L222=0,0,K222/L222)</f>
        <v>0</v>
      </c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5" customHeight="1" x14ac:dyDescent="0.25">
      <c r="A223" s="50">
        <v>211</v>
      </c>
      <c r="C223" s="22" t="s">
        <v>8</v>
      </c>
      <c r="E223" s="1" t="s">
        <v>1241</v>
      </c>
      <c r="F223" s="1" t="s">
        <v>8</v>
      </c>
      <c r="G223" s="50">
        <v>0</v>
      </c>
      <c r="H223" s="50">
        <v>0</v>
      </c>
      <c r="I223" s="50">
        <v>0</v>
      </c>
      <c r="J223" s="50">
        <v>0</v>
      </c>
      <c r="K223" s="30">
        <f>SUM(G223:J223)</f>
        <v>0</v>
      </c>
      <c r="L223" s="30">
        <f>COUNTIF(G223:J223, "&gt;0" )</f>
        <v>0</v>
      </c>
      <c r="M223" s="30">
        <f>IF(L223=0,0,K223/L223)</f>
        <v>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5" customHeight="1" x14ac:dyDescent="0.25">
      <c r="A224" s="50">
        <v>212</v>
      </c>
      <c r="C224" s="22" t="s">
        <v>8</v>
      </c>
      <c r="E224" s="1" t="s">
        <v>964</v>
      </c>
      <c r="F224" s="1" t="s">
        <v>8</v>
      </c>
      <c r="G224" s="50"/>
      <c r="H224" s="50"/>
      <c r="I224" s="50"/>
      <c r="J224" s="50"/>
      <c r="K224" s="30">
        <f>SUM(G224:J224)</f>
        <v>0</v>
      </c>
      <c r="L224" s="30">
        <f>COUNTIF(G224:J224, "&gt;0" )</f>
        <v>0</v>
      </c>
      <c r="M224" s="30">
        <f>IF(L224=0,0,K224/L224)</f>
        <v>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5" customHeight="1" x14ac:dyDescent="0.25">
      <c r="A225" s="50">
        <v>213</v>
      </c>
      <c r="C225" s="22" t="s">
        <v>8</v>
      </c>
      <c r="E225" s="1" t="s">
        <v>964</v>
      </c>
      <c r="F225" s="1" t="s">
        <v>8</v>
      </c>
      <c r="G225" s="50"/>
      <c r="H225" s="50"/>
      <c r="I225" s="50"/>
      <c r="J225" s="50"/>
      <c r="K225" s="30">
        <f>SUM(G225:J225)</f>
        <v>0</v>
      </c>
      <c r="L225" s="30">
        <f>COUNTIF(G225:J225, "&gt;0" )</f>
        <v>0</v>
      </c>
      <c r="M225" s="30">
        <f>IF(L225=0,0,K225/L225)</f>
        <v>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5" customHeight="1" x14ac:dyDescent="0.25">
      <c r="A226" s="50">
        <v>214</v>
      </c>
      <c r="C226" s="22" t="s">
        <v>8</v>
      </c>
      <c r="E226" s="1" t="s">
        <v>964</v>
      </c>
      <c r="F226" s="1" t="s">
        <v>8</v>
      </c>
      <c r="G226" s="50"/>
      <c r="H226" s="50"/>
      <c r="I226" s="50"/>
      <c r="J226" s="50"/>
      <c r="K226" s="30">
        <f>SUM(G226:J226)</f>
        <v>0</v>
      </c>
      <c r="L226" s="30">
        <f>COUNTIF(G226:J226, "&gt;0" )</f>
        <v>0</v>
      </c>
      <c r="M226" s="30">
        <f>IF(L226=0,0,K226/L226)</f>
        <v>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5" customHeight="1" x14ac:dyDescent="0.25">
      <c r="A227" s="50">
        <v>215</v>
      </c>
      <c r="C227" s="22" t="s">
        <v>8</v>
      </c>
      <c r="E227" s="1" t="s">
        <v>1241</v>
      </c>
      <c r="F227" s="1" t="s">
        <v>8</v>
      </c>
      <c r="G227" s="50">
        <v>0</v>
      </c>
      <c r="H227" s="50">
        <v>0</v>
      </c>
      <c r="I227" s="50">
        <v>0</v>
      </c>
      <c r="J227" s="50">
        <v>0</v>
      </c>
      <c r="K227" s="30">
        <f>SUM(G227:J227)</f>
        <v>0</v>
      </c>
      <c r="L227" s="30">
        <f>COUNTIF(G227:J227, "&gt;0" )</f>
        <v>0</v>
      </c>
      <c r="M227" s="30">
        <f>IF(L227=0,0,K227/L227)</f>
        <v>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5" customHeight="1" x14ac:dyDescent="0.25">
      <c r="A228" s="50">
        <v>216</v>
      </c>
      <c r="C228" s="22" t="s">
        <v>8</v>
      </c>
      <c r="E228" s="1" t="s">
        <v>1241</v>
      </c>
      <c r="F228" s="1" t="s">
        <v>8</v>
      </c>
      <c r="G228" s="50">
        <v>0</v>
      </c>
      <c r="H228" s="50">
        <v>0</v>
      </c>
      <c r="I228" s="50">
        <v>0</v>
      </c>
      <c r="J228" s="50">
        <v>0</v>
      </c>
      <c r="K228" s="30">
        <f>SUM(G228:J228)</f>
        <v>0</v>
      </c>
      <c r="L228" s="30">
        <f>COUNTIF(G228:J228, "&gt;0" )</f>
        <v>0</v>
      </c>
      <c r="M228" s="30">
        <f>IF(L228=0,0,K228/L228)</f>
        <v>0</v>
      </c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5" customHeight="1" x14ac:dyDescent="0.25">
      <c r="A229" s="50">
        <v>217</v>
      </c>
      <c r="C229" s="22" t="s">
        <v>8</v>
      </c>
      <c r="E229" s="1" t="s">
        <v>1241</v>
      </c>
      <c r="F229" s="1" t="s">
        <v>8</v>
      </c>
      <c r="G229" s="50">
        <v>0</v>
      </c>
      <c r="H229" s="50">
        <v>0</v>
      </c>
      <c r="I229" s="50">
        <v>0</v>
      </c>
      <c r="J229" s="50">
        <v>0</v>
      </c>
      <c r="K229" s="30">
        <f>SUM(G229:J229)</f>
        <v>0</v>
      </c>
      <c r="L229" s="30">
        <f>COUNTIF(G229:J229, "&gt;0" )</f>
        <v>0</v>
      </c>
      <c r="M229" s="30">
        <f>IF(L229=0,0,K229/L229)</f>
        <v>0</v>
      </c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5" customHeight="1" x14ac:dyDescent="0.25">
      <c r="A230" s="50">
        <v>218</v>
      </c>
      <c r="C230" s="22" t="s">
        <v>8</v>
      </c>
      <c r="E230" s="1" t="s">
        <v>967</v>
      </c>
      <c r="F230" s="1" t="s">
        <v>8</v>
      </c>
      <c r="G230" s="50"/>
      <c r="H230" s="50"/>
      <c r="I230" s="50"/>
      <c r="J230" s="50"/>
      <c r="K230" s="30">
        <f>SUM(G230:J230)</f>
        <v>0</v>
      </c>
      <c r="L230" s="30">
        <f>COUNTIF(G230:J230, "&gt;0" )</f>
        <v>0</v>
      </c>
      <c r="M230" s="30">
        <f>IF(L230=0,0,K230/L230)</f>
        <v>0</v>
      </c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5" customHeight="1" x14ac:dyDescent="0.25">
      <c r="A231" s="50">
        <v>219</v>
      </c>
      <c r="C231" s="22" t="s">
        <v>8</v>
      </c>
      <c r="E231" s="1" t="s">
        <v>967</v>
      </c>
      <c r="F231" s="1" t="s">
        <v>8</v>
      </c>
      <c r="G231" s="50"/>
      <c r="H231" s="50"/>
      <c r="I231" s="50"/>
      <c r="J231" s="50"/>
      <c r="K231" s="30">
        <f>SUM(G231:J231)</f>
        <v>0</v>
      </c>
      <c r="L231" s="30">
        <f>COUNTIF(G231:J231, "&gt;0" )</f>
        <v>0</v>
      </c>
      <c r="M231" s="30">
        <f>IF(L231=0,0,K231/L231)</f>
        <v>0</v>
      </c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5" customHeight="1" x14ac:dyDescent="0.25">
      <c r="A232" s="50">
        <v>220</v>
      </c>
      <c r="C232" s="22" t="s">
        <v>8</v>
      </c>
      <c r="E232" s="1" t="s">
        <v>967</v>
      </c>
      <c r="F232" s="1" t="s">
        <v>8</v>
      </c>
      <c r="G232" s="50"/>
      <c r="H232" s="50"/>
      <c r="I232" s="50"/>
      <c r="J232" s="50"/>
      <c r="K232" s="30">
        <f>SUM(G232:J232)</f>
        <v>0</v>
      </c>
      <c r="L232" s="30">
        <f>COUNTIF(G232:J232, "&gt;0" )</f>
        <v>0</v>
      </c>
      <c r="M232" s="30">
        <f>IF(L232=0,0,K232/L232)</f>
        <v>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5" customHeight="1" x14ac:dyDescent="0.25">
      <c r="E235" s="73" t="s">
        <v>1215</v>
      </c>
      <c r="G235" s="30">
        <f>SUM(G13:G232)</f>
        <v>16846</v>
      </c>
      <c r="H235" s="30">
        <f>SUM(H13:H232)</f>
        <v>16825</v>
      </c>
      <c r="I235" s="30">
        <f>SUM(I13:I232)</f>
        <v>17757</v>
      </c>
      <c r="J235" s="30">
        <f>SUM(J13:J232)</f>
        <v>16964</v>
      </c>
      <c r="K235" s="30">
        <f>SUM(K13:K232)</f>
        <v>68392</v>
      </c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5" customHeight="1" x14ac:dyDescent="0.25">
      <c r="E236" s="73" t="s">
        <v>1216</v>
      </c>
      <c r="G236" s="30">
        <f>SUM(G235 / (COUNTIF(G13:G232,"&gt;0")))</f>
        <v>177.32631578947368</v>
      </c>
      <c r="H236" s="30">
        <f>SUM(H235 / (COUNTIF(H13:H232,"&gt;0")))</f>
        <v>177.10526315789474</v>
      </c>
      <c r="I236" s="30">
        <f>SUM(I235 / (COUNTIF(I13:I232,"&gt;0")))</f>
        <v>186.91578947368421</v>
      </c>
      <c r="J236" s="30">
        <f>SUM(J235 / (COUNTIF(J13:J232,"&gt;0")))</f>
        <v>178.56842105263158</v>
      </c>
      <c r="K236" s="30">
        <f>SUM(K235 / (COUNTIF(K13:K232,"&gt;0")))</f>
        <v>605.2389380530974</v>
      </c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5" customHeight="1" x14ac:dyDescent="0.25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5" customHeight="1" x14ac:dyDescent="0.25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5" customHeight="1" x14ac:dyDescent="0.25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5" customHeight="1" x14ac:dyDescent="0.25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5" customHeight="1" x14ac:dyDescent="0.25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5" customHeight="1" x14ac:dyDescent="0.25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5" customHeight="1" x14ac:dyDescent="0.25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5" customHeight="1" x14ac:dyDescent="0.25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5" customHeight="1" x14ac:dyDescent="0.25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5" customHeight="1" x14ac:dyDescent="0.25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5" customHeight="1" x14ac:dyDescent="0.25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5" customHeight="1" x14ac:dyDescent="0.25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5" customHeight="1" x14ac:dyDescent="0.25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5" customHeight="1" x14ac:dyDescent="0.25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5" customHeight="1" x14ac:dyDescent="0.25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5" customHeight="1" x14ac:dyDescent="0.25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5" customHeight="1" x14ac:dyDescent="0.25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5" customHeight="1" x14ac:dyDescent="0.25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5" customHeight="1" x14ac:dyDescent="0.25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5" customHeight="1" x14ac:dyDescent="0.25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5" customHeight="1" x14ac:dyDescent="0.25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5" customHeight="1" x14ac:dyDescent="0.25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5" customHeight="1" x14ac:dyDescent="0.25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5" customHeight="1" x14ac:dyDescent="0.25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5" customHeight="1" x14ac:dyDescent="0.25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5" customHeight="1" x14ac:dyDescent="0.25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5" customHeight="1" x14ac:dyDescent="0.25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5" customHeight="1" x14ac:dyDescent="0.25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5" customHeight="1" x14ac:dyDescent="0.25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5" customHeight="1" x14ac:dyDescent="0.25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5" customHeight="1" x14ac:dyDescent="0.25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5" customHeight="1" x14ac:dyDescent="0.25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5" customHeight="1" x14ac:dyDescent="0.25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5" customHeight="1" x14ac:dyDescent="0.25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5" customHeight="1" x14ac:dyDescent="0.25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5" customHeight="1" x14ac:dyDescent="0.25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5" customHeight="1" x14ac:dyDescent="0.25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5" customHeight="1" x14ac:dyDescent="0.25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5" customHeight="1" x14ac:dyDescent="0.25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5" customHeight="1" x14ac:dyDescent="0.25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5" customHeight="1" x14ac:dyDescent="0.25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5" customHeight="1" x14ac:dyDescent="0.25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5" customHeight="1" x14ac:dyDescent="0.25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5" customHeight="1" x14ac:dyDescent="0.25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5" customHeight="1" x14ac:dyDescent="0.25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5" customHeight="1" x14ac:dyDescent="0.25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5" customHeight="1" x14ac:dyDescent="0.25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5" customHeight="1" x14ac:dyDescent="0.25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5" customHeight="1" x14ac:dyDescent="0.25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5" customHeight="1" x14ac:dyDescent="0.25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5" customHeight="1" x14ac:dyDescent="0.25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5" customHeight="1" x14ac:dyDescent="0.25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5" customHeight="1" x14ac:dyDescent="0.25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5" customHeight="1" x14ac:dyDescent="0.25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5" customHeight="1" x14ac:dyDescent="0.25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5" customHeight="1" x14ac:dyDescent="0.25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5" customHeight="1" x14ac:dyDescent="0.25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5" customHeight="1" x14ac:dyDescent="0.25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5" customHeight="1" x14ac:dyDescent="0.25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5" customHeight="1" x14ac:dyDescent="0.25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5" customHeight="1" x14ac:dyDescent="0.25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5" customHeight="1" x14ac:dyDescent="0.25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5" customHeight="1" x14ac:dyDescent="0.25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5" customHeight="1" x14ac:dyDescent="0.25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5" customHeight="1" x14ac:dyDescent="0.25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5" customHeight="1" x14ac:dyDescent="0.25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5" customHeight="1" x14ac:dyDescent="0.25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5" customHeight="1" x14ac:dyDescent="0.25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5" customHeight="1" x14ac:dyDescent="0.25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5" customHeight="1" x14ac:dyDescent="0.25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5" customHeight="1" x14ac:dyDescent="0.25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5" customHeight="1" x14ac:dyDescent="0.25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5" customHeight="1" x14ac:dyDescent="0.25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5" customHeight="1" x14ac:dyDescent="0.25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5" customHeight="1" x14ac:dyDescent="0.25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5" customHeight="1" x14ac:dyDescent="0.25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5" customHeight="1" x14ac:dyDescent="0.25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5" customHeight="1" x14ac:dyDescent="0.25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5" customHeight="1" x14ac:dyDescent="0.25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5" customHeight="1" x14ac:dyDescent="0.25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5" customHeight="1" x14ac:dyDescent="0.25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5" customHeight="1" x14ac:dyDescent="0.25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5" customHeight="1" x14ac:dyDescent="0.25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5" customHeight="1" x14ac:dyDescent="0.25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5" customHeight="1" x14ac:dyDescent="0.25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5" customHeight="1" x14ac:dyDescent="0.25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5" customHeight="1" x14ac:dyDescent="0.25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5" customHeight="1" x14ac:dyDescent="0.25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5" customHeight="1" x14ac:dyDescent="0.25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5" customHeight="1" x14ac:dyDescent="0.25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5" customHeight="1" x14ac:dyDescent="0.25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5" customHeight="1" x14ac:dyDescent="0.25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5" customHeight="1" x14ac:dyDescent="0.25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5" customHeight="1" x14ac:dyDescent="0.25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5" customHeight="1" x14ac:dyDescent="0.25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5" customHeight="1" x14ac:dyDescent="0.25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5" customHeight="1" x14ac:dyDescent="0.25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5" customHeight="1" x14ac:dyDescent="0.25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5" customHeight="1" x14ac:dyDescent="0.25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5" customHeight="1" x14ac:dyDescent="0.25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5" customHeight="1" x14ac:dyDescent="0.25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5" customHeight="1" x14ac:dyDescent="0.25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5" customHeight="1" x14ac:dyDescent="0.25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5" customHeight="1" x14ac:dyDescent="0.25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5" customHeight="1" x14ac:dyDescent="0.25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5" customHeight="1" x14ac:dyDescent="0.25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5" customHeight="1" x14ac:dyDescent="0.25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5" customHeight="1" x14ac:dyDescent="0.25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5" customHeight="1" x14ac:dyDescent="0.25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5" customHeight="1" x14ac:dyDescent="0.25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5" customHeight="1" x14ac:dyDescent="0.25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5" customHeight="1" x14ac:dyDescent="0.25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5" customHeight="1" x14ac:dyDescent="0.25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5" customHeight="1" x14ac:dyDescent="0.25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5" customHeight="1" x14ac:dyDescent="0.25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5" customHeight="1" x14ac:dyDescent="0.25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5" customHeight="1" x14ac:dyDescent="0.25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5" customHeight="1" x14ac:dyDescent="0.25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5" customHeight="1" x14ac:dyDescent="0.25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5" customHeight="1" x14ac:dyDescent="0.25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5" customHeight="1" x14ac:dyDescent="0.25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5" customHeight="1" x14ac:dyDescent="0.25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5" customHeight="1" x14ac:dyDescent="0.25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5" customHeight="1" x14ac:dyDescent="0.25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5" customHeight="1" x14ac:dyDescent="0.25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5" customHeight="1" x14ac:dyDescent="0.25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5" customHeight="1" x14ac:dyDescent="0.25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5" customHeight="1" x14ac:dyDescent="0.25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5" customHeight="1" x14ac:dyDescent="0.25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5" customHeight="1" x14ac:dyDescent="0.25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5" customHeight="1" x14ac:dyDescent="0.25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5" customHeight="1" x14ac:dyDescent="0.25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5" customHeight="1" x14ac:dyDescent="0.25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5" customHeight="1" x14ac:dyDescent="0.25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5" customHeight="1" x14ac:dyDescent="0.25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5" customHeight="1" x14ac:dyDescent="0.25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5" customHeight="1" x14ac:dyDescent="0.25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5" customHeight="1" x14ac:dyDescent="0.25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5" customHeight="1" x14ac:dyDescent="0.25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5" customHeight="1" x14ac:dyDescent="0.25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5" customHeight="1" x14ac:dyDescent="0.25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5" customHeight="1" x14ac:dyDescent="0.25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5" customHeight="1" x14ac:dyDescent="0.25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5" customHeight="1" x14ac:dyDescent="0.25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5" customHeight="1" x14ac:dyDescent="0.25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5" customHeight="1" x14ac:dyDescent="0.25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5" customHeight="1" x14ac:dyDescent="0.25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5" customHeight="1" x14ac:dyDescent="0.25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5" customHeight="1" x14ac:dyDescent="0.25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5" customHeight="1" x14ac:dyDescent="0.25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5" customHeight="1" x14ac:dyDescent="0.25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5" customHeight="1" x14ac:dyDescent="0.25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5" customHeight="1" x14ac:dyDescent="0.25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5" customHeight="1" x14ac:dyDescent="0.25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5" customHeight="1" x14ac:dyDescent="0.25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5" customHeight="1" x14ac:dyDescent="0.25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5" customHeight="1" x14ac:dyDescent="0.25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5" customHeight="1" x14ac:dyDescent="0.25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5" customHeight="1" x14ac:dyDescent="0.25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5" customHeight="1" x14ac:dyDescent="0.25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5" customHeight="1" x14ac:dyDescent="0.25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5" customHeight="1" x14ac:dyDescent="0.25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5" customHeight="1" x14ac:dyDescent="0.25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5" customHeight="1" x14ac:dyDescent="0.25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5" customHeight="1" x14ac:dyDescent="0.25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5" customHeight="1" x14ac:dyDescent="0.25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5" customHeight="1" x14ac:dyDescent="0.25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5" customHeight="1" x14ac:dyDescent="0.25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5" customHeight="1" x14ac:dyDescent="0.25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5" customHeight="1" x14ac:dyDescent="0.25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5" customHeight="1" x14ac:dyDescent="0.25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5" customHeight="1" x14ac:dyDescent="0.25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5" customHeight="1" x14ac:dyDescent="0.25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5" customHeight="1" x14ac:dyDescent="0.25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5" customHeight="1" x14ac:dyDescent="0.25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5" customHeight="1" x14ac:dyDescent="0.25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5" customHeight="1" x14ac:dyDescent="0.25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5" customHeight="1" x14ac:dyDescent="0.25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5" customHeight="1" x14ac:dyDescent="0.25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5" customHeight="1" x14ac:dyDescent="0.25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5" customHeight="1" x14ac:dyDescent="0.25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5" customHeight="1" x14ac:dyDescent="0.25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5" customHeight="1" x14ac:dyDescent="0.25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5" customHeight="1" x14ac:dyDescent="0.25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5" customHeight="1" x14ac:dyDescent="0.25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5" customHeight="1" x14ac:dyDescent="0.25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5" customHeight="1" x14ac:dyDescent="0.25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5" customHeight="1" x14ac:dyDescent="0.25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5" customHeight="1" x14ac:dyDescent="0.25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5" customHeight="1" x14ac:dyDescent="0.25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5" customHeight="1" x14ac:dyDescent="0.25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5" customHeight="1" x14ac:dyDescent="0.25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5" customHeight="1" x14ac:dyDescent="0.25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5" customHeight="1" x14ac:dyDescent="0.25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5" customHeight="1" x14ac:dyDescent="0.25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5" customHeight="1" x14ac:dyDescent="0.25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5" customHeight="1" x14ac:dyDescent="0.25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5" customHeight="1" x14ac:dyDescent="0.25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5" customHeight="1" x14ac:dyDescent="0.25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5" customHeight="1" x14ac:dyDescent="0.25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5" customHeight="1" x14ac:dyDescent="0.25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5" customHeight="1" x14ac:dyDescent="0.25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5" customHeight="1" x14ac:dyDescent="0.25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5" customHeight="1" x14ac:dyDescent="0.25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5" customHeight="1" x14ac:dyDescent="0.25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5" customHeight="1" x14ac:dyDescent="0.25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5" customHeight="1" x14ac:dyDescent="0.25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5" customHeight="1" x14ac:dyDescent="0.25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5" customHeight="1" x14ac:dyDescent="0.25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5" customHeight="1" x14ac:dyDescent="0.25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5" customHeight="1" x14ac:dyDescent="0.25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5" customHeight="1" x14ac:dyDescent="0.25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5" customHeight="1" x14ac:dyDescent="0.25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5" customHeight="1" x14ac:dyDescent="0.25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5" customHeight="1" x14ac:dyDescent="0.25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5" customHeight="1" x14ac:dyDescent="0.25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5" customHeight="1" x14ac:dyDescent="0.25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5" customHeight="1" x14ac:dyDescent="0.25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5" customHeight="1" x14ac:dyDescent="0.25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5" customHeight="1" x14ac:dyDescent="0.25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5" customHeight="1" x14ac:dyDescent="0.25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5" customHeight="1" x14ac:dyDescent="0.25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5" customHeight="1" x14ac:dyDescent="0.25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5" customHeight="1" x14ac:dyDescent="0.25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5" customHeight="1" x14ac:dyDescent="0.25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5" customHeight="1" x14ac:dyDescent="0.25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5" customHeight="1" x14ac:dyDescent="0.25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5" customHeight="1" x14ac:dyDescent="0.25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5" customHeight="1" x14ac:dyDescent="0.25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5" customHeight="1" x14ac:dyDescent="0.25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5" customHeight="1" x14ac:dyDescent="0.25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5" customHeight="1" x14ac:dyDescent="0.25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5" customHeight="1" x14ac:dyDescent="0.25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5" customHeight="1" x14ac:dyDescent="0.25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5" customHeight="1" x14ac:dyDescent="0.25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5" customHeight="1" x14ac:dyDescent="0.25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5" customHeight="1" x14ac:dyDescent="0.25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5" customHeight="1" x14ac:dyDescent="0.25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5" customHeight="1" x14ac:dyDescent="0.25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5" customHeight="1" x14ac:dyDescent="0.25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5" customHeight="1" x14ac:dyDescent="0.25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5" customHeight="1" x14ac:dyDescent="0.25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5" customHeight="1" x14ac:dyDescent="0.25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5" customHeight="1" x14ac:dyDescent="0.25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5" customHeight="1" x14ac:dyDescent="0.25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5" customHeight="1" x14ac:dyDescent="0.25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5" customHeight="1" x14ac:dyDescent="0.25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5" customHeight="1" x14ac:dyDescent="0.25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5" customHeight="1" x14ac:dyDescent="0.25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5" customHeight="1" x14ac:dyDescent="0.25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5" customHeight="1" x14ac:dyDescent="0.25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5" customHeight="1" x14ac:dyDescent="0.25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5" customHeight="1" x14ac:dyDescent="0.25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5" customHeight="1" x14ac:dyDescent="0.25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5" customHeight="1" x14ac:dyDescent="0.25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5" customHeight="1" x14ac:dyDescent="0.25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5" customHeight="1" x14ac:dyDescent="0.25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5" customHeight="1" x14ac:dyDescent="0.25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5" customHeight="1" x14ac:dyDescent="0.25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5" customHeight="1" x14ac:dyDescent="0.25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5" customHeight="1" x14ac:dyDescent="0.25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5" customHeight="1" x14ac:dyDescent="0.25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5" customHeight="1" x14ac:dyDescent="0.25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5" customHeight="1" x14ac:dyDescent="0.25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5" customHeight="1" x14ac:dyDescent="0.25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5" customHeight="1" x14ac:dyDescent="0.25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5" customHeight="1" x14ac:dyDescent="0.25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5" customHeight="1" x14ac:dyDescent="0.25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5" customHeight="1" x14ac:dyDescent="0.25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5" customHeight="1" x14ac:dyDescent="0.25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5" customHeight="1" x14ac:dyDescent="0.25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5" customHeight="1" x14ac:dyDescent="0.25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5" customHeight="1" x14ac:dyDescent="0.25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5" customHeight="1" x14ac:dyDescent="0.25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5" customHeight="1" x14ac:dyDescent="0.25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5" customHeight="1" x14ac:dyDescent="0.25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5" customHeight="1" x14ac:dyDescent="0.25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5" customHeight="1" x14ac:dyDescent="0.25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5" customHeight="1" x14ac:dyDescent="0.25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5" customHeight="1" x14ac:dyDescent="0.25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5" customHeight="1" x14ac:dyDescent="0.25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5" customHeight="1" x14ac:dyDescent="0.25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5" customHeight="1" x14ac:dyDescent="0.25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5" customHeight="1" x14ac:dyDescent="0.25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5" customHeight="1" x14ac:dyDescent="0.25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5" customHeight="1" x14ac:dyDescent="0.25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5" customHeight="1" x14ac:dyDescent="0.25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5" customHeight="1" x14ac:dyDescent="0.25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5" customHeight="1" x14ac:dyDescent="0.25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5" customHeight="1" x14ac:dyDescent="0.25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5" customHeight="1" x14ac:dyDescent="0.25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5" customHeight="1" x14ac:dyDescent="0.25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5" customHeight="1" x14ac:dyDescent="0.25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5" customHeight="1" x14ac:dyDescent="0.25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5" customHeight="1" x14ac:dyDescent="0.25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5" customHeight="1" x14ac:dyDescent="0.25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5" customHeight="1" x14ac:dyDescent="0.25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5" customHeight="1" x14ac:dyDescent="0.25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5" customHeight="1" x14ac:dyDescent="0.25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5" customHeight="1" x14ac:dyDescent="0.25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5" customHeight="1" x14ac:dyDescent="0.25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5" customHeight="1" x14ac:dyDescent="0.25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5" customHeight="1" x14ac:dyDescent="0.25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5" customHeight="1" x14ac:dyDescent="0.25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5" customHeight="1" x14ac:dyDescent="0.25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5" customHeight="1" x14ac:dyDescent="0.25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5" customHeight="1" x14ac:dyDescent="0.25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5" customHeight="1" x14ac:dyDescent="0.25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5" customHeight="1" x14ac:dyDescent="0.25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5" customHeight="1" x14ac:dyDescent="0.25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5" customHeight="1" x14ac:dyDescent="0.25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5" customHeight="1" x14ac:dyDescent="0.25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5" customHeight="1" x14ac:dyDescent="0.25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5" customHeight="1" x14ac:dyDescent="0.25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5" customHeight="1" x14ac:dyDescent="0.25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5" customHeight="1" x14ac:dyDescent="0.25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5" customHeight="1" x14ac:dyDescent="0.25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5" customHeight="1" x14ac:dyDescent="0.25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5" customHeight="1" x14ac:dyDescent="0.25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5" customHeight="1" x14ac:dyDescent="0.25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5" customHeight="1" x14ac:dyDescent="0.25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5" customHeight="1" x14ac:dyDescent="0.25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5" customHeight="1" x14ac:dyDescent="0.25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5" customHeight="1" x14ac:dyDescent="0.25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5" customHeight="1" x14ac:dyDescent="0.25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5" customHeight="1" x14ac:dyDescent="0.25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5" customHeight="1" x14ac:dyDescent="0.25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5" customHeight="1" x14ac:dyDescent="0.25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5" customHeight="1" x14ac:dyDescent="0.25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5" customHeight="1" x14ac:dyDescent="0.25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5" customHeight="1" x14ac:dyDescent="0.25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5" customHeight="1" x14ac:dyDescent="0.25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5" customHeight="1" x14ac:dyDescent="0.25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5" customHeight="1" x14ac:dyDescent="0.25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5" customHeight="1" x14ac:dyDescent="0.25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5" customHeight="1" x14ac:dyDescent="0.25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5" customHeight="1" x14ac:dyDescent="0.25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5" customHeight="1" x14ac:dyDescent="0.25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5" customHeight="1" x14ac:dyDescent="0.25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5" customHeight="1" x14ac:dyDescent="0.25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5" customHeight="1" x14ac:dyDescent="0.25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5" customHeight="1" x14ac:dyDescent="0.25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5" customHeight="1" x14ac:dyDescent="0.25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5" customHeight="1" x14ac:dyDescent="0.25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5" customHeight="1" x14ac:dyDescent="0.25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5" customHeight="1" x14ac:dyDescent="0.25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5" customHeight="1" x14ac:dyDescent="0.25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5" customHeight="1" x14ac:dyDescent="0.25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5" customHeight="1" x14ac:dyDescent="0.25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5" customHeight="1" x14ac:dyDescent="0.25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5" customHeight="1" x14ac:dyDescent="0.25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5" customHeight="1" x14ac:dyDescent="0.25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5" customHeight="1" x14ac:dyDescent="0.25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5" customHeight="1" x14ac:dyDescent="0.25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5" customHeight="1" x14ac:dyDescent="0.25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5" customHeight="1" x14ac:dyDescent="0.25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5" customHeight="1" x14ac:dyDescent="0.25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5" customHeight="1" x14ac:dyDescent="0.25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5" customHeight="1" x14ac:dyDescent="0.25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5" customHeight="1" x14ac:dyDescent="0.25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5" customHeight="1" x14ac:dyDescent="0.25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5" customHeight="1" x14ac:dyDescent="0.25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5" customHeight="1" x14ac:dyDescent="0.25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5" customHeight="1" x14ac:dyDescent="0.25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5" customHeight="1" x14ac:dyDescent="0.25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5" customHeight="1" x14ac:dyDescent="0.25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5" customHeight="1" x14ac:dyDescent="0.25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5" customHeight="1" x14ac:dyDescent="0.25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5" customHeight="1" x14ac:dyDescent="0.25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5" customHeight="1" x14ac:dyDescent="0.25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5" customHeight="1" x14ac:dyDescent="0.25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5" customHeight="1" x14ac:dyDescent="0.25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5" customHeight="1" x14ac:dyDescent="0.25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5" customHeight="1" x14ac:dyDescent="0.25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5" customHeight="1" x14ac:dyDescent="0.25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5" customHeight="1" x14ac:dyDescent="0.25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5" customHeight="1" x14ac:dyDescent="0.25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5" customHeight="1" x14ac:dyDescent="0.25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5" customHeight="1" x14ac:dyDescent="0.25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5" customHeight="1" x14ac:dyDescent="0.25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5" customHeight="1" x14ac:dyDescent="0.25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5" customHeight="1" x14ac:dyDescent="0.25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5" customHeight="1" x14ac:dyDescent="0.25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5" customHeight="1" x14ac:dyDescent="0.25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5" customHeight="1" x14ac:dyDescent="0.25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5" customHeight="1" x14ac:dyDescent="0.25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5" customHeight="1" x14ac:dyDescent="0.25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5" customHeight="1" x14ac:dyDescent="0.25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5" customHeight="1" x14ac:dyDescent="0.25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5" customHeight="1" x14ac:dyDescent="0.25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5" customHeight="1" x14ac:dyDescent="0.25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5" customHeight="1" x14ac:dyDescent="0.25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5" customHeight="1" x14ac:dyDescent="0.25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5" customHeight="1" x14ac:dyDescent="0.25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5" customHeight="1" x14ac:dyDescent="0.25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5" customHeight="1" x14ac:dyDescent="0.25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5" customHeight="1" x14ac:dyDescent="0.25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5" customHeight="1" x14ac:dyDescent="0.25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5" customHeight="1" x14ac:dyDescent="0.25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5" customHeight="1" x14ac:dyDescent="0.25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5" customHeight="1" x14ac:dyDescent="0.25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5" customHeight="1" x14ac:dyDescent="0.25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5" customHeight="1" x14ac:dyDescent="0.25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5" customHeight="1" x14ac:dyDescent="0.25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5" customHeight="1" x14ac:dyDescent="0.25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5" customHeight="1" x14ac:dyDescent="0.25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5" customHeight="1" x14ac:dyDescent="0.25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5" customHeight="1" x14ac:dyDescent="0.25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5" customHeight="1" x14ac:dyDescent="0.25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5" customHeight="1" x14ac:dyDescent="0.25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5" customHeight="1" x14ac:dyDescent="0.25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5" customHeight="1" x14ac:dyDescent="0.25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5" customHeight="1" x14ac:dyDescent="0.25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5" customHeight="1" x14ac:dyDescent="0.25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5" customHeight="1" x14ac:dyDescent="0.25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5" customHeight="1" x14ac:dyDescent="0.25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5" customHeight="1" x14ac:dyDescent="0.25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5" customHeight="1" x14ac:dyDescent="0.25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5" customHeight="1" x14ac:dyDescent="0.25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5" customHeight="1" x14ac:dyDescent="0.25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5" customHeight="1" x14ac:dyDescent="0.25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5" customHeight="1" x14ac:dyDescent="0.25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5" customHeight="1" x14ac:dyDescent="0.25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5" customHeight="1" x14ac:dyDescent="0.25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5" customHeight="1" x14ac:dyDescent="0.25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5" customHeight="1" x14ac:dyDescent="0.25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5" customHeight="1" x14ac:dyDescent="0.25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5" customHeight="1" x14ac:dyDescent="0.25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5" customHeight="1" x14ac:dyDescent="0.25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5" customHeight="1" x14ac:dyDescent="0.25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5" customHeight="1" x14ac:dyDescent="0.25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5" customHeight="1" x14ac:dyDescent="0.25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5" customHeight="1" x14ac:dyDescent="0.25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5" customHeight="1" x14ac:dyDescent="0.25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5" customHeight="1" x14ac:dyDescent="0.25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5" customHeight="1" x14ac:dyDescent="0.25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5" customHeight="1" x14ac:dyDescent="0.25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5" customHeight="1" x14ac:dyDescent="0.25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5" customHeight="1" x14ac:dyDescent="0.25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5" customHeight="1" x14ac:dyDescent="0.25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5" customHeight="1" x14ac:dyDescent="0.25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5" customHeight="1" x14ac:dyDescent="0.25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5" customHeight="1" x14ac:dyDescent="0.25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5" customHeight="1" x14ac:dyDescent="0.25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5" customHeight="1" x14ac:dyDescent="0.25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5" customHeight="1" x14ac:dyDescent="0.25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5" customHeight="1" x14ac:dyDescent="0.25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5" customHeight="1" x14ac:dyDescent="0.25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5" customHeight="1" x14ac:dyDescent="0.25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5" customHeight="1" x14ac:dyDescent="0.25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5" customHeight="1" x14ac:dyDescent="0.25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5" customHeight="1" x14ac:dyDescent="0.25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5" customHeight="1" x14ac:dyDescent="0.25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5" customHeight="1" x14ac:dyDescent="0.25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5" customHeight="1" x14ac:dyDescent="0.25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5" customHeight="1" x14ac:dyDescent="0.25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5" customHeight="1" x14ac:dyDescent="0.25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5" customHeight="1" x14ac:dyDescent="0.25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5" customHeight="1" x14ac:dyDescent="0.25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5" customHeight="1" x14ac:dyDescent="0.25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5" customHeight="1" x14ac:dyDescent="0.25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5" customHeight="1" x14ac:dyDescent="0.25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5" customHeight="1" x14ac:dyDescent="0.25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5" customHeight="1" x14ac:dyDescent="0.25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5" customHeight="1" x14ac:dyDescent="0.25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5" customHeight="1" x14ac:dyDescent="0.25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5" customHeight="1" x14ac:dyDescent="0.25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5" customHeight="1" x14ac:dyDescent="0.25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5" customHeight="1" x14ac:dyDescent="0.25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5" customHeight="1" x14ac:dyDescent="0.25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5" customHeight="1" x14ac:dyDescent="0.25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5" customHeight="1" x14ac:dyDescent="0.25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5" customHeight="1" x14ac:dyDescent="0.25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5" customHeight="1" x14ac:dyDescent="0.25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5" customHeight="1" x14ac:dyDescent="0.25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5" customHeight="1" x14ac:dyDescent="0.25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5" customHeight="1" x14ac:dyDescent="0.25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5" customHeight="1" x14ac:dyDescent="0.25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5" customHeight="1" x14ac:dyDescent="0.25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5" customHeight="1" x14ac:dyDescent="0.25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5" customHeight="1" x14ac:dyDescent="0.25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5" customHeight="1" x14ac:dyDescent="0.25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5" customHeight="1" x14ac:dyDescent="0.25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5" customHeight="1" x14ac:dyDescent="0.25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5" customHeight="1" x14ac:dyDescent="0.25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5" customHeight="1" x14ac:dyDescent="0.25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5" customHeight="1" x14ac:dyDescent="0.25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5" customHeight="1" x14ac:dyDescent="0.25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5" customHeight="1" x14ac:dyDescent="0.25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5" customHeight="1" x14ac:dyDescent="0.25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5" customHeight="1" x14ac:dyDescent="0.25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5" customHeight="1" x14ac:dyDescent="0.25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5" customHeight="1" x14ac:dyDescent="0.25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5" customHeight="1" x14ac:dyDescent="0.25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5" customHeight="1" x14ac:dyDescent="0.25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5" customHeight="1" x14ac:dyDescent="0.25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5" customHeight="1" x14ac:dyDescent="0.25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5" customHeight="1" x14ac:dyDescent="0.25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5" customHeight="1" x14ac:dyDescent="0.25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5" customHeight="1" x14ac:dyDescent="0.25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5" customHeight="1" x14ac:dyDescent="0.25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5" customHeight="1" x14ac:dyDescent="0.25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5" customHeight="1" x14ac:dyDescent="0.25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5" customHeight="1" x14ac:dyDescent="0.25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5" customHeight="1" x14ac:dyDescent="0.25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5" customHeight="1" x14ac:dyDescent="0.25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5" customHeight="1" x14ac:dyDescent="0.25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5" customHeight="1" x14ac:dyDescent="0.25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5" customHeight="1" x14ac:dyDescent="0.25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5" customHeight="1" x14ac:dyDescent="0.25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5" customHeight="1" x14ac:dyDescent="0.25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5" customHeight="1" x14ac:dyDescent="0.25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5" customHeight="1" x14ac:dyDescent="0.25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5" customHeight="1" x14ac:dyDescent="0.25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5" customHeight="1" x14ac:dyDescent="0.25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5" customHeight="1" x14ac:dyDescent="0.25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5" customHeight="1" x14ac:dyDescent="0.25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5" customHeight="1" x14ac:dyDescent="0.25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5" customHeight="1" x14ac:dyDescent="0.25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5" customHeight="1" x14ac:dyDescent="0.25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5" customHeight="1" x14ac:dyDescent="0.25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5" customHeight="1" x14ac:dyDescent="0.25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5" customHeight="1" x14ac:dyDescent="0.25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5" customHeight="1" x14ac:dyDescent="0.25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5" customHeight="1" x14ac:dyDescent="0.25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5" customHeight="1" x14ac:dyDescent="0.25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5" customHeight="1" x14ac:dyDescent="0.25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5" customHeight="1" x14ac:dyDescent="0.25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5" customHeight="1" x14ac:dyDescent="0.25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5" customHeight="1" x14ac:dyDescent="0.25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5" customHeight="1" x14ac:dyDescent="0.25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5" customHeight="1" x14ac:dyDescent="0.25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5" customHeight="1" x14ac:dyDescent="0.25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5" customHeight="1" x14ac:dyDescent="0.25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5" customHeight="1" x14ac:dyDescent="0.25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5" customHeight="1" x14ac:dyDescent="0.25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5" customHeight="1" x14ac:dyDescent="0.25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5" customHeight="1" x14ac:dyDescent="0.25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5" customHeight="1" x14ac:dyDescent="0.25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5" customHeight="1" x14ac:dyDescent="0.25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5" customHeight="1" x14ac:dyDescent="0.25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5" customHeight="1" x14ac:dyDescent="0.25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5" customHeight="1" x14ac:dyDescent="0.25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5" customHeight="1" x14ac:dyDescent="0.25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5" customHeight="1" x14ac:dyDescent="0.25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5" customHeight="1" x14ac:dyDescent="0.25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5" customHeight="1" x14ac:dyDescent="0.25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5" customHeight="1" x14ac:dyDescent="0.25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5" customHeight="1" x14ac:dyDescent="0.25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5" customHeight="1" x14ac:dyDescent="0.25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5" customHeight="1" x14ac:dyDescent="0.25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5" customHeight="1" x14ac:dyDescent="0.25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5" customHeight="1" x14ac:dyDescent="0.25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5" customHeight="1" x14ac:dyDescent="0.25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5" customHeight="1" x14ac:dyDescent="0.25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5" customHeight="1" x14ac:dyDescent="0.25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5" customHeight="1" x14ac:dyDescent="0.25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5" customHeight="1" x14ac:dyDescent="0.25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5" customHeight="1" x14ac:dyDescent="0.25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5" customHeight="1" x14ac:dyDescent="0.25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5" customHeight="1" x14ac:dyDescent="0.25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5" customHeight="1" x14ac:dyDescent="0.25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5" customHeight="1" x14ac:dyDescent="0.25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5" customHeight="1" x14ac:dyDescent="0.25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5" customHeight="1" x14ac:dyDescent="0.25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5" customHeight="1" x14ac:dyDescent="0.25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5" customHeight="1" x14ac:dyDescent="0.25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5" customHeight="1" x14ac:dyDescent="0.25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5" customHeight="1" x14ac:dyDescent="0.25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5" customHeight="1" x14ac:dyDescent="0.25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5" customHeight="1" x14ac:dyDescent="0.25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5" customHeight="1" x14ac:dyDescent="0.25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5" customHeight="1" x14ac:dyDescent="0.25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5" customHeight="1" x14ac:dyDescent="0.25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5" customHeight="1" x14ac:dyDescent="0.25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5" customHeight="1" x14ac:dyDescent="0.25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5" customHeight="1" x14ac:dyDescent="0.25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5" customHeight="1" x14ac:dyDescent="0.25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5" customHeight="1" x14ac:dyDescent="0.25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5" customHeight="1" x14ac:dyDescent="0.25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5" customHeight="1" x14ac:dyDescent="0.25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5" customHeight="1" x14ac:dyDescent="0.25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5" customHeight="1" x14ac:dyDescent="0.25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5" customHeight="1" x14ac:dyDescent="0.25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5" customHeight="1" x14ac:dyDescent="0.25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5" customHeight="1" x14ac:dyDescent="0.25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5" customHeight="1" x14ac:dyDescent="0.25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5" customHeight="1" x14ac:dyDescent="0.25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5" customHeight="1" x14ac:dyDescent="0.25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5" customHeight="1" x14ac:dyDescent="0.25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5" customHeight="1" x14ac:dyDescent="0.25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5" customHeight="1" x14ac:dyDescent="0.25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5" customHeight="1" x14ac:dyDescent="0.25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5" customHeight="1" x14ac:dyDescent="0.25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5" customHeight="1" x14ac:dyDescent="0.25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5" customHeight="1" x14ac:dyDescent="0.25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5" customHeight="1" x14ac:dyDescent="0.25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5" customHeight="1" x14ac:dyDescent="0.25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5" customHeight="1" x14ac:dyDescent="0.25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5" customHeight="1" x14ac:dyDescent="0.25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5" customHeight="1" x14ac:dyDescent="0.25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5" customHeight="1" x14ac:dyDescent="0.25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5" customHeight="1" x14ac:dyDescent="0.25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5" customHeight="1" x14ac:dyDescent="0.25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5" customHeight="1" x14ac:dyDescent="0.25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5" customHeight="1" x14ac:dyDescent="0.25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5" customHeight="1" x14ac:dyDescent="0.25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5" customHeight="1" x14ac:dyDescent="0.25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5" customHeight="1" x14ac:dyDescent="0.25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5" customHeight="1" x14ac:dyDescent="0.25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5" customHeight="1" x14ac:dyDescent="0.25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5" customHeight="1" x14ac:dyDescent="0.25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5" customHeight="1" x14ac:dyDescent="0.25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5" customHeight="1" x14ac:dyDescent="0.25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5" customHeight="1" x14ac:dyDescent="0.25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5" customHeight="1" x14ac:dyDescent="0.25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5" customHeight="1" x14ac:dyDescent="0.25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5" customHeight="1" x14ac:dyDescent="0.25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5" customHeight="1" x14ac:dyDescent="0.25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5" customHeight="1" x14ac:dyDescent="0.25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5" customHeight="1" x14ac:dyDescent="0.25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5" customHeight="1" x14ac:dyDescent="0.25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5" customHeight="1" x14ac:dyDescent="0.25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5" customHeight="1" x14ac:dyDescent="0.25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5" customHeight="1" x14ac:dyDescent="0.25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5" customHeight="1" x14ac:dyDescent="0.25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5" customHeight="1" x14ac:dyDescent="0.25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5" customHeight="1" x14ac:dyDescent="0.25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5" customHeight="1" x14ac:dyDescent="0.25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5" customHeight="1" x14ac:dyDescent="0.25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5" customHeight="1" x14ac:dyDescent="0.25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5" customHeight="1" x14ac:dyDescent="0.25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5" customHeight="1" x14ac:dyDescent="0.25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5" customHeight="1" x14ac:dyDescent="0.25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5" customHeight="1" x14ac:dyDescent="0.25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5" customHeight="1" x14ac:dyDescent="0.25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5" customHeight="1" x14ac:dyDescent="0.25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5" customHeight="1" x14ac:dyDescent="0.25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5" customHeight="1" x14ac:dyDescent="0.25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5" customHeight="1" x14ac:dyDescent="0.25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5" customHeight="1" x14ac:dyDescent="0.25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5" customHeight="1" x14ac:dyDescent="0.25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5" customHeight="1" x14ac:dyDescent="0.25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5" customHeight="1" x14ac:dyDescent="0.25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5" customHeight="1" x14ac:dyDescent="0.25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5" customHeight="1" x14ac:dyDescent="0.25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5" customHeight="1" x14ac:dyDescent="0.25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5" customHeight="1" x14ac:dyDescent="0.25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5" customHeight="1" x14ac:dyDescent="0.25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5" customHeight="1" x14ac:dyDescent="0.25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5" customHeight="1" x14ac:dyDescent="0.25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5" customHeight="1" x14ac:dyDescent="0.25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5" customHeight="1" x14ac:dyDescent="0.25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5" customHeight="1" x14ac:dyDescent="0.25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5" customHeight="1" x14ac:dyDescent="0.25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5" customHeight="1" x14ac:dyDescent="0.25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5" customHeight="1" x14ac:dyDescent="0.25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5" customHeight="1" x14ac:dyDescent="0.25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5" customHeight="1" x14ac:dyDescent="0.25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5" customHeight="1" x14ac:dyDescent="0.25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5" customHeight="1" x14ac:dyDescent="0.25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5" customHeight="1" x14ac:dyDescent="0.25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5" customHeight="1" x14ac:dyDescent="0.25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5" customHeight="1" x14ac:dyDescent="0.25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5" customHeight="1" x14ac:dyDescent="0.25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5" customHeight="1" x14ac:dyDescent="0.25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5" customHeight="1" x14ac:dyDescent="0.25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5" customHeight="1" x14ac:dyDescent="0.25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5" customHeight="1" x14ac:dyDescent="0.25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5" customHeight="1" x14ac:dyDescent="0.25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5" customHeight="1" x14ac:dyDescent="0.25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5" customHeight="1" x14ac:dyDescent="0.25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5" customHeight="1" x14ac:dyDescent="0.25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5" customHeight="1" x14ac:dyDescent="0.25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5" customHeight="1" x14ac:dyDescent="0.25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5" customHeight="1" x14ac:dyDescent="0.25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5" customHeight="1" x14ac:dyDescent="0.25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5" customHeight="1" x14ac:dyDescent="0.25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5" customHeight="1" x14ac:dyDescent="0.25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5" customHeight="1" x14ac:dyDescent="0.25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5" customHeight="1" x14ac:dyDescent="0.25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5" customHeight="1" x14ac:dyDescent="0.25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5" customHeight="1" x14ac:dyDescent="0.25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5" customHeight="1" x14ac:dyDescent="0.25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5" customHeight="1" x14ac:dyDescent="0.25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5" customHeight="1" x14ac:dyDescent="0.25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5" customHeight="1" x14ac:dyDescent="0.25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5" customHeight="1" x14ac:dyDescent="0.25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5" customHeight="1" x14ac:dyDescent="0.25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5" customHeight="1" x14ac:dyDescent="0.25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5" customHeight="1" x14ac:dyDescent="0.25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5" customHeight="1" x14ac:dyDescent="0.25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5" customHeight="1" x14ac:dyDescent="0.25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5" customHeight="1" x14ac:dyDescent="0.25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5" customHeight="1" x14ac:dyDescent="0.25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5" customHeight="1" x14ac:dyDescent="0.25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5" customHeight="1" x14ac:dyDescent="0.25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5" customHeight="1" x14ac:dyDescent="0.25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5" customHeight="1" x14ac:dyDescent="0.25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5" customHeight="1" x14ac:dyDescent="0.25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5" customHeight="1" x14ac:dyDescent="0.25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5" customHeight="1" x14ac:dyDescent="0.25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5" customHeight="1" x14ac:dyDescent="0.25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5" customHeight="1" x14ac:dyDescent="0.25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5" customHeight="1" x14ac:dyDescent="0.25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5" customHeight="1" x14ac:dyDescent="0.25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5" customHeight="1" x14ac:dyDescent="0.25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5" customHeight="1" x14ac:dyDescent="0.25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5" customHeight="1" x14ac:dyDescent="0.25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5" customHeight="1" x14ac:dyDescent="0.25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5" customHeight="1" x14ac:dyDescent="0.25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5" customHeight="1" x14ac:dyDescent="0.25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5" customHeight="1" x14ac:dyDescent="0.25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5" customHeight="1" x14ac:dyDescent="0.25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5" customHeight="1" x14ac:dyDescent="0.25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5" customHeight="1" x14ac:dyDescent="0.25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5" customHeight="1" x14ac:dyDescent="0.25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5" customHeight="1" x14ac:dyDescent="0.25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5" customHeight="1" x14ac:dyDescent="0.25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5" customHeight="1" x14ac:dyDescent="0.25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5" customHeight="1" x14ac:dyDescent="0.25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5" customHeight="1" x14ac:dyDescent="0.25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5" customHeight="1" x14ac:dyDescent="0.25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5" customHeight="1" x14ac:dyDescent="0.25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5" customHeight="1" x14ac:dyDescent="0.25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5" customHeight="1" x14ac:dyDescent="0.25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5" customHeight="1" x14ac:dyDescent="0.25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5" customHeight="1" x14ac:dyDescent="0.25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5" customHeight="1" x14ac:dyDescent="0.25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5" customHeight="1" x14ac:dyDescent="0.25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5" customHeight="1" x14ac:dyDescent="0.25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5" customHeight="1" x14ac:dyDescent="0.25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5" customHeight="1" x14ac:dyDescent="0.25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5" customHeight="1" x14ac:dyDescent="0.25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5" customHeight="1" x14ac:dyDescent="0.25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5" customHeight="1" x14ac:dyDescent="0.25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5" customHeight="1" x14ac:dyDescent="0.25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5" customHeight="1" x14ac:dyDescent="0.25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5" customHeight="1" x14ac:dyDescent="0.25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5" customHeight="1" x14ac:dyDescent="0.25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5" customHeight="1" x14ac:dyDescent="0.25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5" customHeight="1" x14ac:dyDescent="0.25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5" customHeight="1" x14ac:dyDescent="0.25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5" customHeight="1" x14ac:dyDescent="0.25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5" customHeight="1" x14ac:dyDescent="0.25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5" customHeight="1" x14ac:dyDescent="0.25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5" customHeight="1" x14ac:dyDescent="0.25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5" customHeight="1" x14ac:dyDescent="0.25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5" customHeight="1" x14ac:dyDescent="0.25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5" customHeight="1" x14ac:dyDescent="0.25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5" customHeight="1" x14ac:dyDescent="0.25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5" customHeight="1" x14ac:dyDescent="0.25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5" customHeight="1" x14ac:dyDescent="0.25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5" customHeight="1" x14ac:dyDescent="0.25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5" customHeight="1" x14ac:dyDescent="0.25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5" customHeight="1" x14ac:dyDescent="0.25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5" customHeight="1" x14ac:dyDescent="0.25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5" customHeight="1" x14ac:dyDescent="0.25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5" customHeight="1" x14ac:dyDescent="0.25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5" customHeight="1" x14ac:dyDescent="0.25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5" customHeight="1" x14ac:dyDescent="0.25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5" customHeight="1" x14ac:dyDescent="0.25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5" customHeight="1" x14ac:dyDescent="0.25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5" customHeight="1" x14ac:dyDescent="0.25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5" customHeight="1" x14ac:dyDescent="0.25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5" customHeight="1" x14ac:dyDescent="0.25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5" customHeight="1" x14ac:dyDescent="0.25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5" customHeight="1" x14ac:dyDescent="0.25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5" customHeight="1" x14ac:dyDescent="0.25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5" customHeight="1" x14ac:dyDescent="0.25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5" customHeight="1" x14ac:dyDescent="0.25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5" customHeight="1" x14ac:dyDescent="0.25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5" customHeight="1" x14ac:dyDescent="0.25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5" customHeight="1" x14ac:dyDescent="0.25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5" customHeight="1" x14ac:dyDescent="0.25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5" customHeight="1" x14ac:dyDescent="0.25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5" customHeight="1" x14ac:dyDescent="0.25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5" customHeight="1" x14ac:dyDescent="0.25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5" customHeight="1" x14ac:dyDescent="0.25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5" customHeight="1" x14ac:dyDescent="0.25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5" customHeight="1" x14ac:dyDescent="0.25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5" customHeight="1" x14ac:dyDescent="0.25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5" customHeight="1" x14ac:dyDescent="0.25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5" customHeight="1" x14ac:dyDescent="0.25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5" customHeight="1" x14ac:dyDescent="0.25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5" customHeight="1" x14ac:dyDescent="0.25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5" customHeight="1" x14ac:dyDescent="0.25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5" customHeight="1" x14ac:dyDescent="0.25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5" customHeight="1" x14ac:dyDescent="0.25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5" customHeight="1" x14ac:dyDescent="0.25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5" customHeight="1" x14ac:dyDescent="0.25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5" customHeight="1" x14ac:dyDescent="0.25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5" customHeight="1" x14ac:dyDescent="0.25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5" customHeight="1" x14ac:dyDescent="0.25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5" customHeight="1" x14ac:dyDescent="0.25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5" customHeight="1" x14ac:dyDescent="0.25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5" customHeight="1" x14ac:dyDescent="0.25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5" customHeight="1" x14ac:dyDescent="0.25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5" customHeight="1" x14ac:dyDescent="0.25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5" customHeight="1" x14ac:dyDescent="0.25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5" customHeight="1" x14ac:dyDescent="0.25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5" customHeight="1" x14ac:dyDescent="0.25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5" customHeight="1" x14ac:dyDescent="0.25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5" customHeight="1" x14ac:dyDescent="0.25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5" customHeight="1" x14ac:dyDescent="0.25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5" customHeight="1" x14ac:dyDescent="0.25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5" customHeight="1" x14ac:dyDescent="0.25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5" customHeight="1" x14ac:dyDescent="0.25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5" customHeight="1" x14ac:dyDescent="0.25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5" customHeight="1" x14ac:dyDescent="0.25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5" customHeight="1" x14ac:dyDescent="0.25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5" customHeight="1" x14ac:dyDescent="0.25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5" customHeight="1" x14ac:dyDescent="0.25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5" customHeight="1" x14ac:dyDescent="0.25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5" customHeight="1" x14ac:dyDescent="0.25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5" customHeight="1" x14ac:dyDescent="0.25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5" customHeight="1" x14ac:dyDescent="0.25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5" customHeight="1" x14ac:dyDescent="0.25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5" customHeight="1" x14ac:dyDescent="0.25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5" customHeight="1" x14ac:dyDescent="0.25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5" customHeight="1" x14ac:dyDescent="0.25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5" customHeight="1" x14ac:dyDescent="0.25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5" customHeight="1" x14ac:dyDescent="0.25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5" customHeight="1" x14ac:dyDescent="0.25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5" customHeight="1" x14ac:dyDescent="0.25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5" customHeight="1" x14ac:dyDescent="0.25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5" customHeight="1" x14ac:dyDescent="0.25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5" customHeight="1" x14ac:dyDescent="0.25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5" customHeight="1" x14ac:dyDescent="0.25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5" customHeight="1" x14ac:dyDescent="0.25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5" customHeight="1" x14ac:dyDescent="0.25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5" customHeight="1" x14ac:dyDescent="0.25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5" customHeight="1" x14ac:dyDescent="0.25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5" customHeight="1" x14ac:dyDescent="0.25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5" customHeight="1" x14ac:dyDescent="0.25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5" customHeight="1" x14ac:dyDescent="0.25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5" customHeight="1" x14ac:dyDescent="0.25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5" customHeight="1" x14ac:dyDescent="0.25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5" customHeight="1" x14ac:dyDescent="0.25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5" customHeight="1" x14ac:dyDescent="0.25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5" customHeight="1" x14ac:dyDescent="0.25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5" customHeight="1" x14ac:dyDescent="0.25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5" customHeight="1" x14ac:dyDescent="0.25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5" customHeight="1" x14ac:dyDescent="0.25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5" customHeight="1" x14ac:dyDescent="0.25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5" customHeight="1" x14ac:dyDescent="0.25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5" customHeight="1" x14ac:dyDescent="0.25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5" customHeight="1" x14ac:dyDescent="0.25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5" customHeight="1" x14ac:dyDescent="0.25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5" customHeight="1" x14ac:dyDescent="0.25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5" customHeight="1" x14ac:dyDescent="0.25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5" customHeight="1" x14ac:dyDescent="0.25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5" customHeight="1" x14ac:dyDescent="0.25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5" customHeight="1" x14ac:dyDescent="0.25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5" customHeight="1" x14ac:dyDescent="0.25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5" customHeight="1" x14ac:dyDescent="0.25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5" customHeight="1" x14ac:dyDescent="0.25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5" customHeight="1" x14ac:dyDescent="0.25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5" customHeight="1" x14ac:dyDescent="0.25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5" customHeight="1" x14ac:dyDescent="0.25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5" customHeight="1" x14ac:dyDescent="0.25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5" customHeight="1" x14ac:dyDescent="0.25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5" customHeight="1" x14ac:dyDescent="0.25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5" customHeight="1" x14ac:dyDescent="0.25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5" customHeight="1" x14ac:dyDescent="0.25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5" customHeight="1" x14ac:dyDescent="0.25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5" customHeight="1" x14ac:dyDescent="0.25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5" customHeight="1" x14ac:dyDescent="0.25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5" customHeight="1" x14ac:dyDescent="0.25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5" customHeight="1" x14ac:dyDescent="0.25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5" customHeight="1" x14ac:dyDescent="0.25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5" customHeight="1" x14ac:dyDescent="0.25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5" customHeight="1" x14ac:dyDescent="0.25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5" customHeight="1" x14ac:dyDescent="0.25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5" customHeight="1" x14ac:dyDescent="0.25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5" customHeight="1" x14ac:dyDescent="0.25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5" customHeight="1" x14ac:dyDescent="0.25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5" customHeight="1" x14ac:dyDescent="0.25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5" customHeight="1" x14ac:dyDescent="0.25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5" customHeight="1" x14ac:dyDescent="0.25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5" customHeight="1" x14ac:dyDescent="0.25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5" customHeight="1" x14ac:dyDescent="0.25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5" customHeight="1" x14ac:dyDescent="0.25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5" customHeight="1" x14ac:dyDescent="0.25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5" customHeight="1" x14ac:dyDescent="0.25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5" customHeight="1" x14ac:dyDescent="0.25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5" customHeight="1" x14ac:dyDescent="0.25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5" customHeight="1" x14ac:dyDescent="0.25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5" customHeight="1" x14ac:dyDescent="0.25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5" customHeight="1" x14ac:dyDescent="0.25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5" customHeight="1" x14ac:dyDescent="0.25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5" customHeight="1" x14ac:dyDescent="0.25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5" customHeight="1" x14ac:dyDescent="0.25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5" customHeight="1" x14ac:dyDescent="0.25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5" customHeight="1" x14ac:dyDescent="0.25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5" customHeight="1" x14ac:dyDescent="0.25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5" customHeight="1" x14ac:dyDescent="0.25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5" customHeight="1" x14ac:dyDescent="0.25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5" customHeight="1" x14ac:dyDescent="0.25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5" customHeight="1" x14ac:dyDescent="0.25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5" customHeight="1" x14ac:dyDescent="0.25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5" customHeight="1" x14ac:dyDescent="0.25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5" customHeight="1" x14ac:dyDescent="0.25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5" customHeight="1" x14ac:dyDescent="0.25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5" customHeight="1" x14ac:dyDescent="0.25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5" customHeight="1" x14ac:dyDescent="0.25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5" customHeight="1" x14ac:dyDescent="0.25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5" customHeight="1" x14ac:dyDescent="0.25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5" customHeight="1" x14ac:dyDescent="0.25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5" customHeight="1" x14ac:dyDescent="0.25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5" customHeight="1" x14ac:dyDescent="0.25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5" customHeight="1" x14ac:dyDescent="0.25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5" customHeight="1" x14ac:dyDescent="0.25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5" customHeight="1" x14ac:dyDescent="0.25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5" customHeight="1" x14ac:dyDescent="0.25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5" customHeight="1" x14ac:dyDescent="0.25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5" customHeight="1" x14ac:dyDescent="0.25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5" customHeight="1" x14ac:dyDescent="0.25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5" customHeight="1" x14ac:dyDescent="0.25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5" customHeight="1" x14ac:dyDescent="0.25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5" customHeight="1" x14ac:dyDescent="0.25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5" customHeight="1" x14ac:dyDescent="0.25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5" customHeight="1" x14ac:dyDescent="0.25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5" customHeight="1" x14ac:dyDescent="0.25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5" customHeight="1" x14ac:dyDescent="0.25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5" customHeight="1" x14ac:dyDescent="0.25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5" customHeight="1" x14ac:dyDescent="0.25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5" customHeight="1" x14ac:dyDescent="0.25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5" customHeight="1" x14ac:dyDescent="0.25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5" customHeight="1" x14ac:dyDescent="0.25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5" customHeight="1" x14ac:dyDescent="0.25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5" customHeight="1" x14ac:dyDescent="0.25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5" customHeight="1" x14ac:dyDescent="0.25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5" customHeight="1" x14ac:dyDescent="0.25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5" customHeight="1" x14ac:dyDescent="0.25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5" customHeight="1" x14ac:dyDescent="0.25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5" customHeight="1" x14ac:dyDescent="0.25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5" customHeight="1" x14ac:dyDescent="0.25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5" customHeight="1" x14ac:dyDescent="0.25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5" customHeight="1" x14ac:dyDescent="0.25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5" customHeight="1" x14ac:dyDescent="0.25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5" customHeight="1" x14ac:dyDescent="0.25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5" customHeight="1" x14ac:dyDescent="0.25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5" customHeight="1" x14ac:dyDescent="0.25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5" customHeight="1" x14ac:dyDescent="0.25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5" customHeight="1" x14ac:dyDescent="0.25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5" customHeight="1" x14ac:dyDescent="0.25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5" customHeight="1" x14ac:dyDescent="0.25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5" customHeight="1" x14ac:dyDescent="0.25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5" customHeight="1" x14ac:dyDescent="0.25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5" customHeight="1" x14ac:dyDescent="0.25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5" customHeight="1" x14ac:dyDescent="0.25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5" customHeight="1" x14ac:dyDescent="0.25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5" customHeight="1" x14ac:dyDescent="0.25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5" customHeight="1" x14ac:dyDescent="0.25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5" customHeight="1" x14ac:dyDescent="0.25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5" customHeight="1" x14ac:dyDescent="0.25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5" customHeight="1" x14ac:dyDescent="0.25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5" customHeight="1" x14ac:dyDescent="0.25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5" customHeight="1" x14ac:dyDescent="0.25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5" customHeight="1" x14ac:dyDescent="0.25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5" customHeight="1" x14ac:dyDescent="0.25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5" customHeight="1" x14ac:dyDescent="0.25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5" customHeight="1" x14ac:dyDescent="0.25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5" customHeight="1" x14ac:dyDescent="0.25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5" customHeight="1" x14ac:dyDescent="0.25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5" customHeight="1" x14ac:dyDescent="0.25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5" customHeight="1" x14ac:dyDescent="0.25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5" customHeight="1" x14ac:dyDescent="0.25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5" customHeight="1" x14ac:dyDescent="0.25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5" customHeight="1" x14ac:dyDescent="0.25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5" customHeight="1" x14ac:dyDescent="0.25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5" customHeight="1" x14ac:dyDescent="0.25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5" customHeight="1" x14ac:dyDescent="0.25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5" customHeight="1" x14ac:dyDescent="0.25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5" customHeight="1" x14ac:dyDescent="0.25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5" customHeight="1" x14ac:dyDescent="0.25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5" customHeight="1" x14ac:dyDescent="0.25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5" customHeight="1" x14ac:dyDescent="0.25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5" customHeight="1" x14ac:dyDescent="0.25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5" customHeight="1" x14ac:dyDescent="0.25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5" customHeight="1" x14ac:dyDescent="0.25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5" customHeight="1" x14ac:dyDescent="0.25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5" customHeight="1" x14ac:dyDescent="0.25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5" customHeight="1" x14ac:dyDescent="0.25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5" customHeight="1" x14ac:dyDescent="0.25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5" customHeight="1" x14ac:dyDescent="0.25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5" customHeight="1" x14ac:dyDescent="0.25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5" customHeight="1" x14ac:dyDescent="0.25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5" customHeight="1" x14ac:dyDescent="0.25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5" customHeight="1" x14ac:dyDescent="0.25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5" customHeight="1" x14ac:dyDescent="0.25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5" customHeight="1" x14ac:dyDescent="0.25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5" customHeight="1" x14ac:dyDescent="0.25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5" customHeight="1" x14ac:dyDescent="0.25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5" customHeight="1" x14ac:dyDescent="0.25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5" customHeight="1" x14ac:dyDescent="0.25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5" customHeight="1" x14ac:dyDescent="0.25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5" customHeight="1" x14ac:dyDescent="0.25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5" customHeight="1" x14ac:dyDescent="0.25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5" customHeight="1" x14ac:dyDescent="0.25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5" customHeight="1" x14ac:dyDescent="0.25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5" customHeight="1" x14ac:dyDescent="0.25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5" customHeight="1" x14ac:dyDescent="0.25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5" customHeight="1" x14ac:dyDescent="0.25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5" customHeight="1" x14ac:dyDescent="0.25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5" customHeight="1" x14ac:dyDescent="0.25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5" customHeight="1" x14ac:dyDescent="0.25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5" customHeight="1" x14ac:dyDescent="0.25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5" customHeight="1" x14ac:dyDescent="0.25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5" customHeight="1" x14ac:dyDescent="0.25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5" customHeight="1" x14ac:dyDescent="0.25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5" customHeight="1" x14ac:dyDescent="0.25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5" customHeight="1" x14ac:dyDescent="0.25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5" customHeight="1" x14ac:dyDescent="0.25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5" customHeight="1" x14ac:dyDescent="0.25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5" customHeight="1" x14ac:dyDescent="0.25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5" customHeight="1" x14ac:dyDescent="0.25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5" customHeight="1" x14ac:dyDescent="0.25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5" customHeight="1" x14ac:dyDescent="0.25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5" customHeight="1" x14ac:dyDescent="0.25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5" customHeight="1" x14ac:dyDescent="0.25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5" customHeight="1" x14ac:dyDescent="0.25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5" customHeight="1" x14ac:dyDescent="0.25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5" customHeight="1" x14ac:dyDescent="0.25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5" customHeight="1" x14ac:dyDescent="0.25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5" customHeight="1" x14ac:dyDescent="0.25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5" customHeight="1" x14ac:dyDescent="0.25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5" customHeight="1" x14ac:dyDescent="0.25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5" customHeight="1" x14ac:dyDescent="0.25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5" customHeight="1" x14ac:dyDescent="0.25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5" customHeight="1" x14ac:dyDescent="0.25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5" customHeight="1" x14ac:dyDescent="0.25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5" customHeight="1" x14ac:dyDescent="0.25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5" customHeight="1" x14ac:dyDescent="0.25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5" customHeight="1" x14ac:dyDescent="0.25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5" customHeight="1" x14ac:dyDescent="0.25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5" customHeight="1" x14ac:dyDescent="0.25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5" customHeight="1" x14ac:dyDescent="0.25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5" customHeight="1" x14ac:dyDescent="0.25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5" customHeight="1" x14ac:dyDescent="0.25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5" customHeight="1" x14ac:dyDescent="0.25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5" customHeight="1" x14ac:dyDescent="0.25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5" customHeight="1" x14ac:dyDescent="0.25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5" customHeight="1" x14ac:dyDescent="0.25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5" customHeight="1" x14ac:dyDescent="0.25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5" customHeight="1" x14ac:dyDescent="0.25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5" customHeight="1" x14ac:dyDescent="0.25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5" customHeight="1" x14ac:dyDescent="0.25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5" customHeight="1" x14ac:dyDescent="0.25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5" customHeight="1" x14ac:dyDescent="0.25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5" customHeight="1" x14ac:dyDescent="0.25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5" customHeight="1" x14ac:dyDescent="0.25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5" customHeight="1" x14ac:dyDescent="0.25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5" customHeight="1" x14ac:dyDescent="0.25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5" customHeight="1" x14ac:dyDescent="0.25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5" customHeight="1" x14ac:dyDescent="0.25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5" customHeight="1" x14ac:dyDescent="0.25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5" customHeight="1" x14ac:dyDescent="0.25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5" customHeight="1" x14ac:dyDescent="0.25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5" customHeight="1" x14ac:dyDescent="0.25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5" customHeight="1" x14ac:dyDescent="0.25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5" customHeight="1" x14ac:dyDescent="0.25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5" customHeight="1" x14ac:dyDescent="0.25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5" customHeight="1" x14ac:dyDescent="0.25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5" customHeight="1" x14ac:dyDescent="0.25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5" customHeight="1" x14ac:dyDescent="0.25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5" customHeight="1" x14ac:dyDescent="0.25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5" customHeight="1" x14ac:dyDescent="0.25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5" customHeight="1" x14ac:dyDescent="0.25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5" customHeight="1" x14ac:dyDescent="0.25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5" customHeight="1" x14ac:dyDescent="0.25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5" customHeight="1" x14ac:dyDescent="0.25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5" customHeight="1" x14ac:dyDescent="0.25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5" customHeight="1" x14ac:dyDescent="0.25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5" customHeight="1" x14ac:dyDescent="0.25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5" customHeight="1" x14ac:dyDescent="0.25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5" customHeight="1" x14ac:dyDescent="0.25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5" customHeight="1" x14ac:dyDescent="0.25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5" customHeight="1" x14ac:dyDescent="0.25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5" customHeight="1" x14ac:dyDescent="0.25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5" customHeight="1" x14ac:dyDescent="0.25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5" customHeight="1" x14ac:dyDescent="0.25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5" customHeight="1" x14ac:dyDescent="0.25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5" customHeight="1" x14ac:dyDescent="0.25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5" customHeight="1" x14ac:dyDescent="0.25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5" customHeight="1" x14ac:dyDescent="0.25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5" customHeight="1" x14ac:dyDescent="0.25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5" customHeight="1" x14ac:dyDescent="0.25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5" customHeight="1" x14ac:dyDescent="0.25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5" customHeight="1" x14ac:dyDescent="0.25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5" customHeight="1" x14ac:dyDescent="0.25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5" customHeight="1" x14ac:dyDescent="0.25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5" customHeight="1" x14ac:dyDescent="0.25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5" customHeight="1" x14ac:dyDescent="0.25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5" customHeight="1" x14ac:dyDescent="0.25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5" customHeight="1" x14ac:dyDescent="0.25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5" customHeight="1" x14ac:dyDescent="0.25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5" customHeight="1" x14ac:dyDescent="0.25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5" customHeight="1" x14ac:dyDescent="0.25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5" customHeight="1" x14ac:dyDescent="0.25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5" customHeight="1" x14ac:dyDescent="0.25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5" customHeight="1" x14ac:dyDescent="0.25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5" customHeight="1" x14ac:dyDescent="0.25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5" customHeight="1" x14ac:dyDescent="0.25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5" customHeight="1" x14ac:dyDescent="0.25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5" customHeight="1" x14ac:dyDescent="0.25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5" customHeight="1" x14ac:dyDescent="0.25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5" customHeight="1" x14ac:dyDescent="0.25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5" customHeight="1" x14ac:dyDescent="0.25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5" customHeight="1" x14ac:dyDescent="0.25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5" customHeight="1" x14ac:dyDescent="0.25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5" customHeight="1" x14ac:dyDescent="0.25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5" customHeight="1" x14ac:dyDescent="0.25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5" customHeight="1" x14ac:dyDescent="0.25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5" customHeight="1" x14ac:dyDescent="0.25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5" customHeight="1" x14ac:dyDescent="0.25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5" customHeight="1" x14ac:dyDescent="0.25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5" customHeight="1" x14ac:dyDescent="0.25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5" customHeight="1" x14ac:dyDescent="0.25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5" customHeight="1" x14ac:dyDescent="0.25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5" customHeight="1" x14ac:dyDescent="0.25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5" customHeight="1" x14ac:dyDescent="0.25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5" customHeight="1" x14ac:dyDescent="0.25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5" customHeight="1" x14ac:dyDescent="0.25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5" customHeight="1" x14ac:dyDescent="0.25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5" customHeight="1" x14ac:dyDescent="0.25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5" customHeight="1" x14ac:dyDescent="0.25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5" customHeight="1" x14ac:dyDescent="0.25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5" customHeight="1" x14ac:dyDescent="0.25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5" customHeight="1" x14ac:dyDescent="0.25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5" customHeight="1" x14ac:dyDescent="0.25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5" customHeight="1" x14ac:dyDescent="0.25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5" customHeight="1" x14ac:dyDescent="0.25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5" customHeight="1" x14ac:dyDescent="0.25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5" customHeight="1" x14ac:dyDescent="0.25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5" customHeight="1" x14ac:dyDescent="0.25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5" customHeight="1" x14ac:dyDescent="0.25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5" customHeight="1" x14ac:dyDescent="0.25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5" customHeight="1" x14ac:dyDescent="0.25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5" customHeight="1" x14ac:dyDescent="0.25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5" customHeight="1" x14ac:dyDescent="0.25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5" customHeight="1" x14ac:dyDescent="0.25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5" customHeight="1" x14ac:dyDescent="0.25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5" customHeight="1" x14ac:dyDescent="0.25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5" customHeight="1" x14ac:dyDescent="0.25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5" customHeight="1" x14ac:dyDescent="0.25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5" customHeight="1" x14ac:dyDescent="0.25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5" customHeight="1" x14ac:dyDescent="0.25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5" customHeight="1" x14ac:dyDescent="0.25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5" customHeight="1" x14ac:dyDescent="0.25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5" customHeight="1" x14ac:dyDescent="0.25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5" customHeight="1" x14ac:dyDescent="0.25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5" customHeight="1" x14ac:dyDescent="0.25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5" customHeight="1" x14ac:dyDescent="0.25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5" customHeight="1" x14ac:dyDescent="0.25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5" customHeight="1" x14ac:dyDescent="0.25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5" customHeight="1" x14ac:dyDescent="0.25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5" customHeight="1" x14ac:dyDescent="0.25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5" customHeight="1" x14ac:dyDescent="0.25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5" customHeight="1" x14ac:dyDescent="0.25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5" customHeight="1" x14ac:dyDescent="0.25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5" customHeight="1" x14ac:dyDescent="0.25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5" customHeight="1" x14ac:dyDescent="0.25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5" customHeight="1" x14ac:dyDescent="0.25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5" customHeight="1" x14ac:dyDescent="0.25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5" customHeight="1" x14ac:dyDescent="0.25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5" customHeight="1" x14ac:dyDescent="0.25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5" customHeight="1" x14ac:dyDescent="0.25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5" customHeight="1" x14ac:dyDescent="0.25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5" customHeight="1" x14ac:dyDescent="0.25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5" customHeight="1" x14ac:dyDescent="0.25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5" customHeight="1" x14ac:dyDescent="0.25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5" customHeight="1" x14ac:dyDescent="0.25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5" customHeight="1" x14ac:dyDescent="0.25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5" customHeight="1" x14ac:dyDescent="0.25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5" customHeight="1" x14ac:dyDescent="0.25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5" customHeight="1" x14ac:dyDescent="0.25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5" customHeight="1" x14ac:dyDescent="0.25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5" customHeight="1" x14ac:dyDescent="0.25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5" customHeight="1" x14ac:dyDescent="0.25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5" customHeight="1" x14ac:dyDescent="0.25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5" customHeight="1" x14ac:dyDescent="0.25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5" customHeight="1" x14ac:dyDescent="0.25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5" customHeight="1" x14ac:dyDescent="0.25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5" customHeight="1" x14ac:dyDescent="0.25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5" customHeight="1" x14ac:dyDescent="0.25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5" customHeight="1" x14ac:dyDescent="0.25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5" customHeight="1" x14ac:dyDescent="0.25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5" customHeight="1" x14ac:dyDescent="0.25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5" customHeight="1" x14ac:dyDescent="0.25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5" customHeight="1" x14ac:dyDescent="0.25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5" customHeight="1" x14ac:dyDescent="0.25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5" customHeight="1" x14ac:dyDescent="0.25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5" customHeight="1" x14ac:dyDescent="0.25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5" customHeight="1" x14ac:dyDescent="0.25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5" customHeight="1" x14ac:dyDescent="0.25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5" customHeight="1" x14ac:dyDescent="0.25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5" customHeight="1" x14ac:dyDescent="0.25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5" customHeight="1" x14ac:dyDescent="0.25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5" customHeight="1" x14ac:dyDescent="0.25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5" customHeight="1" x14ac:dyDescent="0.25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5" customHeight="1" x14ac:dyDescent="0.25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5" customHeight="1" x14ac:dyDescent="0.25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5" customHeight="1" x14ac:dyDescent="0.25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5" customHeight="1" x14ac:dyDescent="0.25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5" customHeight="1" x14ac:dyDescent="0.25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5" customHeight="1" x14ac:dyDescent="0.25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5" customHeight="1" x14ac:dyDescent="0.25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5" customHeight="1" x14ac:dyDescent="0.25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5" customHeight="1" x14ac:dyDescent="0.25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5" customHeight="1" x14ac:dyDescent="0.25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5" customHeight="1" x14ac:dyDescent="0.25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5" customHeight="1" x14ac:dyDescent="0.25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5" customHeight="1" x14ac:dyDescent="0.25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5" customHeight="1" x14ac:dyDescent="0.25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5" customHeight="1" x14ac:dyDescent="0.25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5" customHeight="1" x14ac:dyDescent="0.25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5" customHeight="1" x14ac:dyDescent="0.25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5" customHeight="1" x14ac:dyDescent="0.25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5" customHeight="1" x14ac:dyDescent="0.25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5" customHeight="1" x14ac:dyDescent="0.25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5" customHeight="1" x14ac:dyDescent="0.25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5" customHeight="1" x14ac:dyDescent="0.25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5" customHeight="1" x14ac:dyDescent="0.25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5" customHeight="1" x14ac:dyDescent="0.25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5" customHeight="1" x14ac:dyDescent="0.25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5" customHeight="1" x14ac:dyDescent="0.25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5" customHeight="1" x14ac:dyDescent="0.25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5" customHeight="1" x14ac:dyDescent="0.25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5" customHeight="1" x14ac:dyDescent="0.25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5" customHeight="1" x14ac:dyDescent="0.25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5" customHeight="1" x14ac:dyDescent="0.25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5" customHeight="1" x14ac:dyDescent="0.25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5" customHeight="1" x14ac:dyDescent="0.25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5" customHeight="1" x14ac:dyDescent="0.25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5" customHeight="1" x14ac:dyDescent="0.25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5" customHeight="1" x14ac:dyDescent="0.25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5" customHeight="1" x14ac:dyDescent="0.25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5" customHeight="1" x14ac:dyDescent="0.25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5" customHeight="1" x14ac:dyDescent="0.25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5" customHeight="1" x14ac:dyDescent="0.25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5" customHeight="1" x14ac:dyDescent="0.25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5" customHeight="1" x14ac:dyDescent="0.25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5" customHeight="1" x14ac:dyDescent="0.25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5" customHeight="1" x14ac:dyDescent="0.25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5" customHeight="1" x14ac:dyDescent="0.25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5" customHeight="1" x14ac:dyDescent="0.25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5" customHeight="1" x14ac:dyDescent="0.25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5" customHeight="1" x14ac:dyDescent="0.25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5" customHeight="1" x14ac:dyDescent="0.25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5" customHeight="1" x14ac:dyDescent="0.25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5" customHeight="1" x14ac:dyDescent="0.25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5" customHeight="1" x14ac:dyDescent="0.25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5" customHeight="1" x14ac:dyDescent="0.25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5" customHeight="1" x14ac:dyDescent="0.25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5" customHeight="1" x14ac:dyDescent="0.25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5" customHeight="1" x14ac:dyDescent="0.25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5" customHeight="1" x14ac:dyDescent="0.25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5" customHeight="1" x14ac:dyDescent="0.25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5" customHeight="1" x14ac:dyDescent="0.25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5" customHeight="1" x14ac:dyDescent="0.25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5" customHeight="1" x14ac:dyDescent="0.25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5" customHeight="1" x14ac:dyDescent="0.25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5" customHeight="1" x14ac:dyDescent="0.25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5" customHeight="1" x14ac:dyDescent="0.25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5" customHeight="1" x14ac:dyDescent="0.25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5" customHeight="1" x14ac:dyDescent="0.25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5" customHeight="1" x14ac:dyDescent="0.25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5" customHeight="1" x14ac:dyDescent="0.25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5" customHeight="1" x14ac:dyDescent="0.25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5" customHeight="1" x14ac:dyDescent="0.25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5" customHeight="1" x14ac:dyDescent="0.25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5" customHeight="1" x14ac:dyDescent="0.25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5" customHeight="1" x14ac:dyDescent="0.25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5" customHeight="1" x14ac:dyDescent="0.25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5" customHeight="1" x14ac:dyDescent="0.25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5" customHeight="1" x14ac:dyDescent="0.25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5" customHeight="1" x14ac:dyDescent="0.25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5" customHeight="1" x14ac:dyDescent="0.25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5" customHeight="1" x14ac:dyDescent="0.25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5" customHeight="1" x14ac:dyDescent="0.25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5" customHeight="1" x14ac:dyDescent="0.25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5" customHeight="1" x14ac:dyDescent="0.25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5" customHeight="1" x14ac:dyDescent="0.25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5" customHeight="1" x14ac:dyDescent="0.25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5" customHeight="1" x14ac:dyDescent="0.25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5" customHeight="1" x14ac:dyDescent="0.25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5" customHeight="1" x14ac:dyDescent="0.25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5" customHeight="1" x14ac:dyDescent="0.25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5" customHeight="1" x14ac:dyDescent="0.25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5" customHeight="1" x14ac:dyDescent="0.25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5" customHeight="1" x14ac:dyDescent="0.25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5" customHeight="1" x14ac:dyDescent="0.25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5" customHeight="1" x14ac:dyDescent="0.25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5" customHeight="1" x14ac:dyDescent="0.25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5" customHeight="1" x14ac:dyDescent="0.25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5" customHeight="1" x14ac:dyDescent="0.25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5" customHeight="1" x14ac:dyDescent="0.25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5" customHeight="1" x14ac:dyDescent="0.25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5" customHeight="1" x14ac:dyDescent="0.25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5" customHeight="1" x14ac:dyDescent="0.25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5" customHeight="1" x14ac:dyDescent="0.25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5" customHeight="1" x14ac:dyDescent="0.25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5" customHeight="1" x14ac:dyDescent="0.25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5" customHeight="1" x14ac:dyDescent="0.25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5" customHeight="1" x14ac:dyDescent="0.25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5" customHeight="1" x14ac:dyDescent="0.25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5" customHeight="1" x14ac:dyDescent="0.25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5" customHeight="1" x14ac:dyDescent="0.25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5" customHeight="1" x14ac:dyDescent="0.25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5" customHeight="1" x14ac:dyDescent="0.25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5" customHeight="1" x14ac:dyDescent="0.25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5" customHeight="1" x14ac:dyDescent="0.25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5" customHeight="1" x14ac:dyDescent="0.25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5" customHeight="1" x14ac:dyDescent="0.25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5" customHeight="1" x14ac:dyDescent="0.25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5" customHeight="1" x14ac:dyDescent="0.25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5" customHeight="1" x14ac:dyDescent="0.25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5" customHeight="1" x14ac:dyDescent="0.25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5" customHeight="1" x14ac:dyDescent="0.25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5" customHeight="1" x14ac:dyDescent="0.25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5" customHeight="1" x14ac:dyDescent="0.25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5" customHeight="1" x14ac:dyDescent="0.25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5" customHeight="1" x14ac:dyDescent="0.25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5" customHeight="1" x14ac:dyDescent="0.25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5" customHeight="1" x14ac:dyDescent="0.25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5" customHeight="1" x14ac:dyDescent="0.25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5" customHeight="1" x14ac:dyDescent="0.25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5" customHeight="1" x14ac:dyDescent="0.25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5" customHeight="1" x14ac:dyDescent="0.25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5" customHeight="1" x14ac:dyDescent="0.25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5" customHeight="1" x14ac:dyDescent="0.25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5" customHeight="1" x14ac:dyDescent="0.25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5" customHeight="1" x14ac:dyDescent="0.25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5" customHeight="1" x14ac:dyDescent="0.25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5" customHeight="1" x14ac:dyDescent="0.25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5" customHeight="1" x14ac:dyDescent="0.25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5" customHeight="1" x14ac:dyDescent="0.25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5" customHeight="1" x14ac:dyDescent="0.25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5" customHeight="1" x14ac:dyDescent="0.25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5" customHeight="1" x14ac:dyDescent="0.25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5" customHeight="1" x14ac:dyDescent="0.25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5" customHeight="1" x14ac:dyDescent="0.25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5" customHeight="1" x14ac:dyDescent="0.25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5" customHeight="1" x14ac:dyDescent="0.25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5" customHeight="1" x14ac:dyDescent="0.25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5" customHeight="1" x14ac:dyDescent="0.25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5" customHeight="1" x14ac:dyDescent="0.25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5" customHeight="1" x14ac:dyDescent="0.25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5" customHeight="1" x14ac:dyDescent="0.25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5" customHeight="1" x14ac:dyDescent="0.25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5" customHeight="1" x14ac:dyDescent="0.25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5" customHeight="1" x14ac:dyDescent="0.25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5" customHeight="1" x14ac:dyDescent="0.25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5" customHeight="1" x14ac:dyDescent="0.25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5" customHeight="1" x14ac:dyDescent="0.25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5" customHeight="1" x14ac:dyDescent="0.25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5" customHeight="1" x14ac:dyDescent="0.25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5" customHeight="1" x14ac:dyDescent="0.25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5" customHeight="1" x14ac:dyDescent="0.25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5" customHeight="1" x14ac:dyDescent="0.25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5" customHeight="1" x14ac:dyDescent="0.25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5" customHeight="1" x14ac:dyDescent="0.25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5" customHeight="1" x14ac:dyDescent="0.25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5" customHeight="1" x14ac:dyDescent="0.25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5" customHeight="1" x14ac:dyDescent="0.25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5" customHeight="1" x14ac:dyDescent="0.25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5" customHeight="1" x14ac:dyDescent="0.25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5" customHeight="1" x14ac:dyDescent="0.25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5" customHeight="1" x14ac:dyDescent="0.25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5" customHeight="1" x14ac:dyDescent="0.25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5" customHeight="1" x14ac:dyDescent="0.25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5" customHeight="1" x14ac:dyDescent="0.25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5" customHeight="1" x14ac:dyDescent="0.25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5" customHeight="1" x14ac:dyDescent="0.25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5" customHeight="1" x14ac:dyDescent="0.25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5" customHeight="1" x14ac:dyDescent="0.25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5" customHeight="1" x14ac:dyDescent="0.25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5" customHeight="1" x14ac:dyDescent="0.25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5" customHeight="1" x14ac:dyDescent="0.25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5" customHeight="1" x14ac:dyDescent="0.25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5" customHeight="1" x14ac:dyDescent="0.25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5" customHeight="1" x14ac:dyDescent="0.25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5" customHeight="1" x14ac:dyDescent="0.25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5" customHeight="1" x14ac:dyDescent="0.25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5" customHeight="1" x14ac:dyDescent="0.25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5" customHeight="1" x14ac:dyDescent="0.25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5" customHeight="1" x14ac:dyDescent="0.25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5" customHeight="1" x14ac:dyDescent="0.25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5" customHeight="1" x14ac:dyDescent="0.25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5" customHeight="1" x14ac:dyDescent="0.25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5" customHeight="1" x14ac:dyDescent="0.25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5" customHeight="1" x14ac:dyDescent="0.25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5" customHeight="1" x14ac:dyDescent="0.25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5" customHeight="1" x14ac:dyDescent="0.25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5" customHeight="1" x14ac:dyDescent="0.25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5" customHeight="1" x14ac:dyDescent="0.25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5" customHeight="1" x14ac:dyDescent="0.25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5" customHeight="1" x14ac:dyDescent="0.25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5" customHeight="1" x14ac:dyDescent="0.25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5" customHeight="1" x14ac:dyDescent="0.25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5" customHeight="1" x14ac:dyDescent="0.25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5" customHeight="1" x14ac:dyDescent="0.25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5" customHeight="1" x14ac:dyDescent="0.25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5" customHeight="1" x14ac:dyDescent="0.25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5" customHeight="1" x14ac:dyDescent="0.25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5" customHeight="1" x14ac:dyDescent="0.25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5" customHeight="1" x14ac:dyDescent="0.25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5" customHeight="1" x14ac:dyDescent="0.25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5" customHeight="1" x14ac:dyDescent="0.25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5" customHeight="1" x14ac:dyDescent="0.25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5" customHeight="1" x14ac:dyDescent="0.25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5" customHeight="1" x14ac:dyDescent="0.25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5" customHeight="1" x14ac:dyDescent="0.25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5" customHeight="1" x14ac:dyDescent="0.25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5" customHeight="1" x14ac:dyDescent="0.25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5" customHeight="1" x14ac:dyDescent="0.25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5" customHeight="1" x14ac:dyDescent="0.25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5" customHeight="1" x14ac:dyDescent="0.25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5" customHeight="1" x14ac:dyDescent="0.25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5" customHeight="1" x14ac:dyDescent="0.25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5" customHeight="1" x14ac:dyDescent="0.25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5" customHeight="1" x14ac:dyDescent="0.25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5" customHeight="1" x14ac:dyDescent="0.25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5" customHeight="1" x14ac:dyDescent="0.25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5" customHeight="1" x14ac:dyDescent="0.25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5" customHeight="1" x14ac:dyDescent="0.25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5" customHeight="1" x14ac:dyDescent="0.25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5" customHeight="1" x14ac:dyDescent="0.25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5" customHeight="1" x14ac:dyDescent="0.25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5" customHeight="1" x14ac:dyDescent="0.25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5" customHeight="1" x14ac:dyDescent="0.25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5" customHeight="1" x14ac:dyDescent="0.25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5" customHeight="1" x14ac:dyDescent="0.25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5" customHeight="1" x14ac:dyDescent="0.25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5" customHeight="1" x14ac:dyDescent="0.25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5" customHeight="1" x14ac:dyDescent="0.25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5" customHeight="1" x14ac:dyDescent="0.25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5" customHeight="1" x14ac:dyDescent="0.25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5" customHeight="1" x14ac:dyDescent="0.25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5" customHeight="1" x14ac:dyDescent="0.25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5" customHeight="1" x14ac:dyDescent="0.25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5" customHeight="1" x14ac:dyDescent="0.25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5" customHeight="1" x14ac:dyDescent="0.25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5" customHeight="1" x14ac:dyDescent="0.25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5" customHeight="1" x14ac:dyDescent="0.25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5" customHeight="1" x14ac:dyDescent="0.25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5" customHeight="1" x14ac:dyDescent="0.25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5" customHeight="1" x14ac:dyDescent="0.25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5" customHeight="1" x14ac:dyDescent="0.25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5" customHeight="1" x14ac:dyDescent="0.25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5" customHeight="1" x14ac:dyDescent="0.25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5" customHeight="1" x14ac:dyDescent="0.25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5" customHeight="1" x14ac:dyDescent="0.25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5" customHeight="1" x14ac:dyDescent="0.25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5" customHeight="1" x14ac:dyDescent="0.25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5" customHeight="1" x14ac:dyDescent="0.25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5" customHeight="1" x14ac:dyDescent="0.25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5" customHeight="1" x14ac:dyDescent="0.25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5" customHeight="1" x14ac:dyDescent="0.25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5" customHeight="1" x14ac:dyDescent="0.25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5" customHeight="1" x14ac:dyDescent="0.25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5" customHeight="1" x14ac:dyDescent="0.25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5" customHeight="1" x14ac:dyDescent="0.25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5" customHeight="1" x14ac:dyDescent="0.25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5" customHeight="1" x14ac:dyDescent="0.25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5" customHeight="1" x14ac:dyDescent="0.25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5" customHeight="1" x14ac:dyDescent="0.25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5" customHeight="1" x14ac:dyDescent="0.25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5" customHeight="1" x14ac:dyDescent="0.25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5" customHeight="1" x14ac:dyDescent="0.25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5" customHeight="1" x14ac:dyDescent="0.25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5" customHeight="1" x14ac:dyDescent="0.25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5" customHeight="1" x14ac:dyDescent="0.25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5" customHeight="1" x14ac:dyDescent="0.25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5" customHeight="1" x14ac:dyDescent="0.25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5" customHeight="1" x14ac:dyDescent="0.25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5" customHeight="1" x14ac:dyDescent="0.25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5" customHeight="1" x14ac:dyDescent="0.25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5" customHeight="1" x14ac:dyDescent="0.25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5" customHeight="1" x14ac:dyDescent="0.25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5" customHeight="1" x14ac:dyDescent="0.25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5" customHeight="1" x14ac:dyDescent="0.25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5" customHeight="1" x14ac:dyDescent="0.25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5" customHeight="1" x14ac:dyDescent="0.25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5" customHeight="1" x14ac:dyDescent="0.25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5" customHeight="1" x14ac:dyDescent="0.25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5" customHeight="1" x14ac:dyDescent="0.25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5" customHeight="1" x14ac:dyDescent="0.25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5" customHeight="1" x14ac:dyDescent="0.25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5" customHeight="1" x14ac:dyDescent="0.25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5" customHeight="1" x14ac:dyDescent="0.25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5" customHeight="1" x14ac:dyDescent="0.25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5" customHeight="1" x14ac:dyDescent="0.25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5" customHeight="1" x14ac:dyDescent="0.25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5" customHeight="1" x14ac:dyDescent="0.25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5" customHeight="1" x14ac:dyDescent="0.25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5" customHeight="1" x14ac:dyDescent="0.25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5" customHeight="1" x14ac:dyDescent="0.25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5" customHeight="1" x14ac:dyDescent="0.25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5" customHeight="1" x14ac:dyDescent="0.25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5" customHeight="1" x14ac:dyDescent="0.25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5" customHeight="1" x14ac:dyDescent="0.25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5" customHeight="1" x14ac:dyDescent="0.25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5" customHeight="1" x14ac:dyDescent="0.25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5" customHeight="1" x14ac:dyDescent="0.25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5" customHeight="1" x14ac:dyDescent="0.25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5" customHeight="1" x14ac:dyDescent="0.25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5" customHeight="1" x14ac:dyDescent="0.25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5" customHeight="1" x14ac:dyDescent="0.25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5" customHeight="1" x14ac:dyDescent="0.25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5" customHeight="1" x14ac:dyDescent="0.25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5" customHeight="1" x14ac:dyDescent="0.25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5" customHeight="1" x14ac:dyDescent="0.25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5" customHeight="1" x14ac:dyDescent="0.25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5" customHeight="1" x14ac:dyDescent="0.25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5" customHeight="1" x14ac:dyDescent="0.25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5" customHeight="1" x14ac:dyDescent="0.25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5" customHeight="1" x14ac:dyDescent="0.25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5" customHeight="1" x14ac:dyDescent="0.25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5" customHeight="1" x14ac:dyDescent="0.25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5" customHeight="1" x14ac:dyDescent="0.25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5" customHeight="1" x14ac:dyDescent="0.25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5" customHeight="1" x14ac:dyDescent="0.25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5" customHeight="1" x14ac:dyDescent="0.25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5" customHeight="1" x14ac:dyDescent="0.25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5" customHeight="1" x14ac:dyDescent="0.25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5" customHeight="1" x14ac:dyDescent="0.25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5" customHeight="1" x14ac:dyDescent="0.25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5" customHeight="1" x14ac:dyDescent="0.25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5" customHeight="1" x14ac:dyDescent="0.25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5" customHeight="1" x14ac:dyDescent="0.25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5" customHeight="1" x14ac:dyDescent="0.25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5" customHeight="1" x14ac:dyDescent="0.25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5" customHeight="1" x14ac:dyDescent="0.25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5" customHeight="1" x14ac:dyDescent="0.25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5" customHeight="1" x14ac:dyDescent="0.25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5" customHeight="1" x14ac:dyDescent="0.25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5" customHeight="1" x14ac:dyDescent="0.25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5" customHeight="1" x14ac:dyDescent="0.25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5" customHeight="1" x14ac:dyDescent="0.25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5" customHeight="1" x14ac:dyDescent="0.25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5" customHeight="1" x14ac:dyDescent="0.25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5" customHeight="1" x14ac:dyDescent="0.25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5" customHeight="1" x14ac:dyDescent="0.25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5" customHeight="1" x14ac:dyDescent="0.25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5" customHeight="1" x14ac:dyDescent="0.25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5" customHeight="1" x14ac:dyDescent="0.25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5" customHeight="1" x14ac:dyDescent="0.25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5" customHeight="1" x14ac:dyDescent="0.25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5" customHeight="1" x14ac:dyDescent="0.25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5" customHeight="1" x14ac:dyDescent="0.25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5" customHeight="1" x14ac:dyDescent="0.25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5" customHeight="1" x14ac:dyDescent="0.25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5" customHeight="1" x14ac:dyDescent="0.25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5" customHeight="1" x14ac:dyDescent="0.25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5" customHeight="1" x14ac:dyDescent="0.25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5" customHeight="1" x14ac:dyDescent="0.25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5" customHeight="1" x14ac:dyDescent="0.25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5" customHeight="1" x14ac:dyDescent="0.25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5" customHeight="1" x14ac:dyDescent="0.25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5" customHeight="1" x14ac:dyDescent="0.25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5" customHeight="1" x14ac:dyDescent="0.25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5" customHeight="1" x14ac:dyDescent="0.25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5" customHeight="1" x14ac:dyDescent="0.25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5" customHeight="1" x14ac:dyDescent="0.25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5" customHeight="1" x14ac:dyDescent="0.25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5" customHeight="1" x14ac:dyDescent="0.25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5" customHeight="1" x14ac:dyDescent="0.25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5" customHeight="1" x14ac:dyDescent="0.25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5" customHeight="1" x14ac:dyDescent="0.25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5" customHeight="1" x14ac:dyDescent="0.25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5" customHeight="1" x14ac:dyDescent="0.25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5" customHeight="1" x14ac:dyDescent="0.25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5" customHeight="1" x14ac:dyDescent="0.25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5" customHeight="1" x14ac:dyDescent="0.25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5" customHeight="1" x14ac:dyDescent="0.25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5" customHeight="1" x14ac:dyDescent="0.25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5" customHeight="1" x14ac:dyDescent="0.25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5" customHeight="1" x14ac:dyDescent="0.25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5" customHeight="1" x14ac:dyDescent="0.25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5" customHeight="1" x14ac:dyDescent="0.25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5" customHeight="1" x14ac:dyDescent="0.25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5" customHeight="1" x14ac:dyDescent="0.25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5" customHeight="1" x14ac:dyDescent="0.25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5" customHeight="1" x14ac:dyDescent="0.25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5" customHeight="1" x14ac:dyDescent="0.25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5" customHeight="1" x14ac:dyDescent="0.25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5" customHeight="1" x14ac:dyDescent="0.25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5" customHeight="1" x14ac:dyDescent="0.25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5" customHeight="1" x14ac:dyDescent="0.25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5" customHeight="1" x14ac:dyDescent="0.25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5" customHeight="1" x14ac:dyDescent="0.25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5" customHeight="1" x14ac:dyDescent="0.25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5" customHeight="1" x14ac:dyDescent="0.25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5" customHeight="1" x14ac:dyDescent="0.25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5" customHeight="1" x14ac:dyDescent="0.25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5" customHeight="1" x14ac:dyDescent="0.25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5" customHeight="1" x14ac:dyDescent="0.25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5" customHeight="1" x14ac:dyDescent="0.25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5" customHeight="1" x14ac:dyDescent="0.25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5" customHeight="1" x14ac:dyDescent="0.25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5" customHeight="1" x14ac:dyDescent="0.25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5" customHeight="1" x14ac:dyDescent="0.25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5" customHeight="1" x14ac:dyDescent="0.25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5" customHeight="1" x14ac:dyDescent="0.25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5" customHeight="1" x14ac:dyDescent="0.25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5" customHeight="1" x14ac:dyDescent="0.25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5" customHeight="1" x14ac:dyDescent="0.25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5" customHeight="1" x14ac:dyDescent="0.25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5" customHeight="1" x14ac:dyDescent="0.25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5" customHeight="1" x14ac:dyDescent="0.25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5" customHeight="1" x14ac:dyDescent="0.25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5" customHeight="1" x14ac:dyDescent="0.25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5" customHeight="1" x14ac:dyDescent="0.25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5" customHeight="1" x14ac:dyDescent="0.25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5" customHeight="1" x14ac:dyDescent="0.25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5" customHeight="1" x14ac:dyDescent="0.25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5" customHeight="1" x14ac:dyDescent="0.25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5" customHeight="1" x14ac:dyDescent="0.25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5" customHeight="1" x14ac:dyDescent="0.25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5" customHeight="1" x14ac:dyDescent="0.25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5" customHeight="1" x14ac:dyDescent="0.25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5" customHeight="1" x14ac:dyDescent="0.25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5" customHeight="1" x14ac:dyDescent="0.25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5" customHeight="1" x14ac:dyDescent="0.25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5" customHeight="1" x14ac:dyDescent="0.25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5" customHeight="1" x14ac:dyDescent="0.25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5" customHeight="1" x14ac:dyDescent="0.25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5" customHeight="1" x14ac:dyDescent="0.25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5" customHeight="1" x14ac:dyDescent="0.25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5" customHeight="1" x14ac:dyDescent="0.25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5" customHeight="1" x14ac:dyDescent="0.25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5" customHeight="1" x14ac:dyDescent="0.25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5" customHeight="1" x14ac:dyDescent="0.25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5" customHeight="1" x14ac:dyDescent="0.25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5" customHeight="1" x14ac:dyDescent="0.25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5" customHeight="1" x14ac:dyDescent="0.25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5" customHeight="1" x14ac:dyDescent="0.25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5" customHeight="1" x14ac:dyDescent="0.25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5" customHeight="1" x14ac:dyDescent="0.25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5" customHeight="1" x14ac:dyDescent="0.25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5" customHeight="1" x14ac:dyDescent="0.25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5" customHeight="1" x14ac:dyDescent="0.25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5" customHeight="1" x14ac:dyDescent="0.25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5" customHeight="1" x14ac:dyDescent="0.25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5" customHeight="1" x14ac:dyDescent="0.25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5" customHeight="1" x14ac:dyDescent="0.25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5" customHeight="1" x14ac:dyDescent="0.25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5" customHeight="1" x14ac:dyDescent="0.25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5" customHeight="1" x14ac:dyDescent="0.25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5" customHeight="1" x14ac:dyDescent="0.25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5" customHeight="1" x14ac:dyDescent="0.25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5" customHeight="1" x14ac:dyDescent="0.25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5" customHeight="1" x14ac:dyDescent="0.25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5" customHeight="1" x14ac:dyDescent="0.25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5" customHeight="1" x14ac:dyDescent="0.25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5" customHeight="1" x14ac:dyDescent="0.25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5" customHeight="1" x14ac:dyDescent="0.25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5" customHeight="1" x14ac:dyDescent="0.25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5" customHeight="1" x14ac:dyDescent="0.25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5" customHeight="1" x14ac:dyDescent="0.25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5" customHeight="1" x14ac:dyDescent="0.25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5" customHeight="1" x14ac:dyDescent="0.25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5" customHeight="1" x14ac:dyDescent="0.25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5" customHeight="1" x14ac:dyDescent="0.25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5" customHeight="1" x14ac:dyDescent="0.25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5" customHeight="1" x14ac:dyDescent="0.25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5" customHeight="1" x14ac:dyDescent="0.25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5" customHeight="1" x14ac:dyDescent="0.25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5" customHeight="1" x14ac:dyDescent="0.25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5" customHeight="1" x14ac:dyDescent="0.25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5" customHeight="1" x14ac:dyDescent="0.25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5" customHeight="1" x14ac:dyDescent="0.25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5" customHeight="1" x14ac:dyDescent="0.25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5" customHeight="1" x14ac:dyDescent="0.25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5" customHeight="1" x14ac:dyDescent="0.25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5" customHeight="1" x14ac:dyDescent="0.25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5" customHeight="1" x14ac:dyDescent="0.25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5" customHeight="1" x14ac:dyDescent="0.25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5" customHeight="1" x14ac:dyDescent="0.25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5" customHeight="1" x14ac:dyDescent="0.25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5" customHeight="1" x14ac:dyDescent="0.25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5" customHeight="1" x14ac:dyDescent="0.25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5" customHeight="1" x14ac:dyDescent="0.25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5" customHeight="1" x14ac:dyDescent="0.25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5" customHeight="1" x14ac:dyDescent="0.25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5" customHeight="1" x14ac:dyDescent="0.25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5" customHeight="1" x14ac:dyDescent="0.25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5" customHeight="1" x14ac:dyDescent="0.25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5" customHeight="1" x14ac:dyDescent="0.25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5" customHeight="1" x14ac:dyDescent="0.25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5" customHeight="1" x14ac:dyDescent="0.25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5" customHeight="1" x14ac:dyDescent="0.25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5" customHeight="1" x14ac:dyDescent="0.25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5" customHeight="1" x14ac:dyDescent="0.25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5" customHeight="1" x14ac:dyDescent="0.25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5" customHeight="1" x14ac:dyDescent="0.25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5" customHeight="1" x14ac:dyDescent="0.25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5" customHeight="1" x14ac:dyDescent="0.25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5" customHeight="1" x14ac:dyDescent="0.25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5" customHeight="1" x14ac:dyDescent="0.25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5" customHeight="1" x14ac:dyDescent="0.25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5" customHeight="1" x14ac:dyDescent="0.25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5" customHeight="1" x14ac:dyDescent="0.25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5" customHeight="1" x14ac:dyDescent="0.25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5" customHeight="1" x14ac:dyDescent="0.25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5" customHeight="1" x14ac:dyDescent="0.25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5" customHeight="1" x14ac:dyDescent="0.25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5" customHeight="1" x14ac:dyDescent="0.25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5" customHeight="1" x14ac:dyDescent="0.25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5" customHeight="1" x14ac:dyDescent="0.25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5" customHeight="1" x14ac:dyDescent="0.25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5" customHeight="1" x14ac:dyDescent="0.25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5" customHeight="1" x14ac:dyDescent="0.25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5" customHeight="1" x14ac:dyDescent="0.25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5" customHeight="1" x14ac:dyDescent="0.25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5" customHeight="1" x14ac:dyDescent="0.25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5" customHeight="1" x14ac:dyDescent="0.25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5" customHeight="1" x14ac:dyDescent="0.25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5" customHeight="1" x14ac:dyDescent="0.25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5" customHeight="1" x14ac:dyDescent="0.25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5" customHeight="1" x14ac:dyDescent="0.25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5" customHeight="1" x14ac:dyDescent="0.25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5" customHeight="1" x14ac:dyDescent="0.25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5" customHeight="1" x14ac:dyDescent="0.25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5" customHeight="1" x14ac:dyDescent="0.25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5" customHeight="1" x14ac:dyDescent="0.25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5" customHeight="1" x14ac:dyDescent="0.25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5" customHeight="1" x14ac:dyDescent="0.25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5" customHeight="1" x14ac:dyDescent="0.25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5" customHeight="1" x14ac:dyDescent="0.25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5" customHeight="1" x14ac:dyDescent="0.25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5" customHeight="1" x14ac:dyDescent="0.25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5" customHeight="1" x14ac:dyDescent="0.25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5" customHeight="1" x14ac:dyDescent="0.25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5" customHeight="1" x14ac:dyDescent="0.25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5" customHeight="1" x14ac:dyDescent="0.25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5" customHeight="1" x14ac:dyDescent="0.25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5" customHeight="1" x14ac:dyDescent="0.25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5" customHeight="1" x14ac:dyDescent="0.25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5" customHeight="1" x14ac:dyDescent="0.25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5" customHeight="1" x14ac:dyDescent="0.25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5" customHeight="1" x14ac:dyDescent="0.25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5" customHeight="1" x14ac:dyDescent="0.25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5" customHeight="1" x14ac:dyDescent="0.25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5" customHeight="1" x14ac:dyDescent="0.25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5" customHeight="1" x14ac:dyDescent="0.25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5" customHeight="1" x14ac:dyDescent="0.25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5" customHeight="1" x14ac:dyDescent="0.25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5" customHeight="1" x14ac:dyDescent="0.25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5" customHeight="1" x14ac:dyDescent="0.25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5" customHeight="1" x14ac:dyDescent="0.25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5" customHeight="1" x14ac:dyDescent="0.25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5" customHeight="1" x14ac:dyDescent="0.25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5" customHeight="1" x14ac:dyDescent="0.25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5" customHeight="1" x14ac:dyDescent="0.25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5" customHeight="1" x14ac:dyDescent="0.25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5" customHeight="1" x14ac:dyDescent="0.25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5" customHeight="1" x14ac:dyDescent="0.25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5" customHeight="1" x14ac:dyDescent="0.25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5" customHeight="1" x14ac:dyDescent="0.25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5" customHeight="1" x14ac:dyDescent="0.25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5" customHeight="1" x14ac:dyDescent="0.25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5" customHeight="1" x14ac:dyDescent="0.25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5" customHeight="1" x14ac:dyDescent="0.25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5" customHeight="1" x14ac:dyDescent="0.25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5" customHeight="1" x14ac:dyDescent="0.25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5" customHeight="1" x14ac:dyDescent="0.25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5" customHeight="1" x14ac:dyDescent="0.25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5" customHeight="1" x14ac:dyDescent="0.25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5" customHeight="1" x14ac:dyDescent="0.25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5" customHeight="1" x14ac:dyDescent="0.25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5" customHeight="1" x14ac:dyDescent="0.25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5" customHeight="1" x14ac:dyDescent="0.25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5" customHeight="1" x14ac:dyDescent="0.25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5" customHeight="1" x14ac:dyDescent="0.25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5" customHeight="1" x14ac:dyDescent="0.25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5" customHeight="1" x14ac:dyDescent="0.25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5" customHeight="1" x14ac:dyDescent="0.25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5" customHeight="1" x14ac:dyDescent="0.25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5" customHeight="1" x14ac:dyDescent="0.25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5" customHeight="1" x14ac:dyDescent="0.25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5" customHeight="1" x14ac:dyDescent="0.25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5" customHeight="1" x14ac:dyDescent="0.25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5" customHeight="1" x14ac:dyDescent="0.25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5" customHeight="1" x14ac:dyDescent="0.25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5" customHeight="1" x14ac:dyDescent="0.25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5" customHeight="1" x14ac:dyDescent="0.25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5" customHeight="1" x14ac:dyDescent="0.25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5" customHeight="1" x14ac:dyDescent="0.25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5" customHeight="1" x14ac:dyDescent="0.25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5" customHeight="1" x14ac:dyDescent="0.25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5" customHeight="1" x14ac:dyDescent="0.25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5" customHeight="1" x14ac:dyDescent="0.25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5" customHeight="1" x14ac:dyDescent="0.25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5" customHeight="1" x14ac:dyDescent="0.25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5" customHeight="1" x14ac:dyDescent="0.25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5" customHeight="1" x14ac:dyDescent="0.25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5" customHeight="1" x14ac:dyDescent="0.25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5" customHeight="1" x14ac:dyDescent="0.25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5" customHeight="1" x14ac:dyDescent="0.25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5" customHeight="1" x14ac:dyDescent="0.25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5" customHeight="1" x14ac:dyDescent="0.25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5" customHeight="1" x14ac:dyDescent="0.25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5" customHeight="1" x14ac:dyDescent="0.25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5" customHeight="1" x14ac:dyDescent="0.25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5" customHeight="1" x14ac:dyDescent="0.25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5" customHeight="1" x14ac:dyDescent="0.25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5" customHeight="1" x14ac:dyDescent="0.25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5" customHeight="1" x14ac:dyDescent="0.25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5" customHeight="1" x14ac:dyDescent="0.25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5" customHeight="1" x14ac:dyDescent="0.25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5" customHeight="1" x14ac:dyDescent="0.25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5" customHeight="1" x14ac:dyDescent="0.25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5" customHeight="1" x14ac:dyDescent="0.25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5" customHeight="1" x14ac:dyDescent="0.25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5" customHeight="1" x14ac:dyDescent="0.25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5" customHeight="1" x14ac:dyDescent="0.25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5" customHeight="1" x14ac:dyDescent="0.25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5" customHeight="1" x14ac:dyDescent="0.25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5" customHeight="1" x14ac:dyDescent="0.25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5" customHeight="1" x14ac:dyDescent="0.25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5" customHeight="1" x14ac:dyDescent="0.25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5" customHeight="1" x14ac:dyDescent="0.25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5" customHeight="1" x14ac:dyDescent="0.25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5" customHeight="1" x14ac:dyDescent="0.25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5" customHeight="1" x14ac:dyDescent="0.25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5" customHeight="1" x14ac:dyDescent="0.25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5" customHeight="1" x14ac:dyDescent="0.25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5" customHeight="1" x14ac:dyDescent="0.25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5" customHeight="1" x14ac:dyDescent="0.25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5" customHeight="1" x14ac:dyDescent="0.25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5" customHeight="1" x14ac:dyDescent="0.25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5" customHeight="1" x14ac:dyDescent="0.25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5" customHeight="1" x14ac:dyDescent="0.25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5" customHeight="1" x14ac:dyDescent="0.25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5" customHeight="1" x14ac:dyDescent="0.25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5" customHeight="1" x14ac:dyDescent="0.25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5" customHeight="1" x14ac:dyDescent="0.25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5" customHeight="1" x14ac:dyDescent="0.25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5" customHeight="1" x14ac:dyDescent="0.25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5" customHeight="1" x14ac:dyDescent="0.25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5" customHeight="1" x14ac:dyDescent="0.25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5" customHeight="1" x14ac:dyDescent="0.25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5" customHeight="1" x14ac:dyDescent="0.25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5" customHeight="1" x14ac:dyDescent="0.25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5" customHeight="1" x14ac:dyDescent="0.25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5" customHeight="1" x14ac:dyDescent="0.25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5" customHeight="1" x14ac:dyDescent="0.25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5" customHeight="1" x14ac:dyDescent="0.25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5" customHeight="1" x14ac:dyDescent="0.25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5" customHeight="1" x14ac:dyDescent="0.25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5" customHeight="1" x14ac:dyDescent="0.25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5" customHeight="1" x14ac:dyDescent="0.25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5" customHeight="1" x14ac:dyDescent="0.25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5" customHeight="1" x14ac:dyDescent="0.25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5" customHeight="1" x14ac:dyDescent="0.25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5" customHeight="1" x14ac:dyDescent="0.25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5" customHeight="1" x14ac:dyDescent="0.25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5" customHeight="1" x14ac:dyDescent="0.25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5" customHeight="1" x14ac:dyDescent="0.25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5" customHeight="1" x14ac:dyDescent="0.25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5" customHeight="1" x14ac:dyDescent="0.25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5" customHeight="1" x14ac:dyDescent="0.25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5" customHeight="1" x14ac:dyDescent="0.25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5" customHeight="1" x14ac:dyDescent="0.25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5" customHeight="1" x14ac:dyDescent="0.25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5" customHeight="1" x14ac:dyDescent="0.25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5" customHeight="1" x14ac:dyDescent="0.25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5" customHeight="1" x14ac:dyDescent="0.25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5" customHeight="1" x14ac:dyDescent="0.25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5" customHeight="1" x14ac:dyDescent="0.25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5" customHeight="1" x14ac:dyDescent="0.25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5" customHeight="1" x14ac:dyDescent="0.25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wco8PlNNMvfJ9ToUskBaZjtISkZJFl4HqZA//qZ0HGNJBPJh07iAWMP/rdsUYNplbktU37h9r5VnfJu4sn1OPQ==" saltValue="9rxSVgswwK4u2yuLS6eobA==" spinCount="100000" sheet="1" objects="1" scenarios="1"/>
  <sortState xmlns:xlrd2="http://schemas.microsoft.com/office/spreadsheetml/2017/richdata2" ref="B13:M232">
    <sortCondition descending="1" ref="K13"/>
    <sortCondition ref="B13"/>
  </sortState>
  <mergeCells count="1">
    <mergeCell ref="A1:R1"/>
  </mergeCells>
  <pageMargins left="0.17" right="0.17" top="0.75" bottom="0.75" header="0.3" footer="0.3"/>
  <pageSetup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="85" zoomScaleNormal="85" workbookViewId="0">
      <pane xSplit="1" ySplit="10" topLeftCell="B91" activePane="bottomRight" state="frozen"/>
      <selection pane="topRight" activeCell="B1" sqref="B1"/>
      <selection pane="bottomLeft" activeCell="A10" sqref="A10"/>
      <selection pane="bottomRight" activeCell="F107" sqref="F107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94" t="s">
        <v>0</v>
      </c>
      <c r="B1" s="94"/>
      <c r="C1" s="94"/>
      <c r="D1" s="94"/>
      <c r="E1" s="94"/>
      <c r="F1" s="94"/>
      <c r="G1" s="94"/>
      <c r="H1" s="95"/>
      <c r="I1" s="94"/>
      <c r="J1" s="95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2" customHeight="1" x14ac:dyDescent="0.3">
      <c r="B8" s="8" t="s">
        <v>570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571</v>
      </c>
      <c r="E11" s="1" t="s">
        <v>572</v>
      </c>
      <c r="F11" s="23" t="s">
        <v>14</v>
      </c>
      <c r="G11" s="24"/>
      <c r="H11" s="25">
        <v>4117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Aquinas College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17-61027</v>
      </c>
      <c r="AE11" s="13" t="str">
        <f t="array" ref="AE11">IFERROR(INDEX(E11:E22, SMALL(IF("V"=F11:F22, ROW(F11:F22)-MIN(ROW(F11:F22))+1, ""), ROW() -10 )), "")</f>
        <v>Abby Pecynski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573</v>
      </c>
      <c r="E12" s="1" t="s">
        <v>574</v>
      </c>
      <c r="F12" s="23" t="s">
        <v>14</v>
      </c>
      <c r="G12" s="24"/>
      <c r="H12" s="25">
        <v>4117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Aquinas College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22-7521</v>
      </c>
      <c r="AE12" s="13" t="str">
        <f t="array" ref="AE12">IFERROR(INDEX(E11:E22, SMALL(IF("V"=F11:F22, ROW(F11:F22)-MIN(ROW(F11:F22))+1, ""), ROW() -10 )), "")</f>
        <v>Avery Burk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575</v>
      </c>
      <c r="E13" s="1" t="s">
        <v>576</v>
      </c>
      <c r="F13" s="23" t="s">
        <v>30</v>
      </c>
      <c r="G13" s="24"/>
      <c r="H13" s="25">
        <v>4117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Aquinas College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5998-4682</v>
      </c>
      <c r="AE13" s="13" t="str">
        <f t="array" ref="AE13">IFERROR(INDEX(E11:E22, SMALL(IF("V"=F11:F22, ROW(F11:F22)-MIN(ROW(F11:F22))+1, ""), ROW() -10 )), "")</f>
        <v>Carley Blanchard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577</v>
      </c>
      <c r="E14" s="1" t="s">
        <v>578</v>
      </c>
      <c r="F14" s="23" t="s">
        <v>14</v>
      </c>
      <c r="G14" s="24"/>
      <c r="H14" s="25">
        <v>4117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Aquinas College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11-421889</v>
      </c>
      <c r="AE14" s="13" t="str">
        <f t="array" ref="AE14">IFERROR(INDEX(E11:E22, SMALL(IF("V"=F11:F22, ROW(F11:F22)-MIN(ROW(F11:F22))+1, ""), ROW() -10 )), "")</f>
        <v>Chloe Fisk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579</v>
      </c>
      <c r="E15" s="1" t="s">
        <v>580</v>
      </c>
      <c r="F15" s="23" t="s">
        <v>14</v>
      </c>
      <c r="G15" s="24"/>
      <c r="H15" s="25">
        <v>4117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Aquinas College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20-52022</v>
      </c>
      <c r="AE15" s="13" t="str">
        <f t="array" ref="AE15">IFERROR(INDEX(E11:E22, SMALL(IF("V"=F11:F22, ROW(F11:F22)-MIN(ROW(F11:F22))+1, ""), ROW() -10 )), "")</f>
        <v>Kayla VanLinden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581</v>
      </c>
      <c r="E16" s="1" t="s">
        <v>582</v>
      </c>
      <c r="F16" s="23" t="s">
        <v>30</v>
      </c>
      <c r="G16" s="24"/>
      <c r="H16" s="25">
        <v>4117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Aquinas College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20-46531</v>
      </c>
      <c r="AE16" s="13" t="str">
        <f t="array" ref="AE16">IFERROR(INDEX(E11:E22, SMALL(IF("V"=F11:F22, ROW(F11:F22)-MIN(ROW(F11:F22))+1, ""), ROW() -10 )), "")</f>
        <v>Mary Brown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583</v>
      </c>
      <c r="E17" s="1" t="s">
        <v>584</v>
      </c>
      <c r="F17" s="23" t="s">
        <v>30</v>
      </c>
      <c r="G17" s="24"/>
      <c r="H17" s="25">
        <v>4117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Aquinas College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15-164600</v>
      </c>
      <c r="AE17" s="13" t="str">
        <f t="array" ref="AE17">IFERROR(INDEX(E11:E22, SMALL(IF("V"=F11:F22, ROW(F11:F22)-MIN(ROW(F11:F22))+1, ""), ROW() -10 )), "")</f>
        <v>Morgan Jones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585</v>
      </c>
      <c r="E18" s="1" t="s">
        <v>586</v>
      </c>
      <c r="F18" s="23" t="s">
        <v>14</v>
      </c>
      <c r="G18" s="24"/>
      <c r="H18" s="25">
        <v>4117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587</v>
      </c>
      <c r="E19" s="1" t="s">
        <v>588</v>
      </c>
      <c r="F19" s="23" t="s">
        <v>14</v>
      </c>
      <c r="G19" s="24"/>
      <c r="H19" s="25">
        <v>4117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27</v>
      </c>
      <c r="C20" s="1"/>
      <c r="D20" s="22" t="s">
        <v>589</v>
      </c>
      <c r="E20" s="1" t="s">
        <v>590</v>
      </c>
      <c r="F20" s="23" t="s">
        <v>14</v>
      </c>
      <c r="G20" s="24"/>
      <c r="H20" s="25">
        <v>4117</v>
      </c>
      <c r="I20" s="24"/>
      <c r="J20" s="25" t="b">
        <v>0</v>
      </c>
      <c r="K20" s="19"/>
      <c r="L20" s="26"/>
      <c r="M20" s="27"/>
    </row>
    <row r="21" spans="2:39" s="13" customFormat="1" ht="15" customHeight="1" x14ac:dyDescent="0.3">
      <c r="B21" s="21" t="s">
        <v>27</v>
      </c>
      <c r="C21" s="1"/>
      <c r="D21" s="22" t="s">
        <v>591</v>
      </c>
      <c r="E21" s="1" t="s">
        <v>592</v>
      </c>
      <c r="F21" s="23" t="s">
        <v>30</v>
      </c>
      <c r="G21" s="24"/>
      <c r="H21" s="25">
        <v>4117</v>
      </c>
      <c r="I21" s="24"/>
      <c r="J21" s="25" t="b">
        <v>0</v>
      </c>
      <c r="K21" s="19"/>
      <c r="L21" s="26"/>
      <c r="M21" s="27"/>
    </row>
    <row r="22" spans="2:39" s="13" customFormat="1" ht="15" customHeight="1" x14ac:dyDescent="0.3">
      <c r="B22" s="21" t="s">
        <v>27</v>
      </c>
      <c r="C22" s="1"/>
      <c r="D22" s="22" t="s">
        <v>593</v>
      </c>
      <c r="E22" s="1" t="s">
        <v>594</v>
      </c>
      <c r="F22" s="23" t="s">
        <v>30</v>
      </c>
      <c r="G22" s="24"/>
      <c r="H22" s="25">
        <v>4117</v>
      </c>
      <c r="I22" s="24"/>
      <c r="J22" s="25" t="b">
        <v>0</v>
      </c>
      <c r="K22" s="19"/>
      <c r="L22" s="26"/>
      <c r="M22" s="27"/>
    </row>
    <row r="23" spans="2:39" s="13" customFormat="1" ht="15" customHeight="1" x14ac:dyDescent="0.3">
      <c r="B23" s="21" t="s">
        <v>59</v>
      </c>
      <c r="C23" s="1"/>
      <c r="D23" s="22" t="s">
        <v>595</v>
      </c>
      <c r="E23" s="1" t="s">
        <v>596</v>
      </c>
      <c r="F23" s="23" t="s">
        <v>30</v>
      </c>
      <c r="G23" s="24"/>
      <c r="H23" s="25">
        <v>4369</v>
      </c>
      <c r="I23" s="24"/>
      <c r="J23" s="25" t="b">
        <v>0</v>
      </c>
      <c r="K23" s="19"/>
      <c r="L23" s="26"/>
      <c r="M23" s="27"/>
      <c r="AB23" s="13" t="str">
        <f t="array" ref="AB23">IFERROR(INDEX(B23:B31, SMALL(IF("V"=F23:F31, ROW(F23:F31)-MIN(ROW(F23:F31))+1, ""), ROW() -22 )), "")</f>
        <v>Cleary University</v>
      </c>
      <c r="AC23" s="13">
        <f t="array" ref="AC23">IFERROR(INDEX(C23:C31, SMALL(IF("V"=F23:F31, ROW(F23:F31)-MIN(ROW(F23:F31))+1, ""), ROW() -22 )), "")</f>
        <v>0</v>
      </c>
      <c r="AD23" s="13" t="str">
        <f t="array" ref="AD23">IFERROR(INDEX(D23:D31, SMALL(IF("V"=F23:F31, ROW(F23:F31)-MIN(ROW(F23:F31))+1, ""), ROW() -22 )), "")</f>
        <v>21-43259</v>
      </c>
      <c r="AE23" s="13" t="str">
        <f t="array" ref="AE23">IFERROR(INDEX(E23:E31, SMALL(IF("V"=F23:F31, ROW(F23:F31)-MIN(ROW(F23:F31))+1, ""), ROW() -22 )), "")</f>
        <v>Cali Hunter</v>
      </c>
      <c r="AF23" s="13" t="str">
        <f t="array" ref="AF23">IFERROR(INDEX(B23:B31, SMALL(IF(ISNUMBER(SEARCH("JV1",F23:F31)), ROW(F23:F31)-MIN(ROW(F23:F31))+1, ""), ROW() -22 )), "")</f>
        <v/>
      </c>
      <c r="AG23" s="13" t="str">
        <f t="array" ref="AG23">IFERROR(INDEX(C23:C31, SMALL(IF(ISNUMBER(SEARCH("JV1",F23:F31)), ROW(F23:F31)-MIN(ROW(F23:F31))+1, ""), ROW() -22 )), "")</f>
        <v/>
      </c>
      <c r="AH23" s="13" t="str">
        <f t="array" ref="AH23">IFERROR(INDEX(D23:D31, SMALL(IF(ISNUMBER(SEARCH("JV1",F23:F31)), ROW(F23:F31)-MIN(ROW(F23:F31))+1, ""), ROW() -22 )), "")</f>
        <v/>
      </c>
      <c r="AI23" s="13" t="str">
        <f t="array" ref="AI23">IFERROR(INDEX(E23:E31, SMALL(IF(ISNUMBER(SEARCH("JV1",F23:F31)), ROW(F23:F31)-MIN(ROW(F23:F31))+1, ""), ROW() -22 )), "")</f>
        <v/>
      </c>
      <c r="AJ23" s="13" t="str">
        <f t="array" ref="AJ23">IFERROR(INDEX(B23:B31, SMALL(IF(ISNUMBER(SEARCH("JV2",F23:F31)), ROW(F23:F31)-MIN(ROW(F23:F31))+1, ""), ROW() -22 )), "")</f>
        <v/>
      </c>
      <c r="AK23" s="13" t="str">
        <f t="array" ref="AK23">IFERROR(INDEX(C23:C31, SMALL(IF(ISNUMBER(SEARCH("JV2",F23:F31)), ROW(F23:F31)-MIN(ROW(F23:F31))+1, ""), ROW() -22 )), "")</f>
        <v/>
      </c>
      <c r="AL23" s="13" t="str">
        <f t="array" ref="AL23">IFERROR(INDEX(D23:D31, SMALL(IF(ISNUMBER(SEARCH("JV2",F23:F31)), ROW(F23:F31)-MIN(ROW(F23:F31))+1, ""), ROW() -22 )), "")</f>
        <v/>
      </c>
      <c r="AM23" s="13" t="str">
        <f t="array" ref="AM23">IFERROR(INDEX(E23:E31, SMALL(IF(ISNUMBER(SEARCH("JV2",F23:F31)), ROW(F23:F31)-MIN(ROW(F23:F31))+1, ""), ROW() -22 )), "")</f>
        <v/>
      </c>
    </row>
    <row r="24" spans="2:39" s="13" customFormat="1" ht="15" customHeight="1" x14ac:dyDescent="0.3">
      <c r="B24" s="21" t="s">
        <v>59</v>
      </c>
      <c r="C24" s="1"/>
      <c r="D24" s="22" t="s">
        <v>597</v>
      </c>
      <c r="E24" s="1" t="s">
        <v>598</v>
      </c>
      <c r="F24" s="23" t="s">
        <v>14</v>
      </c>
      <c r="G24" s="24"/>
      <c r="H24" s="25">
        <v>4369</v>
      </c>
      <c r="I24" s="24"/>
      <c r="J24" s="25" t="b">
        <v>0</v>
      </c>
      <c r="K24" s="19"/>
      <c r="L24" s="26"/>
      <c r="M24" s="27"/>
      <c r="AB24" s="13" t="str">
        <f t="array" ref="AB24">IFERROR(INDEX(B23:B31, SMALL(IF("V"=F23:F31, ROW(F23:F31)-MIN(ROW(F23:F31))+1, ""), ROW() -22 )), "")</f>
        <v>Cleary University</v>
      </c>
      <c r="AC24" s="13">
        <f t="array" ref="AC24">IFERROR(INDEX(C23:C31, SMALL(IF("V"=F23:F31, ROW(F23:F31)-MIN(ROW(F23:F31))+1, ""), ROW() -22 )), "")</f>
        <v>0</v>
      </c>
      <c r="AD24" s="13" t="str">
        <f t="array" ref="AD24">IFERROR(INDEX(D23:D31, SMALL(IF("V"=F23:F31, ROW(F23:F31)-MIN(ROW(F23:F31))+1, ""), ROW() -22 )), "")</f>
        <v>7914-44554</v>
      </c>
      <c r="AE24" s="13" t="str">
        <f t="array" ref="AE24">IFERROR(INDEX(E23:E31, SMALL(IF("V"=F23:F31, ROW(F23:F31)-MIN(ROW(F23:F31))+1, ""), ROW() -22 )), "")</f>
        <v>Courtney Witten</v>
      </c>
      <c r="AF24" s="13" t="str">
        <f t="array" ref="AF24">IFERROR(INDEX(B23:B31, SMALL(IF(ISNUMBER(SEARCH("JV1",F23:F31)), ROW(F23:F31)-MIN(ROW(F23:F31))+1, ""), ROW() -22 )), "")</f>
        <v/>
      </c>
      <c r="AG24" s="13" t="str">
        <f t="array" ref="AG24">IFERROR(INDEX(C23:C31, SMALL(IF(ISNUMBER(SEARCH("JV1",F23:F31)), ROW(F23:F31)-MIN(ROW(F23:F31))+1, ""), ROW() -22 )), "")</f>
        <v/>
      </c>
      <c r="AH24" s="13" t="str">
        <f t="array" ref="AH24">IFERROR(INDEX(D23:D31, SMALL(IF(ISNUMBER(SEARCH("JV1",F23:F31)), ROW(F23:F31)-MIN(ROW(F23:F31))+1, ""), ROW() -22 )), "")</f>
        <v/>
      </c>
      <c r="AI24" s="13" t="str">
        <f t="array" ref="AI24">IFERROR(INDEX(E23:E31, SMALL(IF(ISNUMBER(SEARCH("JV1",F23:F31)), ROW(F23:F31)-MIN(ROW(F23:F31))+1, ""), ROW() -22 )), "")</f>
        <v/>
      </c>
      <c r="AJ24" s="13" t="str">
        <f t="array" ref="AJ24">IFERROR(INDEX(B23:B31, SMALL(IF(ISNUMBER(SEARCH("JV2",F23:F31)), ROW(F23:F31)-MIN(ROW(F23:F31))+1, ""), ROW() -22 )), "")</f>
        <v/>
      </c>
      <c r="AK24" s="13" t="str">
        <f t="array" ref="AK24">IFERROR(INDEX(C23:C31, SMALL(IF(ISNUMBER(SEARCH("JV2",F23:F31)), ROW(F23:F31)-MIN(ROW(F23:F31))+1, ""), ROW() -22 )), "")</f>
        <v/>
      </c>
      <c r="AL24" s="13" t="str">
        <f t="array" ref="AL24">IFERROR(INDEX(D23:D31, SMALL(IF(ISNUMBER(SEARCH("JV2",F23:F31)), ROW(F23:F31)-MIN(ROW(F23:F31))+1, ""), ROW() -22 )), "")</f>
        <v/>
      </c>
      <c r="AM24" s="13" t="str">
        <f t="array" ref="AM24">IFERROR(INDEX(E23:E31, SMALL(IF(ISNUMBER(SEARCH("JV2",F23:F31)), ROW(F23:F31)-MIN(ROW(F23:F31))+1, ""), ROW() -22 )), "")</f>
        <v/>
      </c>
    </row>
    <row r="25" spans="2:39" s="13" customFormat="1" ht="15" customHeight="1" x14ac:dyDescent="0.3">
      <c r="B25" s="21" t="s">
        <v>59</v>
      </c>
      <c r="C25" s="1"/>
      <c r="D25" s="22" t="s">
        <v>599</v>
      </c>
      <c r="E25" s="1" t="s">
        <v>600</v>
      </c>
      <c r="F25" s="23" t="s">
        <v>14</v>
      </c>
      <c r="G25" s="24"/>
      <c r="H25" s="25">
        <v>4369</v>
      </c>
      <c r="I25" s="24"/>
      <c r="J25" s="25" t="b">
        <v>0</v>
      </c>
      <c r="K25" s="19"/>
      <c r="L25" s="26"/>
      <c r="M25" s="27"/>
      <c r="AB25" s="13" t="str">
        <f t="array" ref="AB25">IFERROR(INDEX(B23:B31, SMALL(IF("V"=F23:F31, ROW(F23:F31)-MIN(ROW(F23:F31))+1, ""), ROW() -22 )), "")</f>
        <v>Cleary University</v>
      </c>
      <c r="AC25" s="13">
        <f t="array" ref="AC25">IFERROR(INDEX(C23:C31, SMALL(IF("V"=F23:F31, ROW(F23:F31)-MIN(ROW(F23:F31))+1, ""), ROW() -22 )), "")</f>
        <v>0</v>
      </c>
      <c r="AD25" s="13" t="str">
        <f t="array" ref="AD25">IFERROR(INDEX(D23:D31, SMALL(IF("V"=F23:F31, ROW(F23:F31)-MIN(ROW(F23:F31))+1, ""), ROW() -22 )), "")</f>
        <v>11-396381</v>
      </c>
      <c r="AE25" s="13" t="str">
        <f t="array" ref="AE25">IFERROR(INDEX(E23:E31, SMALL(IF("V"=F23:F31, ROW(F23:F31)-MIN(ROW(F23:F31))+1, ""), ROW() -22 )), "")</f>
        <v>Erica Pyden</v>
      </c>
      <c r="AF25" s="13" t="str">
        <f t="array" ref="AF25">IFERROR(INDEX(B23:B31, SMALL(IF(ISNUMBER(SEARCH("JV1",F23:F31)), ROW(F23:F31)-MIN(ROW(F23:F31))+1, ""), ROW() -22 )), "")</f>
        <v/>
      </c>
      <c r="AG25" s="13" t="str">
        <f t="array" ref="AG25">IFERROR(INDEX(C23:C31, SMALL(IF(ISNUMBER(SEARCH("JV1",F23:F31)), ROW(F23:F31)-MIN(ROW(F23:F31))+1, ""), ROW() -22 )), "")</f>
        <v/>
      </c>
      <c r="AH25" s="13" t="str">
        <f t="array" ref="AH25">IFERROR(INDEX(D23:D31, SMALL(IF(ISNUMBER(SEARCH("JV1",F23:F31)), ROW(F23:F31)-MIN(ROW(F23:F31))+1, ""), ROW() -22 )), "")</f>
        <v/>
      </c>
      <c r="AI25" s="13" t="str">
        <f t="array" ref="AI25">IFERROR(INDEX(E23:E31, SMALL(IF(ISNUMBER(SEARCH("JV1",F23:F31)), ROW(F23:F31)-MIN(ROW(F23:F31))+1, ""), ROW() -22 )), "")</f>
        <v/>
      </c>
      <c r="AJ25" s="13" t="str">
        <f t="array" ref="AJ25">IFERROR(INDEX(B23:B31, SMALL(IF(ISNUMBER(SEARCH("JV2",F23:F31)), ROW(F23:F31)-MIN(ROW(F23:F31))+1, ""), ROW() -22 )), "")</f>
        <v/>
      </c>
      <c r="AK25" s="13" t="str">
        <f t="array" ref="AK25">IFERROR(INDEX(C23:C31, SMALL(IF(ISNUMBER(SEARCH("JV2",F23:F31)), ROW(F23:F31)-MIN(ROW(F23:F31))+1, ""), ROW() -22 )), "")</f>
        <v/>
      </c>
      <c r="AL25" s="13" t="str">
        <f t="array" ref="AL25">IFERROR(INDEX(D23:D31, SMALL(IF(ISNUMBER(SEARCH("JV2",F23:F31)), ROW(F23:F31)-MIN(ROW(F23:F31))+1, ""), ROW() -22 )), "")</f>
        <v/>
      </c>
      <c r="AM25" s="13" t="str">
        <f t="array" ref="AM25">IFERROR(INDEX(E23:E31, SMALL(IF(ISNUMBER(SEARCH("JV2",F23:F31)), ROW(F23:F31)-MIN(ROW(F23:F31))+1, ""), ROW() -22 )), "")</f>
        <v/>
      </c>
    </row>
    <row r="26" spans="2:39" s="13" customFormat="1" ht="15" customHeight="1" x14ac:dyDescent="0.3">
      <c r="B26" s="21" t="s">
        <v>59</v>
      </c>
      <c r="C26" s="1"/>
      <c r="D26" s="22" t="s">
        <v>601</v>
      </c>
      <c r="E26" s="1" t="s">
        <v>602</v>
      </c>
      <c r="F26" s="23" t="s">
        <v>14</v>
      </c>
      <c r="G26" s="24"/>
      <c r="H26" s="25">
        <v>4369</v>
      </c>
      <c r="I26" s="24"/>
      <c r="J26" s="25" t="b">
        <v>0</v>
      </c>
      <c r="K26" s="19"/>
      <c r="L26" s="26"/>
      <c r="M26" s="27"/>
      <c r="AB26" s="13" t="str">
        <f t="array" ref="AB26">IFERROR(INDEX(B23:B31, SMALL(IF("V"=F23:F31, ROW(F23:F31)-MIN(ROW(F23:F31))+1, ""), ROW() -22 )), "")</f>
        <v>Cleary University</v>
      </c>
      <c r="AC26" s="13">
        <f t="array" ref="AC26">IFERROR(INDEX(C23:C31, SMALL(IF("V"=F23:F31, ROW(F23:F31)-MIN(ROW(F23:F31))+1, ""), ROW() -22 )), "")</f>
        <v>0</v>
      </c>
      <c r="AD26" s="13" t="str">
        <f t="array" ref="AD26">IFERROR(INDEX(D23:D31, SMALL(IF("V"=F23:F31, ROW(F23:F31)-MIN(ROW(F23:F31))+1, ""), ROW() -22 )), "")</f>
        <v>16-164469</v>
      </c>
      <c r="AE26" s="13" t="str">
        <f t="array" ref="AE26">IFERROR(INDEX(E23:E31, SMALL(IF("V"=F23:F31, ROW(F23:F31)-MIN(ROW(F23:F31))+1, ""), ROW() -22 )), "")</f>
        <v>Hailee Hale</v>
      </c>
      <c r="AF26" s="13" t="str">
        <f t="array" ref="AF26">IFERROR(INDEX(B23:B31, SMALL(IF(ISNUMBER(SEARCH("JV1",F23:F31)), ROW(F23:F31)-MIN(ROW(F23:F31))+1, ""), ROW() -22 )), "")</f>
        <v/>
      </c>
      <c r="AG26" s="13" t="str">
        <f t="array" ref="AG26">IFERROR(INDEX(C23:C31, SMALL(IF(ISNUMBER(SEARCH("JV1",F23:F31)), ROW(F23:F31)-MIN(ROW(F23:F31))+1, ""), ROW() -22 )), "")</f>
        <v/>
      </c>
      <c r="AH26" s="13" t="str">
        <f t="array" ref="AH26">IFERROR(INDEX(D23:D31, SMALL(IF(ISNUMBER(SEARCH("JV1",F23:F31)), ROW(F23:F31)-MIN(ROW(F23:F31))+1, ""), ROW() -22 )), "")</f>
        <v/>
      </c>
      <c r="AI26" s="13" t="str">
        <f t="array" ref="AI26">IFERROR(INDEX(E23:E31, SMALL(IF(ISNUMBER(SEARCH("JV1",F23:F31)), ROW(F23:F31)-MIN(ROW(F23:F31))+1, ""), ROW() -22 )), "")</f>
        <v/>
      </c>
      <c r="AJ26" s="13" t="str">
        <f t="array" ref="AJ26">IFERROR(INDEX(B23:B31, SMALL(IF(ISNUMBER(SEARCH("JV2",F23:F31)), ROW(F23:F31)-MIN(ROW(F23:F31))+1, ""), ROW() -22 )), "")</f>
        <v/>
      </c>
      <c r="AK26" s="13" t="str">
        <f t="array" ref="AK26">IFERROR(INDEX(C23:C31, SMALL(IF(ISNUMBER(SEARCH("JV2",F23:F31)), ROW(F23:F31)-MIN(ROW(F23:F31))+1, ""), ROW() -22 )), "")</f>
        <v/>
      </c>
      <c r="AL26" s="13" t="str">
        <f t="array" ref="AL26">IFERROR(INDEX(D23:D31, SMALL(IF(ISNUMBER(SEARCH("JV2",F23:F31)), ROW(F23:F31)-MIN(ROW(F23:F31))+1, ""), ROW() -22 )), "")</f>
        <v/>
      </c>
      <c r="AM26" s="13" t="str">
        <f t="array" ref="AM26">IFERROR(INDEX(E23:E31, SMALL(IF(ISNUMBER(SEARCH("JV2",F23:F31)), ROW(F23:F31)-MIN(ROW(F23:F31))+1, ""), ROW() -22 )), "")</f>
        <v/>
      </c>
    </row>
    <row r="27" spans="2:39" s="13" customFormat="1" ht="15" customHeight="1" x14ac:dyDescent="0.3">
      <c r="B27" s="21" t="s">
        <v>59</v>
      </c>
      <c r="C27" s="1"/>
      <c r="D27" s="22" t="s">
        <v>603</v>
      </c>
      <c r="E27" s="1" t="s">
        <v>604</v>
      </c>
      <c r="F27" s="23" t="s">
        <v>14</v>
      </c>
      <c r="G27" s="24"/>
      <c r="H27" s="25">
        <v>4369</v>
      </c>
      <c r="I27" s="24"/>
      <c r="J27" s="25" t="b">
        <v>0</v>
      </c>
      <c r="K27" s="19"/>
      <c r="L27" s="26"/>
      <c r="M27" s="27"/>
      <c r="AB27" s="13" t="str">
        <f t="array" ref="AB27">IFERROR(INDEX(B23:B31, SMALL(IF("V"=F23:F31, ROW(F23:F31)-MIN(ROW(F23:F31))+1, ""), ROW() -22 )), "")</f>
        <v>Cleary University</v>
      </c>
      <c r="AC27" s="13">
        <f t="array" ref="AC27">IFERROR(INDEX(C23:C31, SMALL(IF("V"=F23:F31, ROW(F23:F31)-MIN(ROW(F23:F31))+1, ""), ROW() -22 )), "")</f>
        <v>0</v>
      </c>
      <c r="AD27" s="13" t="str">
        <f t="array" ref="AD27">IFERROR(INDEX(D23:D31, SMALL(IF("V"=F23:F31, ROW(F23:F31)-MIN(ROW(F23:F31))+1, ""), ROW() -22 )), "")</f>
        <v>11-447967</v>
      </c>
      <c r="AE27" s="13" t="str">
        <f t="array" ref="AE27">IFERROR(INDEX(E23:E31, SMALL(IF("V"=F23:F31, ROW(F23:F31)-MIN(ROW(F23:F31))+1, ""), ROW() -22 )), "")</f>
        <v>Jamie Crandell</v>
      </c>
      <c r="AF27" s="13" t="str">
        <f t="array" ref="AF27">IFERROR(INDEX(B23:B31, SMALL(IF(ISNUMBER(SEARCH("JV1",F23:F31)), ROW(F23:F31)-MIN(ROW(F23:F31))+1, ""), ROW() -22 )), "")</f>
        <v/>
      </c>
      <c r="AG27" s="13" t="str">
        <f t="array" ref="AG27">IFERROR(INDEX(C23:C31, SMALL(IF(ISNUMBER(SEARCH("JV1",F23:F31)), ROW(F23:F31)-MIN(ROW(F23:F31))+1, ""), ROW() -22 )), "")</f>
        <v/>
      </c>
      <c r="AH27" s="13" t="str">
        <f t="array" ref="AH27">IFERROR(INDEX(D23:D31, SMALL(IF(ISNUMBER(SEARCH("JV1",F23:F31)), ROW(F23:F31)-MIN(ROW(F23:F31))+1, ""), ROW() -22 )), "")</f>
        <v/>
      </c>
      <c r="AI27" s="13" t="str">
        <f t="array" ref="AI27">IFERROR(INDEX(E23:E31, SMALL(IF(ISNUMBER(SEARCH("JV1",F23:F31)), ROW(F23:F31)-MIN(ROW(F23:F31))+1, ""), ROW() -22 )), "")</f>
        <v/>
      </c>
      <c r="AJ27" s="13" t="str">
        <f t="array" ref="AJ27">IFERROR(INDEX(B23:B31, SMALL(IF(ISNUMBER(SEARCH("JV2",F23:F31)), ROW(F23:F31)-MIN(ROW(F23:F31))+1, ""), ROW() -22 )), "")</f>
        <v/>
      </c>
      <c r="AK27" s="13" t="str">
        <f t="array" ref="AK27">IFERROR(INDEX(C23:C31, SMALL(IF(ISNUMBER(SEARCH("JV2",F23:F31)), ROW(F23:F31)-MIN(ROW(F23:F31))+1, ""), ROW() -22 )), "")</f>
        <v/>
      </c>
      <c r="AL27" s="13" t="str">
        <f t="array" ref="AL27">IFERROR(INDEX(D23:D31, SMALL(IF(ISNUMBER(SEARCH("JV2",F23:F31)), ROW(F23:F31)-MIN(ROW(F23:F31))+1, ""), ROW() -22 )), "")</f>
        <v/>
      </c>
      <c r="AM27" s="13" t="str">
        <f t="array" ref="AM27">IFERROR(INDEX(E23:E31, SMALL(IF(ISNUMBER(SEARCH("JV2",F23:F31)), ROW(F23:F31)-MIN(ROW(F23:F31))+1, ""), ROW() -22 )), "")</f>
        <v/>
      </c>
    </row>
    <row r="28" spans="2:39" s="13" customFormat="1" ht="15" customHeight="1" x14ac:dyDescent="0.3">
      <c r="B28" s="21" t="s">
        <v>59</v>
      </c>
      <c r="C28" s="1"/>
      <c r="D28" s="22" t="s">
        <v>605</v>
      </c>
      <c r="E28" s="1" t="s">
        <v>606</v>
      </c>
      <c r="F28" s="23" t="s">
        <v>14</v>
      </c>
      <c r="G28" s="24"/>
      <c r="H28" s="25">
        <v>4369</v>
      </c>
      <c r="I28" s="24"/>
      <c r="J28" s="25" t="b">
        <v>0</v>
      </c>
      <c r="K28" s="19"/>
      <c r="L28" s="26"/>
      <c r="M28" s="27"/>
      <c r="AB28" s="13" t="str">
        <f t="array" ref="AB28">IFERROR(INDEX(B23:B31, SMALL(IF("V"=F23:F31, ROW(F23:F31)-MIN(ROW(F23:F31))+1, ""), ROW() -22 )), "")</f>
        <v>Cleary University</v>
      </c>
      <c r="AC28" s="13">
        <f t="array" ref="AC28">IFERROR(INDEX(C23:C31, SMALL(IF("V"=F23:F31, ROW(F23:F31)-MIN(ROW(F23:F31))+1, ""), ROW() -22 )), "")</f>
        <v>0</v>
      </c>
      <c r="AD28" s="13" t="str">
        <f t="array" ref="AD28">IFERROR(INDEX(D23:D31, SMALL(IF("V"=F23:F31, ROW(F23:F31)-MIN(ROW(F23:F31))+1, ""), ROW() -22 )), "")</f>
        <v>15-103776</v>
      </c>
      <c r="AE28" s="13" t="str">
        <f t="array" ref="AE28">IFERROR(INDEX(E23:E31, SMALL(IF("V"=F23:F31, ROW(F23:F31)-MIN(ROW(F23:F31))+1, ""), ROW() -22 )), "")</f>
        <v>Leigha Rue</v>
      </c>
      <c r="AF28" s="13" t="str">
        <f t="array" ref="AF28">IFERROR(INDEX(B23:B31, SMALL(IF(ISNUMBER(SEARCH("JV1",F23:F31)), ROW(F23:F31)-MIN(ROW(F23:F31))+1, ""), ROW() -22 )), "")</f>
        <v/>
      </c>
      <c r="AG28" s="13" t="str">
        <f t="array" ref="AG28">IFERROR(INDEX(C23:C31, SMALL(IF(ISNUMBER(SEARCH("JV1",F23:F31)), ROW(F23:F31)-MIN(ROW(F23:F31))+1, ""), ROW() -22 )), "")</f>
        <v/>
      </c>
      <c r="AH28" s="13" t="str">
        <f t="array" ref="AH28">IFERROR(INDEX(D23:D31, SMALL(IF(ISNUMBER(SEARCH("JV1",F23:F31)), ROW(F23:F31)-MIN(ROW(F23:F31))+1, ""), ROW() -22 )), "")</f>
        <v/>
      </c>
      <c r="AI28" s="13" t="str">
        <f t="array" ref="AI28">IFERROR(INDEX(E23:E31, SMALL(IF(ISNUMBER(SEARCH("JV1",F23:F31)), ROW(F23:F31)-MIN(ROW(F23:F31))+1, ""), ROW() -22 )), "")</f>
        <v/>
      </c>
      <c r="AJ28" s="13" t="str">
        <f t="array" ref="AJ28">IFERROR(INDEX(B23:B31, SMALL(IF(ISNUMBER(SEARCH("JV2",F23:F31)), ROW(F23:F31)-MIN(ROW(F23:F31))+1, ""), ROW() -22 )), "")</f>
        <v/>
      </c>
      <c r="AK28" s="13" t="str">
        <f t="array" ref="AK28">IFERROR(INDEX(C23:C31, SMALL(IF(ISNUMBER(SEARCH("JV2",F23:F31)), ROW(F23:F31)-MIN(ROW(F23:F31))+1, ""), ROW() -22 )), "")</f>
        <v/>
      </c>
      <c r="AL28" s="13" t="str">
        <f t="array" ref="AL28">IFERROR(INDEX(D23:D31, SMALL(IF(ISNUMBER(SEARCH("JV2",F23:F31)), ROW(F23:F31)-MIN(ROW(F23:F31))+1, ""), ROW() -22 )), "")</f>
        <v/>
      </c>
      <c r="AM28" s="13" t="str">
        <f t="array" ref="AM28">IFERROR(INDEX(E23:E31, SMALL(IF(ISNUMBER(SEARCH("JV2",F23:F31)), ROW(F23:F31)-MIN(ROW(F23:F31))+1, ""), ROW() -22 )), "")</f>
        <v/>
      </c>
    </row>
    <row r="29" spans="2:39" s="13" customFormat="1" ht="15" customHeight="1" x14ac:dyDescent="0.3">
      <c r="B29" s="21" t="s">
        <v>59</v>
      </c>
      <c r="C29" s="1"/>
      <c r="D29" s="22" t="s">
        <v>607</v>
      </c>
      <c r="E29" s="1" t="s">
        <v>608</v>
      </c>
      <c r="F29" s="23" t="s">
        <v>30</v>
      </c>
      <c r="G29" s="24"/>
      <c r="H29" s="25">
        <v>4369</v>
      </c>
      <c r="I29" s="24"/>
      <c r="J29" s="25" t="b">
        <v>0</v>
      </c>
      <c r="K29" s="19"/>
      <c r="L29" s="26"/>
      <c r="M29" s="27"/>
      <c r="AB29" s="13" t="str">
        <f t="array" ref="AB29">IFERROR(INDEX(B23:B31, SMALL(IF("V"=F23:F31, ROW(F23:F31)-MIN(ROW(F23:F31))+1, ""), ROW() -22 )), "")</f>
        <v>Cleary University</v>
      </c>
      <c r="AC29" s="13">
        <f t="array" ref="AC29">IFERROR(INDEX(C23:C31, SMALL(IF("V"=F23:F31, ROW(F23:F31)-MIN(ROW(F23:F31))+1, ""), ROW() -22 )), "")</f>
        <v>0</v>
      </c>
      <c r="AD29" s="13" t="str">
        <f t="array" ref="AD29">IFERROR(INDEX(D23:D31, SMALL(IF("V"=F23:F31, ROW(F23:F31)-MIN(ROW(F23:F31))+1, ""), ROW() -22 )), "")</f>
        <v>17-73985</v>
      </c>
      <c r="AE29" s="13" t="str">
        <f t="array" ref="AE29">IFERROR(INDEX(E23:E31, SMALL(IF("V"=F23:F31, ROW(F23:F31)-MIN(ROW(F23:F31))+1, ""), ROW() -22 )), "")</f>
        <v>Samantha Dulz</v>
      </c>
      <c r="AF29" s="13" t="str">
        <f t="array" ref="AF29">IFERROR(INDEX(B23:B31, SMALL(IF(ISNUMBER(SEARCH("JV1",F23:F31)), ROW(F23:F31)-MIN(ROW(F23:F31))+1, ""), ROW() -22 )), "")</f>
        <v/>
      </c>
      <c r="AG29" s="13" t="str">
        <f t="array" ref="AG29">IFERROR(INDEX(C23:C31, SMALL(IF(ISNUMBER(SEARCH("JV1",F23:F31)), ROW(F23:F31)-MIN(ROW(F23:F31))+1, ""), ROW() -22 )), "")</f>
        <v/>
      </c>
      <c r="AH29" s="13" t="str">
        <f t="array" ref="AH29">IFERROR(INDEX(D23:D31, SMALL(IF(ISNUMBER(SEARCH("JV1",F23:F31)), ROW(F23:F31)-MIN(ROW(F23:F31))+1, ""), ROW() -22 )), "")</f>
        <v/>
      </c>
      <c r="AI29" s="13" t="str">
        <f t="array" ref="AI29">IFERROR(INDEX(E23:E31, SMALL(IF(ISNUMBER(SEARCH("JV1",F23:F31)), ROW(F23:F31)-MIN(ROW(F23:F31))+1, ""), ROW() -22 )), "")</f>
        <v/>
      </c>
      <c r="AJ29" s="13" t="str">
        <f t="array" ref="AJ29">IFERROR(INDEX(B23:B31, SMALL(IF(ISNUMBER(SEARCH("JV2",F23:F31)), ROW(F23:F31)-MIN(ROW(F23:F31))+1, ""), ROW() -22 )), "")</f>
        <v/>
      </c>
      <c r="AK29" s="13" t="str">
        <f t="array" ref="AK29">IFERROR(INDEX(C23:C31, SMALL(IF(ISNUMBER(SEARCH("JV2",F23:F31)), ROW(F23:F31)-MIN(ROW(F23:F31))+1, ""), ROW() -22 )), "")</f>
        <v/>
      </c>
      <c r="AL29" s="13" t="str">
        <f t="array" ref="AL29">IFERROR(INDEX(D23:D31, SMALL(IF(ISNUMBER(SEARCH("JV2",F23:F31)), ROW(F23:F31)-MIN(ROW(F23:F31))+1, ""), ROW() -22 )), "")</f>
        <v/>
      </c>
      <c r="AM29" s="13" t="str">
        <f t="array" ref="AM29">IFERROR(INDEX(E23:E31, SMALL(IF(ISNUMBER(SEARCH("JV2",F23:F31)), ROW(F23:F31)-MIN(ROW(F23:F31))+1, ""), ROW() -22 )), "")</f>
        <v/>
      </c>
    </row>
    <row r="30" spans="2:39" s="13" customFormat="1" ht="15" customHeight="1" x14ac:dyDescent="0.3">
      <c r="B30" s="21" t="s">
        <v>59</v>
      </c>
      <c r="C30" s="1"/>
      <c r="D30" s="22" t="s">
        <v>609</v>
      </c>
      <c r="E30" s="1" t="s">
        <v>610</v>
      </c>
      <c r="F30" s="23" t="s">
        <v>14</v>
      </c>
      <c r="G30" s="24"/>
      <c r="H30" s="25">
        <v>4369</v>
      </c>
      <c r="I30" s="24"/>
      <c r="J30" s="25" t="b">
        <v>0</v>
      </c>
      <c r="K30" s="19"/>
      <c r="L30" s="26"/>
      <c r="M30" s="27"/>
      <c r="AB30" s="13" t="str">
        <f t="array" ref="AB30">IFERROR(INDEX(B23:B31, SMALL(IF("V"=F23:F31, ROW(F23:F31)-MIN(ROW(F23:F31))+1, ""), ROW() -22 )), "")</f>
        <v/>
      </c>
      <c r="AC30" s="13" t="str">
        <f t="array" ref="AC30">IFERROR(INDEX(C23:C31, SMALL(IF("V"=F23:F31, ROW(F23:F31)-MIN(ROW(F23:F31))+1, ""), ROW() -22 )), "")</f>
        <v/>
      </c>
      <c r="AD30" s="13" t="str">
        <f t="array" ref="AD30">IFERROR(INDEX(D23:D31, SMALL(IF("V"=F23:F31, ROW(F23:F31)-MIN(ROW(F23:F31))+1, ""), ROW() -22 )), "")</f>
        <v/>
      </c>
      <c r="AE30" s="13" t="str">
        <f t="array" ref="AE30">IFERROR(INDEX(E23:E31, SMALL(IF("V"=F23:F31, ROW(F23:F31)-MIN(ROW(F23:F31))+1, ""), ROW() -22 )), "")</f>
        <v/>
      </c>
      <c r="AF30" s="13" t="str">
        <f t="array" ref="AF30">IFERROR(INDEX(B23:B31, SMALL(IF(ISNUMBER(SEARCH("JV1",F23:F31)), ROW(F23:F31)-MIN(ROW(F23:F31))+1, ""), ROW() -22 )), "")</f>
        <v/>
      </c>
      <c r="AG30" s="13" t="str">
        <f t="array" ref="AG30">IFERROR(INDEX(C23:C31, SMALL(IF(ISNUMBER(SEARCH("JV1",F23:F31)), ROW(F23:F31)-MIN(ROW(F23:F31))+1, ""), ROW() -22 )), "")</f>
        <v/>
      </c>
      <c r="AH30" s="13" t="str">
        <f t="array" ref="AH30">IFERROR(INDEX(D23:D31, SMALL(IF(ISNUMBER(SEARCH("JV1",F23:F31)), ROW(F23:F31)-MIN(ROW(F23:F31))+1, ""), ROW() -22 )), "")</f>
        <v/>
      </c>
      <c r="AI30" s="13" t="str">
        <f t="array" ref="AI30">IFERROR(INDEX(E23:E31, SMALL(IF(ISNUMBER(SEARCH("JV1",F23:F31)), ROW(F23:F31)-MIN(ROW(F23:F31))+1, ""), ROW() -22 )), "")</f>
        <v/>
      </c>
      <c r="AJ30" s="13" t="str">
        <f t="array" ref="AJ30">IFERROR(INDEX(B23:B31, SMALL(IF(ISNUMBER(SEARCH("JV2",F23:F31)), ROW(F23:F31)-MIN(ROW(F23:F31))+1, ""), ROW() -22 )), "")</f>
        <v/>
      </c>
      <c r="AK30" s="13" t="str">
        <f t="array" ref="AK30">IFERROR(INDEX(C23:C31, SMALL(IF(ISNUMBER(SEARCH("JV2",F23:F31)), ROW(F23:F31)-MIN(ROW(F23:F31))+1, ""), ROW() -22 )), "")</f>
        <v/>
      </c>
      <c r="AL30" s="13" t="str">
        <f t="array" ref="AL30">IFERROR(INDEX(D23:D31, SMALL(IF(ISNUMBER(SEARCH("JV2",F23:F31)), ROW(F23:F31)-MIN(ROW(F23:F31))+1, ""), ROW() -22 )), "")</f>
        <v/>
      </c>
      <c r="AM30" s="13" t="str">
        <f t="array" ref="AM30">IFERROR(INDEX(E23:E31, SMALL(IF(ISNUMBER(SEARCH("JV2",F23:F31)), ROW(F23:F31)-MIN(ROW(F23:F31))+1, ""), ROW() -22 )), "")</f>
        <v/>
      </c>
    </row>
    <row r="31" spans="2:39" s="13" customFormat="1" ht="15" customHeight="1" x14ac:dyDescent="0.3">
      <c r="B31" s="21" t="s">
        <v>59</v>
      </c>
      <c r="C31" s="1"/>
      <c r="D31" s="22" t="s">
        <v>611</v>
      </c>
      <c r="E31" s="1" t="s">
        <v>612</v>
      </c>
      <c r="F31" s="23" t="s">
        <v>14</v>
      </c>
      <c r="G31" s="24"/>
      <c r="H31" s="25">
        <v>4369</v>
      </c>
      <c r="I31" s="24"/>
      <c r="J31" s="25" t="b">
        <v>0</v>
      </c>
      <c r="K31" s="19"/>
      <c r="L31" s="26"/>
      <c r="M31" s="27"/>
    </row>
    <row r="32" spans="2:39" s="13" customFormat="1" ht="15" customHeight="1" x14ac:dyDescent="0.3">
      <c r="B32" s="21" t="s">
        <v>88</v>
      </c>
      <c r="C32" s="1"/>
      <c r="D32" s="22" t="s">
        <v>613</v>
      </c>
      <c r="E32" s="1" t="s">
        <v>614</v>
      </c>
      <c r="F32" s="23" t="s">
        <v>14</v>
      </c>
      <c r="G32" s="24"/>
      <c r="H32" s="25">
        <v>4043</v>
      </c>
      <c r="I32" s="24"/>
      <c r="J32" s="25" t="b">
        <v>0</v>
      </c>
      <c r="K32" s="19"/>
      <c r="L32" s="26"/>
      <c r="M32" s="27"/>
      <c r="AB32" s="13" t="str">
        <f t="array" ref="AB32">IFERROR(INDEX(B32:B49, SMALL(IF("V"=F32:F49, ROW(F32:F49)-MIN(ROW(F32:F49))+1, ""), ROW() -31 )), "")</f>
        <v>Concordia University</v>
      </c>
      <c r="AC32" s="13">
        <f t="array" ref="AC32">IFERROR(INDEX(C32:C49, SMALL(IF("V"=F32:F49, ROW(F32:F49)-MIN(ROW(F32:F49))+1, ""), ROW() -31 )), "")</f>
        <v>0</v>
      </c>
      <c r="AD32" s="13" t="str">
        <f t="array" ref="AD32">IFERROR(INDEX(D32:D49, SMALL(IF("V"=F32:F49, ROW(F32:F49)-MIN(ROW(F32:F49))+1, ""), ROW() -31 )), "")</f>
        <v>19-32062</v>
      </c>
      <c r="AE32" s="13" t="str">
        <f t="array" ref="AE32">IFERROR(INDEX(E32:E49, SMALL(IF("V"=F32:F49, ROW(F32:F49)-MIN(ROW(F32:F49))+1, ""), ROW() -31 )), "")</f>
        <v>Amanda Fisher</v>
      </c>
      <c r="AF32" s="13" t="str">
        <f t="array" ref="AF32">IFERROR(INDEX(B32:B49, SMALL(IF(ISNUMBER(SEARCH("JV1",F32:F49)), ROW(F32:F49)-MIN(ROW(F32:F49))+1, ""), ROW() -31 )), "")</f>
        <v>Concordia University</v>
      </c>
      <c r="AG32" s="13">
        <f t="array" ref="AG32">IFERROR(INDEX(C32:C49, SMALL(IF(ISNUMBER(SEARCH("JV1",F32:F49)), ROW(F32:F49)-MIN(ROW(F32:F49))+1, ""), ROW() -31 )), "")</f>
        <v>0</v>
      </c>
      <c r="AH32" s="13" t="str">
        <f t="array" ref="AH32">IFERROR(INDEX(D32:D49, SMALL(IF(ISNUMBER(SEARCH("JV1",F32:F49)), ROW(F32:F49)-MIN(ROW(F32:F49))+1, ""), ROW() -31 )), "")</f>
        <v>20-29068</v>
      </c>
      <c r="AI32" s="13" t="str">
        <f t="array" ref="AI32">IFERROR(INDEX(E32:E49, SMALL(IF(ISNUMBER(SEARCH("JV1",F32:F49)), ROW(F32:F49)-MIN(ROW(F32:F49))+1, ""), ROW() -31 )), "")</f>
        <v>Ashley Kreger</v>
      </c>
      <c r="AJ32" s="13" t="str">
        <f t="array" ref="AJ32">IFERROR(INDEX(B32:B49, SMALL(IF(ISNUMBER(SEARCH("JV2",F32:F49)), ROW(F32:F49)-MIN(ROW(F32:F49))+1, ""), ROW() -31 )), "")</f>
        <v/>
      </c>
      <c r="AK32" s="13" t="str">
        <f t="array" ref="AK32">IFERROR(INDEX(C32:C49, SMALL(IF(ISNUMBER(SEARCH("JV2",F32:F49)), ROW(F32:F49)-MIN(ROW(F32:F49))+1, ""), ROW() -31 )), "")</f>
        <v/>
      </c>
      <c r="AL32" s="13" t="str">
        <f t="array" ref="AL32">IFERROR(INDEX(D32:D49, SMALL(IF(ISNUMBER(SEARCH("JV2",F32:F49)), ROW(F32:F49)-MIN(ROW(F32:F49))+1, ""), ROW() -31 )), "")</f>
        <v/>
      </c>
      <c r="AM32" s="13" t="str">
        <f t="array" ref="AM32">IFERROR(INDEX(E32:E49, SMALL(IF(ISNUMBER(SEARCH("JV2",F32:F49)), ROW(F32:F49)-MIN(ROW(F32:F49))+1, ""), ROW() -31 )), "")</f>
        <v/>
      </c>
    </row>
    <row r="33" spans="2:39" s="13" customFormat="1" ht="15" customHeight="1" x14ac:dyDescent="0.3">
      <c r="B33" s="21" t="s">
        <v>88</v>
      </c>
      <c r="C33" s="1"/>
      <c r="D33" s="22" t="s">
        <v>615</v>
      </c>
      <c r="E33" s="1" t="s">
        <v>616</v>
      </c>
      <c r="F33" s="23" t="s">
        <v>14</v>
      </c>
      <c r="G33" s="24"/>
      <c r="H33" s="25">
        <v>4043</v>
      </c>
      <c r="I33" s="24"/>
      <c r="J33" s="25" t="b">
        <v>0</v>
      </c>
      <c r="K33" s="19"/>
      <c r="L33" s="26"/>
      <c r="M33" s="27"/>
      <c r="AB33" s="13" t="str">
        <f t="array" ref="AB33">IFERROR(INDEX(B32:B49, SMALL(IF("V"=F32:F49, ROW(F32:F49)-MIN(ROW(F32:F49))+1, ""), ROW() -31 )), "")</f>
        <v>Concordia University</v>
      </c>
      <c r="AC33" s="13">
        <f t="array" ref="AC33">IFERROR(INDEX(C32:C49, SMALL(IF("V"=F32:F49, ROW(F32:F49)-MIN(ROW(F32:F49))+1, ""), ROW() -31 )), "")</f>
        <v>0</v>
      </c>
      <c r="AD33" s="13" t="str">
        <f t="array" ref="AD33">IFERROR(INDEX(D32:D49, SMALL(IF("V"=F32:F49, ROW(F32:F49)-MIN(ROW(F32:F49))+1, ""), ROW() -31 )), "")</f>
        <v>11-294037</v>
      </c>
      <c r="AE33" s="13" t="str">
        <f t="array" ref="AE33">IFERROR(INDEX(E32:E49, SMALL(IF("V"=F32:F49, ROW(F32:F49)-MIN(ROW(F32:F49))+1, ""), ROW() -31 )), "")</f>
        <v>Arielle Oakley</v>
      </c>
      <c r="AF33" s="13" t="str">
        <f t="array" ref="AF33">IFERROR(INDEX(B32:B49, SMALL(IF(ISNUMBER(SEARCH("JV1",F32:F49)), ROW(F32:F49)-MIN(ROW(F32:F49))+1, ""), ROW() -31 )), "")</f>
        <v>Concordia University</v>
      </c>
      <c r="AG33" s="13">
        <f t="array" ref="AG33">IFERROR(INDEX(C32:C49, SMALL(IF(ISNUMBER(SEARCH("JV1",F32:F49)), ROW(F32:F49)-MIN(ROW(F32:F49))+1, ""), ROW() -31 )), "")</f>
        <v>0</v>
      </c>
      <c r="AH33" s="13" t="str">
        <f t="array" ref="AH33">IFERROR(INDEX(D32:D49, SMALL(IF(ISNUMBER(SEARCH("JV1",F32:F49)), ROW(F32:F49)-MIN(ROW(F32:F49))+1, ""), ROW() -31 )), "")</f>
        <v>11-252184</v>
      </c>
      <c r="AI33" s="13" t="str">
        <f t="array" ref="AI33">IFERROR(INDEX(E32:E49, SMALL(IF(ISNUMBER(SEARCH("JV1",F32:F49)), ROW(F32:F49)-MIN(ROW(F32:F49))+1, ""), ROW() -31 )), "")</f>
        <v>Bailey VanMeter</v>
      </c>
      <c r="AJ33" s="13" t="str">
        <f t="array" ref="AJ33">IFERROR(INDEX(B32:B49, SMALL(IF(ISNUMBER(SEARCH("JV2",F32:F49)), ROW(F32:F49)-MIN(ROW(F32:F49))+1, ""), ROW() -31 )), "")</f>
        <v/>
      </c>
      <c r="AK33" s="13" t="str">
        <f t="array" ref="AK33">IFERROR(INDEX(C32:C49, SMALL(IF(ISNUMBER(SEARCH("JV2",F32:F49)), ROW(F32:F49)-MIN(ROW(F32:F49))+1, ""), ROW() -31 )), "")</f>
        <v/>
      </c>
      <c r="AL33" s="13" t="str">
        <f t="array" ref="AL33">IFERROR(INDEX(D32:D49, SMALL(IF(ISNUMBER(SEARCH("JV2",F32:F49)), ROW(F32:F49)-MIN(ROW(F32:F49))+1, ""), ROW() -31 )), "")</f>
        <v/>
      </c>
      <c r="AM33" s="13" t="str">
        <f t="array" ref="AM33">IFERROR(INDEX(E32:E49, SMALL(IF(ISNUMBER(SEARCH("JV2",F32:F49)), ROW(F32:F49)-MIN(ROW(F32:F49))+1, ""), ROW() -31 )), "")</f>
        <v/>
      </c>
    </row>
    <row r="34" spans="2:39" s="13" customFormat="1" ht="15" customHeight="1" x14ac:dyDescent="0.3">
      <c r="B34" s="21" t="s">
        <v>88</v>
      </c>
      <c r="C34" s="1"/>
      <c r="D34" s="22" t="s">
        <v>617</v>
      </c>
      <c r="E34" s="1" t="s">
        <v>618</v>
      </c>
      <c r="F34" s="23" t="s">
        <v>17</v>
      </c>
      <c r="G34" s="24"/>
      <c r="H34" s="25">
        <v>4043</v>
      </c>
      <c r="I34" s="24"/>
      <c r="J34" s="25" t="b">
        <v>0</v>
      </c>
      <c r="K34" s="19"/>
      <c r="L34" s="26"/>
      <c r="M34" s="27"/>
      <c r="AB34" s="13" t="str">
        <f t="array" ref="AB34">IFERROR(INDEX(B32:B49, SMALL(IF("V"=F32:F49, ROW(F32:F49)-MIN(ROW(F32:F49))+1, ""), ROW() -31 )), "")</f>
        <v>Concordia University</v>
      </c>
      <c r="AC34" s="13">
        <f t="array" ref="AC34">IFERROR(INDEX(C32:C49, SMALL(IF("V"=F32:F49, ROW(F32:F49)-MIN(ROW(F32:F49))+1, ""), ROW() -31 )), "")</f>
        <v>0</v>
      </c>
      <c r="AD34" s="13" t="str">
        <f t="array" ref="AD34">IFERROR(INDEX(D32:D49, SMALL(IF("V"=F32:F49, ROW(F32:F49)-MIN(ROW(F32:F49))+1, ""), ROW() -31 )), "")</f>
        <v>11-388021</v>
      </c>
      <c r="AE34" s="13" t="str">
        <f t="array" ref="AE34">IFERROR(INDEX(E32:E49, SMALL(IF("V"=F32:F49, ROW(F32:F49)-MIN(ROW(F32:F49))+1, ""), ROW() -31 )), "")</f>
        <v>Brooke Binder</v>
      </c>
      <c r="AF34" s="13" t="str">
        <f t="array" ref="AF34">IFERROR(INDEX(B32:B49, SMALL(IF(ISNUMBER(SEARCH("JV1",F32:F49)), ROW(F32:F49)-MIN(ROW(F32:F49))+1, ""), ROW() -31 )), "")</f>
        <v>Concordia University</v>
      </c>
      <c r="AG34" s="13">
        <f t="array" ref="AG34">IFERROR(INDEX(C32:C49, SMALL(IF(ISNUMBER(SEARCH("JV1",F32:F49)), ROW(F32:F49)-MIN(ROW(F32:F49))+1, ""), ROW() -31 )), "")</f>
        <v>0</v>
      </c>
      <c r="AH34" s="13" t="str">
        <f t="array" ref="AH34">IFERROR(INDEX(D32:D49, SMALL(IF(ISNUMBER(SEARCH("JV1",F32:F49)), ROW(F32:F49)-MIN(ROW(F32:F49))+1, ""), ROW() -31 )), "")</f>
        <v>11-285727</v>
      </c>
      <c r="AI34" s="13" t="str">
        <f t="array" ref="AI34">IFERROR(INDEX(E32:E49, SMALL(IF(ISNUMBER(SEARCH("JV1",F32:F49)), ROW(F32:F49)-MIN(ROW(F32:F49))+1, ""), ROW() -31 )), "")</f>
        <v>Carly Pavka</v>
      </c>
      <c r="AJ34" s="13" t="str">
        <f t="array" ref="AJ34">IFERROR(INDEX(B32:B49, SMALL(IF(ISNUMBER(SEARCH("JV2",F32:F49)), ROW(F32:F49)-MIN(ROW(F32:F49))+1, ""), ROW() -31 )), "")</f>
        <v/>
      </c>
      <c r="AK34" s="13" t="str">
        <f t="array" ref="AK34">IFERROR(INDEX(C32:C49, SMALL(IF(ISNUMBER(SEARCH("JV2",F32:F49)), ROW(F32:F49)-MIN(ROW(F32:F49))+1, ""), ROW() -31 )), "")</f>
        <v/>
      </c>
      <c r="AL34" s="13" t="str">
        <f t="array" ref="AL34">IFERROR(INDEX(D32:D49, SMALL(IF(ISNUMBER(SEARCH("JV2",F32:F49)), ROW(F32:F49)-MIN(ROW(F32:F49))+1, ""), ROW() -31 )), "")</f>
        <v/>
      </c>
      <c r="AM34" s="13" t="str">
        <f t="array" ref="AM34">IFERROR(INDEX(E32:E49, SMALL(IF(ISNUMBER(SEARCH("JV2",F32:F49)), ROW(F32:F49)-MIN(ROW(F32:F49))+1, ""), ROW() -31 )), "")</f>
        <v/>
      </c>
    </row>
    <row r="35" spans="2:39" s="13" customFormat="1" ht="15" customHeight="1" x14ac:dyDescent="0.3">
      <c r="B35" s="21" t="s">
        <v>88</v>
      </c>
      <c r="C35" s="1"/>
      <c r="D35" s="22" t="s">
        <v>619</v>
      </c>
      <c r="E35" s="1" t="s">
        <v>620</v>
      </c>
      <c r="F35" s="23"/>
      <c r="G35" s="24"/>
      <c r="H35" s="25">
        <v>4043</v>
      </c>
      <c r="I35" s="24"/>
      <c r="J35" s="25" t="b">
        <v>0</v>
      </c>
      <c r="K35" s="19"/>
      <c r="L35" s="26"/>
      <c r="M35" s="27"/>
      <c r="AB35" s="13" t="str">
        <f t="array" ref="AB35">IFERROR(INDEX(B32:B49, SMALL(IF("V"=F32:F49, ROW(F32:F49)-MIN(ROW(F32:F49))+1, ""), ROW() -31 )), "")</f>
        <v>Concordia University</v>
      </c>
      <c r="AC35" s="13">
        <f t="array" ref="AC35">IFERROR(INDEX(C32:C49, SMALL(IF("V"=F32:F49, ROW(F32:F49)-MIN(ROW(F32:F49))+1, ""), ROW() -31 )), "")</f>
        <v>0</v>
      </c>
      <c r="AD35" s="13" t="str">
        <f t="array" ref="AD35">IFERROR(INDEX(D32:D49, SMALL(IF("V"=F32:F49, ROW(F32:F49)-MIN(ROW(F32:F49))+1, ""), ROW() -31 )), "")</f>
        <v>18-84897</v>
      </c>
      <c r="AE35" s="13" t="str">
        <f t="array" ref="AE35">IFERROR(INDEX(E32:E49, SMALL(IF("V"=F32:F49, ROW(F32:F49)-MIN(ROW(F32:F49))+1, ""), ROW() -31 )), "")</f>
        <v>Emilee Hughes</v>
      </c>
      <c r="AF35" s="13" t="str">
        <f t="array" ref="AF35">IFERROR(INDEX(B32:B49, SMALL(IF(ISNUMBER(SEARCH("JV1",F32:F49)), ROW(F32:F49)-MIN(ROW(F32:F49))+1, ""), ROW() -31 )), "")</f>
        <v>Concordia University</v>
      </c>
      <c r="AG35" s="13">
        <f t="array" ref="AG35">IFERROR(INDEX(C32:C49, SMALL(IF(ISNUMBER(SEARCH("JV1",F32:F49)), ROW(F32:F49)-MIN(ROW(F32:F49))+1, ""), ROW() -31 )), "")</f>
        <v>0</v>
      </c>
      <c r="AH35" s="13" t="str">
        <f t="array" ref="AH35">IFERROR(INDEX(D32:D49, SMALL(IF(ISNUMBER(SEARCH("JV1",F32:F49)), ROW(F32:F49)-MIN(ROW(F32:F49))+1, ""), ROW() -31 )), "")</f>
        <v>11-378899</v>
      </c>
      <c r="AI35" s="13" t="str">
        <f t="array" ref="AI35">IFERROR(INDEX(E32:E49, SMALL(IF(ISNUMBER(SEARCH("JV1",F32:F49)), ROW(F32:F49)-MIN(ROW(F32:F49))+1, ""), ROW() -31 )), "")</f>
        <v>Emily Morris</v>
      </c>
      <c r="AJ35" s="13" t="str">
        <f t="array" ref="AJ35">IFERROR(INDEX(B32:B49, SMALL(IF(ISNUMBER(SEARCH("JV2",F32:F49)), ROW(F32:F49)-MIN(ROW(F32:F49))+1, ""), ROW() -31 )), "")</f>
        <v/>
      </c>
      <c r="AK35" s="13" t="str">
        <f t="array" ref="AK35">IFERROR(INDEX(C32:C49, SMALL(IF(ISNUMBER(SEARCH("JV2",F32:F49)), ROW(F32:F49)-MIN(ROW(F32:F49))+1, ""), ROW() -31 )), "")</f>
        <v/>
      </c>
      <c r="AL35" s="13" t="str">
        <f t="array" ref="AL35">IFERROR(INDEX(D32:D49, SMALL(IF(ISNUMBER(SEARCH("JV2",F32:F49)), ROW(F32:F49)-MIN(ROW(F32:F49))+1, ""), ROW() -31 )), "")</f>
        <v/>
      </c>
      <c r="AM35" s="13" t="str">
        <f t="array" ref="AM35">IFERROR(INDEX(E32:E49, SMALL(IF(ISNUMBER(SEARCH("JV2",F32:F49)), ROW(F32:F49)-MIN(ROW(F32:F49))+1, ""), ROW() -31 )), "")</f>
        <v/>
      </c>
    </row>
    <row r="36" spans="2:39" s="13" customFormat="1" ht="15" customHeight="1" x14ac:dyDescent="0.3">
      <c r="B36" s="21" t="s">
        <v>88</v>
      </c>
      <c r="C36" s="1"/>
      <c r="D36" s="22" t="s">
        <v>621</v>
      </c>
      <c r="E36" s="1" t="s">
        <v>622</v>
      </c>
      <c r="F36" s="23" t="s">
        <v>17</v>
      </c>
      <c r="G36" s="24"/>
      <c r="H36" s="25">
        <v>4043</v>
      </c>
      <c r="I36" s="24"/>
      <c r="J36" s="25" t="b">
        <v>0</v>
      </c>
      <c r="K36" s="19"/>
      <c r="L36" s="26"/>
      <c r="M36" s="27"/>
      <c r="AB36" s="13" t="str">
        <f t="array" ref="AB36">IFERROR(INDEX(B32:B49, SMALL(IF("V"=F32:F49, ROW(F32:F49)-MIN(ROW(F32:F49))+1, ""), ROW() -31 )), "")</f>
        <v>Concordia University</v>
      </c>
      <c r="AC36" s="13">
        <f t="array" ref="AC36">IFERROR(INDEX(C32:C49, SMALL(IF("V"=F32:F49, ROW(F32:F49)-MIN(ROW(F32:F49))+1, ""), ROW() -31 )), "")</f>
        <v>0</v>
      </c>
      <c r="AD36" s="13" t="str">
        <f t="array" ref="AD36">IFERROR(INDEX(D32:D49, SMALL(IF("V"=F32:F49, ROW(F32:F49)-MIN(ROW(F32:F49))+1, ""), ROW() -31 )), "")</f>
        <v>5999-7548</v>
      </c>
      <c r="AE36" s="13" t="str">
        <f t="array" ref="AE36">IFERROR(INDEX(E32:E49, SMALL(IF("V"=F32:F49, ROW(F32:F49)-MIN(ROW(F32:F49))+1, ""), ROW() -31 )), "")</f>
        <v>Gabriella VanHorn</v>
      </c>
      <c r="AF36" s="13" t="str">
        <f t="array" ref="AF36">IFERROR(INDEX(B32:B49, SMALL(IF(ISNUMBER(SEARCH("JV1",F32:F49)), ROW(F32:F49)-MIN(ROW(F32:F49))+1, ""), ROW() -31 )), "")</f>
        <v>Concordia University</v>
      </c>
      <c r="AG36" s="13">
        <f t="array" ref="AG36">IFERROR(INDEX(C32:C49, SMALL(IF(ISNUMBER(SEARCH("JV1",F32:F49)), ROW(F32:F49)-MIN(ROW(F32:F49))+1, ""), ROW() -31 )), "")</f>
        <v>0</v>
      </c>
      <c r="AH36" s="13" t="str">
        <f t="array" ref="AH36">IFERROR(INDEX(D32:D49, SMALL(IF(ISNUMBER(SEARCH("JV1",F32:F49)), ROW(F32:F49)-MIN(ROW(F32:F49))+1, ""), ROW() -31 )), "")</f>
        <v>11-307144</v>
      </c>
      <c r="AI36" s="13" t="str">
        <f t="array" ref="AI36">IFERROR(INDEX(E32:E49, SMALL(IF(ISNUMBER(SEARCH("JV1",F32:F49)), ROW(F32:F49)-MIN(ROW(F32:F49))+1, ""), ROW() -31 )), "")</f>
        <v>Mackenzie Morgan</v>
      </c>
      <c r="AJ36" s="13" t="str">
        <f t="array" ref="AJ36">IFERROR(INDEX(B32:B49, SMALL(IF(ISNUMBER(SEARCH("JV2",F32:F49)), ROW(F32:F49)-MIN(ROW(F32:F49))+1, ""), ROW() -31 )), "")</f>
        <v/>
      </c>
      <c r="AK36" s="13" t="str">
        <f t="array" ref="AK36">IFERROR(INDEX(C32:C49, SMALL(IF(ISNUMBER(SEARCH("JV2",F32:F49)), ROW(F32:F49)-MIN(ROW(F32:F49))+1, ""), ROW() -31 )), "")</f>
        <v/>
      </c>
      <c r="AL36" s="13" t="str">
        <f t="array" ref="AL36">IFERROR(INDEX(D32:D49, SMALL(IF(ISNUMBER(SEARCH("JV2",F32:F49)), ROW(F32:F49)-MIN(ROW(F32:F49))+1, ""), ROW() -31 )), "")</f>
        <v/>
      </c>
      <c r="AM36" s="13" t="str">
        <f t="array" ref="AM36">IFERROR(INDEX(E32:E49, SMALL(IF(ISNUMBER(SEARCH("JV2",F32:F49)), ROW(F32:F49)-MIN(ROW(F32:F49))+1, ""), ROW() -31 )), "")</f>
        <v/>
      </c>
    </row>
    <row r="37" spans="2:39" s="13" customFormat="1" ht="15" customHeight="1" x14ac:dyDescent="0.3">
      <c r="B37" s="21" t="s">
        <v>88</v>
      </c>
      <c r="C37" s="1"/>
      <c r="D37" s="22" t="s">
        <v>623</v>
      </c>
      <c r="E37" s="1" t="s">
        <v>624</v>
      </c>
      <c r="F37" s="23" t="s">
        <v>14</v>
      </c>
      <c r="G37" s="24"/>
      <c r="H37" s="25">
        <v>4043</v>
      </c>
      <c r="I37" s="24"/>
      <c r="J37" s="25" t="b">
        <v>0</v>
      </c>
      <c r="K37" s="19"/>
      <c r="L37" s="26"/>
      <c r="M37" s="27"/>
      <c r="AB37" s="13" t="str">
        <f t="array" ref="AB37">IFERROR(INDEX(B32:B49, SMALL(IF("V"=F32:F49, ROW(F32:F49)-MIN(ROW(F32:F49))+1, ""), ROW() -31 )), "")</f>
        <v>Concordia University</v>
      </c>
      <c r="AC37" s="13">
        <f t="array" ref="AC37">IFERROR(INDEX(C32:C49, SMALL(IF("V"=F32:F49, ROW(F32:F49)-MIN(ROW(F32:F49))+1, ""), ROW() -31 )), "")</f>
        <v>0</v>
      </c>
      <c r="AD37" s="13" t="str">
        <f t="array" ref="AD37">IFERROR(INDEX(D32:D49, SMALL(IF("V"=F32:F49, ROW(F32:F49)-MIN(ROW(F32:F49))+1, ""), ROW() -31 )), "")</f>
        <v>17-17225</v>
      </c>
      <c r="AE37" s="13" t="str">
        <f t="array" ref="AE37">IFERROR(INDEX(E32:E49, SMALL(IF("V"=F32:F49, ROW(F32:F49)-MIN(ROW(F32:F49))+1, ""), ROW() -31 )), "")</f>
        <v>Kyla Peterson</v>
      </c>
      <c r="AF37" s="13" t="str">
        <f t="array" ref="AF37">IFERROR(INDEX(B32:B49, SMALL(IF(ISNUMBER(SEARCH("JV1",F32:F49)), ROW(F32:F49)-MIN(ROW(F32:F49))+1, ""), ROW() -31 )), "")</f>
        <v>Concordia University</v>
      </c>
      <c r="AG37" s="13">
        <f t="array" ref="AG37">IFERROR(INDEX(C32:C49, SMALL(IF(ISNUMBER(SEARCH("JV1",F32:F49)), ROW(F32:F49)-MIN(ROW(F32:F49))+1, ""), ROW() -31 )), "")</f>
        <v>0</v>
      </c>
      <c r="AH37" s="13" t="str">
        <f t="array" ref="AH37">IFERROR(INDEX(D32:D49, SMALL(IF(ISNUMBER(SEARCH("JV1",F32:F49)), ROW(F32:F49)-MIN(ROW(F32:F49))+1, ""), ROW() -31 )), "")</f>
        <v>16-55300</v>
      </c>
      <c r="AI37" s="13" t="str">
        <f t="array" ref="AI37">IFERROR(INDEX(E32:E49, SMALL(IF(ISNUMBER(SEARCH("JV1",F32:F49)), ROW(F32:F49)-MIN(ROW(F32:F49))+1, ""), ROW() -31 )), "")</f>
        <v>Sydney Stocks</v>
      </c>
      <c r="AJ37" s="13" t="str">
        <f t="array" ref="AJ37">IFERROR(INDEX(B32:B49, SMALL(IF(ISNUMBER(SEARCH("JV2",F32:F49)), ROW(F32:F49)-MIN(ROW(F32:F49))+1, ""), ROW() -31 )), "")</f>
        <v/>
      </c>
      <c r="AK37" s="13" t="str">
        <f t="array" ref="AK37">IFERROR(INDEX(C32:C49, SMALL(IF(ISNUMBER(SEARCH("JV2",F32:F49)), ROW(F32:F49)-MIN(ROW(F32:F49))+1, ""), ROW() -31 )), "")</f>
        <v/>
      </c>
      <c r="AL37" s="13" t="str">
        <f t="array" ref="AL37">IFERROR(INDEX(D32:D49, SMALL(IF(ISNUMBER(SEARCH("JV2",F32:F49)), ROW(F32:F49)-MIN(ROW(F32:F49))+1, ""), ROW() -31 )), "")</f>
        <v/>
      </c>
      <c r="AM37" s="13" t="str">
        <f t="array" ref="AM37">IFERROR(INDEX(E32:E49, SMALL(IF(ISNUMBER(SEARCH("JV2",F32:F49)), ROW(F32:F49)-MIN(ROW(F32:F49))+1, ""), ROW() -31 )), "")</f>
        <v/>
      </c>
    </row>
    <row r="38" spans="2:39" s="13" customFormat="1" ht="15" customHeight="1" x14ac:dyDescent="0.3">
      <c r="B38" s="21" t="s">
        <v>88</v>
      </c>
      <c r="C38" s="1"/>
      <c r="D38" s="22" t="s">
        <v>625</v>
      </c>
      <c r="E38" s="1" t="s">
        <v>626</v>
      </c>
      <c r="F38" s="23" t="s">
        <v>17</v>
      </c>
      <c r="G38" s="24"/>
      <c r="H38" s="25">
        <v>4043</v>
      </c>
      <c r="I38" s="24"/>
      <c r="J38" s="25" t="b">
        <v>0</v>
      </c>
      <c r="K38" s="19"/>
      <c r="L38" s="26"/>
      <c r="M38" s="27"/>
      <c r="AB38" s="13" t="str">
        <f t="array" ref="AB38">IFERROR(INDEX(B32:B49, SMALL(IF("V"=F32:F49, ROW(F32:F49)-MIN(ROW(F32:F49))+1, ""), ROW() -31 )), "")</f>
        <v>Concordia University</v>
      </c>
      <c r="AC38" s="13">
        <f t="array" ref="AC38">IFERROR(INDEX(C32:C49, SMALL(IF("V"=F32:F49, ROW(F32:F49)-MIN(ROW(F32:F49))+1, ""), ROW() -31 )), "")</f>
        <v>0</v>
      </c>
      <c r="AD38" s="13" t="str">
        <f t="array" ref="AD38">IFERROR(INDEX(D32:D49, SMALL(IF("V"=F32:F49, ROW(F32:F49)-MIN(ROW(F32:F49))+1, ""), ROW() -31 )), "")</f>
        <v>22-23695</v>
      </c>
      <c r="AE38" s="13" t="str">
        <f t="array" ref="AE38">IFERROR(INDEX(E32:E49, SMALL(IF("V"=F32:F49, ROW(F32:F49)-MIN(ROW(F32:F49))+1, ""), ROW() -31 )), "")</f>
        <v>Megan Redmond</v>
      </c>
      <c r="AF38" s="13" t="str">
        <f t="array" ref="AF38">IFERROR(INDEX(B32:B49, SMALL(IF(ISNUMBER(SEARCH("JV1",F32:F49)), ROW(F32:F49)-MIN(ROW(F32:F49))+1, ""), ROW() -31 )), "")</f>
        <v/>
      </c>
      <c r="AG38" s="13" t="str">
        <f t="array" ref="AG38">IFERROR(INDEX(C32:C49, SMALL(IF(ISNUMBER(SEARCH("JV1",F32:F49)), ROW(F32:F49)-MIN(ROW(F32:F49))+1, ""), ROW() -31 )), "")</f>
        <v/>
      </c>
      <c r="AH38" s="13" t="str">
        <f t="array" ref="AH38">IFERROR(INDEX(D32:D49, SMALL(IF(ISNUMBER(SEARCH("JV1",F32:F49)), ROW(F32:F49)-MIN(ROW(F32:F49))+1, ""), ROW() -31 )), "")</f>
        <v/>
      </c>
      <c r="AI38" s="13" t="str">
        <f t="array" ref="AI38">IFERROR(INDEX(E32:E49, SMALL(IF(ISNUMBER(SEARCH("JV1",F32:F49)), ROW(F32:F49)-MIN(ROW(F32:F49))+1, ""), ROW() -31 )), "")</f>
        <v/>
      </c>
      <c r="AJ38" s="13" t="str">
        <f t="array" ref="AJ38">IFERROR(INDEX(B32:B49, SMALL(IF(ISNUMBER(SEARCH("JV2",F32:F49)), ROW(F32:F49)-MIN(ROW(F32:F49))+1, ""), ROW() -31 )), "")</f>
        <v/>
      </c>
      <c r="AK38" s="13" t="str">
        <f t="array" ref="AK38">IFERROR(INDEX(C32:C49, SMALL(IF(ISNUMBER(SEARCH("JV2",F32:F49)), ROW(F32:F49)-MIN(ROW(F32:F49))+1, ""), ROW() -31 )), "")</f>
        <v/>
      </c>
      <c r="AL38" s="13" t="str">
        <f t="array" ref="AL38">IFERROR(INDEX(D32:D49, SMALL(IF(ISNUMBER(SEARCH("JV2",F32:F49)), ROW(F32:F49)-MIN(ROW(F32:F49))+1, ""), ROW() -31 )), "")</f>
        <v/>
      </c>
      <c r="AM38" s="13" t="str">
        <f t="array" ref="AM38">IFERROR(INDEX(E32:E49, SMALL(IF(ISNUMBER(SEARCH("JV2",F32:F49)), ROW(F32:F49)-MIN(ROW(F32:F49))+1, ""), ROW() -31 )), "")</f>
        <v/>
      </c>
    </row>
    <row r="39" spans="2:39" s="13" customFormat="1" ht="15" customHeight="1" x14ac:dyDescent="0.3">
      <c r="B39" s="21" t="s">
        <v>88</v>
      </c>
      <c r="C39" s="1"/>
      <c r="D39" s="22" t="s">
        <v>627</v>
      </c>
      <c r="E39" s="1" t="s">
        <v>628</v>
      </c>
      <c r="F39" s="23" t="s">
        <v>14</v>
      </c>
      <c r="G39" s="24"/>
      <c r="H39" s="25">
        <v>4043</v>
      </c>
      <c r="I39" s="24"/>
      <c r="J39" s="25" t="b">
        <v>0</v>
      </c>
      <c r="K39" s="19"/>
      <c r="L39" s="26"/>
      <c r="M39" s="27"/>
      <c r="AB39" s="13" t="str">
        <f t="array" ref="AB39">IFERROR(INDEX(B32:B49, SMALL(IF("V"=F32:F49, ROW(F32:F49)-MIN(ROW(F32:F49))+1, ""), ROW() -31 )), "")</f>
        <v>Concordia University</v>
      </c>
      <c r="AC39" s="13">
        <f t="array" ref="AC39">IFERROR(INDEX(C32:C49, SMALL(IF("V"=F32:F49, ROW(F32:F49)-MIN(ROW(F32:F49))+1, ""), ROW() -31 )), "")</f>
        <v>0</v>
      </c>
      <c r="AD39" s="13" t="str">
        <f t="array" ref="AD39">IFERROR(INDEX(D32:D49, SMALL(IF("V"=F32:F49, ROW(F32:F49)-MIN(ROW(F32:F49))+1, ""), ROW() -31 )), "")</f>
        <v>11-666975</v>
      </c>
      <c r="AE39" s="13" t="str">
        <f t="array" ref="AE39">IFERROR(INDEX(E32:E49, SMALL(IF("V"=F32:F49, ROW(F32:F49)-MIN(ROW(F32:F49))+1, ""), ROW() -31 )), "")</f>
        <v>Ryan Giese</v>
      </c>
      <c r="AF39" s="13" t="str">
        <f t="array" ref="AF39">IFERROR(INDEX(B32:B49, SMALL(IF(ISNUMBER(SEARCH("JV1",F32:F49)), ROW(F32:F49)-MIN(ROW(F32:F49))+1, ""), ROW() -31 )), "")</f>
        <v/>
      </c>
      <c r="AG39" s="13" t="str">
        <f t="array" ref="AG39">IFERROR(INDEX(C32:C49, SMALL(IF(ISNUMBER(SEARCH("JV1",F32:F49)), ROW(F32:F49)-MIN(ROW(F32:F49))+1, ""), ROW() -31 )), "")</f>
        <v/>
      </c>
      <c r="AH39" s="13" t="str">
        <f t="array" ref="AH39">IFERROR(INDEX(D32:D49, SMALL(IF(ISNUMBER(SEARCH("JV1",F32:F49)), ROW(F32:F49)-MIN(ROW(F32:F49))+1, ""), ROW() -31 )), "")</f>
        <v/>
      </c>
      <c r="AI39" s="13" t="str">
        <f t="array" ref="AI39">IFERROR(INDEX(E32:E49, SMALL(IF(ISNUMBER(SEARCH("JV1",F32:F49)), ROW(F32:F49)-MIN(ROW(F32:F49))+1, ""), ROW() -31 )), "")</f>
        <v/>
      </c>
      <c r="AJ39" s="13" t="str">
        <f t="array" ref="AJ39">IFERROR(INDEX(B32:B49, SMALL(IF(ISNUMBER(SEARCH("JV2",F32:F49)), ROW(F32:F49)-MIN(ROW(F32:F49))+1, ""), ROW() -31 )), "")</f>
        <v/>
      </c>
      <c r="AK39" s="13" t="str">
        <f t="array" ref="AK39">IFERROR(INDEX(C32:C49, SMALL(IF(ISNUMBER(SEARCH("JV2",F32:F49)), ROW(F32:F49)-MIN(ROW(F32:F49))+1, ""), ROW() -31 )), "")</f>
        <v/>
      </c>
      <c r="AL39" s="13" t="str">
        <f t="array" ref="AL39">IFERROR(INDEX(D32:D49, SMALL(IF(ISNUMBER(SEARCH("JV2",F32:F49)), ROW(F32:F49)-MIN(ROW(F32:F49))+1, ""), ROW() -31 )), "")</f>
        <v/>
      </c>
      <c r="AM39" s="13" t="str">
        <f t="array" ref="AM39">IFERROR(INDEX(E32:E49, SMALL(IF(ISNUMBER(SEARCH("JV2",F32:F49)), ROW(F32:F49)-MIN(ROW(F32:F49))+1, ""), ROW() -31 )), "")</f>
        <v/>
      </c>
    </row>
    <row r="40" spans="2:39" s="13" customFormat="1" ht="15" customHeight="1" x14ac:dyDescent="0.3">
      <c r="B40" s="21" t="s">
        <v>88</v>
      </c>
      <c r="C40" s="1"/>
      <c r="D40" s="22" t="s">
        <v>629</v>
      </c>
      <c r="E40" s="1" t="s">
        <v>630</v>
      </c>
      <c r="F40" s="23" t="s">
        <v>17</v>
      </c>
      <c r="G40" s="24"/>
      <c r="H40" s="25">
        <v>4043</v>
      </c>
      <c r="I40" s="24"/>
      <c r="J40" s="25" t="b">
        <v>0</v>
      </c>
      <c r="K40" s="19"/>
      <c r="L40" s="26"/>
      <c r="M40" s="27"/>
    </row>
    <row r="41" spans="2:39" s="13" customFormat="1" ht="15" customHeight="1" x14ac:dyDescent="0.3">
      <c r="B41" s="21" t="s">
        <v>88</v>
      </c>
      <c r="C41" s="1"/>
      <c r="D41" s="22" t="s">
        <v>631</v>
      </c>
      <c r="E41" s="1" t="s">
        <v>632</v>
      </c>
      <c r="F41" s="23" t="s">
        <v>30</v>
      </c>
      <c r="G41" s="24"/>
      <c r="H41" s="25">
        <v>4043</v>
      </c>
      <c r="I41" s="24"/>
      <c r="J41" s="25" t="b">
        <v>0</v>
      </c>
      <c r="K41" s="19"/>
      <c r="L41" s="26"/>
      <c r="M41" s="27"/>
    </row>
    <row r="42" spans="2:39" s="13" customFormat="1" ht="15" customHeight="1" x14ac:dyDescent="0.3">
      <c r="B42" s="21" t="s">
        <v>88</v>
      </c>
      <c r="C42" s="1"/>
      <c r="D42" s="22" t="s">
        <v>633</v>
      </c>
      <c r="E42" s="1" t="s">
        <v>634</v>
      </c>
      <c r="F42" s="23" t="s">
        <v>14</v>
      </c>
      <c r="G42" s="24"/>
      <c r="H42" s="25">
        <v>4043</v>
      </c>
      <c r="I42" s="24"/>
      <c r="J42" s="25" t="b">
        <v>0</v>
      </c>
      <c r="K42" s="19"/>
      <c r="L42" s="26"/>
      <c r="M42" s="27"/>
    </row>
    <row r="43" spans="2:39" s="13" customFormat="1" ht="15" customHeight="1" x14ac:dyDescent="0.3">
      <c r="B43" s="21" t="s">
        <v>88</v>
      </c>
      <c r="C43" s="1"/>
      <c r="D43" s="22" t="s">
        <v>635</v>
      </c>
      <c r="E43" s="1" t="s">
        <v>636</v>
      </c>
      <c r="F43" s="23" t="s">
        <v>30</v>
      </c>
      <c r="G43" s="24"/>
      <c r="H43" s="25">
        <v>4043</v>
      </c>
      <c r="I43" s="24"/>
      <c r="J43" s="25" t="b">
        <v>0</v>
      </c>
      <c r="K43" s="19"/>
      <c r="L43" s="26"/>
      <c r="M43" s="27"/>
    </row>
    <row r="44" spans="2:39" s="13" customFormat="1" ht="15" customHeight="1" x14ac:dyDescent="0.3">
      <c r="B44" s="21" t="s">
        <v>88</v>
      </c>
      <c r="C44" s="1"/>
      <c r="D44" s="22" t="s">
        <v>637</v>
      </c>
      <c r="E44" s="1" t="s">
        <v>638</v>
      </c>
      <c r="F44" s="23" t="s">
        <v>30</v>
      </c>
      <c r="G44" s="24"/>
      <c r="H44" s="25">
        <v>4043</v>
      </c>
      <c r="I44" s="24"/>
      <c r="J44" s="25" t="b">
        <v>0</v>
      </c>
      <c r="K44" s="19"/>
      <c r="L44" s="26"/>
      <c r="M44" s="27"/>
    </row>
    <row r="45" spans="2:39" s="13" customFormat="1" ht="15" customHeight="1" x14ac:dyDescent="0.3">
      <c r="B45" s="21" t="s">
        <v>88</v>
      </c>
      <c r="C45" s="1"/>
      <c r="D45" s="22" t="s">
        <v>639</v>
      </c>
      <c r="E45" s="1" t="s">
        <v>640</v>
      </c>
      <c r="F45" s="23" t="s">
        <v>14</v>
      </c>
      <c r="G45" s="24"/>
      <c r="H45" s="25">
        <v>4043</v>
      </c>
      <c r="I45" s="24"/>
      <c r="J45" s="25" t="b">
        <v>0</v>
      </c>
      <c r="K45" s="19"/>
      <c r="L45" s="26"/>
      <c r="M45" s="27"/>
    </row>
    <row r="46" spans="2:39" s="13" customFormat="1" ht="15" customHeight="1" x14ac:dyDescent="0.3">
      <c r="B46" s="21" t="s">
        <v>88</v>
      </c>
      <c r="C46" s="1"/>
      <c r="D46" s="22" t="s">
        <v>641</v>
      </c>
      <c r="E46" s="1" t="s">
        <v>642</v>
      </c>
      <c r="F46" s="23" t="s">
        <v>17</v>
      </c>
      <c r="G46" s="24"/>
      <c r="H46" s="25">
        <v>4043</v>
      </c>
      <c r="I46" s="24"/>
      <c r="J46" s="25" t="b">
        <v>0</v>
      </c>
      <c r="K46" s="19"/>
      <c r="L46" s="26"/>
      <c r="M46" s="27"/>
    </row>
    <row r="47" spans="2:39" s="13" customFormat="1" ht="15" customHeight="1" x14ac:dyDescent="0.3">
      <c r="B47" s="21" t="s">
        <v>88</v>
      </c>
      <c r="C47" s="1"/>
      <c r="D47" s="22" t="s">
        <v>643</v>
      </c>
      <c r="E47" s="1" t="s">
        <v>644</v>
      </c>
      <c r="F47" s="23" t="s">
        <v>14</v>
      </c>
      <c r="G47" s="24"/>
      <c r="H47" s="25">
        <v>4043</v>
      </c>
      <c r="I47" s="24"/>
      <c r="J47" s="25" t="b">
        <v>0</v>
      </c>
      <c r="K47" s="19"/>
      <c r="L47" s="26"/>
      <c r="M47" s="27"/>
    </row>
    <row r="48" spans="2:39" s="13" customFormat="1" ht="15" customHeight="1" x14ac:dyDescent="0.3">
      <c r="B48" s="21" t="s">
        <v>88</v>
      </c>
      <c r="C48" s="1"/>
      <c r="D48" s="22" t="s">
        <v>645</v>
      </c>
      <c r="E48" s="1" t="s">
        <v>646</v>
      </c>
      <c r="F48" s="23" t="s">
        <v>14</v>
      </c>
      <c r="G48" s="24"/>
      <c r="H48" s="25">
        <v>4043</v>
      </c>
      <c r="I48" s="24"/>
      <c r="J48" s="25" t="b">
        <v>0</v>
      </c>
      <c r="K48" s="19"/>
      <c r="L48" s="26"/>
      <c r="M48" s="27"/>
    </row>
    <row r="49" spans="2:39" s="13" customFormat="1" ht="15" customHeight="1" x14ac:dyDescent="0.3">
      <c r="B49" s="21" t="s">
        <v>88</v>
      </c>
      <c r="C49" s="1"/>
      <c r="D49" s="22" t="s">
        <v>647</v>
      </c>
      <c r="E49" s="1" t="s">
        <v>648</v>
      </c>
      <c r="F49" s="23" t="s">
        <v>17</v>
      </c>
      <c r="G49" s="24"/>
      <c r="H49" s="25">
        <v>4043</v>
      </c>
      <c r="I49" s="24"/>
      <c r="J49" s="25" t="b">
        <v>0</v>
      </c>
      <c r="K49" s="19"/>
      <c r="L49" s="26"/>
      <c r="M49" s="27"/>
    </row>
    <row r="50" spans="2:39" s="13" customFormat="1" ht="15" customHeight="1" x14ac:dyDescent="0.3">
      <c r="B50" s="21" t="s">
        <v>131</v>
      </c>
      <c r="C50" s="1"/>
      <c r="D50" s="22" t="s">
        <v>649</v>
      </c>
      <c r="E50" s="1" t="s">
        <v>650</v>
      </c>
      <c r="F50" s="23" t="s">
        <v>14</v>
      </c>
      <c r="G50" s="24"/>
      <c r="H50" s="25">
        <v>4381</v>
      </c>
      <c r="I50" s="24"/>
      <c r="J50" s="25" t="b">
        <v>0</v>
      </c>
      <c r="K50" s="19"/>
      <c r="L50" s="26"/>
      <c r="M50" s="27"/>
      <c r="AB50" s="13" t="str">
        <f t="array" ref="AB50">IFERROR(INDEX(B50:B57, SMALL(IF("V"=F50:F57, ROW(F50:F57)-MIN(ROW(F50:F57))+1, ""), ROW() -49 )), "")</f>
        <v>Cornerstone University</v>
      </c>
      <c r="AC50" s="13">
        <f t="array" ref="AC50">IFERROR(INDEX(C50:C57, SMALL(IF("V"=F50:F57, ROW(F50:F57)-MIN(ROW(F50:F57))+1, ""), ROW() -49 )), "")</f>
        <v>0</v>
      </c>
      <c r="AD50" s="13" t="str">
        <f t="array" ref="AD50">IFERROR(INDEX(D50:D57, SMALL(IF("V"=F50:F57, ROW(F50:F57)-MIN(ROW(F50:F57))+1, ""), ROW() -49 )), "")</f>
        <v>19-30230</v>
      </c>
      <c r="AE50" s="13" t="str">
        <f t="array" ref="AE50">IFERROR(INDEX(E50:E57, SMALL(IF("V"=F50:F57, ROW(F50:F57)-MIN(ROW(F50:F57))+1, ""), ROW() -49 )), "")</f>
        <v>Alayna Ryan</v>
      </c>
      <c r="AF50" s="13" t="str">
        <f t="array" ref="AF50">IFERROR(INDEX(B50:B57, SMALL(IF(ISNUMBER(SEARCH("JV1",F50:F57)), ROW(F50:F57)-MIN(ROW(F50:F57))+1, ""), ROW() -49 )), "")</f>
        <v/>
      </c>
      <c r="AG50" s="13" t="str">
        <f t="array" ref="AG50">IFERROR(INDEX(C50:C57, SMALL(IF(ISNUMBER(SEARCH("JV1",F50:F57)), ROW(F50:F57)-MIN(ROW(F50:F57))+1, ""), ROW() -49 )), "")</f>
        <v/>
      </c>
      <c r="AH50" s="13" t="str">
        <f t="array" ref="AH50">IFERROR(INDEX(D50:D57, SMALL(IF(ISNUMBER(SEARCH("JV1",F50:F57)), ROW(F50:F57)-MIN(ROW(F50:F57))+1, ""), ROW() -49 )), "")</f>
        <v/>
      </c>
      <c r="AI50" s="13" t="str">
        <f t="array" ref="AI50">IFERROR(INDEX(E50:E57, SMALL(IF(ISNUMBER(SEARCH("JV1",F50:F57)), ROW(F50:F57)-MIN(ROW(F50:F57))+1, ""), ROW() -49 )), "")</f>
        <v/>
      </c>
      <c r="AJ50" s="13" t="str">
        <f t="array" ref="AJ50">IFERROR(INDEX(B50:B57, SMALL(IF(ISNUMBER(SEARCH("JV2",F50:F57)), ROW(F50:F57)-MIN(ROW(F50:F57))+1, ""), ROW() -49 )), "")</f>
        <v/>
      </c>
      <c r="AK50" s="13" t="str">
        <f t="array" ref="AK50">IFERROR(INDEX(C50:C57, SMALL(IF(ISNUMBER(SEARCH("JV2",F50:F57)), ROW(F50:F57)-MIN(ROW(F50:F57))+1, ""), ROW() -49 )), "")</f>
        <v/>
      </c>
      <c r="AL50" s="13" t="str">
        <f t="array" ref="AL50">IFERROR(INDEX(D50:D57, SMALL(IF(ISNUMBER(SEARCH("JV2",F50:F57)), ROW(F50:F57)-MIN(ROW(F50:F57))+1, ""), ROW() -49 )), "")</f>
        <v/>
      </c>
      <c r="AM50" s="13" t="str">
        <f t="array" ref="AM50">IFERROR(INDEX(E50:E57, SMALL(IF(ISNUMBER(SEARCH("JV2",F50:F57)), ROW(F50:F57)-MIN(ROW(F50:F57))+1, ""), ROW() -49 )), "")</f>
        <v/>
      </c>
    </row>
    <row r="51" spans="2:39" s="13" customFormat="1" ht="15" customHeight="1" x14ac:dyDescent="0.3">
      <c r="B51" s="21" t="s">
        <v>131</v>
      </c>
      <c r="C51" s="1"/>
      <c r="D51" s="22" t="s">
        <v>651</v>
      </c>
      <c r="E51" s="1" t="s">
        <v>652</v>
      </c>
      <c r="F51" s="23" t="s">
        <v>14</v>
      </c>
      <c r="G51" s="24"/>
      <c r="H51" s="25">
        <v>4381</v>
      </c>
      <c r="I51" s="24"/>
      <c r="J51" s="25" t="b">
        <v>0</v>
      </c>
      <c r="K51" s="19"/>
      <c r="L51" s="26"/>
      <c r="M51" s="27"/>
      <c r="AB51" s="13" t="str">
        <f t="array" ref="AB51">IFERROR(INDEX(B50:B57, SMALL(IF("V"=F50:F57, ROW(F50:F57)-MIN(ROW(F50:F57))+1, ""), ROW() -49 )), "")</f>
        <v>Cornerstone University</v>
      </c>
      <c r="AC51" s="13">
        <f t="array" ref="AC51">IFERROR(INDEX(C50:C57, SMALL(IF("V"=F50:F57, ROW(F50:F57)-MIN(ROW(F50:F57))+1, ""), ROW() -49 )), "")</f>
        <v>0</v>
      </c>
      <c r="AD51" s="13" t="str">
        <f t="array" ref="AD51">IFERROR(INDEX(D50:D57, SMALL(IF("V"=F50:F57, ROW(F50:F57)-MIN(ROW(F50:F57))+1, ""), ROW() -49 )), "")</f>
        <v>22-9023</v>
      </c>
      <c r="AE51" s="13" t="str">
        <f t="array" ref="AE51">IFERROR(INDEX(E50:E57, SMALL(IF("V"=F50:F57, ROW(F50:F57)-MIN(ROW(F50:F57))+1, ""), ROW() -49 )), "")</f>
        <v>Amelia Wells</v>
      </c>
      <c r="AF51" s="13" t="str">
        <f t="array" ref="AF51">IFERROR(INDEX(B50:B57, SMALL(IF(ISNUMBER(SEARCH("JV1",F50:F57)), ROW(F50:F57)-MIN(ROW(F50:F57))+1, ""), ROW() -49 )), "")</f>
        <v/>
      </c>
      <c r="AG51" s="13" t="str">
        <f t="array" ref="AG51">IFERROR(INDEX(C50:C57, SMALL(IF(ISNUMBER(SEARCH("JV1",F50:F57)), ROW(F50:F57)-MIN(ROW(F50:F57))+1, ""), ROW() -49 )), "")</f>
        <v/>
      </c>
      <c r="AH51" s="13" t="str">
        <f t="array" ref="AH51">IFERROR(INDEX(D50:D57, SMALL(IF(ISNUMBER(SEARCH("JV1",F50:F57)), ROW(F50:F57)-MIN(ROW(F50:F57))+1, ""), ROW() -49 )), "")</f>
        <v/>
      </c>
      <c r="AI51" s="13" t="str">
        <f t="array" ref="AI51">IFERROR(INDEX(E50:E57, SMALL(IF(ISNUMBER(SEARCH("JV1",F50:F57)), ROW(F50:F57)-MIN(ROW(F50:F57))+1, ""), ROW() -49 )), "")</f>
        <v/>
      </c>
      <c r="AJ51" s="13" t="str">
        <f t="array" ref="AJ51">IFERROR(INDEX(B50:B57, SMALL(IF(ISNUMBER(SEARCH("JV2",F50:F57)), ROW(F50:F57)-MIN(ROW(F50:F57))+1, ""), ROW() -49 )), "")</f>
        <v/>
      </c>
      <c r="AK51" s="13" t="str">
        <f t="array" ref="AK51">IFERROR(INDEX(C50:C57, SMALL(IF(ISNUMBER(SEARCH("JV2",F50:F57)), ROW(F50:F57)-MIN(ROW(F50:F57))+1, ""), ROW() -49 )), "")</f>
        <v/>
      </c>
      <c r="AL51" s="13" t="str">
        <f t="array" ref="AL51">IFERROR(INDEX(D50:D57, SMALL(IF(ISNUMBER(SEARCH("JV2",F50:F57)), ROW(F50:F57)-MIN(ROW(F50:F57))+1, ""), ROW() -49 )), "")</f>
        <v/>
      </c>
      <c r="AM51" s="13" t="str">
        <f t="array" ref="AM51">IFERROR(INDEX(E50:E57, SMALL(IF(ISNUMBER(SEARCH("JV2",F50:F57)), ROW(F50:F57)-MIN(ROW(F50:F57))+1, ""), ROW() -49 )), "")</f>
        <v/>
      </c>
    </row>
    <row r="52" spans="2:39" s="13" customFormat="1" ht="15" customHeight="1" x14ac:dyDescent="0.3">
      <c r="B52" s="21" t="s">
        <v>131</v>
      </c>
      <c r="C52" s="1"/>
      <c r="D52" s="22" t="s">
        <v>653</v>
      </c>
      <c r="E52" s="1" t="s">
        <v>654</v>
      </c>
      <c r="F52" s="23" t="s">
        <v>14</v>
      </c>
      <c r="G52" s="24"/>
      <c r="H52" s="25">
        <v>4381</v>
      </c>
      <c r="I52" s="24"/>
      <c r="J52" s="25" t="b">
        <v>0</v>
      </c>
      <c r="K52" s="19"/>
      <c r="L52" s="26"/>
      <c r="M52" s="27"/>
      <c r="AB52" s="13" t="str">
        <f t="array" ref="AB52">IFERROR(INDEX(B50:B57, SMALL(IF("V"=F50:F57, ROW(F50:F57)-MIN(ROW(F50:F57))+1, ""), ROW() -49 )), "")</f>
        <v>Cornerstone University</v>
      </c>
      <c r="AC52" s="13">
        <f t="array" ref="AC52">IFERROR(INDEX(C50:C57, SMALL(IF("V"=F50:F57, ROW(F50:F57)-MIN(ROW(F50:F57))+1, ""), ROW() -49 )), "")</f>
        <v>0</v>
      </c>
      <c r="AD52" s="13" t="str">
        <f t="array" ref="AD52">IFERROR(INDEX(D50:D57, SMALL(IF("V"=F50:F57, ROW(F50:F57)-MIN(ROW(F50:F57))+1, ""), ROW() -49 )), "")</f>
        <v>7914-5160</v>
      </c>
      <c r="AE52" s="13" t="str">
        <f t="array" ref="AE52">IFERROR(INDEX(E50:E57, SMALL(IF("V"=F50:F57, ROW(F50:F57)-MIN(ROW(F50:F57))+1, ""), ROW() -49 )), "")</f>
        <v>Chloe Crick</v>
      </c>
      <c r="AF52" s="13" t="str">
        <f t="array" ref="AF52">IFERROR(INDEX(B50:B57, SMALL(IF(ISNUMBER(SEARCH("JV1",F50:F57)), ROW(F50:F57)-MIN(ROW(F50:F57))+1, ""), ROW() -49 )), "")</f>
        <v/>
      </c>
      <c r="AG52" s="13" t="str">
        <f t="array" ref="AG52">IFERROR(INDEX(C50:C57, SMALL(IF(ISNUMBER(SEARCH("JV1",F50:F57)), ROW(F50:F57)-MIN(ROW(F50:F57))+1, ""), ROW() -49 )), "")</f>
        <v/>
      </c>
      <c r="AH52" s="13" t="str">
        <f t="array" ref="AH52">IFERROR(INDEX(D50:D57, SMALL(IF(ISNUMBER(SEARCH("JV1",F50:F57)), ROW(F50:F57)-MIN(ROW(F50:F57))+1, ""), ROW() -49 )), "")</f>
        <v/>
      </c>
      <c r="AI52" s="13" t="str">
        <f t="array" ref="AI52">IFERROR(INDEX(E50:E57, SMALL(IF(ISNUMBER(SEARCH("JV1",F50:F57)), ROW(F50:F57)-MIN(ROW(F50:F57))+1, ""), ROW() -49 )), "")</f>
        <v/>
      </c>
      <c r="AJ52" s="13" t="str">
        <f t="array" ref="AJ52">IFERROR(INDEX(B50:B57, SMALL(IF(ISNUMBER(SEARCH("JV2",F50:F57)), ROW(F50:F57)-MIN(ROW(F50:F57))+1, ""), ROW() -49 )), "")</f>
        <v/>
      </c>
      <c r="AK52" s="13" t="str">
        <f t="array" ref="AK52">IFERROR(INDEX(C50:C57, SMALL(IF(ISNUMBER(SEARCH("JV2",F50:F57)), ROW(F50:F57)-MIN(ROW(F50:F57))+1, ""), ROW() -49 )), "")</f>
        <v/>
      </c>
      <c r="AL52" s="13" t="str">
        <f t="array" ref="AL52">IFERROR(INDEX(D50:D57, SMALL(IF(ISNUMBER(SEARCH("JV2",F50:F57)), ROW(F50:F57)-MIN(ROW(F50:F57))+1, ""), ROW() -49 )), "")</f>
        <v/>
      </c>
      <c r="AM52" s="13" t="str">
        <f t="array" ref="AM52">IFERROR(INDEX(E50:E57, SMALL(IF(ISNUMBER(SEARCH("JV2",F50:F57)), ROW(F50:F57)-MIN(ROW(F50:F57))+1, ""), ROW() -49 )), "")</f>
        <v/>
      </c>
    </row>
    <row r="53" spans="2:39" s="13" customFormat="1" ht="15" customHeight="1" x14ac:dyDescent="0.3">
      <c r="B53" s="21" t="s">
        <v>131</v>
      </c>
      <c r="C53" s="1"/>
      <c r="D53" s="22" t="s">
        <v>655</v>
      </c>
      <c r="E53" s="1" t="s">
        <v>656</v>
      </c>
      <c r="F53" s="23" t="s">
        <v>14</v>
      </c>
      <c r="G53" s="24"/>
      <c r="H53" s="25">
        <v>4381</v>
      </c>
      <c r="I53" s="24"/>
      <c r="J53" s="25" t="b">
        <v>0</v>
      </c>
      <c r="K53" s="19"/>
      <c r="L53" s="26"/>
      <c r="M53" s="27"/>
      <c r="AB53" s="13" t="str">
        <f t="array" ref="AB53">IFERROR(INDEX(B50:B57, SMALL(IF("V"=F50:F57, ROW(F50:F57)-MIN(ROW(F50:F57))+1, ""), ROW() -49 )), "")</f>
        <v>Cornerstone University</v>
      </c>
      <c r="AC53" s="13">
        <f t="array" ref="AC53">IFERROR(INDEX(C50:C57, SMALL(IF("V"=F50:F57, ROW(F50:F57)-MIN(ROW(F50:F57))+1, ""), ROW() -49 )), "")</f>
        <v>0</v>
      </c>
      <c r="AD53" s="13" t="str">
        <f t="array" ref="AD53">IFERROR(INDEX(D50:D57, SMALL(IF("V"=F50:F57, ROW(F50:F57)-MIN(ROW(F50:F57))+1, ""), ROW() -49 )), "")</f>
        <v>20-3312</v>
      </c>
      <c r="AE53" s="13" t="str">
        <f t="array" ref="AE53">IFERROR(INDEX(E50:E57, SMALL(IF("V"=F50:F57, ROW(F50:F57)-MIN(ROW(F50:F57))+1, ""), ROW() -49 )), "")</f>
        <v>Francesca Bontomasi</v>
      </c>
      <c r="AF53" s="13" t="str">
        <f t="array" ref="AF53">IFERROR(INDEX(B50:B57, SMALL(IF(ISNUMBER(SEARCH("JV1",F50:F57)), ROW(F50:F57)-MIN(ROW(F50:F57))+1, ""), ROW() -49 )), "")</f>
        <v/>
      </c>
      <c r="AG53" s="13" t="str">
        <f t="array" ref="AG53">IFERROR(INDEX(C50:C57, SMALL(IF(ISNUMBER(SEARCH("JV1",F50:F57)), ROW(F50:F57)-MIN(ROW(F50:F57))+1, ""), ROW() -49 )), "")</f>
        <v/>
      </c>
      <c r="AH53" s="13" t="str">
        <f t="array" ref="AH53">IFERROR(INDEX(D50:D57, SMALL(IF(ISNUMBER(SEARCH("JV1",F50:F57)), ROW(F50:F57)-MIN(ROW(F50:F57))+1, ""), ROW() -49 )), "")</f>
        <v/>
      </c>
      <c r="AI53" s="13" t="str">
        <f t="array" ref="AI53">IFERROR(INDEX(E50:E57, SMALL(IF(ISNUMBER(SEARCH("JV1",F50:F57)), ROW(F50:F57)-MIN(ROW(F50:F57))+1, ""), ROW() -49 )), "")</f>
        <v/>
      </c>
      <c r="AJ53" s="13" t="str">
        <f t="array" ref="AJ53">IFERROR(INDEX(B50:B57, SMALL(IF(ISNUMBER(SEARCH("JV2",F50:F57)), ROW(F50:F57)-MIN(ROW(F50:F57))+1, ""), ROW() -49 )), "")</f>
        <v/>
      </c>
      <c r="AK53" s="13" t="str">
        <f t="array" ref="AK53">IFERROR(INDEX(C50:C57, SMALL(IF(ISNUMBER(SEARCH("JV2",F50:F57)), ROW(F50:F57)-MIN(ROW(F50:F57))+1, ""), ROW() -49 )), "")</f>
        <v/>
      </c>
      <c r="AL53" s="13" t="str">
        <f t="array" ref="AL53">IFERROR(INDEX(D50:D57, SMALL(IF(ISNUMBER(SEARCH("JV2",F50:F57)), ROW(F50:F57)-MIN(ROW(F50:F57))+1, ""), ROW() -49 )), "")</f>
        <v/>
      </c>
      <c r="AM53" s="13" t="str">
        <f t="array" ref="AM53">IFERROR(INDEX(E50:E57, SMALL(IF(ISNUMBER(SEARCH("JV2",F50:F57)), ROW(F50:F57)-MIN(ROW(F50:F57))+1, ""), ROW() -49 )), "")</f>
        <v/>
      </c>
    </row>
    <row r="54" spans="2:39" s="13" customFormat="1" ht="15" customHeight="1" x14ac:dyDescent="0.3">
      <c r="B54" s="21" t="s">
        <v>131</v>
      </c>
      <c r="C54" s="1"/>
      <c r="D54" s="22" t="s">
        <v>657</v>
      </c>
      <c r="E54" s="1" t="s">
        <v>658</v>
      </c>
      <c r="F54" s="23" t="s">
        <v>30</v>
      </c>
      <c r="G54" s="24"/>
      <c r="H54" s="25">
        <v>4381</v>
      </c>
      <c r="I54" s="24"/>
      <c r="J54" s="25" t="b">
        <v>0</v>
      </c>
      <c r="K54" s="19"/>
      <c r="L54" s="26"/>
      <c r="M54" s="27"/>
      <c r="AB54" s="13" t="str">
        <f t="array" ref="AB54">IFERROR(INDEX(B50:B57, SMALL(IF("V"=F50:F57, ROW(F50:F57)-MIN(ROW(F50:F57))+1, ""), ROW() -49 )), "")</f>
        <v>Cornerstone University</v>
      </c>
      <c r="AC54" s="13">
        <f t="array" ref="AC54">IFERROR(INDEX(C50:C57, SMALL(IF("V"=F50:F57, ROW(F50:F57)-MIN(ROW(F50:F57))+1, ""), ROW() -49 )), "")</f>
        <v>0</v>
      </c>
      <c r="AD54" s="13" t="str">
        <f t="array" ref="AD54">IFERROR(INDEX(D50:D57, SMALL(IF("V"=F50:F57, ROW(F50:F57)-MIN(ROW(F50:F57))+1, ""), ROW() -49 )), "")</f>
        <v>21-5624</v>
      </c>
      <c r="AE54" s="13" t="str">
        <f t="array" ref="AE54">IFERROR(INDEX(E50:E57, SMALL(IF("V"=F50:F57, ROW(F50:F57)-MIN(ROW(F50:F57))+1, ""), ROW() -49 )), "")</f>
        <v>Mackenzie Smith</v>
      </c>
      <c r="AF54" s="13" t="str">
        <f t="array" ref="AF54">IFERROR(INDEX(B50:B57, SMALL(IF(ISNUMBER(SEARCH("JV1",F50:F57)), ROW(F50:F57)-MIN(ROW(F50:F57))+1, ""), ROW() -49 )), "")</f>
        <v/>
      </c>
      <c r="AG54" s="13" t="str">
        <f t="array" ref="AG54">IFERROR(INDEX(C50:C57, SMALL(IF(ISNUMBER(SEARCH("JV1",F50:F57)), ROW(F50:F57)-MIN(ROW(F50:F57))+1, ""), ROW() -49 )), "")</f>
        <v/>
      </c>
      <c r="AH54" s="13" t="str">
        <f t="array" ref="AH54">IFERROR(INDEX(D50:D57, SMALL(IF(ISNUMBER(SEARCH("JV1",F50:F57)), ROW(F50:F57)-MIN(ROW(F50:F57))+1, ""), ROW() -49 )), "")</f>
        <v/>
      </c>
      <c r="AI54" s="13" t="str">
        <f t="array" ref="AI54">IFERROR(INDEX(E50:E57, SMALL(IF(ISNUMBER(SEARCH("JV1",F50:F57)), ROW(F50:F57)-MIN(ROW(F50:F57))+1, ""), ROW() -49 )), "")</f>
        <v/>
      </c>
      <c r="AJ54" s="13" t="str">
        <f t="array" ref="AJ54">IFERROR(INDEX(B50:B57, SMALL(IF(ISNUMBER(SEARCH("JV2",F50:F57)), ROW(F50:F57)-MIN(ROW(F50:F57))+1, ""), ROW() -49 )), "")</f>
        <v/>
      </c>
      <c r="AK54" s="13" t="str">
        <f t="array" ref="AK54">IFERROR(INDEX(C50:C57, SMALL(IF(ISNUMBER(SEARCH("JV2",F50:F57)), ROW(F50:F57)-MIN(ROW(F50:F57))+1, ""), ROW() -49 )), "")</f>
        <v/>
      </c>
      <c r="AL54" s="13" t="str">
        <f t="array" ref="AL54">IFERROR(INDEX(D50:D57, SMALL(IF(ISNUMBER(SEARCH("JV2",F50:F57)), ROW(F50:F57)-MIN(ROW(F50:F57))+1, ""), ROW() -49 )), "")</f>
        <v/>
      </c>
      <c r="AM54" s="13" t="str">
        <f t="array" ref="AM54">IFERROR(INDEX(E50:E57, SMALL(IF(ISNUMBER(SEARCH("JV2",F50:F57)), ROW(F50:F57)-MIN(ROW(F50:F57))+1, ""), ROW() -49 )), "")</f>
        <v/>
      </c>
    </row>
    <row r="55" spans="2:39" s="13" customFormat="1" ht="15" customHeight="1" x14ac:dyDescent="0.3">
      <c r="B55" s="21" t="s">
        <v>131</v>
      </c>
      <c r="C55" s="1"/>
      <c r="D55" s="22" t="s">
        <v>659</v>
      </c>
      <c r="E55" s="1" t="s">
        <v>660</v>
      </c>
      <c r="F55" s="23" t="s">
        <v>14</v>
      </c>
      <c r="G55" s="24"/>
      <c r="H55" s="25">
        <v>4381</v>
      </c>
      <c r="I55" s="24"/>
      <c r="J55" s="25" t="b">
        <v>0</v>
      </c>
      <c r="K55" s="19"/>
      <c r="L55" s="26"/>
      <c r="M55" s="27"/>
      <c r="AB55" s="13" t="str">
        <f t="array" ref="AB55">IFERROR(INDEX(B50:B57, SMALL(IF("V"=F50:F57, ROW(F50:F57)-MIN(ROW(F50:F57))+1, ""), ROW() -49 )), "")</f>
        <v>Cornerstone University</v>
      </c>
      <c r="AC55" s="13">
        <f t="array" ref="AC55">IFERROR(INDEX(C50:C57, SMALL(IF("V"=F50:F57, ROW(F50:F57)-MIN(ROW(F50:F57))+1, ""), ROW() -49 )), "")</f>
        <v>0</v>
      </c>
      <c r="AD55" s="13" t="str">
        <f t="array" ref="AD55">IFERROR(INDEX(D50:D57, SMALL(IF("V"=F50:F57, ROW(F50:F57)-MIN(ROW(F50:F57))+1, ""), ROW() -49 )), "")</f>
        <v>21-5623</v>
      </c>
      <c r="AE55" s="13" t="str">
        <f t="array" ref="AE55">IFERROR(INDEX(E50:E57, SMALL(IF("V"=F50:F57, ROW(F50:F57)-MIN(ROW(F50:F57))+1, ""), ROW() -49 )), "")</f>
        <v>Nicole Will</v>
      </c>
      <c r="AF55" s="13" t="str">
        <f t="array" ref="AF55">IFERROR(INDEX(B50:B57, SMALL(IF(ISNUMBER(SEARCH("JV1",F50:F57)), ROW(F50:F57)-MIN(ROW(F50:F57))+1, ""), ROW() -49 )), "")</f>
        <v/>
      </c>
      <c r="AG55" s="13" t="str">
        <f t="array" ref="AG55">IFERROR(INDEX(C50:C57, SMALL(IF(ISNUMBER(SEARCH("JV1",F50:F57)), ROW(F50:F57)-MIN(ROW(F50:F57))+1, ""), ROW() -49 )), "")</f>
        <v/>
      </c>
      <c r="AH55" s="13" t="str">
        <f t="array" ref="AH55">IFERROR(INDEX(D50:D57, SMALL(IF(ISNUMBER(SEARCH("JV1",F50:F57)), ROW(F50:F57)-MIN(ROW(F50:F57))+1, ""), ROW() -49 )), "")</f>
        <v/>
      </c>
      <c r="AI55" s="13" t="str">
        <f t="array" ref="AI55">IFERROR(INDEX(E50:E57, SMALL(IF(ISNUMBER(SEARCH("JV1",F50:F57)), ROW(F50:F57)-MIN(ROW(F50:F57))+1, ""), ROW() -49 )), "")</f>
        <v/>
      </c>
      <c r="AJ55" s="13" t="str">
        <f t="array" ref="AJ55">IFERROR(INDEX(B50:B57, SMALL(IF(ISNUMBER(SEARCH("JV2",F50:F57)), ROW(F50:F57)-MIN(ROW(F50:F57))+1, ""), ROW() -49 )), "")</f>
        <v/>
      </c>
      <c r="AK55" s="13" t="str">
        <f t="array" ref="AK55">IFERROR(INDEX(C50:C57, SMALL(IF(ISNUMBER(SEARCH("JV2",F50:F57)), ROW(F50:F57)-MIN(ROW(F50:F57))+1, ""), ROW() -49 )), "")</f>
        <v/>
      </c>
      <c r="AL55" s="13" t="str">
        <f t="array" ref="AL55">IFERROR(INDEX(D50:D57, SMALL(IF(ISNUMBER(SEARCH("JV2",F50:F57)), ROW(F50:F57)-MIN(ROW(F50:F57))+1, ""), ROW() -49 )), "")</f>
        <v/>
      </c>
      <c r="AM55" s="13" t="str">
        <f t="array" ref="AM55">IFERROR(INDEX(E50:E57, SMALL(IF(ISNUMBER(SEARCH("JV2",F50:F57)), ROW(F50:F57)-MIN(ROW(F50:F57))+1, ""), ROW() -49 )), "")</f>
        <v/>
      </c>
    </row>
    <row r="56" spans="2:39" s="13" customFormat="1" ht="15" customHeight="1" x14ac:dyDescent="0.3">
      <c r="B56" s="21" t="s">
        <v>131</v>
      </c>
      <c r="C56" s="1"/>
      <c r="D56" s="22" t="s">
        <v>661</v>
      </c>
      <c r="E56" s="1" t="s">
        <v>662</v>
      </c>
      <c r="F56" s="23" t="s">
        <v>14</v>
      </c>
      <c r="G56" s="24"/>
      <c r="H56" s="25">
        <v>4381</v>
      </c>
      <c r="I56" s="24"/>
      <c r="J56" s="25" t="b">
        <v>0</v>
      </c>
      <c r="K56" s="19"/>
      <c r="L56" s="26"/>
      <c r="M56" s="27"/>
      <c r="AB56" s="13" t="str">
        <f t="array" ref="AB56">IFERROR(INDEX(B50:B57, SMALL(IF("V"=F50:F57, ROW(F50:F57)-MIN(ROW(F50:F57))+1, ""), ROW() -49 )), "")</f>
        <v>Cornerstone University</v>
      </c>
      <c r="AC56" s="13">
        <f t="array" ref="AC56">IFERROR(INDEX(C50:C57, SMALL(IF("V"=F50:F57, ROW(F50:F57)-MIN(ROW(F50:F57))+1, ""), ROW() -49 )), "")</f>
        <v>0</v>
      </c>
      <c r="AD56" s="13" t="str">
        <f t="array" ref="AD56">IFERROR(INDEX(D50:D57, SMALL(IF("V"=F50:F57, ROW(F50:F57)-MIN(ROW(F50:F57))+1, ""), ROW() -49 )), "")</f>
        <v>7916-84</v>
      </c>
      <c r="AE56" s="13" t="str">
        <f t="array" ref="AE56">IFERROR(INDEX(E50:E57, SMALL(IF("V"=F50:F57, ROW(F50:F57)-MIN(ROW(F50:F57))+1, ""), ROW() -49 )), "")</f>
        <v>Ryleigh Jordan</v>
      </c>
      <c r="AF56" s="13" t="str">
        <f t="array" ref="AF56">IFERROR(INDEX(B50:B57, SMALL(IF(ISNUMBER(SEARCH("JV1",F50:F57)), ROW(F50:F57)-MIN(ROW(F50:F57))+1, ""), ROW() -49 )), "")</f>
        <v/>
      </c>
      <c r="AG56" s="13" t="str">
        <f t="array" ref="AG56">IFERROR(INDEX(C50:C57, SMALL(IF(ISNUMBER(SEARCH("JV1",F50:F57)), ROW(F50:F57)-MIN(ROW(F50:F57))+1, ""), ROW() -49 )), "")</f>
        <v/>
      </c>
      <c r="AH56" s="13" t="str">
        <f t="array" ref="AH56">IFERROR(INDEX(D50:D57, SMALL(IF(ISNUMBER(SEARCH("JV1",F50:F57)), ROW(F50:F57)-MIN(ROW(F50:F57))+1, ""), ROW() -49 )), "")</f>
        <v/>
      </c>
      <c r="AI56" s="13" t="str">
        <f t="array" ref="AI56">IFERROR(INDEX(E50:E57, SMALL(IF(ISNUMBER(SEARCH("JV1",F50:F57)), ROW(F50:F57)-MIN(ROW(F50:F57))+1, ""), ROW() -49 )), "")</f>
        <v/>
      </c>
      <c r="AJ56" s="13" t="str">
        <f t="array" ref="AJ56">IFERROR(INDEX(B50:B57, SMALL(IF(ISNUMBER(SEARCH("JV2",F50:F57)), ROW(F50:F57)-MIN(ROW(F50:F57))+1, ""), ROW() -49 )), "")</f>
        <v/>
      </c>
      <c r="AK56" s="13" t="str">
        <f t="array" ref="AK56">IFERROR(INDEX(C50:C57, SMALL(IF(ISNUMBER(SEARCH("JV2",F50:F57)), ROW(F50:F57)-MIN(ROW(F50:F57))+1, ""), ROW() -49 )), "")</f>
        <v/>
      </c>
      <c r="AL56" s="13" t="str">
        <f t="array" ref="AL56">IFERROR(INDEX(D50:D57, SMALL(IF(ISNUMBER(SEARCH("JV2",F50:F57)), ROW(F50:F57)-MIN(ROW(F50:F57))+1, ""), ROW() -49 )), "")</f>
        <v/>
      </c>
      <c r="AM56" s="13" t="str">
        <f t="array" ref="AM56">IFERROR(INDEX(E50:E57, SMALL(IF(ISNUMBER(SEARCH("JV2",F50:F57)), ROW(F50:F57)-MIN(ROW(F50:F57))+1, ""), ROW() -49 )), "")</f>
        <v/>
      </c>
    </row>
    <row r="57" spans="2:39" s="13" customFormat="1" ht="15" customHeight="1" x14ac:dyDescent="0.3">
      <c r="B57" s="21" t="s">
        <v>131</v>
      </c>
      <c r="C57" s="1"/>
      <c r="D57" s="22" t="s">
        <v>663</v>
      </c>
      <c r="E57" s="1" t="s">
        <v>664</v>
      </c>
      <c r="F57" s="23" t="s">
        <v>14</v>
      </c>
      <c r="G57" s="24"/>
      <c r="H57" s="25">
        <v>4381</v>
      </c>
      <c r="I57" s="24"/>
      <c r="J57" s="25" t="b">
        <v>0</v>
      </c>
      <c r="K57" s="19"/>
      <c r="L57" s="26"/>
      <c r="M57" s="27"/>
      <c r="AB57" s="13" t="str">
        <f t="array" ref="AB57">IFERROR(INDEX(B50:B57, SMALL(IF("V"=F50:F57, ROW(F50:F57)-MIN(ROW(F50:F57))+1, ""), ROW() -49 )), "")</f>
        <v/>
      </c>
      <c r="AC57" s="13" t="str">
        <f t="array" ref="AC57">IFERROR(INDEX(C50:C57, SMALL(IF("V"=F50:F57, ROW(F50:F57)-MIN(ROW(F50:F57))+1, ""), ROW() -49 )), "")</f>
        <v/>
      </c>
      <c r="AD57" s="13" t="str">
        <f t="array" ref="AD57">IFERROR(INDEX(D50:D57, SMALL(IF("V"=F50:F57, ROW(F50:F57)-MIN(ROW(F50:F57))+1, ""), ROW() -49 )), "")</f>
        <v/>
      </c>
      <c r="AE57" s="13" t="str">
        <f t="array" ref="AE57">IFERROR(INDEX(E50:E57, SMALL(IF("V"=F50:F57, ROW(F50:F57)-MIN(ROW(F50:F57))+1, ""), ROW() -49 )), "")</f>
        <v/>
      </c>
      <c r="AF57" s="13" t="str">
        <f t="array" ref="AF57">IFERROR(INDEX(B50:B57, SMALL(IF(ISNUMBER(SEARCH("JV1",F50:F57)), ROW(F50:F57)-MIN(ROW(F50:F57))+1, ""), ROW() -49 )), "")</f>
        <v/>
      </c>
      <c r="AG57" s="13" t="str">
        <f t="array" ref="AG57">IFERROR(INDEX(C50:C57, SMALL(IF(ISNUMBER(SEARCH("JV1",F50:F57)), ROW(F50:F57)-MIN(ROW(F50:F57))+1, ""), ROW() -49 )), "")</f>
        <v/>
      </c>
      <c r="AH57" s="13" t="str">
        <f t="array" ref="AH57">IFERROR(INDEX(D50:D57, SMALL(IF(ISNUMBER(SEARCH("JV1",F50:F57)), ROW(F50:F57)-MIN(ROW(F50:F57))+1, ""), ROW() -49 )), "")</f>
        <v/>
      </c>
      <c r="AI57" s="13" t="str">
        <f t="array" ref="AI57">IFERROR(INDEX(E50:E57, SMALL(IF(ISNUMBER(SEARCH("JV1",F50:F57)), ROW(F50:F57)-MIN(ROW(F50:F57))+1, ""), ROW() -49 )), "")</f>
        <v/>
      </c>
      <c r="AJ57" s="13" t="str">
        <f t="array" ref="AJ57">IFERROR(INDEX(B50:B57, SMALL(IF(ISNUMBER(SEARCH("JV2",F50:F57)), ROW(F50:F57)-MIN(ROW(F50:F57))+1, ""), ROW() -49 )), "")</f>
        <v/>
      </c>
      <c r="AK57" s="13" t="str">
        <f t="array" ref="AK57">IFERROR(INDEX(C50:C57, SMALL(IF(ISNUMBER(SEARCH("JV2",F50:F57)), ROW(F50:F57)-MIN(ROW(F50:F57))+1, ""), ROW() -49 )), "")</f>
        <v/>
      </c>
      <c r="AL57" s="13" t="str">
        <f t="array" ref="AL57">IFERROR(INDEX(D50:D57, SMALL(IF(ISNUMBER(SEARCH("JV2",F50:F57)), ROW(F50:F57)-MIN(ROW(F50:F57))+1, ""), ROW() -49 )), "")</f>
        <v/>
      </c>
      <c r="AM57" s="13" t="str">
        <f t="array" ref="AM57">IFERROR(INDEX(E50:E57, SMALL(IF(ISNUMBER(SEARCH("JV2",F50:F57)), ROW(F50:F57)-MIN(ROW(F50:F57))+1, ""), ROW() -49 )), "")</f>
        <v/>
      </c>
    </row>
    <row r="58" spans="2:39" s="13" customFormat="1" ht="15" customHeight="1" x14ac:dyDescent="0.3">
      <c r="B58" s="21" t="s">
        <v>150</v>
      </c>
      <c r="C58" s="1"/>
      <c r="D58" s="28" t="s">
        <v>8</v>
      </c>
      <c r="E58" s="23" t="s">
        <v>30</v>
      </c>
      <c r="F58" s="23" t="s">
        <v>30</v>
      </c>
      <c r="G58" s="24"/>
      <c r="H58" s="25">
        <v>2414</v>
      </c>
      <c r="I58" s="24"/>
      <c r="J58" s="25" t="b">
        <v>0</v>
      </c>
      <c r="K58" s="19"/>
      <c r="L58" s="26"/>
      <c r="M58" s="27"/>
      <c r="AB58" s="13" t="str">
        <f t="array" ref="AB58">IFERROR(INDEX(B58:B65, SMALL(IF("V"=F58:F65, ROW(F58:F65)-MIN(ROW(F58:F65))+1, ""), ROW() -57 )), "")</f>
        <v>Ferris State University</v>
      </c>
      <c r="AC58" s="13">
        <f t="array" ref="AC58">IFERROR(INDEX(C58:C65, SMALL(IF("V"=F58:F65, ROW(F58:F65)-MIN(ROW(F58:F65))+1, ""), ROW() -57 )), "")</f>
        <v>0</v>
      </c>
      <c r="AD58" s="13" t="str">
        <f t="array" ref="AD58">IFERROR(INDEX(D58:D65, SMALL(IF("V"=F58:F65, ROW(F58:F65)-MIN(ROW(F58:F65))+1, ""), ROW() -57 )), "")</f>
        <v>19-11189</v>
      </c>
      <c r="AE58" s="13" t="str">
        <f t="array" ref="AE58">IFERROR(INDEX(E58:E65, SMALL(IF("V"=F58:F65, ROW(F58:F65)-MIN(ROW(F58:F65))+1, ""), ROW() -57 )), "")</f>
        <v>Allison Leslie</v>
      </c>
      <c r="AF58" s="13" t="str">
        <f t="array" ref="AF58">IFERROR(INDEX(B58:B65, SMALL(IF(ISNUMBER(SEARCH("JV1",F58:F65)), ROW(F58:F65)-MIN(ROW(F58:F65))+1, ""), ROW() -57 )), "")</f>
        <v/>
      </c>
      <c r="AG58" s="13" t="str">
        <f t="array" ref="AG58">IFERROR(INDEX(C58:C65, SMALL(IF(ISNUMBER(SEARCH("JV1",F58:F65)), ROW(F58:F65)-MIN(ROW(F58:F65))+1, ""), ROW() -57 )), "")</f>
        <v/>
      </c>
      <c r="AH58" s="13" t="str">
        <f t="array" ref="AH58">IFERROR(INDEX(D58:D65, SMALL(IF(ISNUMBER(SEARCH("JV1",F58:F65)), ROW(F58:F65)-MIN(ROW(F58:F65))+1, ""), ROW() -57 )), "")</f>
        <v/>
      </c>
      <c r="AI58" s="13" t="str">
        <f t="array" ref="AI58">IFERROR(INDEX(E58:E65, SMALL(IF(ISNUMBER(SEARCH("JV1",F58:F65)), ROW(F58:F65)-MIN(ROW(F58:F65))+1, ""), ROW() -57 )), "")</f>
        <v/>
      </c>
      <c r="AJ58" s="13" t="str">
        <f t="array" ref="AJ58">IFERROR(INDEX(B58:B65, SMALL(IF(ISNUMBER(SEARCH("JV2",F58:F65)), ROW(F58:F65)-MIN(ROW(F58:F65))+1, ""), ROW() -57 )), "")</f>
        <v/>
      </c>
      <c r="AK58" s="13" t="str">
        <f t="array" ref="AK58">IFERROR(INDEX(C58:C65, SMALL(IF(ISNUMBER(SEARCH("JV2",F58:F65)), ROW(F58:F65)-MIN(ROW(F58:F65))+1, ""), ROW() -57 )), "")</f>
        <v/>
      </c>
      <c r="AL58" s="13" t="str">
        <f t="array" ref="AL58">IFERROR(INDEX(D58:D65, SMALL(IF(ISNUMBER(SEARCH("JV2",F58:F65)), ROW(F58:F65)-MIN(ROW(F58:F65))+1, ""), ROW() -57 )), "")</f>
        <v/>
      </c>
      <c r="AM58" s="13" t="str">
        <f t="array" ref="AM58">IFERROR(INDEX(E58:E65, SMALL(IF(ISNUMBER(SEARCH("JV2",F58:F65)), ROW(F58:F65)-MIN(ROW(F58:F65))+1, ""), ROW() -57 )), "")</f>
        <v/>
      </c>
    </row>
    <row r="59" spans="2:39" s="13" customFormat="1" ht="15" customHeight="1" x14ac:dyDescent="0.3">
      <c r="B59" s="21" t="s">
        <v>150</v>
      </c>
      <c r="C59" s="1"/>
      <c r="D59" s="22" t="s">
        <v>665</v>
      </c>
      <c r="E59" s="1" t="s">
        <v>666</v>
      </c>
      <c r="F59" s="23" t="s">
        <v>14</v>
      </c>
      <c r="G59" s="24"/>
      <c r="H59" s="25">
        <v>2414</v>
      </c>
      <c r="I59" s="24"/>
      <c r="J59" s="25" t="b">
        <v>0</v>
      </c>
      <c r="K59" s="19"/>
      <c r="L59" s="26"/>
      <c r="M59" s="27"/>
      <c r="AB59" s="13" t="str">
        <f t="array" ref="AB59">IFERROR(INDEX(B58:B65, SMALL(IF("V"=F58:F65, ROW(F58:F65)-MIN(ROW(F58:F65))+1, ""), ROW() -57 )), "")</f>
        <v>Ferris State University</v>
      </c>
      <c r="AC59" s="13">
        <f t="array" ref="AC59">IFERROR(INDEX(C58:C65, SMALL(IF("V"=F58:F65, ROW(F58:F65)-MIN(ROW(F58:F65))+1, ""), ROW() -57 )), "")</f>
        <v>0</v>
      </c>
      <c r="AD59" s="13" t="str">
        <f t="array" ref="AD59">IFERROR(INDEX(D58:D65, SMALL(IF("V"=F58:F65, ROW(F58:F65)-MIN(ROW(F58:F65))+1, ""), ROW() -57 )), "")</f>
        <v>11-429854</v>
      </c>
      <c r="AE59" s="13" t="str">
        <f t="array" ref="AE59">IFERROR(INDEX(E58:E65, SMALL(IF("V"=F58:F65, ROW(F58:F65)-MIN(ROW(F58:F65))+1, ""), ROW() -57 )), "")</f>
        <v>Courtney Wheeler</v>
      </c>
      <c r="AF59" s="13" t="str">
        <f t="array" ref="AF59">IFERROR(INDEX(B58:B65, SMALL(IF(ISNUMBER(SEARCH("JV1",F58:F65)), ROW(F58:F65)-MIN(ROW(F58:F65))+1, ""), ROW() -57 )), "")</f>
        <v/>
      </c>
      <c r="AG59" s="13" t="str">
        <f t="array" ref="AG59">IFERROR(INDEX(C58:C65, SMALL(IF(ISNUMBER(SEARCH("JV1",F58:F65)), ROW(F58:F65)-MIN(ROW(F58:F65))+1, ""), ROW() -57 )), "")</f>
        <v/>
      </c>
      <c r="AH59" s="13" t="str">
        <f t="array" ref="AH59">IFERROR(INDEX(D58:D65, SMALL(IF(ISNUMBER(SEARCH("JV1",F58:F65)), ROW(F58:F65)-MIN(ROW(F58:F65))+1, ""), ROW() -57 )), "")</f>
        <v/>
      </c>
      <c r="AI59" s="13" t="str">
        <f t="array" ref="AI59">IFERROR(INDEX(E58:E65, SMALL(IF(ISNUMBER(SEARCH("JV1",F58:F65)), ROW(F58:F65)-MIN(ROW(F58:F65))+1, ""), ROW() -57 )), "")</f>
        <v/>
      </c>
      <c r="AJ59" s="13" t="str">
        <f t="array" ref="AJ59">IFERROR(INDEX(B58:B65, SMALL(IF(ISNUMBER(SEARCH("JV2",F58:F65)), ROW(F58:F65)-MIN(ROW(F58:F65))+1, ""), ROW() -57 )), "")</f>
        <v/>
      </c>
      <c r="AK59" s="13" t="str">
        <f t="array" ref="AK59">IFERROR(INDEX(C58:C65, SMALL(IF(ISNUMBER(SEARCH("JV2",F58:F65)), ROW(F58:F65)-MIN(ROW(F58:F65))+1, ""), ROW() -57 )), "")</f>
        <v/>
      </c>
      <c r="AL59" s="13" t="str">
        <f t="array" ref="AL59">IFERROR(INDEX(D58:D65, SMALL(IF(ISNUMBER(SEARCH("JV2",F58:F65)), ROW(F58:F65)-MIN(ROW(F58:F65))+1, ""), ROW() -57 )), "")</f>
        <v/>
      </c>
      <c r="AM59" s="13" t="str">
        <f t="array" ref="AM59">IFERROR(INDEX(E58:E65, SMALL(IF(ISNUMBER(SEARCH("JV2",F58:F65)), ROW(F58:F65)-MIN(ROW(F58:F65))+1, ""), ROW() -57 )), "")</f>
        <v/>
      </c>
    </row>
    <row r="60" spans="2:39" s="13" customFormat="1" ht="15" customHeight="1" x14ac:dyDescent="0.3">
      <c r="B60" s="21" t="s">
        <v>150</v>
      </c>
      <c r="C60" s="1"/>
      <c r="D60" s="22" t="s">
        <v>667</v>
      </c>
      <c r="E60" s="1" t="s">
        <v>668</v>
      </c>
      <c r="F60" s="23" t="s">
        <v>14</v>
      </c>
      <c r="G60" s="24"/>
      <c r="H60" s="25">
        <v>2414</v>
      </c>
      <c r="I60" s="24"/>
      <c r="J60" s="25" t="b">
        <v>0</v>
      </c>
      <c r="K60" s="19"/>
      <c r="L60" s="26"/>
      <c r="M60" s="27"/>
      <c r="AB60" s="13" t="str">
        <f t="array" ref="AB60">IFERROR(INDEX(B58:B65, SMALL(IF("V"=F58:F65, ROW(F58:F65)-MIN(ROW(F58:F65))+1, ""), ROW() -57 )), "")</f>
        <v>Ferris State University</v>
      </c>
      <c r="AC60" s="13">
        <f t="array" ref="AC60">IFERROR(INDEX(C58:C65, SMALL(IF("V"=F58:F65, ROW(F58:F65)-MIN(ROW(F58:F65))+1, ""), ROW() -57 )), "")</f>
        <v>0</v>
      </c>
      <c r="AD60" s="13" t="str">
        <f t="array" ref="AD60">IFERROR(INDEX(D58:D65, SMALL(IF("V"=F58:F65, ROW(F58:F65)-MIN(ROW(F58:F65))+1, ""), ROW() -57 )), "")</f>
        <v>11-311342</v>
      </c>
      <c r="AE60" s="13" t="str">
        <f t="array" ref="AE60">IFERROR(INDEX(E58:E65, SMALL(IF("V"=F58:F65, ROW(F58:F65)-MIN(ROW(F58:F65))+1, ""), ROW() -57 )), "")</f>
        <v>Emma VanDongen</v>
      </c>
      <c r="AF60" s="13" t="str">
        <f t="array" ref="AF60">IFERROR(INDEX(B58:B65, SMALL(IF(ISNUMBER(SEARCH("JV1",F58:F65)), ROW(F58:F65)-MIN(ROW(F58:F65))+1, ""), ROW() -57 )), "")</f>
        <v/>
      </c>
      <c r="AG60" s="13" t="str">
        <f t="array" ref="AG60">IFERROR(INDEX(C58:C65, SMALL(IF(ISNUMBER(SEARCH("JV1",F58:F65)), ROW(F58:F65)-MIN(ROW(F58:F65))+1, ""), ROW() -57 )), "")</f>
        <v/>
      </c>
      <c r="AH60" s="13" t="str">
        <f t="array" ref="AH60">IFERROR(INDEX(D58:D65, SMALL(IF(ISNUMBER(SEARCH("JV1",F58:F65)), ROW(F58:F65)-MIN(ROW(F58:F65))+1, ""), ROW() -57 )), "")</f>
        <v/>
      </c>
      <c r="AI60" s="13" t="str">
        <f t="array" ref="AI60">IFERROR(INDEX(E58:E65, SMALL(IF(ISNUMBER(SEARCH("JV1",F58:F65)), ROW(F58:F65)-MIN(ROW(F58:F65))+1, ""), ROW() -57 )), "")</f>
        <v/>
      </c>
      <c r="AJ60" s="13" t="str">
        <f t="array" ref="AJ60">IFERROR(INDEX(B58:B65, SMALL(IF(ISNUMBER(SEARCH("JV2",F58:F65)), ROW(F58:F65)-MIN(ROW(F58:F65))+1, ""), ROW() -57 )), "")</f>
        <v/>
      </c>
      <c r="AK60" s="13" t="str">
        <f t="array" ref="AK60">IFERROR(INDEX(C58:C65, SMALL(IF(ISNUMBER(SEARCH("JV2",F58:F65)), ROW(F58:F65)-MIN(ROW(F58:F65))+1, ""), ROW() -57 )), "")</f>
        <v/>
      </c>
      <c r="AL60" s="13" t="str">
        <f t="array" ref="AL60">IFERROR(INDEX(D58:D65, SMALL(IF(ISNUMBER(SEARCH("JV2",F58:F65)), ROW(F58:F65)-MIN(ROW(F58:F65))+1, ""), ROW() -57 )), "")</f>
        <v/>
      </c>
      <c r="AM60" s="13" t="str">
        <f t="array" ref="AM60">IFERROR(INDEX(E58:E65, SMALL(IF(ISNUMBER(SEARCH("JV2",F58:F65)), ROW(F58:F65)-MIN(ROW(F58:F65))+1, ""), ROW() -57 )), "")</f>
        <v/>
      </c>
    </row>
    <row r="61" spans="2:39" s="13" customFormat="1" ht="15" customHeight="1" x14ac:dyDescent="0.3">
      <c r="B61" s="21" t="s">
        <v>150</v>
      </c>
      <c r="C61" s="1"/>
      <c r="D61" s="22" t="s">
        <v>669</v>
      </c>
      <c r="E61" s="1" t="s">
        <v>670</v>
      </c>
      <c r="F61" s="23" t="s">
        <v>14</v>
      </c>
      <c r="G61" s="24"/>
      <c r="H61" s="25">
        <v>2414</v>
      </c>
      <c r="I61" s="24"/>
      <c r="J61" s="25" t="b">
        <v>0</v>
      </c>
      <c r="K61" s="19"/>
      <c r="L61" s="26"/>
      <c r="M61" s="27"/>
      <c r="AB61" s="13" t="str">
        <f t="array" ref="AB61">IFERROR(INDEX(B58:B65, SMALL(IF("V"=F58:F65, ROW(F58:F65)-MIN(ROW(F58:F65))+1, ""), ROW() -57 )), "")</f>
        <v>Ferris State University</v>
      </c>
      <c r="AC61" s="13">
        <f t="array" ref="AC61">IFERROR(INDEX(C58:C65, SMALL(IF("V"=F58:F65, ROW(F58:F65)-MIN(ROW(F58:F65))+1, ""), ROW() -57 )), "")</f>
        <v>0</v>
      </c>
      <c r="AD61" s="13" t="str">
        <f t="array" ref="AD61">IFERROR(INDEX(D58:D65, SMALL(IF("V"=F58:F65, ROW(F58:F65)-MIN(ROW(F58:F65))+1, ""), ROW() -57 )), "")</f>
        <v>7914-53541</v>
      </c>
      <c r="AE61" s="13" t="str">
        <f t="array" ref="AE61">IFERROR(INDEX(E58:E65, SMALL(IF("V"=F58:F65, ROW(F58:F65)-MIN(ROW(F58:F65))+1, ""), ROW() -57 )), "")</f>
        <v>Kylie Middleton</v>
      </c>
      <c r="AF61" s="13" t="str">
        <f t="array" ref="AF61">IFERROR(INDEX(B58:B65, SMALL(IF(ISNUMBER(SEARCH("JV1",F58:F65)), ROW(F58:F65)-MIN(ROW(F58:F65))+1, ""), ROW() -57 )), "")</f>
        <v/>
      </c>
      <c r="AG61" s="13" t="str">
        <f t="array" ref="AG61">IFERROR(INDEX(C58:C65, SMALL(IF(ISNUMBER(SEARCH("JV1",F58:F65)), ROW(F58:F65)-MIN(ROW(F58:F65))+1, ""), ROW() -57 )), "")</f>
        <v/>
      </c>
      <c r="AH61" s="13" t="str">
        <f t="array" ref="AH61">IFERROR(INDEX(D58:D65, SMALL(IF(ISNUMBER(SEARCH("JV1",F58:F65)), ROW(F58:F65)-MIN(ROW(F58:F65))+1, ""), ROW() -57 )), "")</f>
        <v/>
      </c>
      <c r="AI61" s="13" t="str">
        <f t="array" ref="AI61">IFERROR(INDEX(E58:E65, SMALL(IF(ISNUMBER(SEARCH("JV1",F58:F65)), ROW(F58:F65)-MIN(ROW(F58:F65))+1, ""), ROW() -57 )), "")</f>
        <v/>
      </c>
      <c r="AJ61" s="13" t="str">
        <f t="array" ref="AJ61">IFERROR(INDEX(B58:B65, SMALL(IF(ISNUMBER(SEARCH("JV2",F58:F65)), ROW(F58:F65)-MIN(ROW(F58:F65))+1, ""), ROW() -57 )), "")</f>
        <v/>
      </c>
      <c r="AK61" s="13" t="str">
        <f t="array" ref="AK61">IFERROR(INDEX(C58:C65, SMALL(IF(ISNUMBER(SEARCH("JV2",F58:F65)), ROW(F58:F65)-MIN(ROW(F58:F65))+1, ""), ROW() -57 )), "")</f>
        <v/>
      </c>
      <c r="AL61" s="13" t="str">
        <f t="array" ref="AL61">IFERROR(INDEX(D58:D65, SMALL(IF(ISNUMBER(SEARCH("JV2",F58:F65)), ROW(F58:F65)-MIN(ROW(F58:F65))+1, ""), ROW() -57 )), "")</f>
        <v/>
      </c>
      <c r="AM61" s="13" t="str">
        <f t="array" ref="AM61">IFERROR(INDEX(E58:E65, SMALL(IF(ISNUMBER(SEARCH("JV2",F58:F65)), ROW(F58:F65)-MIN(ROW(F58:F65))+1, ""), ROW() -57 )), "")</f>
        <v/>
      </c>
    </row>
    <row r="62" spans="2:39" s="13" customFormat="1" ht="15" customHeight="1" x14ac:dyDescent="0.3">
      <c r="B62" s="21" t="s">
        <v>150</v>
      </c>
      <c r="C62" s="1"/>
      <c r="D62" s="22" t="s">
        <v>671</v>
      </c>
      <c r="E62" s="1" t="s">
        <v>672</v>
      </c>
      <c r="F62" s="23" t="s">
        <v>14</v>
      </c>
      <c r="G62" s="24"/>
      <c r="H62" s="25">
        <v>2414</v>
      </c>
      <c r="I62" s="24"/>
      <c r="J62" s="25" t="b">
        <v>0</v>
      </c>
      <c r="K62" s="19"/>
      <c r="L62" s="26"/>
      <c r="M62" s="27"/>
      <c r="AB62" s="13" t="str">
        <f t="array" ref="AB62">IFERROR(INDEX(B58:B65, SMALL(IF("V"=F58:F65, ROW(F58:F65)-MIN(ROW(F58:F65))+1, ""), ROW() -57 )), "")</f>
        <v>Ferris State University</v>
      </c>
      <c r="AC62" s="13">
        <f t="array" ref="AC62">IFERROR(INDEX(C58:C65, SMALL(IF("V"=F58:F65, ROW(F58:F65)-MIN(ROW(F58:F65))+1, ""), ROW() -57 )), "")</f>
        <v>0</v>
      </c>
      <c r="AD62" s="13" t="str">
        <f t="array" ref="AD62">IFERROR(INDEX(D58:D65, SMALL(IF("V"=F58:F65, ROW(F58:F65)-MIN(ROW(F58:F65))+1, ""), ROW() -57 )), "")</f>
        <v>22-27486</v>
      </c>
      <c r="AE62" s="13" t="str">
        <f t="array" ref="AE62">IFERROR(INDEX(E58:E65, SMALL(IF("V"=F58:F65, ROW(F58:F65)-MIN(ROW(F58:F65))+1, ""), ROW() -57 )), "")</f>
        <v>Mackenzie Griffin</v>
      </c>
      <c r="AF62" s="13" t="str">
        <f t="array" ref="AF62">IFERROR(INDEX(B58:B65, SMALL(IF(ISNUMBER(SEARCH("JV1",F58:F65)), ROW(F58:F65)-MIN(ROW(F58:F65))+1, ""), ROW() -57 )), "")</f>
        <v/>
      </c>
      <c r="AG62" s="13" t="str">
        <f t="array" ref="AG62">IFERROR(INDEX(C58:C65, SMALL(IF(ISNUMBER(SEARCH("JV1",F58:F65)), ROW(F58:F65)-MIN(ROW(F58:F65))+1, ""), ROW() -57 )), "")</f>
        <v/>
      </c>
      <c r="AH62" s="13" t="str">
        <f t="array" ref="AH62">IFERROR(INDEX(D58:D65, SMALL(IF(ISNUMBER(SEARCH("JV1",F58:F65)), ROW(F58:F65)-MIN(ROW(F58:F65))+1, ""), ROW() -57 )), "")</f>
        <v/>
      </c>
      <c r="AI62" s="13" t="str">
        <f t="array" ref="AI62">IFERROR(INDEX(E58:E65, SMALL(IF(ISNUMBER(SEARCH("JV1",F58:F65)), ROW(F58:F65)-MIN(ROW(F58:F65))+1, ""), ROW() -57 )), "")</f>
        <v/>
      </c>
      <c r="AJ62" s="13" t="str">
        <f t="array" ref="AJ62">IFERROR(INDEX(B58:B65, SMALL(IF(ISNUMBER(SEARCH("JV2",F58:F65)), ROW(F58:F65)-MIN(ROW(F58:F65))+1, ""), ROW() -57 )), "")</f>
        <v/>
      </c>
      <c r="AK62" s="13" t="str">
        <f t="array" ref="AK62">IFERROR(INDEX(C58:C65, SMALL(IF(ISNUMBER(SEARCH("JV2",F58:F65)), ROW(F58:F65)-MIN(ROW(F58:F65))+1, ""), ROW() -57 )), "")</f>
        <v/>
      </c>
      <c r="AL62" s="13" t="str">
        <f t="array" ref="AL62">IFERROR(INDEX(D58:D65, SMALL(IF(ISNUMBER(SEARCH("JV2",F58:F65)), ROW(F58:F65)-MIN(ROW(F58:F65))+1, ""), ROW() -57 )), "")</f>
        <v/>
      </c>
      <c r="AM62" s="13" t="str">
        <f t="array" ref="AM62">IFERROR(INDEX(E58:E65, SMALL(IF(ISNUMBER(SEARCH("JV2",F58:F65)), ROW(F58:F65)-MIN(ROW(F58:F65))+1, ""), ROW() -57 )), "")</f>
        <v/>
      </c>
    </row>
    <row r="63" spans="2:39" s="13" customFormat="1" ht="15" customHeight="1" x14ac:dyDescent="0.3">
      <c r="B63" s="21" t="s">
        <v>150</v>
      </c>
      <c r="C63" s="1"/>
      <c r="D63" s="22" t="s">
        <v>673</v>
      </c>
      <c r="E63" s="1" t="s">
        <v>674</v>
      </c>
      <c r="F63" s="23" t="s">
        <v>14</v>
      </c>
      <c r="G63" s="24"/>
      <c r="H63" s="25">
        <v>2414</v>
      </c>
      <c r="I63" s="24"/>
      <c r="J63" s="25" t="b">
        <v>0</v>
      </c>
      <c r="K63" s="19"/>
      <c r="L63" s="26"/>
      <c r="M63" s="27"/>
      <c r="AB63" s="13" t="str">
        <f t="array" ref="AB63">IFERROR(INDEX(B58:B65, SMALL(IF("V"=F58:F65, ROW(F58:F65)-MIN(ROW(F58:F65))+1, ""), ROW() -57 )), "")</f>
        <v>Ferris State University</v>
      </c>
      <c r="AC63" s="13">
        <f t="array" ref="AC63">IFERROR(INDEX(C58:C65, SMALL(IF("V"=F58:F65, ROW(F58:F65)-MIN(ROW(F58:F65))+1, ""), ROW() -57 )), "")</f>
        <v>0</v>
      </c>
      <c r="AD63" s="13" t="str">
        <f t="array" ref="AD63">IFERROR(INDEX(D58:D65, SMALL(IF("V"=F58:F65, ROW(F58:F65)-MIN(ROW(F58:F65))+1, ""), ROW() -57 )), "")</f>
        <v>15-154245</v>
      </c>
      <c r="AE63" s="13" t="str">
        <f t="array" ref="AE63">IFERROR(INDEX(E58:E65, SMALL(IF("V"=F58:F65, ROW(F58:F65)-MIN(ROW(F58:F65))+1, ""), ROW() -57 )), "")</f>
        <v>Taryn Welling</v>
      </c>
      <c r="AF63" s="13" t="str">
        <f t="array" ref="AF63">IFERROR(INDEX(B58:B65, SMALL(IF(ISNUMBER(SEARCH("JV1",F58:F65)), ROW(F58:F65)-MIN(ROW(F58:F65))+1, ""), ROW() -57 )), "")</f>
        <v/>
      </c>
      <c r="AG63" s="13" t="str">
        <f t="array" ref="AG63">IFERROR(INDEX(C58:C65, SMALL(IF(ISNUMBER(SEARCH("JV1",F58:F65)), ROW(F58:F65)-MIN(ROW(F58:F65))+1, ""), ROW() -57 )), "")</f>
        <v/>
      </c>
      <c r="AH63" s="13" t="str">
        <f t="array" ref="AH63">IFERROR(INDEX(D58:D65, SMALL(IF(ISNUMBER(SEARCH("JV1",F58:F65)), ROW(F58:F65)-MIN(ROW(F58:F65))+1, ""), ROW() -57 )), "")</f>
        <v/>
      </c>
      <c r="AI63" s="13" t="str">
        <f t="array" ref="AI63">IFERROR(INDEX(E58:E65, SMALL(IF(ISNUMBER(SEARCH("JV1",F58:F65)), ROW(F58:F65)-MIN(ROW(F58:F65))+1, ""), ROW() -57 )), "")</f>
        <v/>
      </c>
      <c r="AJ63" s="13" t="str">
        <f t="array" ref="AJ63">IFERROR(INDEX(B58:B65, SMALL(IF(ISNUMBER(SEARCH("JV2",F58:F65)), ROW(F58:F65)-MIN(ROW(F58:F65))+1, ""), ROW() -57 )), "")</f>
        <v/>
      </c>
      <c r="AK63" s="13" t="str">
        <f t="array" ref="AK63">IFERROR(INDEX(C58:C65, SMALL(IF(ISNUMBER(SEARCH("JV2",F58:F65)), ROW(F58:F65)-MIN(ROW(F58:F65))+1, ""), ROW() -57 )), "")</f>
        <v/>
      </c>
      <c r="AL63" s="13" t="str">
        <f t="array" ref="AL63">IFERROR(INDEX(D58:D65, SMALL(IF(ISNUMBER(SEARCH("JV2",F58:F65)), ROW(F58:F65)-MIN(ROW(F58:F65))+1, ""), ROW() -57 )), "")</f>
        <v/>
      </c>
      <c r="AM63" s="13" t="str">
        <f t="array" ref="AM63">IFERROR(INDEX(E58:E65, SMALL(IF(ISNUMBER(SEARCH("JV2",F58:F65)), ROW(F58:F65)-MIN(ROW(F58:F65))+1, ""), ROW() -57 )), "")</f>
        <v/>
      </c>
    </row>
    <row r="64" spans="2:39" s="13" customFormat="1" ht="15" customHeight="1" x14ac:dyDescent="0.3">
      <c r="B64" s="21" t="s">
        <v>150</v>
      </c>
      <c r="C64" s="1"/>
      <c r="D64" s="22" t="s">
        <v>675</v>
      </c>
      <c r="E64" s="1" t="s">
        <v>676</v>
      </c>
      <c r="F64" s="23" t="s">
        <v>30</v>
      </c>
      <c r="G64" s="24"/>
      <c r="H64" s="25">
        <v>2414</v>
      </c>
      <c r="I64" s="24"/>
      <c r="J64" s="25" t="b">
        <v>0</v>
      </c>
      <c r="K64" s="19"/>
      <c r="L64" s="26"/>
      <c r="M64" s="27"/>
      <c r="AB64" s="13" t="str">
        <f t="array" ref="AB64">IFERROR(INDEX(B58:B65, SMALL(IF("V"=F58:F65, ROW(F58:F65)-MIN(ROW(F58:F65))+1, ""), ROW() -57 )), "")</f>
        <v/>
      </c>
      <c r="AC64" s="13" t="str">
        <f t="array" ref="AC64">IFERROR(INDEX(C58:C65, SMALL(IF("V"=F58:F65, ROW(F58:F65)-MIN(ROW(F58:F65))+1, ""), ROW() -57 )), "")</f>
        <v/>
      </c>
      <c r="AD64" s="13" t="str">
        <f t="array" ref="AD64">IFERROR(INDEX(D58:D65, SMALL(IF("V"=F58:F65, ROW(F58:F65)-MIN(ROW(F58:F65))+1, ""), ROW() -57 )), "")</f>
        <v/>
      </c>
      <c r="AE64" s="13" t="str">
        <f t="array" ref="AE64">IFERROR(INDEX(E58:E65, SMALL(IF("V"=F58:F65, ROW(F58:F65)-MIN(ROW(F58:F65))+1, ""), ROW() -57 )), "")</f>
        <v/>
      </c>
      <c r="AF64" s="13" t="str">
        <f t="array" ref="AF64">IFERROR(INDEX(B58:B65, SMALL(IF(ISNUMBER(SEARCH("JV1",F58:F65)), ROW(F58:F65)-MIN(ROW(F58:F65))+1, ""), ROW() -57 )), "")</f>
        <v/>
      </c>
      <c r="AG64" s="13" t="str">
        <f t="array" ref="AG64">IFERROR(INDEX(C58:C65, SMALL(IF(ISNUMBER(SEARCH("JV1",F58:F65)), ROW(F58:F65)-MIN(ROW(F58:F65))+1, ""), ROW() -57 )), "")</f>
        <v/>
      </c>
      <c r="AH64" s="13" t="str">
        <f t="array" ref="AH64">IFERROR(INDEX(D58:D65, SMALL(IF(ISNUMBER(SEARCH("JV1",F58:F65)), ROW(F58:F65)-MIN(ROW(F58:F65))+1, ""), ROW() -57 )), "")</f>
        <v/>
      </c>
      <c r="AI64" s="13" t="str">
        <f t="array" ref="AI64">IFERROR(INDEX(E58:E65, SMALL(IF(ISNUMBER(SEARCH("JV1",F58:F65)), ROW(F58:F65)-MIN(ROW(F58:F65))+1, ""), ROW() -57 )), "")</f>
        <v/>
      </c>
      <c r="AJ64" s="13" t="str">
        <f t="array" ref="AJ64">IFERROR(INDEX(B58:B65, SMALL(IF(ISNUMBER(SEARCH("JV2",F58:F65)), ROW(F58:F65)-MIN(ROW(F58:F65))+1, ""), ROW() -57 )), "")</f>
        <v/>
      </c>
      <c r="AK64" s="13" t="str">
        <f t="array" ref="AK64">IFERROR(INDEX(C58:C65, SMALL(IF(ISNUMBER(SEARCH("JV2",F58:F65)), ROW(F58:F65)-MIN(ROW(F58:F65))+1, ""), ROW() -57 )), "")</f>
        <v/>
      </c>
      <c r="AL64" s="13" t="str">
        <f t="array" ref="AL64">IFERROR(INDEX(D58:D65, SMALL(IF(ISNUMBER(SEARCH("JV2",F58:F65)), ROW(F58:F65)-MIN(ROW(F58:F65))+1, ""), ROW() -57 )), "")</f>
        <v/>
      </c>
      <c r="AM64" s="13" t="str">
        <f t="array" ref="AM64">IFERROR(INDEX(E58:E65, SMALL(IF(ISNUMBER(SEARCH("JV2",F58:F65)), ROW(F58:F65)-MIN(ROW(F58:F65))+1, ""), ROW() -57 )), "")</f>
        <v/>
      </c>
    </row>
    <row r="65" spans="2:39" s="13" customFormat="1" ht="15" customHeight="1" x14ac:dyDescent="0.3">
      <c r="B65" s="21" t="s">
        <v>150</v>
      </c>
      <c r="C65" s="1"/>
      <c r="D65" s="22" t="s">
        <v>677</v>
      </c>
      <c r="E65" s="1" t="s">
        <v>678</v>
      </c>
      <c r="F65" s="23" t="s">
        <v>14</v>
      </c>
      <c r="G65" s="24"/>
      <c r="H65" s="25">
        <v>2414</v>
      </c>
      <c r="I65" s="24"/>
      <c r="J65" s="25" t="b">
        <v>0</v>
      </c>
      <c r="K65" s="19"/>
      <c r="L65" s="26"/>
      <c r="M65" s="27"/>
      <c r="AB65" s="13" t="str">
        <f t="array" ref="AB65">IFERROR(INDEX(B58:B65, SMALL(IF("V"=F58:F65, ROW(F58:F65)-MIN(ROW(F58:F65))+1, ""), ROW() -57 )), "")</f>
        <v/>
      </c>
      <c r="AC65" s="13" t="str">
        <f t="array" ref="AC65">IFERROR(INDEX(C58:C65, SMALL(IF("V"=F58:F65, ROW(F58:F65)-MIN(ROW(F58:F65))+1, ""), ROW() -57 )), "")</f>
        <v/>
      </c>
      <c r="AD65" s="13" t="str">
        <f t="array" ref="AD65">IFERROR(INDEX(D58:D65, SMALL(IF("V"=F58:F65, ROW(F58:F65)-MIN(ROW(F58:F65))+1, ""), ROW() -57 )), "")</f>
        <v/>
      </c>
      <c r="AE65" s="13" t="str">
        <f t="array" ref="AE65">IFERROR(INDEX(E58:E65, SMALL(IF("V"=F58:F65, ROW(F58:F65)-MIN(ROW(F58:F65))+1, ""), ROW() -57 )), "")</f>
        <v/>
      </c>
      <c r="AF65" s="13" t="str">
        <f t="array" ref="AF65">IFERROR(INDEX(B58:B65, SMALL(IF(ISNUMBER(SEARCH("JV1",F58:F65)), ROW(F58:F65)-MIN(ROW(F58:F65))+1, ""), ROW() -57 )), "")</f>
        <v/>
      </c>
      <c r="AG65" s="13" t="str">
        <f t="array" ref="AG65">IFERROR(INDEX(C58:C65, SMALL(IF(ISNUMBER(SEARCH("JV1",F58:F65)), ROW(F58:F65)-MIN(ROW(F58:F65))+1, ""), ROW() -57 )), "")</f>
        <v/>
      </c>
      <c r="AH65" s="13" t="str">
        <f t="array" ref="AH65">IFERROR(INDEX(D58:D65, SMALL(IF(ISNUMBER(SEARCH("JV1",F58:F65)), ROW(F58:F65)-MIN(ROW(F58:F65))+1, ""), ROW() -57 )), "")</f>
        <v/>
      </c>
      <c r="AI65" s="13" t="str">
        <f t="array" ref="AI65">IFERROR(INDEX(E58:E65, SMALL(IF(ISNUMBER(SEARCH("JV1",F58:F65)), ROW(F58:F65)-MIN(ROW(F58:F65))+1, ""), ROW() -57 )), "")</f>
        <v/>
      </c>
      <c r="AJ65" s="13" t="str">
        <f t="array" ref="AJ65">IFERROR(INDEX(B58:B65, SMALL(IF(ISNUMBER(SEARCH("JV2",F58:F65)), ROW(F58:F65)-MIN(ROW(F58:F65))+1, ""), ROW() -57 )), "")</f>
        <v/>
      </c>
      <c r="AK65" s="13" t="str">
        <f t="array" ref="AK65">IFERROR(INDEX(C58:C65, SMALL(IF(ISNUMBER(SEARCH("JV2",F58:F65)), ROW(F58:F65)-MIN(ROW(F58:F65))+1, ""), ROW() -57 )), "")</f>
        <v/>
      </c>
      <c r="AL65" s="13" t="str">
        <f t="array" ref="AL65">IFERROR(INDEX(D58:D65, SMALL(IF(ISNUMBER(SEARCH("JV2",F58:F65)), ROW(F58:F65)-MIN(ROW(F58:F65))+1, ""), ROW() -57 )), "")</f>
        <v/>
      </c>
      <c r="AM65" s="13" t="str">
        <f t="array" ref="AM65">IFERROR(INDEX(E58:E65, SMALL(IF(ISNUMBER(SEARCH("JV2",F58:F65)), ROW(F58:F65)-MIN(ROW(F58:F65))+1, ""), ROW() -57 )), "")</f>
        <v/>
      </c>
    </row>
    <row r="66" spans="2:39" s="13" customFormat="1" ht="15" customHeight="1" x14ac:dyDescent="0.3">
      <c r="B66" s="21" t="s">
        <v>198</v>
      </c>
      <c r="C66" s="1"/>
      <c r="D66" s="22" t="s">
        <v>679</v>
      </c>
      <c r="E66" s="1" t="s">
        <v>680</v>
      </c>
      <c r="F66" s="23" t="s">
        <v>14</v>
      </c>
      <c r="G66" s="24"/>
      <c r="H66" s="25">
        <v>3741</v>
      </c>
      <c r="I66" s="24"/>
      <c r="J66" s="25" t="b">
        <v>0</v>
      </c>
      <c r="K66" s="19"/>
      <c r="L66" s="26"/>
      <c r="M66" s="27"/>
      <c r="AB66" s="13" t="str">
        <f t="array" ref="AB66">IFERROR(INDEX(B66:B73, SMALL(IF("V"=F66:F73, ROW(F66:F73)-MIN(ROW(F66:F73))+1, ""), ROW() -65 )), "")</f>
        <v>Indiana Institute Of Technology</v>
      </c>
      <c r="AC66" s="13">
        <f t="array" ref="AC66">IFERROR(INDEX(C66:C73, SMALL(IF("V"=F66:F73, ROW(F66:F73)-MIN(ROW(F66:F73))+1, ""), ROW() -65 )), "")</f>
        <v>0</v>
      </c>
      <c r="AD66" s="13" t="str">
        <f t="array" ref="AD66">IFERROR(INDEX(D66:D73, SMALL(IF("V"=F66:F73, ROW(F66:F73)-MIN(ROW(F66:F73))+1, ""), ROW() -65 )), "")</f>
        <v>11-404183</v>
      </c>
      <c r="AE66" s="13" t="str">
        <f t="array" ref="AE66">IFERROR(INDEX(E66:E73, SMALL(IF("V"=F66:F73, ROW(F66:F73)-MIN(ROW(F66:F73))+1, ""), ROW() -65 )), "")</f>
        <v>Jillian Treska</v>
      </c>
      <c r="AF66" s="13" t="str">
        <f t="array" ref="AF66">IFERROR(INDEX(B66:B73, SMALL(IF(ISNUMBER(SEARCH("JV1",F66:F73)), ROW(F66:F73)-MIN(ROW(F66:F73))+1, ""), ROW() -65 )), "")</f>
        <v/>
      </c>
      <c r="AG66" s="13" t="str">
        <f t="array" ref="AG66">IFERROR(INDEX(C66:C73, SMALL(IF(ISNUMBER(SEARCH("JV1",F66:F73)), ROW(F66:F73)-MIN(ROW(F66:F73))+1, ""), ROW() -65 )), "")</f>
        <v/>
      </c>
      <c r="AH66" s="13" t="str">
        <f t="array" ref="AH66">IFERROR(INDEX(D66:D73, SMALL(IF(ISNUMBER(SEARCH("JV1",F66:F73)), ROW(F66:F73)-MIN(ROW(F66:F73))+1, ""), ROW() -65 )), "")</f>
        <v/>
      </c>
      <c r="AI66" s="13" t="str">
        <f t="array" ref="AI66">IFERROR(INDEX(E66:E73, SMALL(IF(ISNUMBER(SEARCH("JV1",F66:F73)), ROW(F66:F73)-MIN(ROW(F66:F73))+1, ""), ROW() -65 )), "")</f>
        <v/>
      </c>
      <c r="AJ66" s="13" t="str">
        <f t="array" ref="AJ66">IFERROR(INDEX(B66:B73, SMALL(IF(ISNUMBER(SEARCH("JV2",F66:F73)), ROW(F66:F73)-MIN(ROW(F66:F73))+1, ""), ROW() -65 )), "")</f>
        <v/>
      </c>
      <c r="AK66" s="13" t="str">
        <f t="array" ref="AK66">IFERROR(INDEX(C66:C73, SMALL(IF(ISNUMBER(SEARCH("JV2",F66:F73)), ROW(F66:F73)-MIN(ROW(F66:F73))+1, ""), ROW() -65 )), "")</f>
        <v/>
      </c>
      <c r="AL66" s="13" t="str">
        <f t="array" ref="AL66">IFERROR(INDEX(D66:D73, SMALL(IF(ISNUMBER(SEARCH("JV2",F66:F73)), ROW(F66:F73)-MIN(ROW(F66:F73))+1, ""), ROW() -65 )), "")</f>
        <v/>
      </c>
      <c r="AM66" s="13" t="str">
        <f t="array" ref="AM66">IFERROR(INDEX(E66:E73, SMALL(IF(ISNUMBER(SEARCH("JV2",F66:F73)), ROW(F66:F73)-MIN(ROW(F66:F73))+1, ""), ROW() -65 )), "")</f>
        <v/>
      </c>
    </row>
    <row r="67" spans="2:39" s="13" customFormat="1" ht="15" customHeight="1" x14ac:dyDescent="0.3">
      <c r="B67" s="21" t="s">
        <v>198</v>
      </c>
      <c r="C67" s="1"/>
      <c r="D67" s="22" t="s">
        <v>681</v>
      </c>
      <c r="E67" s="1" t="s">
        <v>682</v>
      </c>
      <c r="F67" s="23" t="s">
        <v>14</v>
      </c>
      <c r="G67" s="24"/>
      <c r="H67" s="25">
        <v>3741</v>
      </c>
      <c r="I67" s="24"/>
      <c r="J67" s="25" t="b">
        <v>0</v>
      </c>
      <c r="K67" s="19"/>
      <c r="L67" s="26"/>
      <c r="M67" s="27"/>
      <c r="AB67" s="13" t="str">
        <f t="array" ref="AB67">IFERROR(INDEX(B66:B73, SMALL(IF("V"=F66:F73, ROW(F66:F73)-MIN(ROW(F66:F73))+1, ""), ROW() -65 )), "")</f>
        <v>Indiana Institute Of Technology</v>
      </c>
      <c r="AC67" s="13">
        <f t="array" ref="AC67">IFERROR(INDEX(C66:C73, SMALL(IF("V"=F66:F73, ROW(F66:F73)-MIN(ROW(F66:F73))+1, ""), ROW() -65 )), "")</f>
        <v>0</v>
      </c>
      <c r="AD67" s="13" t="str">
        <f t="array" ref="AD67">IFERROR(INDEX(D66:D73, SMALL(IF("V"=F66:F73, ROW(F66:F73)-MIN(ROW(F66:F73))+1, ""), ROW() -65 )), "")</f>
        <v>16-157794</v>
      </c>
      <c r="AE67" s="13" t="str">
        <f t="array" ref="AE67">IFERROR(INDEX(E66:E73, SMALL(IF("V"=F66:F73, ROW(F66:F73)-MIN(ROW(F66:F73))+1, ""), ROW() -65 )), "")</f>
        <v>Jordan Downham</v>
      </c>
      <c r="AF67" s="13" t="str">
        <f t="array" ref="AF67">IFERROR(INDEX(B66:B73, SMALL(IF(ISNUMBER(SEARCH("JV1",F66:F73)), ROW(F66:F73)-MIN(ROW(F66:F73))+1, ""), ROW() -65 )), "")</f>
        <v/>
      </c>
      <c r="AG67" s="13" t="str">
        <f t="array" ref="AG67">IFERROR(INDEX(C66:C73, SMALL(IF(ISNUMBER(SEARCH("JV1",F66:F73)), ROW(F66:F73)-MIN(ROW(F66:F73))+1, ""), ROW() -65 )), "")</f>
        <v/>
      </c>
      <c r="AH67" s="13" t="str">
        <f t="array" ref="AH67">IFERROR(INDEX(D66:D73, SMALL(IF(ISNUMBER(SEARCH("JV1",F66:F73)), ROW(F66:F73)-MIN(ROW(F66:F73))+1, ""), ROW() -65 )), "")</f>
        <v/>
      </c>
      <c r="AI67" s="13" t="str">
        <f t="array" ref="AI67">IFERROR(INDEX(E66:E73, SMALL(IF(ISNUMBER(SEARCH("JV1",F66:F73)), ROW(F66:F73)-MIN(ROW(F66:F73))+1, ""), ROW() -65 )), "")</f>
        <v/>
      </c>
      <c r="AJ67" s="13" t="str">
        <f t="array" ref="AJ67">IFERROR(INDEX(B66:B73, SMALL(IF(ISNUMBER(SEARCH("JV2",F66:F73)), ROW(F66:F73)-MIN(ROW(F66:F73))+1, ""), ROW() -65 )), "")</f>
        <v/>
      </c>
      <c r="AK67" s="13" t="str">
        <f t="array" ref="AK67">IFERROR(INDEX(C66:C73, SMALL(IF(ISNUMBER(SEARCH("JV2",F66:F73)), ROW(F66:F73)-MIN(ROW(F66:F73))+1, ""), ROW() -65 )), "")</f>
        <v/>
      </c>
      <c r="AL67" s="13" t="str">
        <f t="array" ref="AL67">IFERROR(INDEX(D66:D73, SMALL(IF(ISNUMBER(SEARCH("JV2",F66:F73)), ROW(F66:F73)-MIN(ROW(F66:F73))+1, ""), ROW() -65 )), "")</f>
        <v/>
      </c>
      <c r="AM67" s="13" t="str">
        <f t="array" ref="AM67">IFERROR(INDEX(E66:E73, SMALL(IF(ISNUMBER(SEARCH("JV2",F66:F73)), ROW(F66:F73)-MIN(ROW(F66:F73))+1, ""), ROW() -65 )), "")</f>
        <v/>
      </c>
    </row>
    <row r="68" spans="2:39" s="13" customFormat="1" ht="15" customHeight="1" x14ac:dyDescent="0.3">
      <c r="B68" s="21" t="s">
        <v>198</v>
      </c>
      <c r="C68" s="1"/>
      <c r="D68" s="22" t="s">
        <v>683</v>
      </c>
      <c r="E68" s="1" t="s">
        <v>684</v>
      </c>
      <c r="F68" s="23" t="s">
        <v>14</v>
      </c>
      <c r="G68" s="24"/>
      <c r="H68" s="25">
        <v>3741</v>
      </c>
      <c r="I68" s="24"/>
      <c r="J68" s="25" t="b">
        <v>0</v>
      </c>
      <c r="K68" s="19"/>
      <c r="L68" s="26"/>
      <c r="M68" s="27"/>
      <c r="AB68" s="13" t="str">
        <f t="array" ref="AB68">IFERROR(INDEX(B66:B73, SMALL(IF("V"=F66:F73, ROW(F66:F73)-MIN(ROW(F66:F73))+1, ""), ROW() -65 )), "")</f>
        <v>Indiana Institute Of Technology</v>
      </c>
      <c r="AC68" s="13">
        <f t="array" ref="AC68">IFERROR(INDEX(C66:C73, SMALL(IF("V"=F66:F73, ROW(F66:F73)-MIN(ROW(F66:F73))+1, ""), ROW() -65 )), "")</f>
        <v>0</v>
      </c>
      <c r="AD68" s="13" t="str">
        <f t="array" ref="AD68">IFERROR(INDEX(D66:D73, SMALL(IF("V"=F66:F73, ROW(F66:F73)-MIN(ROW(F66:F73))+1, ""), ROW() -65 )), "")</f>
        <v>7920-188</v>
      </c>
      <c r="AE68" s="13" t="str">
        <f t="array" ref="AE68">IFERROR(INDEX(E66:E73, SMALL(IF("V"=F66:F73, ROW(F66:F73)-MIN(ROW(F66:F73))+1, ""), ROW() -65 )), "")</f>
        <v>Josephine Cehelnik</v>
      </c>
      <c r="AF68" s="13" t="str">
        <f t="array" ref="AF68">IFERROR(INDEX(B66:B73, SMALL(IF(ISNUMBER(SEARCH("JV1",F66:F73)), ROW(F66:F73)-MIN(ROW(F66:F73))+1, ""), ROW() -65 )), "")</f>
        <v/>
      </c>
      <c r="AG68" s="13" t="str">
        <f t="array" ref="AG68">IFERROR(INDEX(C66:C73, SMALL(IF(ISNUMBER(SEARCH("JV1",F66:F73)), ROW(F66:F73)-MIN(ROW(F66:F73))+1, ""), ROW() -65 )), "")</f>
        <v/>
      </c>
      <c r="AH68" s="13" t="str">
        <f t="array" ref="AH68">IFERROR(INDEX(D66:D73, SMALL(IF(ISNUMBER(SEARCH("JV1",F66:F73)), ROW(F66:F73)-MIN(ROW(F66:F73))+1, ""), ROW() -65 )), "")</f>
        <v/>
      </c>
      <c r="AI68" s="13" t="str">
        <f t="array" ref="AI68">IFERROR(INDEX(E66:E73, SMALL(IF(ISNUMBER(SEARCH("JV1",F66:F73)), ROW(F66:F73)-MIN(ROW(F66:F73))+1, ""), ROW() -65 )), "")</f>
        <v/>
      </c>
      <c r="AJ68" s="13" t="str">
        <f t="array" ref="AJ68">IFERROR(INDEX(B66:B73, SMALL(IF(ISNUMBER(SEARCH("JV2",F66:F73)), ROW(F66:F73)-MIN(ROW(F66:F73))+1, ""), ROW() -65 )), "")</f>
        <v/>
      </c>
      <c r="AK68" s="13" t="str">
        <f t="array" ref="AK68">IFERROR(INDEX(C66:C73, SMALL(IF(ISNUMBER(SEARCH("JV2",F66:F73)), ROW(F66:F73)-MIN(ROW(F66:F73))+1, ""), ROW() -65 )), "")</f>
        <v/>
      </c>
      <c r="AL68" s="13" t="str">
        <f t="array" ref="AL68">IFERROR(INDEX(D66:D73, SMALL(IF(ISNUMBER(SEARCH("JV2",F66:F73)), ROW(F66:F73)-MIN(ROW(F66:F73))+1, ""), ROW() -65 )), "")</f>
        <v/>
      </c>
      <c r="AM68" s="13" t="str">
        <f t="array" ref="AM68">IFERROR(INDEX(E66:E73, SMALL(IF(ISNUMBER(SEARCH("JV2",F66:F73)), ROW(F66:F73)-MIN(ROW(F66:F73))+1, ""), ROW() -65 )), "")</f>
        <v/>
      </c>
    </row>
    <row r="69" spans="2:39" s="13" customFormat="1" ht="15" customHeight="1" x14ac:dyDescent="0.3">
      <c r="B69" s="21" t="s">
        <v>198</v>
      </c>
      <c r="C69" s="1"/>
      <c r="D69" s="22" t="s">
        <v>685</v>
      </c>
      <c r="E69" s="1" t="s">
        <v>686</v>
      </c>
      <c r="F69" s="23" t="s">
        <v>14</v>
      </c>
      <c r="G69" s="24"/>
      <c r="H69" s="25">
        <v>3741</v>
      </c>
      <c r="I69" s="24"/>
      <c r="J69" s="25" t="b">
        <v>0</v>
      </c>
      <c r="K69" s="19"/>
      <c r="L69" s="26"/>
      <c r="M69" s="27"/>
      <c r="AB69" s="13" t="str">
        <f t="array" ref="AB69">IFERROR(INDEX(B66:B73, SMALL(IF("V"=F66:F73, ROW(F66:F73)-MIN(ROW(F66:F73))+1, ""), ROW() -65 )), "")</f>
        <v>Indiana Institute Of Technology</v>
      </c>
      <c r="AC69" s="13">
        <f t="array" ref="AC69">IFERROR(INDEX(C66:C73, SMALL(IF("V"=F66:F73, ROW(F66:F73)-MIN(ROW(F66:F73))+1, ""), ROW() -65 )), "")</f>
        <v>0</v>
      </c>
      <c r="AD69" s="13" t="str">
        <f t="array" ref="AD69">IFERROR(INDEX(D66:D73, SMALL(IF("V"=F66:F73, ROW(F66:F73)-MIN(ROW(F66:F73))+1, ""), ROW() -65 )), "")</f>
        <v>15-44994</v>
      </c>
      <c r="AE69" s="13" t="str">
        <f t="array" ref="AE69">IFERROR(INDEX(E66:E73, SMALL(IF("V"=F66:F73, ROW(F66:F73)-MIN(ROW(F66:F73))+1, ""), ROW() -65 )), "")</f>
        <v>Leah Brazier</v>
      </c>
      <c r="AF69" s="13" t="str">
        <f t="array" ref="AF69">IFERROR(INDEX(B66:B73, SMALL(IF(ISNUMBER(SEARCH("JV1",F66:F73)), ROW(F66:F73)-MIN(ROW(F66:F73))+1, ""), ROW() -65 )), "")</f>
        <v/>
      </c>
      <c r="AG69" s="13" t="str">
        <f t="array" ref="AG69">IFERROR(INDEX(C66:C73, SMALL(IF(ISNUMBER(SEARCH("JV1",F66:F73)), ROW(F66:F73)-MIN(ROW(F66:F73))+1, ""), ROW() -65 )), "")</f>
        <v/>
      </c>
      <c r="AH69" s="13" t="str">
        <f t="array" ref="AH69">IFERROR(INDEX(D66:D73, SMALL(IF(ISNUMBER(SEARCH("JV1",F66:F73)), ROW(F66:F73)-MIN(ROW(F66:F73))+1, ""), ROW() -65 )), "")</f>
        <v/>
      </c>
      <c r="AI69" s="13" t="str">
        <f t="array" ref="AI69">IFERROR(INDEX(E66:E73, SMALL(IF(ISNUMBER(SEARCH("JV1",F66:F73)), ROW(F66:F73)-MIN(ROW(F66:F73))+1, ""), ROW() -65 )), "")</f>
        <v/>
      </c>
      <c r="AJ69" s="13" t="str">
        <f t="array" ref="AJ69">IFERROR(INDEX(B66:B73, SMALL(IF(ISNUMBER(SEARCH("JV2",F66:F73)), ROW(F66:F73)-MIN(ROW(F66:F73))+1, ""), ROW() -65 )), "")</f>
        <v/>
      </c>
      <c r="AK69" s="13" t="str">
        <f t="array" ref="AK69">IFERROR(INDEX(C66:C73, SMALL(IF(ISNUMBER(SEARCH("JV2",F66:F73)), ROW(F66:F73)-MIN(ROW(F66:F73))+1, ""), ROW() -65 )), "")</f>
        <v/>
      </c>
      <c r="AL69" s="13" t="str">
        <f t="array" ref="AL69">IFERROR(INDEX(D66:D73, SMALL(IF(ISNUMBER(SEARCH("JV2",F66:F73)), ROW(F66:F73)-MIN(ROW(F66:F73))+1, ""), ROW() -65 )), "")</f>
        <v/>
      </c>
      <c r="AM69" s="13" t="str">
        <f t="array" ref="AM69">IFERROR(INDEX(E66:E73, SMALL(IF(ISNUMBER(SEARCH("JV2",F66:F73)), ROW(F66:F73)-MIN(ROW(F66:F73))+1, ""), ROW() -65 )), "")</f>
        <v/>
      </c>
    </row>
    <row r="70" spans="2:39" s="13" customFormat="1" ht="15" customHeight="1" x14ac:dyDescent="0.3">
      <c r="B70" s="21" t="s">
        <v>198</v>
      </c>
      <c r="C70" s="1"/>
      <c r="D70" s="22" t="s">
        <v>687</v>
      </c>
      <c r="E70" s="1" t="s">
        <v>688</v>
      </c>
      <c r="F70" s="23" t="s">
        <v>14</v>
      </c>
      <c r="G70" s="24"/>
      <c r="H70" s="25">
        <v>3741</v>
      </c>
      <c r="I70" s="24"/>
      <c r="J70" s="25" t="b">
        <v>0</v>
      </c>
      <c r="K70" s="19"/>
      <c r="L70" s="26"/>
      <c r="M70" s="27"/>
      <c r="AB70" s="13" t="str">
        <f t="array" ref="AB70">IFERROR(INDEX(B66:B73, SMALL(IF("V"=F66:F73, ROW(F66:F73)-MIN(ROW(F66:F73))+1, ""), ROW() -65 )), "")</f>
        <v>Indiana Institute Of Technology</v>
      </c>
      <c r="AC70" s="13">
        <f t="array" ref="AC70">IFERROR(INDEX(C66:C73, SMALL(IF("V"=F66:F73, ROW(F66:F73)-MIN(ROW(F66:F73))+1, ""), ROW() -65 )), "")</f>
        <v>0</v>
      </c>
      <c r="AD70" s="13" t="str">
        <f t="array" ref="AD70">IFERROR(INDEX(D66:D73, SMALL(IF("V"=F66:F73, ROW(F66:F73)-MIN(ROW(F66:F73))+1, ""), ROW() -65 )), "")</f>
        <v>11-352594</v>
      </c>
      <c r="AE70" s="13" t="str">
        <f t="array" ref="AE70">IFERROR(INDEX(E66:E73, SMALL(IF("V"=F66:F73, ROW(F66:F73)-MIN(ROW(F66:F73))+1, ""), ROW() -65 )), "")</f>
        <v>Meagan Kennedy</v>
      </c>
      <c r="AF70" s="13" t="str">
        <f t="array" ref="AF70">IFERROR(INDEX(B66:B73, SMALL(IF(ISNUMBER(SEARCH("JV1",F66:F73)), ROW(F66:F73)-MIN(ROW(F66:F73))+1, ""), ROW() -65 )), "")</f>
        <v/>
      </c>
      <c r="AG70" s="13" t="str">
        <f t="array" ref="AG70">IFERROR(INDEX(C66:C73, SMALL(IF(ISNUMBER(SEARCH("JV1",F66:F73)), ROW(F66:F73)-MIN(ROW(F66:F73))+1, ""), ROW() -65 )), "")</f>
        <v/>
      </c>
      <c r="AH70" s="13" t="str">
        <f t="array" ref="AH70">IFERROR(INDEX(D66:D73, SMALL(IF(ISNUMBER(SEARCH("JV1",F66:F73)), ROW(F66:F73)-MIN(ROW(F66:F73))+1, ""), ROW() -65 )), "")</f>
        <v/>
      </c>
      <c r="AI70" s="13" t="str">
        <f t="array" ref="AI70">IFERROR(INDEX(E66:E73, SMALL(IF(ISNUMBER(SEARCH("JV1",F66:F73)), ROW(F66:F73)-MIN(ROW(F66:F73))+1, ""), ROW() -65 )), "")</f>
        <v/>
      </c>
      <c r="AJ70" s="13" t="str">
        <f t="array" ref="AJ70">IFERROR(INDEX(B66:B73, SMALL(IF(ISNUMBER(SEARCH("JV2",F66:F73)), ROW(F66:F73)-MIN(ROW(F66:F73))+1, ""), ROW() -65 )), "")</f>
        <v/>
      </c>
      <c r="AK70" s="13" t="str">
        <f t="array" ref="AK70">IFERROR(INDEX(C66:C73, SMALL(IF(ISNUMBER(SEARCH("JV2",F66:F73)), ROW(F66:F73)-MIN(ROW(F66:F73))+1, ""), ROW() -65 )), "")</f>
        <v/>
      </c>
      <c r="AL70" s="13" t="str">
        <f t="array" ref="AL70">IFERROR(INDEX(D66:D73, SMALL(IF(ISNUMBER(SEARCH("JV2",F66:F73)), ROW(F66:F73)-MIN(ROW(F66:F73))+1, ""), ROW() -65 )), "")</f>
        <v/>
      </c>
      <c r="AM70" s="13" t="str">
        <f t="array" ref="AM70">IFERROR(INDEX(E66:E73, SMALL(IF(ISNUMBER(SEARCH("JV2",F66:F73)), ROW(F66:F73)-MIN(ROW(F66:F73))+1, ""), ROW() -65 )), "")</f>
        <v/>
      </c>
    </row>
    <row r="71" spans="2:39" s="13" customFormat="1" ht="15" customHeight="1" x14ac:dyDescent="0.3">
      <c r="B71" s="21" t="s">
        <v>198</v>
      </c>
      <c r="C71" s="1"/>
      <c r="D71" s="22" t="s">
        <v>689</v>
      </c>
      <c r="E71" s="1" t="s">
        <v>690</v>
      </c>
      <c r="F71" s="23" t="s">
        <v>14</v>
      </c>
      <c r="G71" s="24"/>
      <c r="H71" s="25">
        <v>3741</v>
      </c>
      <c r="I71" s="24"/>
      <c r="J71" s="25" t="b">
        <v>0</v>
      </c>
      <c r="K71" s="19"/>
      <c r="L71" s="26"/>
      <c r="M71" s="27"/>
      <c r="AB71" s="13" t="str">
        <f t="array" ref="AB71">IFERROR(INDEX(B66:B73, SMALL(IF("V"=F66:F73, ROW(F66:F73)-MIN(ROW(F66:F73))+1, ""), ROW() -65 )), "")</f>
        <v>Indiana Institute Of Technology</v>
      </c>
      <c r="AC71" s="13">
        <f t="array" ref="AC71">IFERROR(INDEX(C66:C73, SMALL(IF("V"=F66:F73, ROW(F66:F73)-MIN(ROW(F66:F73))+1, ""), ROW() -65 )), "")</f>
        <v>0</v>
      </c>
      <c r="AD71" s="13" t="str">
        <f t="array" ref="AD71">IFERROR(INDEX(D66:D73, SMALL(IF("V"=F66:F73, ROW(F66:F73)-MIN(ROW(F66:F73))+1, ""), ROW() -65 )), "")</f>
        <v>11-337626</v>
      </c>
      <c r="AE71" s="13" t="str">
        <f t="array" ref="AE71">IFERROR(INDEX(E66:E73, SMALL(IF("V"=F66:F73, ROW(F66:F73)-MIN(ROW(F66:F73))+1, ""), ROW() -65 )), "")</f>
        <v>Morgan Nunn</v>
      </c>
      <c r="AF71" s="13" t="str">
        <f t="array" ref="AF71">IFERROR(INDEX(B66:B73, SMALL(IF(ISNUMBER(SEARCH("JV1",F66:F73)), ROW(F66:F73)-MIN(ROW(F66:F73))+1, ""), ROW() -65 )), "")</f>
        <v/>
      </c>
      <c r="AG71" s="13" t="str">
        <f t="array" ref="AG71">IFERROR(INDEX(C66:C73, SMALL(IF(ISNUMBER(SEARCH("JV1",F66:F73)), ROW(F66:F73)-MIN(ROW(F66:F73))+1, ""), ROW() -65 )), "")</f>
        <v/>
      </c>
      <c r="AH71" s="13" t="str">
        <f t="array" ref="AH71">IFERROR(INDEX(D66:D73, SMALL(IF(ISNUMBER(SEARCH("JV1",F66:F73)), ROW(F66:F73)-MIN(ROW(F66:F73))+1, ""), ROW() -65 )), "")</f>
        <v/>
      </c>
      <c r="AI71" s="13" t="str">
        <f t="array" ref="AI71">IFERROR(INDEX(E66:E73, SMALL(IF(ISNUMBER(SEARCH("JV1",F66:F73)), ROW(F66:F73)-MIN(ROW(F66:F73))+1, ""), ROW() -65 )), "")</f>
        <v/>
      </c>
      <c r="AJ71" s="13" t="str">
        <f t="array" ref="AJ71">IFERROR(INDEX(B66:B73, SMALL(IF(ISNUMBER(SEARCH("JV2",F66:F73)), ROW(F66:F73)-MIN(ROW(F66:F73))+1, ""), ROW() -65 )), "")</f>
        <v/>
      </c>
      <c r="AK71" s="13" t="str">
        <f t="array" ref="AK71">IFERROR(INDEX(C66:C73, SMALL(IF(ISNUMBER(SEARCH("JV2",F66:F73)), ROW(F66:F73)-MIN(ROW(F66:F73))+1, ""), ROW() -65 )), "")</f>
        <v/>
      </c>
      <c r="AL71" s="13" t="str">
        <f t="array" ref="AL71">IFERROR(INDEX(D66:D73, SMALL(IF(ISNUMBER(SEARCH("JV2",F66:F73)), ROW(F66:F73)-MIN(ROW(F66:F73))+1, ""), ROW() -65 )), "")</f>
        <v/>
      </c>
      <c r="AM71" s="13" t="str">
        <f t="array" ref="AM71">IFERROR(INDEX(E66:E73, SMALL(IF(ISNUMBER(SEARCH("JV2",F66:F73)), ROW(F66:F73)-MIN(ROW(F66:F73))+1, ""), ROW() -65 )), "")</f>
        <v/>
      </c>
    </row>
    <row r="72" spans="2:39" s="13" customFormat="1" ht="15" customHeight="1" x14ac:dyDescent="0.3">
      <c r="B72" s="21" t="s">
        <v>198</v>
      </c>
      <c r="C72" s="1"/>
      <c r="D72" s="22" t="s">
        <v>691</v>
      </c>
      <c r="E72" s="1" t="s">
        <v>692</v>
      </c>
      <c r="F72" s="23" t="s">
        <v>14</v>
      </c>
      <c r="G72" s="24"/>
      <c r="H72" s="25">
        <v>3741</v>
      </c>
      <c r="I72" s="24"/>
      <c r="J72" s="25" t="b">
        <v>0</v>
      </c>
      <c r="K72" s="19"/>
      <c r="L72" s="26"/>
      <c r="M72" s="27"/>
      <c r="AB72" s="13" t="str">
        <f t="array" ref="AB72">IFERROR(INDEX(B66:B73, SMALL(IF("V"=F66:F73, ROW(F66:F73)-MIN(ROW(F66:F73))+1, ""), ROW() -65 )), "")</f>
        <v>Indiana Institute Of Technology</v>
      </c>
      <c r="AC72" s="13">
        <f t="array" ref="AC72">IFERROR(INDEX(C66:C73, SMALL(IF("V"=F66:F73, ROW(F66:F73)-MIN(ROW(F66:F73))+1, ""), ROW() -65 )), "")</f>
        <v>0</v>
      </c>
      <c r="AD72" s="13" t="str">
        <f t="array" ref="AD72">IFERROR(INDEX(D66:D73, SMALL(IF("V"=F66:F73, ROW(F66:F73)-MIN(ROW(F66:F73))+1, ""), ROW() -65 )), "")</f>
        <v>18-57048</v>
      </c>
      <c r="AE72" s="13" t="str">
        <f t="array" ref="AE72">IFERROR(INDEX(E66:E73, SMALL(IF("V"=F66:F73, ROW(F66:F73)-MIN(ROW(F66:F73))+1, ""), ROW() -65 )), "")</f>
        <v>Natalie Schildhouse</v>
      </c>
      <c r="AF72" s="13" t="str">
        <f t="array" ref="AF72">IFERROR(INDEX(B66:B73, SMALL(IF(ISNUMBER(SEARCH("JV1",F66:F73)), ROW(F66:F73)-MIN(ROW(F66:F73))+1, ""), ROW() -65 )), "")</f>
        <v/>
      </c>
      <c r="AG72" s="13" t="str">
        <f t="array" ref="AG72">IFERROR(INDEX(C66:C73, SMALL(IF(ISNUMBER(SEARCH("JV1",F66:F73)), ROW(F66:F73)-MIN(ROW(F66:F73))+1, ""), ROW() -65 )), "")</f>
        <v/>
      </c>
      <c r="AH72" s="13" t="str">
        <f t="array" ref="AH72">IFERROR(INDEX(D66:D73, SMALL(IF(ISNUMBER(SEARCH("JV1",F66:F73)), ROW(F66:F73)-MIN(ROW(F66:F73))+1, ""), ROW() -65 )), "")</f>
        <v/>
      </c>
      <c r="AI72" s="13" t="str">
        <f t="array" ref="AI72">IFERROR(INDEX(E66:E73, SMALL(IF(ISNUMBER(SEARCH("JV1",F66:F73)), ROW(F66:F73)-MIN(ROW(F66:F73))+1, ""), ROW() -65 )), "")</f>
        <v/>
      </c>
      <c r="AJ72" s="13" t="str">
        <f t="array" ref="AJ72">IFERROR(INDEX(B66:B73, SMALL(IF(ISNUMBER(SEARCH("JV2",F66:F73)), ROW(F66:F73)-MIN(ROW(F66:F73))+1, ""), ROW() -65 )), "")</f>
        <v/>
      </c>
      <c r="AK72" s="13" t="str">
        <f t="array" ref="AK72">IFERROR(INDEX(C66:C73, SMALL(IF(ISNUMBER(SEARCH("JV2",F66:F73)), ROW(F66:F73)-MIN(ROW(F66:F73))+1, ""), ROW() -65 )), "")</f>
        <v/>
      </c>
      <c r="AL72" s="13" t="str">
        <f t="array" ref="AL72">IFERROR(INDEX(D66:D73, SMALL(IF(ISNUMBER(SEARCH("JV2",F66:F73)), ROW(F66:F73)-MIN(ROW(F66:F73))+1, ""), ROW() -65 )), "")</f>
        <v/>
      </c>
      <c r="AM72" s="13" t="str">
        <f t="array" ref="AM72">IFERROR(INDEX(E66:E73, SMALL(IF(ISNUMBER(SEARCH("JV2",F66:F73)), ROW(F66:F73)-MIN(ROW(F66:F73))+1, ""), ROW() -65 )), "")</f>
        <v/>
      </c>
    </row>
    <row r="73" spans="2:39" s="13" customFormat="1" ht="15" customHeight="1" x14ac:dyDescent="0.3">
      <c r="B73" s="21" t="s">
        <v>198</v>
      </c>
      <c r="C73" s="1"/>
      <c r="D73" s="22" t="s">
        <v>693</v>
      </c>
      <c r="E73" s="1" t="s">
        <v>694</v>
      </c>
      <c r="F73" s="23" t="s">
        <v>14</v>
      </c>
      <c r="G73" s="24"/>
      <c r="H73" s="25">
        <v>3741</v>
      </c>
      <c r="I73" s="24"/>
      <c r="J73" s="25" t="b">
        <v>0</v>
      </c>
      <c r="K73" s="19"/>
      <c r="L73" s="26"/>
      <c r="M73" s="27"/>
      <c r="AB73" s="13" t="str">
        <f t="array" ref="AB73">IFERROR(INDEX(B66:B73, SMALL(IF("V"=F66:F73, ROW(F66:F73)-MIN(ROW(F66:F73))+1, ""), ROW() -65 )), "")</f>
        <v>Indiana Institute Of Technology</v>
      </c>
      <c r="AC73" s="13">
        <f t="array" ref="AC73">IFERROR(INDEX(C66:C73, SMALL(IF("V"=F66:F73, ROW(F66:F73)-MIN(ROW(F66:F73))+1, ""), ROW() -65 )), "")</f>
        <v>0</v>
      </c>
      <c r="AD73" s="13" t="str">
        <f t="array" ref="AD73">IFERROR(INDEX(D66:D73, SMALL(IF("V"=F66:F73, ROW(F66:F73)-MIN(ROW(F66:F73))+1, ""), ROW() -65 )), "")</f>
        <v>11-689811</v>
      </c>
      <c r="AE73" s="13" t="str">
        <f t="array" ref="AE73">IFERROR(INDEX(E66:E73, SMALL(IF("V"=F66:F73, ROW(F66:F73)-MIN(ROW(F66:F73))+1, ""), ROW() -65 )), "")</f>
        <v>Ryleigh Hanicq</v>
      </c>
      <c r="AF73" s="13" t="str">
        <f t="array" ref="AF73">IFERROR(INDEX(B66:B73, SMALL(IF(ISNUMBER(SEARCH("JV1",F66:F73)), ROW(F66:F73)-MIN(ROW(F66:F73))+1, ""), ROW() -65 )), "")</f>
        <v/>
      </c>
      <c r="AG73" s="13" t="str">
        <f t="array" ref="AG73">IFERROR(INDEX(C66:C73, SMALL(IF(ISNUMBER(SEARCH("JV1",F66:F73)), ROW(F66:F73)-MIN(ROW(F66:F73))+1, ""), ROW() -65 )), "")</f>
        <v/>
      </c>
      <c r="AH73" s="13" t="str">
        <f t="array" ref="AH73">IFERROR(INDEX(D66:D73, SMALL(IF(ISNUMBER(SEARCH("JV1",F66:F73)), ROW(F66:F73)-MIN(ROW(F66:F73))+1, ""), ROW() -65 )), "")</f>
        <v/>
      </c>
      <c r="AI73" s="13" t="str">
        <f t="array" ref="AI73">IFERROR(INDEX(E66:E73, SMALL(IF(ISNUMBER(SEARCH("JV1",F66:F73)), ROW(F66:F73)-MIN(ROW(F66:F73))+1, ""), ROW() -65 )), "")</f>
        <v/>
      </c>
      <c r="AJ73" s="13" t="str">
        <f t="array" ref="AJ73">IFERROR(INDEX(B66:B73, SMALL(IF(ISNUMBER(SEARCH("JV2",F66:F73)), ROW(F66:F73)-MIN(ROW(F66:F73))+1, ""), ROW() -65 )), "")</f>
        <v/>
      </c>
      <c r="AK73" s="13" t="str">
        <f t="array" ref="AK73">IFERROR(INDEX(C66:C73, SMALL(IF(ISNUMBER(SEARCH("JV2",F66:F73)), ROW(F66:F73)-MIN(ROW(F66:F73))+1, ""), ROW() -65 )), "")</f>
        <v/>
      </c>
      <c r="AL73" s="13" t="str">
        <f t="array" ref="AL73">IFERROR(INDEX(D66:D73, SMALL(IF(ISNUMBER(SEARCH("JV2",F66:F73)), ROW(F66:F73)-MIN(ROW(F66:F73))+1, ""), ROW() -65 )), "")</f>
        <v/>
      </c>
      <c r="AM73" s="13" t="str">
        <f t="array" ref="AM73">IFERROR(INDEX(E66:E73, SMALL(IF(ISNUMBER(SEARCH("JV2",F66:F73)), ROW(F66:F73)-MIN(ROW(F66:F73))+1, ""), ROW() -65 )), "")</f>
        <v/>
      </c>
    </row>
    <row r="74" spans="2:39" s="13" customFormat="1" ht="15" customHeight="1" x14ac:dyDescent="0.3">
      <c r="B74" s="21" t="s">
        <v>247</v>
      </c>
      <c r="C74" s="1"/>
      <c r="D74" s="22" t="s">
        <v>695</v>
      </c>
      <c r="E74" s="1" t="s">
        <v>696</v>
      </c>
      <c r="F74" s="23" t="s">
        <v>17</v>
      </c>
      <c r="G74" s="24"/>
      <c r="H74" s="25">
        <v>3780</v>
      </c>
      <c r="I74" s="24"/>
      <c r="J74" s="25" t="b">
        <v>0</v>
      </c>
      <c r="K74" s="19"/>
      <c r="L74" s="26"/>
      <c r="M74" s="27"/>
      <c r="AB74" s="13" t="str">
        <f t="array" ref="AB74">IFERROR(INDEX(B74:B86, SMALL(IF("V"=F74:F86, ROW(F74:F86)-MIN(ROW(F74:F86))+1, ""), ROW() -73 )), "")</f>
        <v>Lawrence Technological University</v>
      </c>
      <c r="AC74" s="13">
        <f t="array" ref="AC74">IFERROR(INDEX(C74:C86, SMALL(IF("V"=F74:F86, ROW(F74:F86)-MIN(ROW(F74:F86))+1, ""), ROW() -73 )), "")</f>
        <v>0</v>
      </c>
      <c r="AD74" s="13" t="str">
        <f t="array" ref="AD74">IFERROR(INDEX(D74:D86, SMALL(IF("V"=F74:F86, ROW(F74:F86)-MIN(ROW(F74:F86))+1, ""), ROW() -73 )), "")</f>
        <v>11-738600</v>
      </c>
      <c r="AE74" s="13" t="str">
        <f t="array" ref="AE74">IFERROR(INDEX(E74:E86, SMALL(IF("V"=F74:F86, ROW(F74:F86)-MIN(ROW(F74:F86))+1, ""), ROW() -73 )), "")</f>
        <v>Amelia (Mia) Adams</v>
      </c>
      <c r="AF74" s="13" t="str">
        <f t="array" ref="AF74">IFERROR(INDEX(B74:B86, SMALL(IF(ISNUMBER(SEARCH("JV1",F74:F86)), ROW(F74:F86)-MIN(ROW(F74:F86))+1, ""), ROW() -73 )), "")</f>
        <v>Lawrence Technological University</v>
      </c>
      <c r="AG74" s="13">
        <f t="array" ref="AG74">IFERROR(INDEX(C74:C86, SMALL(IF(ISNUMBER(SEARCH("JV1",F74:F86)), ROW(F74:F86)-MIN(ROW(F74:F86))+1, ""), ROW() -73 )), "")</f>
        <v>0</v>
      </c>
      <c r="AH74" s="13" t="str">
        <f t="array" ref="AH74">IFERROR(INDEX(D74:D86, SMALL(IF(ISNUMBER(SEARCH("JV1",F74:F86)), ROW(F74:F86)-MIN(ROW(F74:F86))+1, ""), ROW() -73 )), "")</f>
        <v>8995-6635</v>
      </c>
      <c r="AI74" s="13" t="str">
        <f t="array" ref="AI74">IFERROR(INDEX(E74:E86, SMALL(IF(ISNUMBER(SEARCH("JV1",F74:F86)), ROW(F74:F86)-MIN(ROW(F74:F86))+1, ""), ROW() -73 )), "")</f>
        <v>Allison Clark</v>
      </c>
      <c r="AJ74" s="13" t="str">
        <f t="array" ref="AJ74">IFERROR(INDEX(B74:B86, SMALL(IF(ISNUMBER(SEARCH("JV2",F74:F86)), ROW(F74:F86)-MIN(ROW(F74:F86))+1, ""), ROW() -73 )), "")</f>
        <v/>
      </c>
      <c r="AK74" s="13" t="str">
        <f t="array" ref="AK74">IFERROR(INDEX(C74:C86, SMALL(IF(ISNUMBER(SEARCH("JV2",F74:F86)), ROW(F74:F86)-MIN(ROW(F74:F86))+1, ""), ROW() -73 )), "")</f>
        <v/>
      </c>
      <c r="AL74" s="13" t="str">
        <f t="array" ref="AL74">IFERROR(INDEX(D74:D86, SMALL(IF(ISNUMBER(SEARCH("JV2",F74:F86)), ROW(F74:F86)-MIN(ROW(F74:F86))+1, ""), ROW() -73 )), "")</f>
        <v/>
      </c>
      <c r="AM74" s="13" t="str">
        <f t="array" ref="AM74">IFERROR(INDEX(E74:E86, SMALL(IF(ISNUMBER(SEARCH("JV2",F74:F86)), ROW(F74:F86)-MIN(ROW(F74:F86))+1, ""), ROW() -73 )), "")</f>
        <v/>
      </c>
    </row>
    <row r="75" spans="2:39" s="13" customFormat="1" ht="15" customHeight="1" x14ac:dyDescent="0.3">
      <c r="B75" s="21" t="s">
        <v>247</v>
      </c>
      <c r="C75" s="1"/>
      <c r="D75" s="22" t="s">
        <v>697</v>
      </c>
      <c r="E75" s="1" t="s">
        <v>698</v>
      </c>
      <c r="F75" s="23" t="s">
        <v>14</v>
      </c>
      <c r="G75" s="24"/>
      <c r="H75" s="25">
        <v>3780</v>
      </c>
      <c r="I75" s="24"/>
      <c r="J75" s="25" t="b">
        <v>0</v>
      </c>
      <c r="K75" s="19"/>
      <c r="L75" s="26"/>
      <c r="M75" s="27"/>
      <c r="AB75" s="13" t="str">
        <f t="array" ref="AB75">IFERROR(INDEX(B74:B86, SMALL(IF("V"=F74:F86, ROW(F74:F86)-MIN(ROW(F74:F86))+1, ""), ROW() -73 )), "")</f>
        <v>Lawrence Technological University</v>
      </c>
      <c r="AC75" s="13">
        <f t="array" ref="AC75">IFERROR(INDEX(C74:C86, SMALL(IF("V"=F74:F86, ROW(F74:F86)-MIN(ROW(F74:F86))+1, ""), ROW() -73 )), "")</f>
        <v>0</v>
      </c>
      <c r="AD75" s="13" t="str">
        <f t="array" ref="AD75">IFERROR(INDEX(D74:D86, SMALL(IF("V"=F74:F86, ROW(F74:F86)-MIN(ROW(F74:F86))+1, ""), ROW() -73 )), "")</f>
        <v>11-122331</v>
      </c>
      <c r="AE75" s="13" t="str">
        <f t="array" ref="AE75">IFERROR(INDEX(E74:E86, SMALL(IF("V"=F74:F86, ROW(F74:F86)-MIN(ROW(F74:F86))+1, ""), ROW() -73 )), "")</f>
        <v>Aubrie Svilar</v>
      </c>
      <c r="AF75" s="13" t="str">
        <f t="array" ref="AF75">IFERROR(INDEX(B74:B86, SMALL(IF(ISNUMBER(SEARCH("JV1",F74:F86)), ROW(F74:F86)-MIN(ROW(F74:F86))+1, ""), ROW() -73 )), "")</f>
        <v>Lawrence Technological University</v>
      </c>
      <c r="AG75" s="13">
        <f t="array" ref="AG75">IFERROR(INDEX(C74:C86, SMALL(IF(ISNUMBER(SEARCH("JV1",F74:F86)), ROW(F74:F86)-MIN(ROW(F74:F86))+1, ""), ROW() -73 )), "")</f>
        <v>0</v>
      </c>
      <c r="AH75" s="13" t="str">
        <f t="array" ref="AH75">IFERROR(INDEX(D74:D86, SMALL(IF(ISNUMBER(SEARCH("JV1",F74:F86)), ROW(F74:F86)-MIN(ROW(F74:F86))+1, ""), ROW() -73 )), "")</f>
        <v>7914-15947</v>
      </c>
      <c r="AI75" s="13" t="str">
        <f t="array" ref="AI75">IFERROR(INDEX(E74:E86, SMALL(IF(ISNUMBER(SEARCH("JV1",F74:F86)), ROW(F74:F86)-MIN(ROW(F74:F86))+1, ""), ROW() -73 )), "")</f>
        <v>Brooke Vanous</v>
      </c>
      <c r="AJ75" s="13" t="str">
        <f t="array" ref="AJ75">IFERROR(INDEX(B74:B86, SMALL(IF(ISNUMBER(SEARCH("JV2",F74:F86)), ROW(F74:F86)-MIN(ROW(F74:F86))+1, ""), ROW() -73 )), "")</f>
        <v/>
      </c>
      <c r="AK75" s="13" t="str">
        <f t="array" ref="AK75">IFERROR(INDEX(C74:C86, SMALL(IF(ISNUMBER(SEARCH("JV2",F74:F86)), ROW(F74:F86)-MIN(ROW(F74:F86))+1, ""), ROW() -73 )), "")</f>
        <v/>
      </c>
      <c r="AL75" s="13" t="str">
        <f t="array" ref="AL75">IFERROR(INDEX(D74:D86, SMALL(IF(ISNUMBER(SEARCH("JV2",F74:F86)), ROW(F74:F86)-MIN(ROW(F74:F86))+1, ""), ROW() -73 )), "")</f>
        <v/>
      </c>
      <c r="AM75" s="13" t="str">
        <f t="array" ref="AM75">IFERROR(INDEX(E74:E86, SMALL(IF(ISNUMBER(SEARCH("JV2",F74:F86)), ROW(F74:F86)-MIN(ROW(F74:F86))+1, ""), ROW() -73 )), "")</f>
        <v/>
      </c>
    </row>
    <row r="76" spans="2:39" s="13" customFormat="1" ht="15" customHeight="1" x14ac:dyDescent="0.3">
      <c r="B76" s="21" t="s">
        <v>247</v>
      </c>
      <c r="C76" s="1"/>
      <c r="D76" s="22" t="s">
        <v>699</v>
      </c>
      <c r="E76" s="1" t="s">
        <v>700</v>
      </c>
      <c r="F76" s="23" t="s">
        <v>14</v>
      </c>
      <c r="G76" s="24"/>
      <c r="H76" s="25">
        <v>3780</v>
      </c>
      <c r="I76" s="24"/>
      <c r="J76" s="25" t="b">
        <v>0</v>
      </c>
      <c r="K76" s="19"/>
      <c r="L76" s="26"/>
      <c r="M76" s="27"/>
      <c r="AB76" s="13" t="str">
        <f t="array" ref="AB76">IFERROR(INDEX(B74:B86, SMALL(IF("V"=F74:F86, ROW(F74:F86)-MIN(ROW(F74:F86))+1, ""), ROW() -73 )), "")</f>
        <v>Lawrence Technological University</v>
      </c>
      <c r="AC76" s="13">
        <f t="array" ref="AC76">IFERROR(INDEX(C74:C86, SMALL(IF("V"=F74:F86, ROW(F74:F86)-MIN(ROW(F74:F86))+1, ""), ROW() -73 )), "")</f>
        <v>0</v>
      </c>
      <c r="AD76" s="13" t="str">
        <f t="array" ref="AD76">IFERROR(INDEX(D74:D86, SMALL(IF("V"=F74:F86, ROW(F74:F86)-MIN(ROW(F74:F86))+1, ""), ROW() -73 )), "")</f>
        <v>19-76428</v>
      </c>
      <c r="AE76" s="13" t="str">
        <f t="array" ref="AE76">IFERROR(INDEX(E74:E86, SMALL(IF("V"=F74:F86, ROW(F74:F86)-MIN(ROW(F74:F86))+1, ""), ROW() -73 )), "")</f>
        <v>Brooke Kochel</v>
      </c>
      <c r="AF76" s="13" t="str">
        <f t="array" ref="AF76">IFERROR(INDEX(B74:B86, SMALL(IF(ISNUMBER(SEARCH("JV1",F74:F86)), ROW(F74:F86)-MIN(ROW(F74:F86))+1, ""), ROW() -73 )), "")</f>
        <v>Lawrence Technological University</v>
      </c>
      <c r="AG76" s="13">
        <f t="array" ref="AG76">IFERROR(INDEX(C74:C86, SMALL(IF(ISNUMBER(SEARCH("JV1",F74:F86)), ROW(F74:F86)-MIN(ROW(F74:F86))+1, ""), ROW() -73 )), "")</f>
        <v>0</v>
      </c>
      <c r="AH76" s="13" t="str">
        <f t="array" ref="AH76">IFERROR(INDEX(D74:D86, SMALL(IF(ISNUMBER(SEARCH("JV1",F74:F86)), ROW(F74:F86)-MIN(ROW(F74:F86))+1, ""), ROW() -73 )), "")</f>
        <v>20-25872</v>
      </c>
      <c r="AI76" s="13" t="str">
        <f t="array" ref="AI76">IFERROR(INDEX(E74:E86, SMALL(IF(ISNUMBER(SEARCH("JV1",F74:F86)), ROW(F74:F86)-MIN(ROW(F74:F86))+1, ""), ROW() -73 )), "")</f>
        <v>Grace Spondike</v>
      </c>
      <c r="AJ76" s="13" t="str">
        <f t="array" ref="AJ76">IFERROR(INDEX(B74:B86, SMALL(IF(ISNUMBER(SEARCH("JV2",F74:F86)), ROW(F74:F86)-MIN(ROW(F74:F86))+1, ""), ROW() -73 )), "")</f>
        <v/>
      </c>
      <c r="AK76" s="13" t="str">
        <f t="array" ref="AK76">IFERROR(INDEX(C74:C86, SMALL(IF(ISNUMBER(SEARCH("JV2",F74:F86)), ROW(F74:F86)-MIN(ROW(F74:F86))+1, ""), ROW() -73 )), "")</f>
        <v/>
      </c>
      <c r="AL76" s="13" t="str">
        <f t="array" ref="AL76">IFERROR(INDEX(D74:D86, SMALL(IF(ISNUMBER(SEARCH("JV2",F74:F86)), ROW(F74:F86)-MIN(ROW(F74:F86))+1, ""), ROW() -73 )), "")</f>
        <v/>
      </c>
      <c r="AM76" s="13" t="str">
        <f t="array" ref="AM76">IFERROR(INDEX(E74:E86, SMALL(IF(ISNUMBER(SEARCH("JV2",F74:F86)), ROW(F74:F86)-MIN(ROW(F74:F86))+1, ""), ROW() -73 )), "")</f>
        <v/>
      </c>
    </row>
    <row r="77" spans="2:39" s="13" customFormat="1" ht="15" customHeight="1" x14ac:dyDescent="0.3">
      <c r="B77" s="21" t="s">
        <v>247</v>
      </c>
      <c r="C77" s="1"/>
      <c r="D77" s="22" t="s">
        <v>701</v>
      </c>
      <c r="E77" s="1" t="s">
        <v>702</v>
      </c>
      <c r="F77" s="23" t="s">
        <v>14</v>
      </c>
      <c r="G77" s="24"/>
      <c r="H77" s="25">
        <v>3780</v>
      </c>
      <c r="I77" s="24"/>
      <c r="J77" s="25" t="b">
        <v>0</v>
      </c>
      <c r="K77" s="19"/>
      <c r="L77" s="26"/>
      <c r="M77" s="27"/>
      <c r="AB77" s="13" t="str">
        <f t="array" ref="AB77">IFERROR(INDEX(B74:B86, SMALL(IF("V"=F74:F86, ROW(F74:F86)-MIN(ROW(F74:F86))+1, ""), ROW() -73 )), "")</f>
        <v>Lawrence Technological University</v>
      </c>
      <c r="AC77" s="13">
        <f t="array" ref="AC77">IFERROR(INDEX(C74:C86, SMALL(IF("V"=F74:F86, ROW(F74:F86)-MIN(ROW(F74:F86))+1, ""), ROW() -73 )), "")</f>
        <v>0</v>
      </c>
      <c r="AD77" s="13" t="str">
        <f t="array" ref="AD77">IFERROR(INDEX(D74:D86, SMALL(IF("V"=F74:F86, ROW(F74:F86)-MIN(ROW(F74:F86))+1, ""), ROW() -73 )), "")</f>
        <v>11-513962</v>
      </c>
      <c r="AE77" s="13" t="str">
        <f t="array" ref="AE77">IFERROR(INDEX(E74:E86, SMALL(IF("V"=F74:F86, ROW(F74:F86)-MIN(ROW(F74:F86))+1, ""), ROW() -73 )), "")</f>
        <v>Carly Dlugos</v>
      </c>
      <c r="AF77" s="13" t="str">
        <f t="array" ref="AF77">IFERROR(INDEX(B74:B86, SMALL(IF(ISNUMBER(SEARCH("JV1",F74:F86)), ROW(F74:F86)-MIN(ROW(F74:F86))+1, ""), ROW() -73 )), "")</f>
        <v>Lawrence Technological University</v>
      </c>
      <c r="AG77" s="13">
        <f t="array" ref="AG77">IFERROR(INDEX(C74:C86, SMALL(IF(ISNUMBER(SEARCH("JV1",F74:F86)), ROW(F74:F86)-MIN(ROW(F74:F86))+1, ""), ROW() -73 )), "")</f>
        <v>0</v>
      </c>
      <c r="AH77" s="13" t="str">
        <f t="array" ref="AH77">IFERROR(INDEX(D74:D86, SMALL(IF(ISNUMBER(SEARCH("JV1",F74:F86)), ROW(F74:F86)-MIN(ROW(F74:F86))+1, ""), ROW() -73 )), "")</f>
        <v>17-42919</v>
      </c>
      <c r="AI77" s="13" t="str">
        <f t="array" ref="AI77">IFERROR(INDEX(E74:E86, SMALL(IF(ISNUMBER(SEARCH("JV1",F74:F86)), ROW(F74:F86)-MIN(ROW(F74:F86))+1, ""), ROW() -73 )), "")</f>
        <v>Kayla Zygmontowicz</v>
      </c>
      <c r="AJ77" s="13" t="str">
        <f t="array" ref="AJ77">IFERROR(INDEX(B74:B86, SMALL(IF(ISNUMBER(SEARCH("JV2",F74:F86)), ROW(F74:F86)-MIN(ROW(F74:F86))+1, ""), ROW() -73 )), "")</f>
        <v/>
      </c>
      <c r="AK77" s="13" t="str">
        <f t="array" ref="AK77">IFERROR(INDEX(C74:C86, SMALL(IF(ISNUMBER(SEARCH("JV2",F74:F86)), ROW(F74:F86)-MIN(ROW(F74:F86))+1, ""), ROW() -73 )), "")</f>
        <v/>
      </c>
      <c r="AL77" s="13" t="str">
        <f t="array" ref="AL77">IFERROR(INDEX(D74:D86, SMALL(IF(ISNUMBER(SEARCH("JV2",F74:F86)), ROW(F74:F86)-MIN(ROW(F74:F86))+1, ""), ROW() -73 )), "")</f>
        <v/>
      </c>
      <c r="AM77" s="13" t="str">
        <f t="array" ref="AM77">IFERROR(INDEX(E74:E86, SMALL(IF(ISNUMBER(SEARCH("JV2",F74:F86)), ROW(F74:F86)-MIN(ROW(F74:F86))+1, ""), ROW() -73 )), "")</f>
        <v/>
      </c>
    </row>
    <row r="78" spans="2:39" s="13" customFormat="1" ht="15" customHeight="1" x14ac:dyDescent="0.3">
      <c r="B78" s="21" t="s">
        <v>247</v>
      </c>
      <c r="C78" s="1"/>
      <c r="D78" s="22" t="s">
        <v>703</v>
      </c>
      <c r="E78" s="1" t="s">
        <v>704</v>
      </c>
      <c r="F78" s="23" t="s">
        <v>17</v>
      </c>
      <c r="G78" s="24"/>
      <c r="H78" s="25">
        <v>3780</v>
      </c>
      <c r="I78" s="24"/>
      <c r="J78" s="25" t="b">
        <v>0</v>
      </c>
      <c r="K78" s="19"/>
      <c r="L78" s="26"/>
      <c r="M78" s="27"/>
      <c r="AB78" s="13" t="str">
        <f t="array" ref="AB78">IFERROR(INDEX(B74:B86, SMALL(IF("V"=F74:F86, ROW(F74:F86)-MIN(ROW(F74:F86))+1, ""), ROW() -73 )), "")</f>
        <v>Lawrence Technological University</v>
      </c>
      <c r="AC78" s="13">
        <f t="array" ref="AC78">IFERROR(INDEX(C74:C86, SMALL(IF("V"=F74:F86, ROW(F74:F86)-MIN(ROW(F74:F86))+1, ""), ROW() -73 )), "")</f>
        <v>0</v>
      </c>
      <c r="AD78" s="13" t="str">
        <f t="array" ref="AD78">IFERROR(INDEX(D74:D86, SMALL(IF("V"=F74:F86, ROW(F74:F86)-MIN(ROW(F74:F86))+1, ""), ROW() -73 )), "")</f>
        <v>17-98244</v>
      </c>
      <c r="AE78" s="13" t="str">
        <f t="array" ref="AE78">IFERROR(INDEX(E74:E86, SMALL(IF("V"=F74:F86, ROW(F74:F86)-MIN(ROW(F74:F86))+1, ""), ROW() -73 )), "")</f>
        <v>Caroline Holowenko</v>
      </c>
      <c r="AF78" s="13" t="str">
        <f t="array" ref="AF78">IFERROR(INDEX(B74:B86, SMALL(IF(ISNUMBER(SEARCH("JV1",F74:F86)), ROW(F74:F86)-MIN(ROW(F74:F86))+1, ""), ROW() -73 )), "")</f>
        <v>Lawrence Technological University</v>
      </c>
      <c r="AG78" s="13">
        <f t="array" ref="AG78">IFERROR(INDEX(C74:C86, SMALL(IF(ISNUMBER(SEARCH("JV1",F74:F86)), ROW(F74:F86)-MIN(ROW(F74:F86))+1, ""), ROW() -73 )), "")</f>
        <v>0</v>
      </c>
      <c r="AH78" s="13" t="str">
        <f t="array" ref="AH78">IFERROR(INDEX(D74:D86, SMALL(IF(ISNUMBER(SEARCH("JV1",F74:F86)), ROW(F74:F86)-MIN(ROW(F74:F86))+1, ""), ROW() -73 )), "")</f>
        <v>17-44484</v>
      </c>
      <c r="AI78" s="13" t="str">
        <f t="array" ref="AI78">IFERROR(INDEX(E74:E86, SMALL(IF(ISNUMBER(SEARCH("JV1",F74:F86)), ROW(F74:F86)-MIN(ROW(F74:F86))+1, ""), ROW() -73 )), "")</f>
        <v>Nicole Jagger</v>
      </c>
      <c r="AJ78" s="13" t="str">
        <f t="array" ref="AJ78">IFERROR(INDEX(B74:B86, SMALL(IF(ISNUMBER(SEARCH("JV2",F74:F86)), ROW(F74:F86)-MIN(ROW(F74:F86))+1, ""), ROW() -73 )), "")</f>
        <v/>
      </c>
      <c r="AK78" s="13" t="str">
        <f t="array" ref="AK78">IFERROR(INDEX(C74:C86, SMALL(IF(ISNUMBER(SEARCH("JV2",F74:F86)), ROW(F74:F86)-MIN(ROW(F74:F86))+1, ""), ROW() -73 )), "")</f>
        <v/>
      </c>
      <c r="AL78" s="13" t="str">
        <f t="array" ref="AL78">IFERROR(INDEX(D74:D86, SMALL(IF(ISNUMBER(SEARCH("JV2",F74:F86)), ROW(F74:F86)-MIN(ROW(F74:F86))+1, ""), ROW() -73 )), "")</f>
        <v/>
      </c>
      <c r="AM78" s="13" t="str">
        <f t="array" ref="AM78">IFERROR(INDEX(E74:E86, SMALL(IF(ISNUMBER(SEARCH("JV2",F74:F86)), ROW(F74:F86)-MIN(ROW(F74:F86))+1, ""), ROW() -73 )), "")</f>
        <v/>
      </c>
    </row>
    <row r="79" spans="2:39" s="13" customFormat="1" ht="15" customHeight="1" x14ac:dyDescent="0.3">
      <c r="B79" s="21" t="s">
        <v>247</v>
      </c>
      <c r="C79" s="1"/>
      <c r="D79" s="22" t="s">
        <v>705</v>
      </c>
      <c r="E79" s="1" t="s">
        <v>706</v>
      </c>
      <c r="F79" s="23" t="s">
        <v>14</v>
      </c>
      <c r="G79" s="24"/>
      <c r="H79" s="25">
        <v>3780</v>
      </c>
      <c r="I79" s="24"/>
      <c r="J79" s="25" t="b">
        <v>0</v>
      </c>
      <c r="K79" s="19"/>
      <c r="L79" s="26"/>
      <c r="M79" s="27"/>
      <c r="AB79" s="13" t="str">
        <f t="array" ref="AB79">IFERROR(INDEX(B74:B86, SMALL(IF("V"=F74:F86, ROW(F74:F86)-MIN(ROW(F74:F86))+1, ""), ROW() -73 )), "")</f>
        <v>Lawrence Technological University</v>
      </c>
      <c r="AC79" s="13">
        <f t="array" ref="AC79">IFERROR(INDEX(C74:C86, SMALL(IF("V"=F74:F86, ROW(F74:F86)-MIN(ROW(F74:F86))+1, ""), ROW() -73 )), "")</f>
        <v>0</v>
      </c>
      <c r="AD79" s="13" t="str">
        <f t="array" ref="AD79">IFERROR(INDEX(D74:D86, SMALL(IF("V"=F74:F86, ROW(F74:F86)-MIN(ROW(F74:F86))+1, ""), ROW() -73 )), "")</f>
        <v>11-555549</v>
      </c>
      <c r="AE79" s="13" t="str">
        <f t="array" ref="AE79">IFERROR(INDEX(E74:E86, SMALL(IF("V"=F74:F86, ROW(F74:F86)-MIN(ROW(F74:F86))+1, ""), ROW() -73 )), "")</f>
        <v>Grace Tefend</v>
      </c>
      <c r="AF79" s="13" t="str">
        <f t="array" ref="AF79">IFERROR(INDEX(B74:B86, SMALL(IF(ISNUMBER(SEARCH("JV1",F74:F86)), ROW(F74:F86)-MIN(ROW(F74:F86))+1, ""), ROW() -73 )), "")</f>
        <v/>
      </c>
      <c r="AG79" s="13" t="str">
        <f t="array" ref="AG79">IFERROR(INDEX(C74:C86, SMALL(IF(ISNUMBER(SEARCH("JV1",F74:F86)), ROW(F74:F86)-MIN(ROW(F74:F86))+1, ""), ROW() -73 )), "")</f>
        <v/>
      </c>
      <c r="AH79" s="13" t="str">
        <f t="array" ref="AH79">IFERROR(INDEX(D74:D86, SMALL(IF(ISNUMBER(SEARCH("JV1",F74:F86)), ROW(F74:F86)-MIN(ROW(F74:F86))+1, ""), ROW() -73 )), "")</f>
        <v/>
      </c>
      <c r="AI79" s="13" t="str">
        <f t="array" ref="AI79">IFERROR(INDEX(E74:E86, SMALL(IF(ISNUMBER(SEARCH("JV1",F74:F86)), ROW(F74:F86)-MIN(ROW(F74:F86))+1, ""), ROW() -73 )), "")</f>
        <v/>
      </c>
      <c r="AJ79" s="13" t="str">
        <f t="array" ref="AJ79">IFERROR(INDEX(B74:B86, SMALL(IF(ISNUMBER(SEARCH("JV2",F74:F86)), ROW(F74:F86)-MIN(ROW(F74:F86))+1, ""), ROW() -73 )), "")</f>
        <v/>
      </c>
      <c r="AK79" s="13" t="str">
        <f t="array" ref="AK79">IFERROR(INDEX(C74:C86, SMALL(IF(ISNUMBER(SEARCH("JV2",F74:F86)), ROW(F74:F86)-MIN(ROW(F74:F86))+1, ""), ROW() -73 )), "")</f>
        <v/>
      </c>
      <c r="AL79" s="13" t="str">
        <f t="array" ref="AL79">IFERROR(INDEX(D74:D86, SMALL(IF(ISNUMBER(SEARCH("JV2",F74:F86)), ROW(F74:F86)-MIN(ROW(F74:F86))+1, ""), ROW() -73 )), "")</f>
        <v/>
      </c>
      <c r="AM79" s="13" t="str">
        <f t="array" ref="AM79">IFERROR(INDEX(E74:E86, SMALL(IF(ISNUMBER(SEARCH("JV2",F74:F86)), ROW(F74:F86)-MIN(ROW(F74:F86))+1, ""), ROW() -73 )), "")</f>
        <v/>
      </c>
    </row>
    <row r="80" spans="2:39" s="13" customFormat="1" ht="15" customHeight="1" x14ac:dyDescent="0.3">
      <c r="B80" s="21" t="s">
        <v>247</v>
      </c>
      <c r="C80" s="1"/>
      <c r="D80" s="22" t="s">
        <v>707</v>
      </c>
      <c r="E80" s="1" t="s">
        <v>708</v>
      </c>
      <c r="F80" s="23" t="s">
        <v>14</v>
      </c>
      <c r="G80" s="24"/>
      <c r="H80" s="25">
        <v>3780</v>
      </c>
      <c r="I80" s="24"/>
      <c r="J80" s="25" t="b">
        <v>0</v>
      </c>
      <c r="K80" s="19"/>
      <c r="L80" s="26"/>
      <c r="M80" s="27"/>
      <c r="AB80" s="13" t="str">
        <f t="array" ref="AB80">IFERROR(INDEX(B74:B86, SMALL(IF("V"=F74:F86, ROW(F74:F86)-MIN(ROW(F74:F86))+1, ""), ROW() -73 )), "")</f>
        <v>Lawrence Technological University</v>
      </c>
      <c r="AC80" s="13">
        <f t="array" ref="AC80">IFERROR(INDEX(C74:C86, SMALL(IF("V"=F74:F86, ROW(F74:F86)-MIN(ROW(F74:F86))+1, ""), ROW() -73 )), "")</f>
        <v>0</v>
      </c>
      <c r="AD80" s="13" t="str">
        <f t="array" ref="AD80">IFERROR(INDEX(D74:D86, SMALL(IF("V"=F74:F86, ROW(F74:F86)-MIN(ROW(F74:F86))+1, ""), ROW() -73 )), "")</f>
        <v>11-349673</v>
      </c>
      <c r="AE80" s="13" t="str">
        <f t="array" ref="AE80">IFERROR(INDEX(E74:E86, SMALL(IF("V"=F74:F86, ROW(F74:F86)-MIN(ROW(F74:F86))+1, ""), ROW() -73 )), "")</f>
        <v>Leah Williams</v>
      </c>
      <c r="AF80" s="13" t="str">
        <f t="array" ref="AF80">IFERROR(INDEX(B74:B86, SMALL(IF(ISNUMBER(SEARCH("JV1",F74:F86)), ROW(F74:F86)-MIN(ROW(F74:F86))+1, ""), ROW() -73 )), "")</f>
        <v/>
      </c>
      <c r="AG80" s="13" t="str">
        <f t="array" ref="AG80">IFERROR(INDEX(C74:C86, SMALL(IF(ISNUMBER(SEARCH("JV1",F74:F86)), ROW(F74:F86)-MIN(ROW(F74:F86))+1, ""), ROW() -73 )), "")</f>
        <v/>
      </c>
      <c r="AH80" s="13" t="str">
        <f t="array" ref="AH80">IFERROR(INDEX(D74:D86, SMALL(IF(ISNUMBER(SEARCH("JV1",F74:F86)), ROW(F74:F86)-MIN(ROW(F74:F86))+1, ""), ROW() -73 )), "")</f>
        <v/>
      </c>
      <c r="AI80" s="13" t="str">
        <f t="array" ref="AI80">IFERROR(INDEX(E74:E86, SMALL(IF(ISNUMBER(SEARCH("JV1",F74:F86)), ROW(F74:F86)-MIN(ROW(F74:F86))+1, ""), ROW() -73 )), "")</f>
        <v/>
      </c>
      <c r="AJ80" s="13" t="str">
        <f t="array" ref="AJ80">IFERROR(INDEX(B74:B86, SMALL(IF(ISNUMBER(SEARCH("JV2",F74:F86)), ROW(F74:F86)-MIN(ROW(F74:F86))+1, ""), ROW() -73 )), "")</f>
        <v/>
      </c>
      <c r="AK80" s="13" t="str">
        <f t="array" ref="AK80">IFERROR(INDEX(C74:C86, SMALL(IF(ISNUMBER(SEARCH("JV2",F74:F86)), ROW(F74:F86)-MIN(ROW(F74:F86))+1, ""), ROW() -73 )), "")</f>
        <v/>
      </c>
      <c r="AL80" s="13" t="str">
        <f t="array" ref="AL80">IFERROR(INDEX(D74:D86, SMALL(IF(ISNUMBER(SEARCH("JV2",F74:F86)), ROW(F74:F86)-MIN(ROW(F74:F86))+1, ""), ROW() -73 )), "")</f>
        <v/>
      </c>
      <c r="AM80" s="13" t="str">
        <f t="array" ref="AM80">IFERROR(INDEX(E74:E86, SMALL(IF(ISNUMBER(SEARCH("JV2",F74:F86)), ROW(F74:F86)-MIN(ROW(F74:F86))+1, ""), ROW() -73 )), "")</f>
        <v/>
      </c>
    </row>
    <row r="81" spans="2:39" s="13" customFormat="1" ht="15" customHeight="1" x14ac:dyDescent="0.3">
      <c r="B81" s="21" t="s">
        <v>247</v>
      </c>
      <c r="C81" s="1"/>
      <c r="D81" s="22" t="s">
        <v>709</v>
      </c>
      <c r="E81" s="1" t="s">
        <v>710</v>
      </c>
      <c r="F81" s="23" t="s">
        <v>17</v>
      </c>
      <c r="G81" s="24"/>
      <c r="H81" s="25">
        <v>3780</v>
      </c>
      <c r="I81" s="24"/>
      <c r="J81" s="25" t="b">
        <v>0</v>
      </c>
      <c r="K81" s="19"/>
      <c r="L81" s="26"/>
      <c r="M81" s="27"/>
      <c r="AB81" s="13" t="str">
        <f t="array" ref="AB81">IFERROR(INDEX(B74:B86, SMALL(IF("V"=F74:F86, ROW(F74:F86)-MIN(ROW(F74:F86))+1, ""), ROW() -73 )), "")</f>
        <v>Lawrence Technological University</v>
      </c>
      <c r="AC81" s="13">
        <f t="array" ref="AC81">IFERROR(INDEX(C74:C86, SMALL(IF("V"=F74:F86, ROW(F74:F86)-MIN(ROW(F74:F86))+1, ""), ROW() -73 )), "")</f>
        <v>0</v>
      </c>
      <c r="AD81" s="13" t="str">
        <f t="array" ref="AD81">IFERROR(INDEX(D74:D86, SMALL(IF("V"=F74:F86, ROW(F74:F86)-MIN(ROW(F74:F86))+1, ""), ROW() -73 )), "")</f>
        <v>17-53163</v>
      </c>
      <c r="AE81" s="13" t="str">
        <f t="array" ref="AE81">IFERROR(INDEX(E74:E86, SMALL(IF("V"=F74:F86, ROW(F74:F86)-MIN(ROW(F74:F86))+1, ""), ROW() -73 )), "")</f>
        <v>Rachel Iha</v>
      </c>
      <c r="AF81" s="13" t="str">
        <f t="array" ref="AF81">IFERROR(INDEX(B74:B86, SMALL(IF(ISNUMBER(SEARCH("JV1",F74:F86)), ROW(F74:F86)-MIN(ROW(F74:F86))+1, ""), ROW() -73 )), "")</f>
        <v/>
      </c>
      <c r="AG81" s="13" t="str">
        <f t="array" ref="AG81">IFERROR(INDEX(C74:C86, SMALL(IF(ISNUMBER(SEARCH("JV1",F74:F86)), ROW(F74:F86)-MIN(ROW(F74:F86))+1, ""), ROW() -73 )), "")</f>
        <v/>
      </c>
      <c r="AH81" s="13" t="str">
        <f t="array" ref="AH81">IFERROR(INDEX(D74:D86, SMALL(IF(ISNUMBER(SEARCH("JV1",F74:F86)), ROW(F74:F86)-MIN(ROW(F74:F86))+1, ""), ROW() -73 )), "")</f>
        <v/>
      </c>
      <c r="AI81" s="13" t="str">
        <f t="array" ref="AI81">IFERROR(INDEX(E74:E86, SMALL(IF(ISNUMBER(SEARCH("JV1",F74:F86)), ROW(F74:F86)-MIN(ROW(F74:F86))+1, ""), ROW() -73 )), "")</f>
        <v/>
      </c>
      <c r="AJ81" s="13" t="str">
        <f t="array" ref="AJ81">IFERROR(INDEX(B74:B86, SMALL(IF(ISNUMBER(SEARCH("JV2",F74:F86)), ROW(F74:F86)-MIN(ROW(F74:F86))+1, ""), ROW() -73 )), "")</f>
        <v/>
      </c>
      <c r="AK81" s="13" t="str">
        <f t="array" ref="AK81">IFERROR(INDEX(C74:C86, SMALL(IF(ISNUMBER(SEARCH("JV2",F74:F86)), ROW(F74:F86)-MIN(ROW(F74:F86))+1, ""), ROW() -73 )), "")</f>
        <v/>
      </c>
      <c r="AL81" s="13" t="str">
        <f t="array" ref="AL81">IFERROR(INDEX(D74:D86, SMALL(IF(ISNUMBER(SEARCH("JV2",F74:F86)), ROW(F74:F86)-MIN(ROW(F74:F86))+1, ""), ROW() -73 )), "")</f>
        <v/>
      </c>
      <c r="AM81" s="13" t="str">
        <f t="array" ref="AM81">IFERROR(INDEX(E74:E86, SMALL(IF(ISNUMBER(SEARCH("JV2",F74:F86)), ROW(F74:F86)-MIN(ROW(F74:F86))+1, ""), ROW() -73 )), "")</f>
        <v/>
      </c>
    </row>
    <row r="82" spans="2:39" s="13" customFormat="1" ht="15" customHeight="1" x14ac:dyDescent="0.3">
      <c r="B82" s="21" t="s">
        <v>247</v>
      </c>
      <c r="C82" s="1"/>
      <c r="D82" s="22" t="s">
        <v>711</v>
      </c>
      <c r="E82" s="1" t="s">
        <v>712</v>
      </c>
      <c r="F82" s="23" t="s">
        <v>14</v>
      </c>
      <c r="G82" s="24"/>
      <c r="H82" s="25">
        <v>3780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247</v>
      </c>
      <c r="C83" s="1"/>
      <c r="D83" s="22" t="s">
        <v>713</v>
      </c>
      <c r="E83" s="1" t="s">
        <v>714</v>
      </c>
      <c r="F83" s="23" t="s">
        <v>17</v>
      </c>
      <c r="G83" s="24"/>
      <c r="H83" s="25">
        <v>3780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247</v>
      </c>
      <c r="C84" s="1"/>
      <c r="D84" s="22" t="s">
        <v>715</v>
      </c>
      <c r="E84" s="1" t="s">
        <v>716</v>
      </c>
      <c r="F84" s="23" t="s">
        <v>14</v>
      </c>
      <c r="G84" s="24"/>
      <c r="H84" s="25">
        <v>3780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247</v>
      </c>
      <c r="C85" s="1"/>
      <c r="D85" s="22" t="s">
        <v>717</v>
      </c>
      <c r="E85" s="1" t="s">
        <v>718</v>
      </c>
      <c r="F85" s="23" t="s">
        <v>17</v>
      </c>
      <c r="G85" s="24"/>
      <c r="H85" s="25">
        <v>3780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247</v>
      </c>
      <c r="C86" s="1"/>
      <c r="D86" s="22" t="s">
        <v>719</v>
      </c>
      <c r="E86" s="1" t="s">
        <v>720</v>
      </c>
      <c r="F86" s="23" t="s">
        <v>14</v>
      </c>
      <c r="G86" s="24"/>
      <c r="H86" s="25">
        <v>3780</v>
      </c>
      <c r="I86" s="24"/>
      <c r="J86" s="25" t="b">
        <v>0</v>
      </c>
      <c r="K86" s="19"/>
      <c r="L86" s="26"/>
      <c r="M86" s="27"/>
    </row>
    <row r="87" spans="2:39" s="13" customFormat="1" ht="15" customHeight="1" x14ac:dyDescent="0.3">
      <c r="B87" s="21" t="s">
        <v>288</v>
      </c>
      <c r="C87" s="1"/>
      <c r="D87" s="22" t="s">
        <v>721</v>
      </c>
      <c r="E87" s="1" t="s">
        <v>722</v>
      </c>
      <c r="F87" s="23" t="s">
        <v>14</v>
      </c>
      <c r="G87" s="24"/>
      <c r="H87" s="25">
        <v>4481</v>
      </c>
      <c r="I87" s="24"/>
      <c r="J87" s="25" t="b">
        <v>0</v>
      </c>
      <c r="K87" s="19"/>
      <c r="L87" s="26"/>
      <c r="M87" s="27"/>
      <c r="AB87" s="13" t="str">
        <f t="array" ref="AB87">IFERROR(INDEX(B87:B94, SMALL(IF("V"=F87:F94, ROW(F87:F94)-MIN(ROW(F87:F94))+1, ""), ROW() -86 )), "")</f>
        <v>Lourdes University</v>
      </c>
      <c r="AC87" s="13">
        <f t="array" ref="AC87">IFERROR(INDEX(C87:C94, SMALL(IF("V"=F87:F94, ROW(F87:F94)-MIN(ROW(F87:F94))+1, ""), ROW() -86 )), "")</f>
        <v>0</v>
      </c>
      <c r="AD87" s="13" t="str">
        <f t="array" ref="AD87">IFERROR(INDEX(D87:D94, SMALL(IF("V"=F87:F94, ROW(F87:F94)-MIN(ROW(F87:F94))+1, ""), ROW() -86 )), "")</f>
        <v>11-576108</v>
      </c>
      <c r="AE87" s="13" t="str">
        <f t="array" ref="AE87">IFERROR(INDEX(E87:E94, SMALL(IF("V"=F87:F94, ROW(F87:F94)-MIN(ROW(F87:F94))+1, ""), ROW() -86 )), "")</f>
        <v>Abigail Arnes</v>
      </c>
      <c r="AF87" s="13" t="str">
        <f t="array" ref="AF87">IFERROR(INDEX(B87:B94, SMALL(IF(ISNUMBER(SEARCH("JV1",F87:F94)), ROW(F87:F94)-MIN(ROW(F87:F94))+1, ""), ROW() -86 )), "")</f>
        <v/>
      </c>
      <c r="AG87" s="13" t="str">
        <f t="array" ref="AG87">IFERROR(INDEX(C87:C94, SMALL(IF(ISNUMBER(SEARCH("JV1",F87:F94)), ROW(F87:F94)-MIN(ROW(F87:F94))+1, ""), ROW() -86 )), "")</f>
        <v/>
      </c>
      <c r="AH87" s="13" t="str">
        <f t="array" ref="AH87">IFERROR(INDEX(D87:D94, SMALL(IF(ISNUMBER(SEARCH("JV1",F87:F94)), ROW(F87:F94)-MIN(ROW(F87:F94))+1, ""), ROW() -86 )), "")</f>
        <v/>
      </c>
      <c r="AI87" s="13" t="str">
        <f t="array" ref="AI87">IFERROR(INDEX(E87:E94, SMALL(IF(ISNUMBER(SEARCH("JV1",F87:F94)), ROW(F87:F94)-MIN(ROW(F87:F94))+1, ""), ROW() -86 )), "")</f>
        <v/>
      </c>
      <c r="AJ87" s="13" t="str">
        <f t="array" ref="AJ87">IFERROR(INDEX(B87:B94, SMALL(IF(ISNUMBER(SEARCH("JV2",F87:F94)), ROW(F87:F94)-MIN(ROW(F87:F94))+1, ""), ROW() -86 )), "")</f>
        <v/>
      </c>
      <c r="AK87" s="13" t="str">
        <f t="array" ref="AK87">IFERROR(INDEX(C87:C94, SMALL(IF(ISNUMBER(SEARCH("JV2",F87:F94)), ROW(F87:F94)-MIN(ROW(F87:F94))+1, ""), ROW() -86 )), "")</f>
        <v/>
      </c>
      <c r="AL87" s="13" t="str">
        <f t="array" ref="AL87">IFERROR(INDEX(D87:D94, SMALL(IF(ISNUMBER(SEARCH("JV2",F87:F94)), ROW(F87:F94)-MIN(ROW(F87:F94))+1, ""), ROW() -86 )), "")</f>
        <v/>
      </c>
      <c r="AM87" s="13" t="str">
        <f t="array" ref="AM87">IFERROR(INDEX(E87:E94, SMALL(IF(ISNUMBER(SEARCH("JV2",F87:F94)), ROW(F87:F94)-MIN(ROW(F87:F94))+1, ""), ROW() -86 )), "")</f>
        <v/>
      </c>
    </row>
    <row r="88" spans="2:39" s="13" customFormat="1" ht="15" customHeight="1" x14ac:dyDescent="0.3">
      <c r="B88" s="21" t="s">
        <v>288</v>
      </c>
      <c r="C88" s="1"/>
      <c r="D88" s="22" t="s">
        <v>723</v>
      </c>
      <c r="E88" s="1" t="s">
        <v>724</v>
      </c>
      <c r="F88" s="23" t="s">
        <v>14</v>
      </c>
      <c r="G88" s="24"/>
      <c r="H88" s="25">
        <v>4481</v>
      </c>
      <c r="I88" s="24"/>
      <c r="J88" s="25" t="b">
        <v>0</v>
      </c>
      <c r="K88" s="19"/>
      <c r="L88" s="26"/>
      <c r="M88" s="27"/>
      <c r="AB88" s="13" t="str">
        <f t="array" ref="AB88">IFERROR(INDEX(B87:B94, SMALL(IF("V"=F87:F94, ROW(F87:F94)-MIN(ROW(F87:F94))+1, ""), ROW() -86 )), "")</f>
        <v>Lourdes University</v>
      </c>
      <c r="AC88" s="13">
        <f t="array" ref="AC88">IFERROR(INDEX(C87:C94, SMALL(IF("V"=F87:F94, ROW(F87:F94)-MIN(ROW(F87:F94))+1, ""), ROW() -86 )), "")</f>
        <v>0</v>
      </c>
      <c r="AD88" s="13" t="str">
        <f t="array" ref="AD88">IFERROR(INDEX(D87:D94, SMALL(IF("V"=F87:F94, ROW(F87:F94)-MIN(ROW(F87:F94))+1, ""), ROW() -86 )), "")</f>
        <v>5774-656</v>
      </c>
      <c r="AE88" s="13" t="str">
        <f t="array" ref="AE88">IFERROR(INDEX(E87:E94, SMALL(IF("V"=F87:F94, ROW(F87:F94)-MIN(ROW(F87:F94))+1, ""), ROW() -86 )), "")</f>
        <v>Alexandria Hahn</v>
      </c>
      <c r="AF88" s="13" t="str">
        <f t="array" ref="AF88">IFERROR(INDEX(B87:B94, SMALL(IF(ISNUMBER(SEARCH("JV1",F87:F94)), ROW(F87:F94)-MIN(ROW(F87:F94))+1, ""), ROW() -86 )), "")</f>
        <v/>
      </c>
      <c r="AG88" s="13" t="str">
        <f t="array" ref="AG88">IFERROR(INDEX(C87:C94, SMALL(IF(ISNUMBER(SEARCH("JV1",F87:F94)), ROW(F87:F94)-MIN(ROW(F87:F94))+1, ""), ROW() -86 )), "")</f>
        <v/>
      </c>
      <c r="AH88" s="13" t="str">
        <f t="array" ref="AH88">IFERROR(INDEX(D87:D94, SMALL(IF(ISNUMBER(SEARCH("JV1",F87:F94)), ROW(F87:F94)-MIN(ROW(F87:F94))+1, ""), ROW() -86 )), "")</f>
        <v/>
      </c>
      <c r="AI88" s="13" t="str">
        <f t="array" ref="AI88">IFERROR(INDEX(E87:E94, SMALL(IF(ISNUMBER(SEARCH("JV1",F87:F94)), ROW(F87:F94)-MIN(ROW(F87:F94))+1, ""), ROW() -86 )), "")</f>
        <v/>
      </c>
      <c r="AJ88" s="13" t="str">
        <f t="array" ref="AJ88">IFERROR(INDEX(B87:B94, SMALL(IF(ISNUMBER(SEARCH("JV2",F87:F94)), ROW(F87:F94)-MIN(ROW(F87:F94))+1, ""), ROW() -86 )), "")</f>
        <v/>
      </c>
      <c r="AK88" s="13" t="str">
        <f t="array" ref="AK88">IFERROR(INDEX(C87:C94, SMALL(IF(ISNUMBER(SEARCH("JV2",F87:F94)), ROW(F87:F94)-MIN(ROW(F87:F94))+1, ""), ROW() -86 )), "")</f>
        <v/>
      </c>
      <c r="AL88" s="13" t="str">
        <f t="array" ref="AL88">IFERROR(INDEX(D87:D94, SMALL(IF(ISNUMBER(SEARCH("JV2",F87:F94)), ROW(F87:F94)-MIN(ROW(F87:F94))+1, ""), ROW() -86 )), "")</f>
        <v/>
      </c>
      <c r="AM88" s="13" t="str">
        <f t="array" ref="AM88">IFERROR(INDEX(E87:E94, SMALL(IF(ISNUMBER(SEARCH("JV2",F87:F94)), ROW(F87:F94)-MIN(ROW(F87:F94))+1, ""), ROW() -86 )), "")</f>
        <v/>
      </c>
    </row>
    <row r="89" spans="2:39" s="13" customFormat="1" ht="15" customHeight="1" x14ac:dyDescent="0.3">
      <c r="B89" s="21" t="s">
        <v>288</v>
      </c>
      <c r="C89" s="1"/>
      <c r="D89" s="22" t="s">
        <v>725</v>
      </c>
      <c r="E89" s="1" t="s">
        <v>726</v>
      </c>
      <c r="F89" s="23" t="s">
        <v>14</v>
      </c>
      <c r="G89" s="24"/>
      <c r="H89" s="25">
        <v>4481</v>
      </c>
      <c r="I89" s="24"/>
      <c r="J89" s="25" t="b">
        <v>0</v>
      </c>
      <c r="K89" s="19"/>
      <c r="L89" s="26"/>
      <c r="M89" s="27"/>
      <c r="AB89" s="13" t="str">
        <f t="array" ref="AB89">IFERROR(INDEX(B87:B94, SMALL(IF("V"=F87:F94, ROW(F87:F94)-MIN(ROW(F87:F94))+1, ""), ROW() -86 )), "")</f>
        <v>Lourdes University</v>
      </c>
      <c r="AC89" s="13">
        <f t="array" ref="AC89">IFERROR(INDEX(C87:C94, SMALL(IF("V"=F87:F94, ROW(F87:F94)-MIN(ROW(F87:F94))+1, ""), ROW() -86 )), "")</f>
        <v>0</v>
      </c>
      <c r="AD89" s="13" t="str">
        <f t="array" ref="AD89">IFERROR(INDEX(D87:D94, SMALL(IF("V"=F87:F94, ROW(F87:F94)-MIN(ROW(F87:F94))+1, ""), ROW() -86 )), "")</f>
        <v>11-284777</v>
      </c>
      <c r="AE89" s="13" t="str">
        <f t="array" ref="AE89">IFERROR(INDEX(E87:E94, SMALL(IF("V"=F87:F94, ROW(F87:F94)-MIN(ROW(F87:F94))+1, ""), ROW() -86 )), "")</f>
        <v>DeLayna Harvey</v>
      </c>
      <c r="AF89" s="13" t="str">
        <f t="array" ref="AF89">IFERROR(INDEX(B87:B94, SMALL(IF(ISNUMBER(SEARCH("JV1",F87:F94)), ROW(F87:F94)-MIN(ROW(F87:F94))+1, ""), ROW() -86 )), "")</f>
        <v/>
      </c>
      <c r="AG89" s="13" t="str">
        <f t="array" ref="AG89">IFERROR(INDEX(C87:C94, SMALL(IF(ISNUMBER(SEARCH("JV1",F87:F94)), ROW(F87:F94)-MIN(ROW(F87:F94))+1, ""), ROW() -86 )), "")</f>
        <v/>
      </c>
      <c r="AH89" s="13" t="str">
        <f t="array" ref="AH89">IFERROR(INDEX(D87:D94, SMALL(IF(ISNUMBER(SEARCH("JV1",F87:F94)), ROW(F87:F94)-MIN(ROW(F87:F94))+1, ""), ROW() -86 )), "")</f>
        <v/>
      </c>
      <c r="AI89" s="13" t="str">
        <f t="array" ref="AI89">IFERROR(INDEX(E87:E94, SMALL(IF(ISNUMBER(SEARCH("JV1",F87:F94)), ROW(F87:F94)-MIN(ROW(F87:F94))+1, ""), ROW() -86 )), "")</f>
        <v/>
      </c>
      <c r="AJ89" s="13" t="str">
        <f t="array" ref="AJ89">IFERROR(INDEX(B87:B94, SMALL(IF(ISNUMBER(SEARCH("JV2",F87:F94)), ROW(F87:F94)-MIN(ROW(F87:F94))+1, ""), ROW() -86 )), "")</f>
        <v/>
      </c>
      <c r="AK89" s="13" t="str">
        <f t="array" ref="AK89">IFERROR(INDEX(C87:C94, SMALL(IF(ISNUMBER(SEARCH("JV2",F87:F94)), ROW(F87:F94)-MIN(ROW(F87:F94))+1, ""), ROW() -86 )), "")</f>
        <v/>
      </c>
      <c r="AL89" s="13" t="str">
        <f t="array" ref="AL89">IFERROR(INDEX(D87:D94, SMALL(IF(ISNUMBER(SEARCH("JV2",F87:F94)), ROW(F87:F94)-MIN(ROW(F87:F94))+1, ""), ROW() -86 )), "")</f>
        <v/>
      </c>
      <c r="AM89" s="13" t="str">
        <f t="array" ref="AM89">IFERROR(INDEX(E87:E94, SMALL(IF(ISNUMBER(SEARCH("JV2",F87:F94)), ROW(F87:F94)-MIN(ROW(F87:F94))+1, ""), ROW() -86 )), "")</f>
        <v/>
      </c>
    </row>
    <row r="90" spans="2:39" s="13" customFormat="1" ht="15" customHeight="1" x14ac:dyDescent="0.3">
      <c r="B90" s="21" t="s">
        <v>288</v>
      </c>
      <c r="C90" s="1"/>
      <c r="D90" s="22" t="s">
        <v>727</v>
      </c>
      <c r="E90" s="1" t="s">
        <v>728</v>
      </c>
      <c r="F90" s="23" t="s">
        <v>14</v>
      </c>
      <c r="G90" s="24"/>
      <c r="H90" s="25">
        <v>4481</v>
      </c>
      <c r="I90" s="24"/>
      <c r="J90" s="25" t="b">
        <v>0</v>
      </c>
      <c r="K90" s="19"/>
      <c r="L90" s="26"/>
      <c r="M90" s="27"/>
      <c r="AB90" s="13" t="str">
        <f t="array" ref="AB90">IFERROR(INDEX(B87:B94, SMALL(IF("V"=F87:F94, ROW(F87:F94)-MIN(ROW(F87:F94))+1, ""), ROW() -86 )), "")</f>
        <v>Lourdes University</v>
      </c>
      <c r="AC90" s="13">
        <f t="array" ref="AC90">IFERROR(INDEX(C87:C94, SMALL(IF("V"=F87:F94, ROW(F87:F94)-MIN(ROW(F87:F94))+1, ""), ROW() -86 )), "")</f>
        <v>0</v>
      </c>
      <c r="AD90" s="13" t="str">
        <f t="array" ref="AD90">IFERROR(INDEX(D87:D94, SMALL(IF("V"=F87:F94, ROW(F87:F94)-MIN(ROW(F87:F94))+1, ""), ROW() -86 )), "")</f>
        <v>18-28276</v>
      </c>
      <c r="AE90" s="13" t="str">
        <f t="array" ref="AE90">IFERROR(INDEX(E87:E94, SMALL(IF("V"=F87:F94, ROW(F87:F94)-MIN(ROW(F87:F94))+1, ""), ROW() -86 )), "")</f>
        <v>Dezaray McIe</v>
      </c>
      <c r="AF90" s="13" t="str">
        <f t="array" ref="AF90">IFERROR(INDEX(B87:B94, SMALL(IF(ISNUMBER(SEARCH("JV1",F87:F94)), ROW(F87:F94)-MIN(ROW(F87:F94))+1, ""), ROW() -86 )), "")</f>
        <v/>
      </c>
      <c r="AG90" s="13" t="str">
        <f t="array" ref="AG90">IFERROR(INDEX(C87:C94, SMALL(IF(ISNUMBER(SEARCH("JV1",F87:F94)), ROW(F87:F94)-MIN(ROW(F87:F94))+1, ""), ROW() -86 )), "")</f>
        <v/>
      </c>
      <c r="AH90" s="13" t="str">
        <f t="array" ref="AH90">IFERROR(INDEX(D87:D94, SMALL(IF(ISNUMBER(SEARCH("JV1",F87:F94)), ROW(F87:F94)-MIN(ROW(F87:F94))+1, ""), ROW() -86 )), "")</f>
        <v/>
      </c>
      <c r="AI90" s="13" t="str">
        <f t="array" ref="AI90">IFERROR(INDEX(E87:E94, SMALL(IF(ISNUMBER(SEARCH("JV1",F87:F94)), ROW(F87:F94)-MIN(ROW(F87:F94))+1, ""), ROW() -86 )), "")</f>
        <v/>
      </c>
      <c r="AJ90" s="13" t="str">
        <f t="array" ref="AJ90">IFERROR(INDEX(B87:B94, SMALL(IF(ISNUMBER(SEARCH("JV2",F87:F94)), ROW(F87:F94)-MIN(ROW(F87:F94))+1, ""), ROW() -86 )), "")</f>
        <v/>
      </c>
      <c r="AK90" s="13" t="str">
        <f t="array" ref="AK90">IFERROR(INDEX(C87:C94, SMALL(IF(ISNUMBER(SEARCH("JV2",F87:F94)), ROW(F87:F94)-MIN(ROW(F87:F94))+1, ""), ROW() -86 )), "")</f>
        <v/>
      </c>
      <c r="AL90" s="13" t="str">
        <f t="array" ref="AL90">IFERROR(INDEX(D87:D94, SMALL(IF(ISNUMBER(SEARCH("JV2",F87:F94)), ROW(F87:F94)-MIN(ROW(F87:F94))+1, ""), ROW() -86 )), "")</f>
        <v/>
      </c>
      <c r="AM90" s="13" t="str">
        <f t="array" ref="AM90">IFERROR(INDEX(E87:E94, SMALL(IF(ISNUMBER(SEARCH("JV2",F87:F94)), ROW(F87:F94)-MIN(ROW(F87:F94))+1, ""), ROW() -86 )), "")</f>
        <v/>
      </c>
    </row>
    <row r="91" spans="2:39" s="13" customFormat="1" ht="15" customHeight="1" x14ac:dyDescent="0.3">
      <c r="B91" s="21" t="s">
        <v>288</v>
      </c>
      <c r="C91" s="1"/>
      <c r="D91" s="22" t="s">
        <v>729</v>
      </c>
      <c r="E91" s="1" t="s">
        <v>730</v>
      </c>
      <c r="F91" s="23" t="s">
        <v>14</v>
      </c>
      <c r="G91" s="24"/>
      <c r="H91" s="25">
        <v>4481</v>
      </c>
      <c r="I91" s="24"/>
      <c r="J91" s="25" t="b">
        <v>0</v>
      </c>
      <c r="K91" s="19"/>
      <c r="L91" s="26"/>
      <c r="M91" s="27"/>
      <c r="AB91" s="13" t="str">
        <f t="array" ref="AB91">IFERROR(INDEX(B87:B94, SMALL(IF("V"=F87:F94, ROW(F87:F94)-MIN(ROW(F87:F94))+1, ""), ROW() -86 )), "")</f>
        <v>Lourdes University</v>
      </c>
      <c r="AC91" s="13">
        <f t="array" ref="AC91">IFERROR(INDEX(C87:C94, SMALL(IF("V"=F87:F94, ROW(F87:F94)-MIN(ROW(F87:F94))+1, ""), ROW() -86 )), "")</f>
        <v>0</v>
      </c>
      <c r="AD91" s="13" t="str">
        <f t="array" ref="AD91">IFERROR(INDEX(D87:D94, SMALL(IF("V"=F87:F94, ROW(F87:F94)-MIN(ROW(F87:F94))+1, ""), ROW() -86 )), "")</f>
        <v>17-104813</v>
      </c>
      <c r="AE91" s="13" t="str">
        <f t="array" ref="AE91">IFERROR(INDEX(E87:E94, SMALL(IF("V"=F87:F94, ROW(F87:F94)-MIN(ROW(F87:F94))+1, ""), ROW() -86 )), "")</f>
        <v>Jaycie Arnet</v>
      </c>
      <c r="AF91" s="13" t="str">
        <f t="array" ref="AF91">IFERROR(INDEX(B87:B94, SMALL(IF(ISNUMBER(SEARCH("JV1",F87:F94)), ROW(F87:F94)-MIN(ROW(F87:F94))+1, ""), ROW() -86 )), "")</f>
        <v/>
      </c>
      <c r="AG91" s="13" t="str">
        <f t="array" ref="AG91">IFERROR(INDEX(C87:C94, SMALL(IF(ISNUMBER(SEARCH("JV1",F87:F94)), ROW(F87:F94)-MIN(ROW(F87:F94))+1, ""), ROW() -86 )), "")</f>
        <v/>
      </c>
      <c r="AH91" s="13" t="str">
        <f t="array" ref="AH91">IFERROR(INDEX(D87:D94, SMALL(IF(ISNUMBER(SEARCH("JV1",F87:F94)), ROW(F87:F94)-MIN(ROW(F87:F94))+1, ""), ROW() -86 )), "")</f>
        <v/>
      </c>
      <c r="AI91" s="13" t="str">
        <f t="array" ref="AI91">IFERROR(INDEX(E87:E94, SMALL(IF(ISNUMBER(SEARCH("JV1",F87:F94)), ROW(F87:F94)-MIN(ROW(F87:F94))+1, ""), ROW() -86 )), "")</f>
        <v/>
      </c>
      <c r="AJ91" s="13" t="str">
        <f t="array" ref="AJ91">IFERROR(INDEX(B87:B94, SMALL(IF(ISNUMBER(SEARCH("JV2",F87:F94)), ROW(F87:F94)-MIN(ROW(F87:F94))+1, ""), ROW() -86 )), "")</f>
        <v/>
      </c>
      <c r="AK91" s="13" t="str">
        <f t="array" ref="AK91">IFERROR(INDEX(C87:C94, SMALL(IF(ISNUMBER(SEARCH("JV2",F87:F94)), ROW(F87:F94)-MIN(ROW(F87:F94))+1, ""), ROW() -86 )), "")</f>
        <v/>
      </c>
      <c r="AL91" s="13" t="str">
        <f t="array" ref="AL91">IFERROR(INDEX(D87:D94, SMALL(IF(ISNUMBER(SEARCH("JV2",F87:F94)), ROW(F87:F94)-MIN(ROW(F87:F94))+1, ""), ROW() -86 )), "")</f>
        <v/>
      </c>
      <c r="AM91" s="13" t="str">
        <f t="array" ref="AM91">IFERROR(INDEX(E87:E94, SMALL(IF(ISNUMBER(SEARCH("JV2",F87:F94)), ROW(F87:F94)-MIN(ROW(F87:F94))+1, ""), ROW() -86 )), "")</f>
        <v/>
      </c>
    </row>
    <row r="92" spans="2:39" s="13" customFormat="1" ht="15" customHeight="1" x14ac:dyDescent="0.3">
      <c r="B92" s="21" t="s">
        <v>288</v>
      </c>
      <c r="C92" s="1"/>
      <c r="D92" s="22" t="s">
        <v>731</v>
      </c>
      <c r="E92" s="1" t="s">
        <v>732</v>
      </c>
      <c r="F92" s="23" t="s">
        <v>14</v>
      </c>
      <c r="G92" s="24"/>
      <c r="H92" s="25">
        <v>4481</v>
      </c>
      <c r="I92" s="24"/>
      <c r="J92" s="25" t="b">
        <v>0</v>
      </c>
      <c r="K92" s="19"/>
      <c r="L92" s="26"/>
      <c r="M92" s="27"/>
      <c r="AB92" s="13" t="str">
        <f t="array" ref="AB92">IFERROR(INDEX(B87:B94, SMALL(IF("V"=F87:F94, ROW(F87:F94)-MIN(ROW(F87:F94))+1, ""), ROW() -86 )), "")</f>
        <v>Lourdes University</v>
      </c>
      <c r="AC92" s="13">
        <f t="array" ref="AC92">IFERROR(INDEX(C87:C94, SMALL(IF("V"=F87:F94, ROW(F87:F94)-MIN(ROW(F87:F94))+1, ""), ROW() -86 )), "")</f>
        <v>0</v>
      </c>
      <c r="AD92" s="13" t="str">
        <f t="array" ref="AD92">IFERROR(INDEX(D87:D94, SMALL(IF("V"=F87:F94, ROW(F87:F94)-MIN(ROW(F87:F94))+1, ""), ROW() -86 )), "")</f>
        <v>11-607563</v>
      </c>
      <c r="AE92" s="13" t="str">
        <f t="array" ref="AE92">IFERROR(INDEX(E87:E94, SMALL(IF("V"=F87:F94, ROW(F87:F94)-MIN(ROW(F87:F94))+1, ""), ROW() -86 )), "")</f>
        <v>Mikaili Truman</v>
      </c>
      <c r="AF92" s="13" t="str">
        <f t="array" ref="AF92">IFERROR(INDEX(B87:B94, SMALL(IF(ISNUMBER(SEARCH("JV1",F87:F94)), ROW(F87:F94)-MIN(ROW(F87:F94))+1, ""), ROW() -86 )), "")</f>
        <v/>
      </c>
      <c r="AG92" s="13" t="str">
        <f t="array" ref="AG92">IFERROR(INDEX(C87:C94, SMALL(IF(ISNUMBER(SEARCH("JV1",F87:F94)), ROW(F87:F94)-MIN(ROW(F87:F94))+1, ""), ROW() -86 )), "")</f>
        <v/>
      </c>
      <c r="AH92" s="13" t="str">
        <f t="array" ref="AH92">IFERROR(INDEX(D87:D94, SMALL(IF(ISNUMBER(SEARCH("JV1",F87:F94)), ROW(F87:F94)-MIN(ROW(F87:F94))+1, ""), ROW() -86 )), "")</f>
        <v/>
      </c>
      <c r="AI92" s="13" t="str">
        <f t="array" ref="AI92">IFERROR(INDEX(E87:E94, SMALL(IF(ISNUMBER(SEARCH("JV1",F87:F94)), ROW(F87:F94)-MIN(ROW(F87:F94))+1, ""), ROW() -86 )), "")</f>
        <v/>
      </c>
      <c r="AJ92" s="13" t="str">
        <f t="array" ref="AJ92">IFERROR(INDEX(B87:B94, SMALL(IF(ISNUMBER(SEARCH("JV2",F87:F94)), ROW(F87:F94)-MIN(ROW(F87:F94))+1, ""), ROW() -86 )), "")</f>
        <v/>
      </c>
      <c r="AK92" s="13" t="str">
        <f t="array" ref="AK92">IFERROR(INDEX(C87:C94, SMALL(IF(ISNUMBER(SEARCH("JV2",F87:F94)), ROW(F87:F94)-MIN(ROW(F87:F94))+1, ""), ROW() -86 )), "")</f>
        <v/>
      </c>
      <c r="AL92" s="13" t="str">
        <f t="array" ref="AL92">IFERROR(INDEX(D87:D94, SMALL(IF(ISNUMBER(SEARCH("JV2",F87:F94)), ROW(F87:F94)-MIN(ROW(F87:F94))+1, ""), ROW() -86 )), "")</f>
        <v/>
      </c>
      <c r="AM92" s="13" t="str">
        <f t="array" ref="AM92">IFERROR(INDEX(E87:E94, SMALL(IF(ISNUMBER(SEARCH("JV2",F87:F94)), ROW(F87:F94)-MIN(ROW(F87:F94))+1, ""), ROW() -86 )), "")</f>
        <v/>
      </c>
    </row>
    <row r="93" spans="2:39" s="13" customFormat="1" ht="15" customHeight="1" x14ac:dyDescent="0.3">
      <c r="B93" s="21" t="s">
        <v>288</v>
      </c>
      <c r="C93" s="1"/>
      <c r="D93" s="22" t="s">
        <v>733</v>
      </c>
      <c r="E93" s="1" t="s">
        <v>734</v>
      </c>
      <c r="F93" s="23" t="s">
        <v>14</v>
      </c>
      <c r="G93" s="24"/>
      <c r="H93" s="25">
        <v>4481</v>
      </c>
      <c r="I93" s="24"/>
      <c r="J93" s="25" t="b">
        <v>0</v>
      </c>
      <c r="K93" s="19"/>
      <c r="L93" s="26"/>
      <c r="M93" s="27"/>
      <c r="AB93" s="13" t="str">
        <f t="array" ref="AB93">IFERROR(INDEX(B87:B94, SMALL(IF("V"=F87:F94, ROW(F87:F94)-MIN(ROW(F87:F94))+1, ""), ROW() -86 )), "")</f>
        <v>Lourdes University</v>
      </c>
      <c r="AC93" s="13">
        <f t="array" ref="AC93">IFERROR(INDEX(C87:C94, SMALL(IF("V"=F87:F94, ROW(F87:F94)-MIN(ROW(F87:F94))+1, ""), ROW() -86 )), "")</f>
        <v>0</v>
      </c>
      <c r="AD93" s="13" t="str">
        <f t="array" ref="AD93">IFERROR(INDEX(D87:D94, SMALL(IF("V"=F87:F94, ROW(F87:F94)-MIN(ROW(F87:F94))+1, ""), ROW() -86 )), "")</f>
        <v>7914-33762</v>
      </c>
      <c r="AE93" s="13" t="str">
        <f t="array" ref="AE93">IFERROR(INDEX(E87:E94, SMALL(IF("V"=F87:F94, ROW(F87:F94)-MIN(ROW(F87:F94))+1, ""), ROW() -86 )), "")</f>
        <v>Sarah Chilvers</v>
      </c>
      <c r="AF93" s="13" t="str">
        <f t="array" ref="AF93">IFERROR(INDEX(B87:B94, SMALL(IF(ISNUMBER(SEARCH("JV1",F87:F94)), ROW(F87:F94)-MIN(ROW(F87:F94))+1, ""), ROW() -86 )), "")</f>
        <v/>
      </c>
      <c r="AG93" s="13" t="str">
        <f t="array" ref="AG93">IFERROR(INDEX(C87:C94, SMALL(IF(ISNUMBER(SEARCH("JV1",F87:F94)), ROW(F87:F94)-MIN(ROW(F87:F94))+1, ""), ROW() -86 )), "")</f>
        <v/>
      </c>
      <c r="AH93" s="13" t="str">
        <f t="array" ref="AH93">IFERROR(INDEX(D87:D94, SMALL(IF(ISNUMBER(SEARCH("JV1",F87:F94)), ROW(F87:F94)-MIN(ROW(F87:F94))+1, ""), ROW() -86 )), "")</f>
        <v/>
      </c>
      <c r="AI93" s="13" t="str">
        <f t="array" ref="AI93">IFERROR(INDEX(E87:E94, SMALL(IF(ISNUMBER(SEARCH("JV1",F87:F94)), ROW(F87:F94)-MIN(ROW(F87:F94))+1, ""), ROW() -86 )), "")</f>
        <v/>
      </c>
      <c r="AJ93" s="13" t="str">
        <f t="array" ref="AJ93">IFERROR(INDEX(B87:B94, SMALL(IF(ISNUMBER(SEARCH("JV2",F87:F94)), ROW(F87:F94)-MIN(ROW(F87:F94))+1, ""), ROW() -86 )), "")</f>
        <v/>
      </c>
      <c r="AK93" s="13" t="str">
        <f t="array" ref="AK93">IFERROR(INDEX(C87:C94, SMALL(IF(ISNUMBER(SEARCH("JV2",F87:F94)), ROW(F87:F94)-MIN(ROW(F87:F94))+1, ""), ROW() -86 )), "")</f>
        <v/>
      </c>
      <c r="AL93" s="13" t="str">
        <f t="array" ref="AL93">IFERROR(INDEX(D87:D94, SMALL(IF(ISNUMBER(SEARCH("JV2",F87:F94)), ROW(F87:F94)-MIN(ROW(F87:F94))+1, ""), ROW() -86 )), "")</f>
        <v/>
      </c>
      <c r="AM93" s="13" t="str">
        <f t="array" ref="AM93">IFERROR(INDEX(E87:E94, SMALL(IF(ISNUMBER(SEARCH("JV2",F87:F94)), ROW(F87:F94)-MIN(ROW(F87:F94))+1, ""), ROW() -86 )), "")</f>
        <v/>
      </c>
    </row>
    <row r="94" spans="2:39" s="13" customFormat="1" ht="15" customHeight="1" x14ac:dyDescent="0.3">
      <c r="B94" s="21" t="s">
        <v>288</v>
      </c>
      <c r="C94" s="1"/>
      <c r="D94" s="22" t="s">
        <v>735</v>
      </c>
      <c r="E94" s="1" t="s">
        <v>736</v>
      </c>
      <c r="F94" s="23" t="s">
        <v>14</v>
      </c>
      <c r="G94" s="24"/>
      <c r="H94" s="25">
        <v>4481</v>
      </c>
      <c r="I94" s="24"/>
      <c r="J94" s="25" t="b">
        <v>0</v>
      </c>
      <c r="K94" s="19"/>
      <c r="L94" s="26"/>
      <c r="M94" s="27"/>
      <c r="AB94" s="13" t="str">
        <f t="array" ref="AB94">IFERROR(INDEX(B87:B94, SMALL(IF("V"=F87:F94, ROW(F87:F94)-MIN(ROW(F87:F94))+1, ""), ROW() -86 )), "")</f>
        <v>Lourdes University</v>
      </c>
      <c r="AC94" s="13">
        <f t="array" ref="AC94">IFERROR(INDEX(C87:C94, SMALL(IF("V"=F87:F94, ROW(F87:F94)-MIN(ROW(F87:F94))+1, ""), ROW() -86 )), "")</f>
        <v>0</v>
      </c>
      <c r="AD94" s="13" t="str">
        <f t="array" ref="AD94">IFERROR(INDEX(D87:D94, SMALL(IF("V"=F87:F94, ROW(F87:F94)-MIN(ROW(F87:F94))+1, ""), ROW() -86 )), "")</f>
        <v>11-743533</v>
      </c>
      <c r="AE94" s="13" t="str">
        <f t="array" ref="AE94">IFERROR(INDEX(E87:E94, SMALL(IF("V"=F87:F94, ROW(F87:F94)-MIN(ROW(F87:F94))+1, ""), ROW() -86 )), "")</f>
        <v>Taylor Mcbride</v>
      </c>
      <c r="AF94" s="13" t="str">
        <f t="array" ref="AF94">IFERROR(INDEX(B87:B94, SMALL(IF(ISNUMBER(SEARCH("JV1",F87:F94)), ROW(F87:F94)-MIN(ROW(F87:F94))+1, ""), ROW() -86 )), "")</f>
        <v/>
      </c>
      <c r="AG94" s="13" t="str">
        <f t="array" ref="AG94">IFERROR(INDEX(C87:C94, SMALL(IF(ISNUMBER(SEARCH("JV1",F87:F94)), ROW(F87:F94)-MIN(ROW(F87:F94))+1, ""), ROW() -86 )), "")</f>
        <v/>
      </c>
      <c r="AH94" s="13" t="str">
        <f t="array" ref="AH94">IFERROR(INDEX(D87:D94, SMALL(IF(ISNUMBER(SEARCH("JV1",F87:F94)), ROW(F87:F94)-MIN(ROW(F87:F94))+1, ""), ROW() -86 )), "")</f>
        <v/>
      </c>
      <c r="AI94" s="13" t="str">
        <f t="array" ref="AI94">IFERROR(INDEX(E87:E94, SMALL(IF(ISNUMBER(SEARCH("JV1",F87:F94)), ROW(F87:F94)-MIN(ROW(F87:F94))+1, ""), ROW() -86 )), "")</f>
        <v/>
      </c>
      <c r="AJ94" s="13" t="str">
        <f t="array" ref="AJ94">IFERROR(INDEX(B87:B94, SMALL(IF(ISNUMBER(SEARCH("JV2",F87:F94)), ROW(F87:F94)-MIN(ROW(F87:F94))+1, ""), ROW() -86 )), "")</f>
        <v/>
      </c>
      <c r="AK94" s="13" t="str">
        <f t="array" ref="AK94">IFERROR(INDEX(C87:C94, SMALL(IF(ISNUMBER(SEARCH("JV2",F87:F94)), ROW(F87:F94)-MIN(ROW(F87:F94))+1, ""), ROW() -86 )), "")</f>
        <v/>
      </c>
      <c r="AL94" s="13" t="str">
        <f t="array" ref="AL94">IFERROR(INDEX(D87:D94, SMALL(IF(ISNUMBER(SEARCH("JV2",F87:F94)), ROW(F87:F94)-MIN(ROW(F87:F94))+1, ""), ROW() -86 )), "")</f>
        <v/>
      </c>
      <c r="AM94" s="13" t="str">
        <f t="array" ref="AM94">IFERROR(INDEX(E87:E94, SMALL(IF(ISNUMBER(SEARCH("JV2",F87:F94)), ROW(F87:F94)-MIN(ROW(F87:F94))+1, ""), ROW() -86 )), "")</f>
        <v/>
      </c>
    </row>
    <row r="95" spans="2:39" s="13" customFormat="1" ht="15" customHeight="1" x14ac:dyDescent="0.3">
      <c r="B95" s="21" t="s">
        <v>303</v>
      </c>
      <c r="C95" s="1"/>
      <c r="D95" s="22" t="s">
        <v>737</v>
      </c>
      <c r="E95" s="1" t="s">
        <v>738</v>
      </c>
      <c r="F95" s="23" t="s">
        <v>14</v>
      </c>
      <c r="G95" s="24"/>
      <c r="H95" s="25">
        <v>4438</v>
      </c>
      <c r="I95" s="24"/>
      <c r="J95" s="25" t="b">
        <v>0</v>
      </c>
      <c r="K95" s="19"/>
      <c r="L95" s="26"/>
      <c r="M95" s="27"/>
      <c r="AB95" s="13" t="str">
        <f t="array" ref="AB95">IFERROR(INDEX(B95:B107, SMALL(IF("V"=F95:F107, ROW(F95:F107)-MIN(ROW(F95:F107))+1, ""), ROW() -94 )), "")</f>
        <v>Madonna University</v>
      </c>
      <c r="AC95" s="13">
        <f t="array" ref="AC95">IFERROR(INDEX(C95:C107, SMALL(IF("V"=F95:F107, ROW(F95:F107)-MIN(ROW(F95:F107))+1, ""), ROW() -94 )), "")</f>
        <v>0</v>
      </c>
      <c r="AD95" s="13" t="str">
        <f t="array" ref="AD95">IFERROR(INDEX(D95:D107, SMALL(IF("V"=F95:F107, ROW(F95:F107)-MIN(ROW(F95:F107))+1, ""), ROW() -94 )), "")</f>
        <v>7914-20325</v>
      </c>
      <c r="AE95" s="13" t="str">
        <f t="array" ref="AE95">IFERROR(INDEX(E95:E107, SMALL(IF("V"=F95:F107, ROW(F95:F107)-MIN(ROW(F95:F107))+1, ""), ROW() -94 )), "")</f>
        <v>Angelita Rodriguez</v>
      </c>
      <c r="AF95" s="13" t="str">
        <f t="array" ref="AF95">IFERROR(INDEX(B95:B107, SMALL(IF(ISNUMBER(SEARCH("JV1",F95:F107)), ROW(F95:F107)-MIN(ROW(F95:F107))+1, ""), ROW() -94 )), "")</f>
        <v>Madonna University</v>
      </c>
      <c r="AG95" s="13">
        <f t="array" ref="AG95">IFERROR(INDEX(C95:C107, SMALL(IF(ISNUMBER(SEARCH("JV1",F95:F107)), ROW(F95:F107)-MIN(ROW(F95:F107))+1, ""), ROW() -94 )), "")</f>
        <v>0</v>
      </c>
      <c r="AH95" s="13" t="str">
        <f t="array" ref="AH95">IFERROR(INDEX(D95:D107, SMALL(IF(ISNUMBER(SEARCH("JV1",F95:F107)), ROW(F95:F107)-MIN(ROW(F95:F107))+1, ""), ROW() -94 )), "")</f>
        <v>11-666945</v>
      </c>
      <c r="AI95" s="13" t="str">
        <f t="array" ref="AI95">IFERROR(INDEX(E95:E107, SMALL(IF(ISNUMBER(SEARCH("JV1",F95:F107)), ROW(F95:F107)-MIN(ROW(F95:F107))+1, ""), ROW() -94 )), "")</f>
        <v>Bayleigh Shimmell</v>
      </c>
      <c r="AJ95" s="13" t="str">
        <f t="array" ref="AJ95">IFERROR(INDEX(B95:B107, SMALL(IF(ISNUMBER(SEARCH("JV2",F95:F107)), ROW(F95:F107)-MIN(ROW(F95:F107))+1, ""), ROW() -94 )), "")</f>
        <v/>
      </c>
      <c r="AK95" s="13" t="str">
        <f t="array" ref="AK95">IFERROR(INDEX(C95:C107, SMALL(IF(ISNUMBER(SEARCH("JV2",F95:F107)), ROW(F95:F107)-MIN(ROW(F95:F107))+1, ""), ROW() -94 )), "")</f>
        <v/>
      </c>
      <c r="AL95" s="13" t="str">
        <f t="array" ref="AL95">IFERROR(INDEX(D95:D107, SMALL(IF(ISNUMBER(SEARCH("JV2",F95:F107)), ROW(F95:F107)-MIN(ROW(F95:F107))+1, ""), ROW() -94 )), "")</f>
        <v/>
      </c>
      <c r="AM95" s="13" t="str">
        <f t="array" ref="AM95">IFERROR(INDEX(E95:E107, SMALL(IF(ISNUMBER(SEARCH("JV2",F95:F107)), ROW(F95:F107)-MIN(ROW(F95:F107))+1, ""), ROW() -94 )), "")</f>
        <v/>
      </c>
    </row>
    <row r="96" spans="2:39" s="13" customFormat="1" ht="15" customHeight="1" x14ac:dyDescent="0.3">
      <c r="B96" s="21" t="s">
        <v>303</v>
      </c>
      <c r="C96" s="1"/>
      <c r="D96" s="22" t="s">
        <v>739</v>
      </c>
      <c r="E96" s="1" t="s">
        <v>740</v>
      </c>
      <c r="F96" s="23" t="s">
        <v>17</v>
      </c>
      <c r="G96" s="24"/>
      <c r="H96" s="25">
        <v>4438</v>
      </c>
      <c r="I96" s="24"/>
      <c r="J96" s="25" t="b">
        <v>0</v>
      </c>
      <c r="K96" s="19"/>
      <c r="L96" s="26"/>
      <c r="M96" s="27"/>
      <c r="AB96" s="13" t="str">
        <f t="array" ref="AB96">IFERROR(INDEX(B95:B107, SMALL(IF("V"=F95:F107, ROW(F95:F107)-MIN(ROW(F95:F107))+1, ""), ROW() -94 )), "")</f>
        <v>Madonna University</v>
      </c>
      <c r="AC96" s="13">
        <f t="array" ref="AC96">IFERROR(INDEX(C95:C107, SMALL(IF("V"=F95:F107, ROW(F95:F107)-MIN(ROW(F95:F107))+1, ""), ROW() -94 )), "")</f>
        <v>0</v>
      </c>
      <c r="AD96" s="13" t="str">
        <f t="array" ref="AD96">IFERROR(INDEX(D95:D107, SMALL(IF("V"=F95:F107, ROW(F95:F107)-MIN(ROW(F95:F107))+1, ""), ROW() -94 )), "")</f>
        <v>11-85881</v>
      </c>
      <c r="AE96" s="13" t="str">
        <f t="array" ref="AE96">IFERROR(INDEX(E95:E107, SMALL(IF("V"=F95:F107, ROW(F95:F107)-MIN(ROW(F95:F107))+1, ""), ROW() -94 )), "")</f>
        <v>Cassidy Halstead</v>
      </c>
      <c r="AF96" s="13" t="str">
        <f t="array" ref="AF96">IFERROR(INDEX(B95:B107, SMALL(IF(ISNUMBER(SEARCH("JV1",F95:F107)), ROW(F95:F107)-MIN(ROW(F95:F107))+1, ""), ROW() -94 )), "")</f>
        <v>Madonna University</v>
      </c>
      <c r="AG96" s="13">
        <f t="array" ref="AG96">IFERROR(INDEX(C95:C107, SMALL(IF(ISNUMBER(SEARCH("JV1",F95:F107)), ROW(F95:F107)-MIN(ROW(F95:F107))+1, ""), ROW() -94 )), "")</f>
        <v>0</v>
      </c>
      <c r="AH96" s="13" t="str">
        <f t="array" ref="AH96">IFERROR(INDEX(D95:D107, SMALL(IF(ISNUMBER(SEARCH("JV1",F95:F107)), ROW(F95:F107)-MIN(ROW(F95:F107))+1, ""), ROW() -94 )), "")</f>
        <v>22-10201</v>
      </c>
      <c r="AI96" s="13" t="str">
        <f t="array" ref="AI96">IFERROR(INDEX(E95:E107, SMALL(IF(ISNUMBER(SEARCH("JV1",F95:F107)), ROW(F95:F107)-MIN(ROW(F95:F107))+1, ""), ROW() -94 )), "")</f>
        <v>Britney Manning</v>
      </c>
      <c r="AJ96" s="13" t="str">
        <f t="array" ref="AJ96">IFERROR(INDEX(B95:B107, SMALL(IF(ISNUMBER(SEARCH("JV2",F95:F107)), ROW(F95:F107)-MIN(ROW(F95:F107))+1, ""), ROW() -94 )), "")</f>
        <v/>
      </c>
      <c r="AK96" s="13" t="str">
        <f t="array" ref="AK96">IFERROR(INDEX(C95:C107, SMALL(IF(ISNUMBER(SEARCH("JV2",F95:F107)), ROW(F95:F107)-MIN(ROW(F95:F107))+1, ""), ROW() -94 )), "")</f>
        <v/>
      </c>
      <c r="AL96" s="13" t="str">
        <f t="array" ref="AL96">IFERROR(INDEX(D95:D107, SMALL(IF(ISNUMBER(SEARCH("JV2",F95:F107)), ROW(F95:F107)-MIN(ROW(F95:F107))+1, ""), ROW() -94 )), "")</f>
        <v/>
      </c>
      <c r="AM96" s="13" t="str">
        <f t="array" ref="AM96">IFERROR(INDEX(E95:E107, SMALL(IF(ISNUMBER(SEARCH("JV2",F95:F107)), ROW(F95:F107)-MIN(ROW(F95:F107))+1, ""), ROW() -94 )), "")</f>
        <v/>
      </c>
    </row>
    <row r="97" spans="2:39" s="13" customFormat="1" ht="15" customHeight="1" x14ac:dyDescent="0.3">
      <c r="B97" s="21" t="s">
        <v>303</v>
      </c>
      <c r="C97" s="1"/>
      <c r="D97" s="22" t="s">
        <v>741</v>
      </c>
      <c r="E97" s="1" t="s">
        <v>742</v>
      </c>
      <c r="F97" s="23" t="s">
        <v>17</v>
      </c>
      <c r="G97" s="24"/>
      <c r="H97" s="25">
        <v>4438</v>
      </c>
      <c r="I97" s="24"/>
      <c r="J97" s="25" t="b">
        <v>0</v>
      </c>
      <c r="K97" s="19"/>
      <c r="L97" s="26"/>
      <c r="M97" s="27"/>
      <c r="AB97" s="13" t="str">
        <f t="array" ref="AB97">IFERROR(INDEX(B95:B107, SMALL(IF("V"=F95:F107, ROW(F95:F107)-MIN(ROW(F95:F107))+1, ""), ROW() -94 )), "")</f>
        <v>Madonna University</v>
      </c>
      <c r="AC97" s="13">
        <f t="array" ref="AC97">IFERROR(INDEX(C95:C107, SMALL(IF("V"=F95:F107, ROW(F95:F107)-MIN(ROW(F95:F107))+1, ""), ROW() -94 )), "")</f>
        <v>0</v>
      </c>
      <c r="AD97" s="13" t="str">
        <f t="array" ref="AD97">IFERROR(INDEX(D95:D107, SMALL(IF("V"=F95:F107, ROW(F95:F107)-MIN(ROW(F95:F107))+1, ""), ROW() -94 )), "")</f>
        <v>11-151762</v>
      </c>
      <c r="AE97" s="13" t="str">
        <f t="array" ref="AE97">IFERROR(INDEX(E95:E107, SMALL(IF("V"=F95:F107, ROW(F95:F107)-MIN(ROW(F95:F107))+1, ""), ROW() -94 )), "")</f>
        <v>Jillian Lipinski</v>
      </c>
      <c r="AF97" s="13" t="str">
        <f t="array" ref="AF97">IFERROR(INDEX(B95:B107, SMALL(IF(ISNUMBER(SEARCH("JV1",F95:F107)), ROW(F95:F107)-MIN(ROW(F95:F107))+1, ""), ROW() -94 )), "")</f>
        <v>Madonna University</v>
      </c>
      <c r="AG97" s="13">
        <f t="array" ref="AG97">IFERROR(INDEX(C95:C107, SMALL(IF(ISNUMBER(SEARCH("JV1",F95:F107)), ROW(F95:F107)-MIN(ROW(F95:F107))+1, ""), ROW() -94 )), "")</f>
        <v>0</v>
      </c>
      <c r="AH97" s="13" t="str">
        <f t="array" ref="AH97">IFERROR(INDEX(D95:D107, SMALL(IF(ISNUMBER(SEARCH("JV1",F95:F107)), ROW(F95:F107)-MIN(ROW(F95:F107))+1, ""), ROW() -94 )), "")</f>
        <v>21-36245</v>
      </c>
      <c r="AI97" s="13" t="str">
        <f t="array" ref="AI97">IFERROR(INDEX(E95:E107, SMALL(IF(ISNUMBER(SEARCH("JV1",F95:F107)), ROW(F95:F107)-MIN(ROW(F95:F107))+1, ""), ROW() -94 )), "")</f>
        <v>Hannah Thoms</v>
      </c>
      <c r="AJ97" s="13" t="str">
        <f t="array" ref="AJ97">IFERROR(INDEX(B95:B107, SMALL(IF(ISNUMBER(SEARCH("JV2",F95:F107)), ROW(F95:F107)-MIN(ROW(F95:F107))+1, ""), ROW() -94 )), "")</f>
        <v/>
      </c>
      <c r="AK97" s="13" t="str">
        <f t="array" ref="AK97">IFERROR(INDEX(C95:C107, SMALL(IF(ISNUMBER(SEARCH("JV2",F95:F107)), ROW(F95:F107)-MIN(ROW(F95:F107))+1, ""), ROW() -94 )), "")</f>
        <v/>
      </c>
      <c r="AL97" s="13" t="str">
        <f t="array" ref="AL97">IFERROR(INDEX(D95:D107, SMALL(IF(ISNUMBER(SEARCH("JV2",F95:F107)), ROW(F95:F107)-MIN(ROW(F95:F107))+1, ""), ROW() -94 )), "")</f>
        <v/>
      </c>
      <c r="AM97" s="13" t="str">
        <f t="array" ref="AM97">IFERROR(INDEX(E95:E107, SMALL(IF(ISNUMBER(SEARCH("JV2",F95:F107)), ROW(F95:F107)-MIN(ROW(F95:F107))+1, ""), ROW() -94 )), "")</f>
        <v/>
      </c>
    </row>
    <row r="98" spans="2:39" s="13" customFormat="1" ht="15" customHeight="1" x14ac:dyDescent="0.3">
      <c r="B98" s="21" t="s">
        <v>303</v>
      </c>
      <c r="C98" s="1"/>
      <c r="D98" s="22" t="s">
        <v>743</v>
      </c>
      <c r="E98" s="1" t="s">
        <v>744</v>
      </c>
      <c r="F98" s="23" t="s">
        <v>14</v>
      </c>
      <c r="G98" s="24"/>
      <c r="H98" s="25">
        <v>4438</v>
      </c>
      <c r="I98" s="24"/>
      <c r="J98" s="25" t="b">
        <v>0</v>
      </c>
      <c r="K98" s="19"/>
      <c r="L98" s="26"/>
      <c r="M98" s="27"/>
      <c r="AB98" s="13" t="str">
        <f t="array" ref="AB98">IFERROR(INDEX(B95:B107, SMALL(IF("V"=F95:F107, ROW(F95:F107)-MIN(ROW(F95:F107))+1, ""), ROW() -94 )), "")</f>
        <v>Madonna University</v>
      </c>
      <c r="AC98" s="13">
        <f t="array" ref="AC98">IFERROR(INDEX(C95:C107, SMALL(IF("V"=F95:F107, ROW(F95:F107)-MIN(ROW(F95:F107))+1, ""), ROW() -94 )), "")</f>
        <v>0</v>
      </c>
      <c r="AD98" s="13" t="str">
        <f t="array" ref="AD98">IFERROR(INDEX(D95:D107, SMALL(IF("V"=F95:F107, ROW(F95:F107)-MIN(ROW(F95:F107))+1, ""), ROW() -94 )), "")</f>
        <v>11-307138</v>
      </c>
      <c r="AE98" s="13" t="str">
        <f t="array" ref="AE98">IFERROR(INDEX(E95:E107, SMALL(IF("V"=F95:F107, ROW(F95:F107)-MIN(ROW(F95:F107))+1, ""), ROW() -94 )), "")</f>
        <v>Katherine Dybicki</v>
      </c>
      <c r="AF98" s="13" t="str">
        <f t="array" ref="AF98">IFERROR(INDEX(B95:B107, SMALL(IF(ISNUMBER(SEARCH("JV1",F95:F107)), ROW(F95:F107)-MIN(ROW(F95:F107))+1, ""), ROW() -94 )), "")</f>
        <v>Madonna University</v>
      </c>
      <c r="AG98" s="13">
        <f t="array" ref="AG98">IFERROR(INDEX(C95:C107, SMALL(IF(ISNUMBER(SEARCH("JV1",F95:F107)), ROW(F95:F107)-MIN(ROW(F95:F107))+1, ""), ROW() -94 )), "")</f>
        <v>0</v>
      </c>
      <c r="AH98" s="13" t="str">
        <f t="array" ref="AH98">IFERROR(INDEX(D95:D107, SMALL(IF(ISNUMBER(SEARCH("JV1",F95:F107)), ROW(F95:F107)-MIN(ROW(F95:F107))+1, ""), ROW() -94 )), "")</f>
        <v>11-411104</v>
      </c>
      <c r="AI98" s="13" t="str">
        <f t="array" ref="AI98">IFERROR(INDEX(E95:E107, SMALL(IF(ISNUMBER(SEARCH("JV1",F95:F107)), ROW(F95:F107)-MIN(ROW(F95:F107))+1, ""), ROW() -94 )), "")</f>
        <v>Isabella Portman</v>
      </c>
      <c r="AJ98" s="13" t="str">
        <f t="array" ref="AJ98">IFERROR(INDEX(B95:B107, SMALL(IF(ISNUMBER(SEARCH("JV2",F95:F107)), ROW(F95:F107)-MIN(ROW(F95:F107))+1, ""), ROW() -94 )), "")</f>
        <v/>
      </c>
      <c r="AK98" s="13" t="str">
        <f t="array" ref="AK98">IFERROR(INDEX(C95:C107, SMALL(IF(ISNUMBER(SEARCH("JV2",F95:F107)), ROW(F95:F107)-MIN(ROW(F95:F107))+1, ""), ROW() -94 )), "")</f>
        <v/>
      </c>
      <c r="AL98" s="13" t="str">
        <f t="array" ref="AL98">IFERROR(INDEX(D95:D107, SMALL(IF(ISNUMBER(SEARCH("JV2",F95:F107)), ROW(F95:F107)-MIN(ROW(F95:F107))+1, ""), ROW() -94 )), "")</f>
        <v/>
      </c>
      <c r="AM98" s="13" t="str">
        <f t="array" ref="AM98">IFERROR(INDEX(E95:E107, SMALL(IF(ISNUMBER(SEARCH("JV2",F95:F107)), ROW(F95:F107)-MIN(ROW(F95:F107))+1, ""), ROW() -94 )), "")</f>
        <v/>
      </c>
    </row>
    <row r="99" spans="2:39" s="13" customFormat="1" ht="15" customHeight="1" x14ac:dyDescent="0.3">
      <c r="B99" s="21" t="s">
        <v>303</v>
      </c>
      <c r="C99" s="1"/>
      <c r="D99" s="22" t="s">
        <v>745</v>
      </c>
      <c r="E99" s="1" t="s">
        <v>746</v>
      </c>
      <c r="F99" s="23" t="s">
        <v>17</v>
      </c>
      <c r="G99" s="24"/>
      <c r="H99" s="25">
        <v>4438</v>
      </c>
      <c r="I99" s="24"/>
      <c r="J99" s="25" t="b">
        <v>0</v>
      </c>
      <c r="K99" s="19"/>
      <c r="L99" s="26"/>
      <c r="M99" s="27"/>
      <c r="AB99" s="13" t="str">
        <f t="array" ref="AB99">IFERROR(INDEX(B95:B107, SMALL(IF("V"=F95:F107, ROW(F95:F107)-MIN(ROW(F95:F107))+1, ""), ROW() -94 )), "")</f>
        <v>Madonna University</v>
      </c>
      <c r="AC99" s="13">
        <f t="array" ref="AC99">IFERROR(INDEX(C95:C107, SMALL(IF("V"=F95:F107, ROW(F95:F107)-MIN(ROW(F95:F107))+1, ""), ROW() -94 )), "")</f>
        <v>0</v>
      </c>
      <c r="AD99" s="13" t="str">
        <f t="array" ref="AD99">IFERROR(INDEX(D95:D107, SMALL(IF("V"=F95:F107, ROW(F95:F107)-MIN(ROW(F95:F107))+1, ""), ROW() -94 )), "")</f>
        <v>15-114407</v>
      </c>
      <c r="AE99" s="13" t="str">
        <f t="array" ref="AE99">IFERROR(INDEX(E95:E107, SMALL(IF("V"=F95:F107, ROW(F95:F107)-MIN(ROW(F95:F107))+1, ""), ROW() -94 )), "")</f>
        <v>Laila Lupercio</v>
      </c>
      <c r="AF99" s="13" t="str">
        <f t="array" ref="AF99">IFERROR(INDEX(B95:B107, SMALL(IF(ISNUMBER(SEARCH("JV1",F95:F107)), ROW(F95:F107)-MIN(ROW(F95:F107))+1, ""), ROW() -94 )), "")</f>
        <v>Madonna University</v>
      </c>
      <c r="AG99" s="13">
        <f t="array" ref="AG99">IFERROR(INDEX(C95:C107, SMALL(IF(ISNUMBER(SEARCH("JV1",F95:F107)), ROW(F95:F107)-MIN(ROW(F95:F107))+1, ""), ROW() -94 )), "")</f>
        <v>0</v>
      </c>
      <c r="AH99" s="13" t="str">
        <f t="array" ref="AH99">IFERROR(INDEX(D95:D107, SMALL(IF(ISNUMBER(SEARCH("JV1",F95:F107)), ROW(F95:F107)-MIN(ROW(F95:F107))+1, ""), ROW() -94 )), "")</f>
        <v>8568-475384</v>
      </c>
      <c r="AI99" s="13" t="str">
        <f t="array" ref="AI99">IFERROR(INDEX(E95:E107, SMALL(IF(ISNUMBER(SEARCH("JV1",F95:F107)), ROW(F95:F107)-MIN(ROW(F95:F107))+1, ""), ROW() -94 )), "")</f>
        <v>Tamia Jackson</v>
      </c>
      <c r="AJ99" s="13" t="str">
        <f t="array" ref="AJ99">IFERROR(INDEX(B95:B107, SMALL(IF(ISNUMBER(SEARCH("JV2",F95:F107)), ROW(F95:F107)-MIN(ROW(F95:F107))+1, ""), ROW() -94 )), "")</f>
        <v/>
      </c>
      <c r="AK99" s="13" t="str">
        <f t="array" ref="AK99">IFERROR(INDEX(C95:C107, SMALL(IF(ISNUMBER(SEARCH("JV2",F95:F107)), ROW(F95:F107)-MIN(ROW(F95:F107))+1, ""), ROW() -94 )), "")</f>
        <v/>
      </c>
      <c r="AL99" s="13" t="str">
        <f t="array" ref="AL99">IFERROR(INDEX(D95:D107, SMALL(IF(ISNUMBER(SEARCH("JV2",F95:F107)), ROW(F95:F107)-MIN(ROW(F95:F107))+1, ""), ROW() -94 )), "")</f>
        <v/>
      </c>
      <c r="AM99" s="13" t="str">
        <f t="array" ref="AM99">IFERROR(INDEX(E95:E107, SMALL(IF(ISNUMBER(SEARCH("JV2",F95:F107)), ROW(F95:F107)-MIN(ROW(F95:F107))+1, ""), ROW() -94 )), "")</f>
        <v/>
      </c>
    </row>
    <row r="100" spans="2:39" s="13" customFormat="1" ht="15" customHeight="1" x14ac:dyDescent="0.3">
      <c r="B100" s="21" t="s">
        <v>303</v>
      </c>
      <c r="C100" s="1"/>
      <c r="D100" s="22" t="s">
        <v>747</v>
      </c>
      <c r="E100" s="1" t="s">
        <v>748</v>
      </c>
      <c r="F100" s="23" t="s">
        <v>17</v>
      </c>
      <c r="G100" s="24"/>
      <c r="H100" s="25">
        <v>4438</v>
      </c>
      <c r="I100" s="24"/>
      <c r="J100" s="25" t="b">
        <v>0</v>
      </c>
      <c r="K100" s="19"/>
      <c r="L100" s="26"/>
      <c r="M100" s="27"/>
      <c r="AB100" s="13" t="str">
        <f t="array" ref="AB100">IFERROR(INDEX(B95:B107, SMALL(IF("V"=F95:F107, ROW(F95:F107)-MIN(ROW(F95:F107))+1, ""), ROW() -94 )), "")</f>
        <v>Madonna University</v>
      </c>
      <c r="AC100" s="13">
        <f t="array" ref="AC100">IFERROR(INDEX(C95:C107, SMALL(IF("V"=F95:F107, ROW(F95:F107)-MIN(ROW(F95:F107))+1, ""), ROW() -94 )), "")</f>
        <v>0</v>
      </c>
      <c r="AD100" s="13" t="str">
        <f t="array" ref="AD100">IFERROR(INDEX(D95:D107, SMALL(IF("V"=F95:F107, ROW(F95:F107)-MIN(ROW(F95:F107))+1, ""), ROW() -94 )), "")</f>
        <v>7914-5720</v>
      </c>
      <c r="AE100" s="13" t="str">
        <f t="array" ref="AE100">IFERROR(INDEX(E95:E107, SMALL(IF("V"=F95:F107, ROW(F95:F107)-MIN(ROW(F95:F107))+1, ""), ROW() -94 )), "")</f>
        <v>Maya Janowicz</v>
      </c>
      <c r="AF100" s="13" t="str">
        <f t="array" ref="AF100">IFERROR(INDEX(B95:B107, SMALL(IF(ISNUMBER(SEARCH("JV1",F95:F107)), ROW(F95:F107)-MIN(ROW(F95:F107))+1, ""), ROW() -94 )), "")</f>
        <v/>
      </c>
      <c r="AG100" s="13" t="str">
        <f t="array" ref="AG100">IFERROR(INDEX(C95:C107, SMALL(IF(ISNUMBER(SEARCH("JV1",F95:F107)), ROW(F95:F107)-MIN(ROW(F95:F107))+1, ""), ROW() -94 )), "")</f>
        <v/>
      </c>
      <c r="AH100" s="13" t="str">
        <f t="array" ref="AH100">IFERROR(INDEX(D95:D107, SMALL(IF(ISNUMBER(SEARCH("JV1",F95:F107)), ROW(F95:F107)-MIN(ROW(F95:F107))+1, ""), ROW() -94 )), "")</f>
        <v/>
      </c>
      <c r="AI100" s="13" t="str">
        <f t="array" ref="AI100">IFERROR(INDEX(E95:E107, SMALL(IF(ISNUMBER(SEARCH("JV1",F95:F107)), ROW(F95:F107)-MIN(ROW(F95:F107))+1, ""), ROW() -94 )), "")</f>
        <v/>
      </c>
      <c r="AJ100" s="13" t="str">
        <f t="array" ref="AJ100">IFERROR(INDEX(B95:B107, SMALL(IF(ISNUMBER(SEARCH("JV2",F95:F107)), ROW(F95:F107)-MIN(ROW(F95:F107))+1, ""), ROW() -94 )), "")</f>
        <v/>
      </c>
      <c r="AK100" s="13" t="str">
        <f t="array" ref="AK100">IFERROR(INDEX(C95:C107, SMALL(IF(ISNUMBER(SEARCH("JV2",F95:F107)), ROW(F95:F107)-MIN(ROW(F95:F107))+1, ""), ROW() -94 )), "")</f>
        <v/>
      </c>
      <c r="AL100" s="13" t="str">
        <f t="array" ref="AL100">IFERROR(INDEX(D95:D107, SMALL(IF(ISNUMBER(SEARCH("JV2",F95:F107)), ROW(F95:F107)-MIN(ROW(F95:F107))+1, ""), ROW() -94 )), "")</f>
        <v/>
      </c>
      <c r="AM100" s="13" t="str">
        <f t="array" ref="AM100">IFERROR(INDEX(E95:E107, SMALL(IF(ISNUMBER(SEARCH("JV2",F95:F107)), ROW(F95:F107)-MIN(ROW(F95:F107))+1, ""), ROW() -94 )), "")</f>
        <v/>
      </c>
    </row>
    <row r="101" spans="2:39" s="13" customFormat="1" ht="15" customHeight="1" x14ac:dyDescent="0.3">
      <c r="B101" s="21" t="s">
        <v>303</v>
      </c>
      <c r="C101" s="1"/>
      <c r="D101" s="22" t="s">
        <v>749</v>
      </c>
      <c r="E101" s="1" t="s">
        <v>750</v>
      </c>
      <c r="F101" s="23" t="s">
        <v>14</v>
      </c>
      <c r="G101" s="24"/>
      <c r="H101" s="25">
        <v>4438</v>
      </c>
      <c r="I101" s="24"/>
      <c r="J101" s="25" t="b">
        <v>0</v>
      </c>
      <c r="K101" s="19"/>
      <c r="L101" s="26"/>
      <c r="M101" s="27"/>
      <c r="AB101" s="13" t="str">
        <f t="array" ref="AB101">IFERROR(INDEX(B95:B107, SMALL(IF("V"=F95:F107, ROW(F95:F107)-MIN(ROW(F95:F107))+1, ""), ROW() -94 )), "")</f>
        <v>Madonna University</v>
      </c>
      <c r="AC101" s="13">
        <f t="array" ref="AC101">IFERROR(INDEX(C95:C107, SMALL(IF("V"=F95:F107, ROW(F95:F107)-MIN(ROW(F95:F107))+1, ""), ROW() -94 )), "")</f>
        <v>0</v>
      </c>
      <c r="AD101" s="13" t="str">
        <f t="array" ref="AD101">IFERROR(INDEX(D95:D107, SMALL(IF("V"=F95:F107, ROW(F95:F107)-MIN(ROW(F95:F107))+1, ""), ROW() -94 )), "")</f>
        <v>7914-50888</v>
      </c>
      <c r="AE101" s="13" t="str">
        <f t="array" ref="AE101">IFERROR(INDEX(E95:E107, SMALL(IF("V"=F95:F107, ROW(F95:F107)-MIN(ROW(F95:F107))+1, ""), ROW() -94 )), "")</f>
        <v>Olivia Spaller</v>
      </c>
      <c r="AF101" s="13" t="str">
        <f t="array" ref="AF101">IFERROR(INDEX(B95:B107, SMALL(IF(ISNUMBER(SEARCH("JV1",F95:F107)), ROW(F95:F107)-MIN(ROW(F95:F107))+1, ""), ROW() -94 )), "")</f>
        <v/>
      </c>
      <c r="AG101" s="13" t="str">
        <f t="array" ref="AG101">IFERROR(INDEX(C95:C107, SMALL(IF(ISNUMBER(SEARCH("JV1",F95:F107)), ROW(F95:F107)-MIN(ROW(F95:F107))+1, ""), ROW() -94 )), "")</f>
        <v/>
      </c>
      <c r="AH101" s="13" t="str">
        <f t="array" ref="AH101">IFERROR(INDEX(D95:D107, SMALL(IF(ISNUMBER(SEARCH("JV1",F95:F107)), ROW(F95:F107)-MIN(ROW(F95:F107))+1, ""), ROW() -94 )), "")</f>
        <v/>
      </c>
      <c r="AI101" s="13" t="str">
        <f t="array" ref="AI101">IFERROR(INDEX(E95:E107, SMALL(IF(ISNUMBER(SEARCH("JV1",F95:F107)), ROW(F95:F107)-MIN(ROW(F95:F107))+1, ""), ROW() -94 )), "")</f>
        <v/>
      </c>
      <c r="AJ101" s="13" t="str">
        <f t="array" ref="AJ101">IFERROR(INDEX(B95:B107, SMALL(IF(ISNUMBER(SEARCH("JV2",F95:F107)), ROW(F95:F107)-MIN(ROW(F95:F107))+1, ""), ROW() -94 )), "")</f>
        <v/>
      </c>
      <c r="AK101" s="13" t="str">
        <f t="array" ref="AK101">IFERROR(INDEX(C95:C107, SMALL(IF(ISNUMBER(SEARCH("JV2",F95:F107)), ROW(F95:F107)-MIN(ROW(F95:F107))+1, ""), ROW() -94 )), "")</f>
        <v/>
      </c>
      <c r="AL101" s="13" t="str">
        <f t="array" ref="AL101">IFERROR(INDEX(D95:D107, SMALL(IF(ISNUMBER(SEARCH("JV2",F95:F107)), ROW(F95:F107)-MIN(ROW(F95:F107))+1, ""), ROW() -94 )), "")</f>
        <v/>
      </c>
      <c r="AM101" s="13" t="str">
        <f t="array" ref="AM101">IFERROR(INDEX(E95:E107, SMALL(IF(ISNUMBER(SEARCH("JV2",F95:F107)), ROW(F95:F107)-MIN(ROW(F95:F107))+1, ""), ROW() -94 )), "")</f>
        <v/>
      </c>
    </row>
    <row r="102" spans="2:39" s="13" customFormat="1" ht="15" customHeight="1" x14ac:dyDescent="0.3">
      <c r="B102" s="21" t="s">
        <v>303</v>
      </c>
      <c r="C102" s="1"/>
      <c r="D102" s="22" t="s">
        <v>751</v>
      </c>
      <c r="E102" s="1" t="s">
        <v>752</v>
      </c>
      <c r="F102" s="23" t="s">
        <v>14</v>
      </c>
      <c r="G102" s="24"/>
      <c r="H102" s="25">
        <v>4438</v>
      </c>
      <c r="I102" s="24"/>
      <c r="J102" s="25" t="b">
        <v>0</v>
      </c>
      <c r="K102" s="19"/>
      <c r="L102" s="26"/>
      <c r="M102" s="27"/>
      <c r="AB102" s="13" t="str">
        <f t="array" ref="AB102">IFERROR(INDEX(B95:B107, SMALL(IF("V"=F95:F107, ROW(F95:F107)-MIN(ROW(F95:F107))+1, ""), ROW() -94 )), "")</f>
        <v/>
      </c>
      <c r="AC102" s="13" t="str">
        <f t="array" ref="AC102">IFERROR(INDEX(C95:C107, SMALL(IF("V"=F95:F107, ROW(F95:F107)-MIN(ROW(F95:F107))+1, ""), ROW() -94 )), "")</f>
        <v/>
      </c>
      <c r="AD102" s="13" t="str">
        <f t="array" ref="AD102">IFERROR(INDEX(D95:D107, SMALL(IF("V"=F95:F107, ROW(F95:F107)-MIN(ROW(F95:F107))+1, ""), ROW() -94 )), "")</f>
        <v/>
      </c>
      <c r="AE102" s="13" t="str">
        <f t="array" ref="AE102">IFERROR(INDEX(E95:E107, SMALL(IF("V"=F95:F107, ROW(F95:F107)-MIN(ROW(F95:F107))+1, ""), ROW() -94 )), "")</f>
        <v/>
      </c>
      <c r="AF102" s="13" t="str">
        <f t="array" ref="AF102">IFERROR(INDEX(B95:B107, SMALL(IF(ISNUMBER(SEARCH("JV1",F95:F107)), ROW(F95:F107)-MIN(ROW(F95:F107))+1, ""), ROW() -94 )), "")</f>
        <v/>
      </c>
      <c r="AG102" s="13" t="str">
        <f t="array" ref="AG102">IFERROR(INDEX(C95:C107, SMALL(IF(ISNUMBER(SEARCH("JV1",F95:F107)), ROW(F95:F107)-MIN(ROW(F95:F107))+1, ""), ROW() -94 )), "")</f>
        <v/>
      </c>
      <c r="AH102" s="13" t="str">
        <f t="array" ref="AH102">IFERROR(INDEX(D95:D107, SMALL(IF(ISNUMBER(SEARCH("JV1",F95:F107)), ROW(F95:F107)-MIN(ROW(F95:F107))+1, ""), ROW() -94 )), "")</f>
        <v/>
      </c>
      <c r="AI102" s="13" t="str">
        <f t="array" ref="AI102">IFERROR(INDEX(E95:E107, SMALL(IF(ISNUMBER(SEARCH("JV1",F95:F107)), ROW(F95:F107)-MIN(ROW(F95:F107))+1, ""), ROW() -94 )), "")</f>
        <v/>
      </c>
      <c r="AJ102" s="13" t="str">
        <f t="array" ref="AJ102">IFERROR(INDEX(B95:B107, SMALL(IF(ISNUMBER(SEARCH("JV2",F95:F107)), ROW(F95:F107)-MIN(ROW(F95:F107))+1, ""), ROW() -94 )), "")</f>
        <v/>
      </c>
      <c r="AK102" s="13" t="str">
        <f t="array" ref="AK102">IFERROR(INDEX(C95:C107, SMALL(IF(ISNUMBER(SEARCH("JV2",F95:F107)), ROW(F95:F107)-MIN(ROW(F95:F107))+1, ""), ROW() -94 )), "")</f>
        <v/>
      </c>
      <c r="AL102" s="13" t="str">
        <f t="array" ref="AL102">IFERROR(INDEX(D95:D107, SMALL(IF(ISNUMBER(SEARCH("JV2",F95:F107)), ROW(F95:F107)-MIN(ROW(F95:F107))+1, ""), ROW() -94 )), "")</f>
        <v/>
      </c>
      <c r="AM102" s="13" t="str">
        <f t="array" ref="AM102">IFERROR(INDEX(E95:E107, SMALL(IF(ISNUMBER(SEARCH("JV2",F95:F107)), ROW(F95:F107)-MIN(ROW(F95:F107))+1, ""), ROW() -94 )), "")</f>
        <v/>
      </c>
    </row>
    <row r="103" spans="2:39" s="13" customFormat="1" ht="15" customHeight="1" x14ac:dyDescent="0.3">
      <c r="B103" s="21" t="s">
        <v>303</v>
      </c>
      <c r="C103" s="1"/>
      <c r="D103" s="22" t="s">
        <v>753</v>
      </c>
      <c r="E103" s="1" t="s">
        <v>754</v>
      </c>
      <c r="F103" s="23" t="s">
        <v>14</v>
      </c>
      <c r="G103" s="24"/>
      <c r="H103" s="25">
        <v>4438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303</v>
      </c>
      <c r="C104" s="1"/>
      <c r="D104" s="22" t="s">
        <v>755</v>
      </c>
      <c r="E104" s="1" t="s">
        <v>756</v>
      </c>
      <c r="F104" s="23" t="s">
        <v>14</v>
      </c>
      <c r="G104" s="24"/>
      <c r="H104" s="25">
        <v>4438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303</v>
      </c>
      <c r="C105" s="1"/>
      <c r="D105" s="22" t="s">
        <v>757</v>
      </c>
      <c r="E105" s="1" t="s">
        <v>758</v>
      </c>
      <c r="F105" s="23" t="s">
        <v>30</v>
      </c>
      <c r="G105" s="24"/>
      <c r="H105" s="25">
        <v>4438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303</v>
      </c>
      <c r="C106" s="1"/>
      <c r="D106" s="22" t="s">
        <v>759</v>
      </c>
      <c r="E106" s="1" t="s">
        <v>760</v>
      </c>
      <c r="F106" s="23" t="s">
        <v>14</v>
      </c>
      <c r="G106" s="24"/>
      <c r="H106" s="25">
        <v>4438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303</v>
      </c>
      <c r="C107" s="1"/>
      <c r="D107" s="22" t="s">
        <v>761</v>
      </c>
      <c r="E107" s="1" t="s">
        <v>762</v>
      </c>
      <c r="F107" s="23" t="s">
        <v>17</v>
      </c>
      <c r="G107" s="24"/>
      <c r="H107" s="25">
        <v>4438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332</v>
      </c>
      <c r="C108" s="1"/>
      <c r="D108" s="22" t="s">
        <v>763</v>
      </c>
      <c r="E108" s="1" t="s">
        <v>764</v>
      </c>
      <c r="F108" s="23" t="s">
        <v>14</v>
      </c>
      <c r="G108" s="24"/>
      <c r="H108" s="25">
        <v>2340</v>
      </c>
      <c r="I108" s="24"/>
      <c r="J108" s="25" t="b">
        <v>0</v>
      </c>
      <c r="K108" s="19"/>
      <c r="L108" s="26"/>
      <c r="M108" s="27"/>
      <c r="AB108" s="13" t="str">
        <f t="array" ref="AB108">IFERROR(INDEX(B108:B115, SMALL(IF("V"=F108:F115, ROW(F108:F115)-MIN(ROW(F108:F115))+1, ""), ROW() -107 )), "")</f>
        <v>Michigan State University</v>
      </c>
      <c r="AC108" s="13">
        <f t="array" ref="AC108">IFERROR(INDEX(C108:C115, SMALL(IF("V"=F108:F115, ROW(F108:F115)-MIN(ROW(F108:F115))+1, ""), ROW() -107 )), "")</f>
        <v>0</v>
      </c>
      <c r="AD108" s="13" t="str">
        <f t="array" ref="AD108">IFERROR(INDEX(D108:D115, SMALL(IF("V"=F108:F115, ROW(F108:F115)-MIN(ROW(F108:F115))+1, ""), ROW() -107 )), "")</f>
        <v>18-74946</v>
      </c>
      <c r="AE108" s="13" t="str">
        <f t="array" ref="AE108">IFERROR(INDEX(E108:E115, SMALL(IF("V"=F108:F115, ROW(F108:F115)-MIN(ROW(F108:F115))+1, ""), ROW() -107 )), "")</f>
        <v>Abby Barton</v>
      </c>
      <c r="AF108" s="13" t="str">
        <f t="array" ref="AF108">IFERROR(INDEX(B108:B115, SMALL(IF(ISNUMBER(SEARCH("JV1",F108:F115)), ROW(F108:F115)-MIN(ROW(F108:F115))+1, ""), ROW() -107 )), "")</f>
        <v/>
      </c>
      <c r="AG108" s="13" t="str">
        <f t="array" ref="AG108">IFERROR(INDEX(C108:C115, SMALL(IF(ISNUMBER(SEARCH("JV1",F108:F115)), ROW(F108:F115)-MIN(ROW(F108:F115))+1, ""), ROW() -107 )), "")</f>
        <v/>
      </c>
      <c r="AH108" s="13" t="str">
        <f t="array" ref="AH108">IFERROR(INDEX(D108:D115, SMALL(IF(ISNUMBER(SEARCH("JV1",F108:F115)), ROW(F108:F115)-MIN(ROW(F108:F115))+1, ""), ROW() -107 )), "")</f>
        <v/>
      </c>
      <c r="AI108" s="13" t="str">
        <f t="array" ref="AI108">IFERROR(INDEX(E108:E115, SMALL(IF(ISNUMBER(SEARCH("JV1",F108:F115)), ROW(F108:F115)-MIN(ROW(F108:F115))+1, ""), ROW() -107 )), "")</f>
        <v/>
      </c>
      <c r="AJ108" s="13" t="str">
        <f t="array" ref="AJ108">IFERROR(INDEX(B108:B115, SMALL(IF(ISNUMBER(SEARCH("JV2",F108:F115)), ROW(F108:F115)-MIN(ROW(F108:F115))+1, ""), ROW() -107 )), "")</f>
        <v/>
      </c>
      <c r="AK108" s="13" t="str">
        <f t="array" ref="AK108">IFERROR(INDEX(C108:C115, SMALL(IF(ISNUMBER(SEARCH("JV2",F108:F115)), ROW(F108:F115)-MIN(ROW(F108:F115))+1, ""), ROW() -107 )), "")</f>
        <v/>
      </c>
      <c r="AL108" s="13" t="str">
        <f t="array" ref="AL108">IFERROR(INDEX(D108:D115, SMALL(IF(ISNUMBER(SEARCH("JV2",F108:F115)), ROW(F108:F115)-MIN(ROW(F108:F115))+1, ""), ROW() -107 )), "")</f>
        <v/>
      </c>
      <c r="AM108" s="13" t="str">
        <f t="array" ref="AM108">IFERROR(INDEX(E108:E115, SMALL(IF(ISNUMBER(SEARCH("JV2",F108:F115)), ROW(F108:F115)-MIN(ROW(F108:F115))+1, ""), ROW() -107 )), "")</f>
        <v/>
      </c>
    </row>
    <row r="109" spans="2:39" s="13" customFormat="1" ht="15" customHeight="1" x14ac:dyDescent="0.3">
      <c r="B109" s="21" t="s">
        <v>332</v>
      </c>
      <c r="C109" s="1"/>
      <c r="D109" s="22" t="s">
        <v>765</v>
      </c>
      <c r="E109" s="1" t="s">
        <v>766</v>
      </c>
      <c r="F109" s="23" t="s">
        <v>30</v>
      </c>
      <c r="G109" s="24"/>
      <c r="H109" s="25">
        <v>2340</v>
      </c>
      <c r="I109" s="24"/>
      <c r="J109" s="25" t="b">
        <v>0</v>
      </c>
      <c r="K109" s="19"/>
      <c r="L109" s="26"/>
      <c r="M109" s="27"/>
      <c r="AB109" s="13" t="str">
        <f t="array" ref="AB109">IFERROR(INDEX(B108:B115, SMALL(IF("V"=F108:F115, ROW(F108:F115)-MIN(ROW(F108:F115))+1, ""), ROW() -107 )), "")</f>
        <v>Michigan State University</v>
      </c>
      <c r="AC109" s="13">
        <f t="array" ref="AC109">IFERROR(INDEX(C108:C115, SMALL(IF("V"=F108:F115, ROW(F108:F115)-MIN(ROW(F108:F115))+1, ""), ROW() -107 )), "")</f>
        <v>0</v>
      </c>
      <c r="AD109" s="13" t="str">
        <f t="array" ref="AD109">IFERROR(INDEX(D108:D115, SMALL(IF("V"=F108:F115, ROW(F108:F115)-MIN(ROW(F108:F115))+1, ""), ROW() -107 )), "")</f>
        <v>21-17464</v>
      </c>
      <c r="AE109" s="13" t="str">
        <f t="array" ref="AE109">IFERROR(INDEX(E108:E115, SMALL(IF("V"=F108:F115, ROW(F108:F115)-MIN(ROW(F108:F115))+1, ""), ROW() -107 )), "")</f>
        <v>Ella Wendall</v>
      </c>
      <c r="AF109" s="13" t="str">
        <f t="array" ref="AF109">IFERROR(INDEX(B108:B115, SMALL(IF(ISNUMBER(SEARCH("JV1",F108:F115)), ROW(F108:F115)-MIN(ROW(F108:F115))+1, ""), ROW() -107 )), "")</f>
        <v/>
      </c>
      <c r="AG109" s="13" t="str">
        <f t="array" ref="AG109">IFERROR(INDEX(C108:C115, SMALL(IF(ISNUMBER(SEARCH("JV1",F108:F115)), ROW(F108:F115)-MIN(ROW(F108:F115))+1, ""), ROW() -107 )), "")</f>
        <v/>
      </c>
      <c r="AH109" s="13" t="str">
        <f t="array" ref="AH109">IFERROR(INDEX(D108:D115, SMALL(IF(ISNUMBER(SEARCH("JV1",F108:F115)), ROW(F108:F115)-MIN(ROW(F108:F115))+1, ""), ROW() -107 )), "")</f>
        <v/>
      </c>
      <c r="AI109" s="13" t="str">
        <f t="array" ref="AI109">IFERROR(INDEX(E108:E115, SMALL(IF(ISNUMBER(SEARCH("JV1",F108:F115)), ROW(F108:F115)-MIN(ROW(F108:F115))+1, ""), ROW() -107 )), "")</f>
        <v/>
      </c>
      <c r="AJ109" s="13" t="str">
        <f t="array" ref="AJ109">IFERROR(INDEX(B108:B115, SMALL(IF(ISNUMBER(SEARCH("JV2",F108:F115)), ROW(F108:F115)-MIN(ROW(F108:F115))+1, ""), ROW() -107 )), "")</f>
        <v/>
      </c>
      <c r="AK109" s="13" t="str">
        <f t="array" ref="AK109">IFERROR(INDEX(C108:C115, SMALL(IF(ISNUMBER(SEARCH("JV2",F108:F115)), ROW(F108:F115)-MIN(ROW(F108:F115))+1, ""), ROW() -107 )), "")</f>
        <v/>
      </c>
      <c r="AL109" s="13" t="str">
        <f t="array" ref="AL109">IFERROR(INDEX(D108:D115, SMALL(IF(ISNUMBER(SEARCH("JV2",F108:F115)), ROW(F108:F115)-MIN(ROW(F108:F115))+1, ""), ROW() -107 )), "")</f>
        <v/>
      </c>
      <c r="AM109" s="13" t="str">
        <f t="array" ref="AM109">IFERROR(INDEX(E108:E115, SMALL(IF(ISNUMBER(SEARCH("JV2",F108:F115)), ROW(F108:F115)-MIN(ROW(F108:F115))+1, ""), ROW() -107 )), "")</f>
        <v/>
      </c>
    </row>
    <row r="110" spans="2:39" s="13" customFormat="1" ht="15" customHeight="1" x14ac:dyDescent="0.3">
      <c r="B110" s="21" t="s">
        <v>332</v>
      </c>
      <c r="C110" s="1"/>
      <c r="D110" s="22" t="s">
        <v>767</v>
      </c>
      <c r="E110" s="1" t="s">
        <v>768</v>
      </c>
      <c r="F110" s="23" t="s">
        <v>14</v>
      </c>
      <c r="G110" s="24"/>
      <c r="H110" s="25">
        <v>2340</v>
      </c>
      <c r="I110" s="24"/>
      <c r="J110" s="25" t="b">
        <v>0</v>
      </c>
      <c r="K110" s="19"/>
      <c r="L110" s="26"/>
      <c r="M110" s="27"/>
      <c r="AB110" s="13" t="str">
        <f t="array" ref="AB110">IFERROR(INDEX(B108:B115, SMALL(IF("V"=F108:F115, ROW(F108:F115)-MIN(ROW(F108:F115))+1, ""), ROW() -107 )), "")</f>
        <v>Michigan State University</v>
      </c>
      <c r="AC110" s="13">
        <f t="array" ref="AC110">IFERROR(INDEX(C108:C115, SMALL(IF("V"=F108:F115, ROW(F108:F115)-MIN(ROW(F108:F115))+1, ""), ROW() -107 )), "")</f>
        <v>0</v>
      </c>
      <c r="AD110" s="13" t="str">
        <f t="array" ref="AD110">IFERROR(INDEX(D108:D115, SMALL(IF("V"=F108:F115, ROW(F108:F115)-MIN(ROW(F108:F115))+1, ""), ROW() -107 )), "")</f>
        <v>19-20049</v>
      </c>
      <c r="AE110" s="13" t="str">
        <f t="array" ref="AE110">IFERROR(INDEX(E108:E115, SMALL(IF("V"=F108:F115, ROW(F108:F115)-MIN(ROW(F108:F115))+1, ""), ROW() -107 )), "")</f>
        <v>Emma Colby</v>
      </c>
      <c r="AF110" s="13" t="str">
        <f t="array" ref="AF110">IFERROR(INDEX(B108:B115, SMALL(IF(ISNUMBER(SEARCH("JV1",F108:F115)), ROW(F108:F115)-MIN(ROW(F108:F115))+1, ""), ROW() -107 )), "")</f>
        <v/>
      </c>
      <c r="AG110" s="13" t="str">
        <f t="array" ref="AG110">IFERROR(INDEX(C108:C115, SMALL(IF(ISNUMBER(SEARCH("JV1",F108:F115)), ROW(F108:F115)-MIN(ROW(F108:F115))+1, ""), ROW() -107 )), "")</f>
        <v/>
      </c>
      <c r="AH110" s="13" t="str">
        <f t="array" ref="AH110">IFERROR(INDEX(D108:D115, SMALL(IF(ISNUMBER(SEARCH("JV1",F108:F115)), ROW(F108:F115)-MIN(ROW(F108:F115))+1, ""), ROW() -107 )), "")</f>
        <v/>
      </c>
      <c r="AI110" s="13" t="str">
        <f t="array" ref="AI110">IFERROR(INDEX(E108:E115, SMALL(IF(ISNUMBER(SEARCH("JV1",F108:F115)), ROW(F108:F115)-MIN(ROW(F108:F115))+1, ""), ROW() -107 )), "")</f>
        <v/>
      </c>
      <c r="AJ110" s="13" t="str">
        <f t="array" ref="AJ110">IFERROR(INDEX(B108:B115, SMALL(IF(ISNUMBER(SEARCH("JV2",F108:F115)), ROW(F108:F115)-MIN(ROW(F108:F115))+1, ""), ROW() -107 )), "")</f>
        <v/>
      </c>
      <c r="AK110" s="13" t="str">
        <f t="array" ref="AK110">IFERROR(INDEX(C108:C115, SMALL(IF(ISNUMBER(SEARCH("JV2",F108:F115)), ROW(F108:F115)-MIN(ROW(F108:F115))+1, ""), ROW() -107 )), "")</f>
        <v/>
      </c>
      <c r="AL110" s="13" t="str">
        <f t="array" ref="AL110">IFERROR(INDEX(D108:D115, SMALL(IF(ISNUMBER(SEARCH("JV2",F108:F115)), ROW(F108:F115)-MIN(ROW(F108:F115))+1, ""), ROW() -107 )), "")</f>
        <v/>
      </c>
      <c r="AM110" s="13" t="str">
        <f t="array" ref="AM110">IFERROR(INDEX(E108:E115, SMALL(IF(ISNUMBER(SEARCH("JV2",F108:F115)), ROW(F108:F115)-MIN(ROW(F108:F115))+1, ""), ROW() -107 )), "")</f>
        <v/>
      </c>
    </row>
    <row r="111" spans="2:39" s="13" customFormat="1" ht="15" customHeight="1" x14ac:dyDescent="0.3">
      <c r="B111" s="21" t="s">
        <v>332</v>
      </c>
      <c r="C111" s="1"/>
      <c r="D111" s="22" t="s">
        <v>769</v>
      </c>
      <c r="E111" s="1" t="s">
        <v>770</v>
      </c>
      <c r="F111" s="23" t="s">
        <v>14</v>
      </c>
      <c r="G111" s="24"/>
      <c r="H111" s="25">
        <v>2340</v>
      </c>
      <c r="I111" s="24"/>
      <c r="J111" s="25" t="b">
        <v>0</v>
      </c>
      <c r="K111" s="19"/>
      <c r="L111" s="26"/>
      <c r="M111" s="27"/>
      <c r="AB111" s="13" t="str">
        <f t="array" ref="AB111">IFERROR(INDEX(B108:B115, SMALL(IF("V"=F108:F115, ROW(F108:F115)-MIN(ROW(F108:F115))+1, ""), ROW() -107 )), "")</f>
        <v>Michigan State University</v>
      </c>
      <c r="AC111" s="13">
        <f t="array" ref="AC111">IFERROR(INDEX(C108:C115, SMALL(IF("V"=F108:F115, ROW(F108:F115)-MIN(ROW(F108:F115))+1, ""), ROW() -107 )), "")</f>
        <v>0</v>
      </c>
      <c r="AD111" s="13" t="str">
        <f t="array" ref="AD111">IFERROR(INDEX(D108:D115, SMALL(IF("V"=F108:F115, ROW(F108:F115)-MIN(ROW(F108:F115))+1, ""), ROW() -107 )), "")</f>
        <v>23-7143</v>
      </c>
      <c r="AE111" s="13" t="str">
        <f t="array" ref="AE111">IFERROR(INDEX(E108:E115, SMALL(IF("V"=F108:F115, ROW(F108:F115)-MIN(ROW(F108:F115))+1, ""), ROW() -107 )), "")</f>
        <v>Erica Bingham</v>
      </c>
      <c r="AF111" s="13" t="str">
        <f t="array" ref="AF111">IFERROR(INDEX(B108:B115, SMALL(IF(ISNUMBER(SEARCH("JV1",F108:F115)), ROW(F108:F115)-MIN(ROW(F108:F115))+1, ""), ROW() -107 )), "")</f>
        <v/>
      </c>
      <c r="AG111" s="13" t="str">
        <f t="array" ref="AG111">IFERROR(INDEX(C108:C115, SMALL(IF(ISNUMBER(SEARCH("JV1",F108:F115)), ROW(F108:F115)-MIN(ROW(F108:F115))+1, ""), ROW() -107 )), "")</f>
        <v/>
      </c>
      <c r="AH111" s="13" t="str">
        <f t="array" ref="AH111">IFERROR(INDEX(D108:D115, SMALL(IF(ISNUMBER(SEARCH("JV1",F108:F115)), ROW(F108:F115)-MIN(ROW(F108:F115))+1, ""), ROW() -107 )), "")</f>
        <v/>
      </c>
      <c r="AI111" s="13" t="str">
        <f t="array" ref="AI111">IFERROR(INDEX(E108:E115, SMALL(IF(ISNUMBER(SEARCH("JV1",F108:F115)), ROW(F108:F115)-MIN(ROW(F108:F115))+1, ""), ROW() -107 )), "")</f>
        <v/>
      </c>
      <c r="AJ111" s="13" t="str">
        <f t="array" ref="AJ111">IFERROR(INDEX(B108:B115, SMALL(IF(ISNUMBER(SEARCH("JV2",F108:F115)), ROW(F108:F115)-MIN(ROW(F108:F115))+1, ""), ROW() -107 )), "")</f>
        <v/>
      </c>
      <c r="AK111" s="13" t="str">
        <f t="array" ref="AK111">IFERROR(INDEX(C108:C115, SMALL(IF(ISNUMBER(SEARCH("JV2",F108:F115)), ROW(F108:F115)-MIN(ROW(F108:F115))+1, ""), ROW() -107 )), "")</f>
        <v/>
      </c>
      <c r="AL111" s="13" t="str">
        <f t="array" ref="AL111">IFERROR(INDEX(D108:D115, SMALL(IF(ISNUMBER(SEARCH("JV2",F108:F115)), ROW(F108:F115)-MIN(ROW(F108:F115))+1, ""), ROW() -107 )), "")</f>
        <v/>
      </c>
      <c r="AM111" s="13" t="str">
        <f t="array" ref="AM111">IFERROR(INDEX(E108:E115, SMALL(IF(ISNUMBER(SEARCH("JV2",F108:F115)), ROW(F108:F115)-MIN(ROW(F108:F115))+1, ""), ROW() -107 )), "")</f>
        <v/>
      </c>
    </row>
    <row r="112" spans="2:39" s="13" customFormat="1" ht="15" customHeight="1" x14ac:dyDescent="0.3">
      <c r="B112" s="21" t="s">
        <v>332</v>
      </c>
      <c r="C112" s="1"/>
      <c r="D112" s="22" t="s">
        <v>771</v>
      </c>
      <c r="E112" s="1" t="s">
        <v>772</v>
      </c>
      <c r="F112" s="23" t="s">
        <v>14</v>
      </c>
      <c r="G112" s="24"/>
      <c r="H112" s="25">
        <v>2340</v>
      </c>
      <c r="I112" s="24"/>
      <c r="J112" s="25" t="b">
        <v>0</v>
      </c>
      <c r="K112" s="19"/>
      <c r="L112" s="26"/>
      <c r="M112" s="27"/>
      <c r="AB112" s="13" t="str">
        <f t="array" ref="AB112">IFERROR(INDEX(B108:B115, SMALL(IF("V"=F108:F115, ROW(F108:F115)-MIN(ROW(F108:F115))+1, ""), ROW() -107 )), "")</f>
        <v>Michigan State University</v>
      </c>
      <c r="AC112" s="13">
        <f t="array" ref="AC112">IFERROR(INDEX(C108:C115, SMALL(IF("V"=F108:F115, ROW(F108:F115)-MIN(ROW(F108:F115))+1, ""), ROW() -107 )), "")</f>
        <v>0</v>
      </c>
      <c r="AD112" s="13" t="str">
        <f t="array" ref="AD112">IFERROR(INDEX(D108:D115, SMALL(IF("V"=F108:F115, ROW(F108:F115)-MIN(ROW(F108:F115))+1, ""), ROW() -107 )), "")</f>
        <v>17-57272</v>
      </c>
      <c r="AE112" s="13" t="str">
        <f t="array" ref="AE112">IFERROR(INDEX(E108:E115, SMALL(IF("V"=F108:F115, ROW(F108:F115)-MIN(ROW(F108:F115))+1, ""), ROW() -107 )), "")</f>
        <v>Haylie Beers</v>
      </c>
      <c r="AF112" s="13" t="str">
        <f t="array" ref="AF112">IFERROR(INDEX(B108:B115, SMALL(IF(ISNUMBER(SEARCH("JV1",F108:F115)), ROW(F108:F115)-MIN(ROW(F108:F115))+1, ""), ROW() -107 )), "")</f>
        <v/>
      </c>
      <c r="AG112" s="13" t="str">
        <f t="array" ref="AG112">IFERROR(INDEX(C108:C115, SMALL(IF(ISNUMBER(SEARCH("JV1",F108:F115)), ROW(F108:F115)-MIN(ROW(F108:F115))+1, ""), ROW() -107 )), "")</f>
        <v/>
      </c>
      <c r="AH112" s="13" t="str">
        <f t="array" ref="AH112">IFERROR(INDEX(D108:D115, SMALL(IF(ISNUMBER(SEARCH("JV1",F108:F115)), ROW(F108:F115)-MIN(ROW(F108:F115))+1, ""), ROW() -107 )), "")</f>
        <v/>
      </c>
      <c r="AI112" s="13" t="str">
        <f t="array" ref="AI112">IFERROR(INDEX(E108:E115, SMALL(IF(ISNUMBER(SEARCH("JV1",F108:F115)), ROW(F108:F115)-MIN(ROW(F108:F115))+1, ""), ROW() -107 )), "")</f>
        <v/>
      </c>
      <c r="AJ112" s="13" t="str">
        <f t="array" ref="AJ112">IFERROR(INDEX(B108:B115, SMALL(IF(ISNUMBER(SEARCH("JV2",F108:F115)), ROW(F108:F115)-MIN(ROW(F108:F115))+1, ""), ROW() -107 )), "")</f>
        <v/>
      </c>
      <c r="AK112" s="13" t="str">
        <f t="array" ref="AK112">IFERROR(INDEX(C108:C115, SMALL(IF(ISNUMBER(SEARCH("JV2",F108:F115)), ROW(F108:F115)-MIN(ROW(F108:F115))+1, ""), ROW() -107 )), "")</f>
        <v/>
      </c>
      <c r="AL112" s="13" t="str">
        <f t="array" ref="AL112">IFERROR(INDEX(D108:D115, SMALL(IF(ISNUMBER(SEARCH("JV2",F108:F115)), ROW(F108:F115)-MIN(ROW(F108:F115))+1, ""), ROW() -107 )), "")</f>
        <v/>
      </c>
      <c r="AM112" s="13" t="str">
        <f t="array" ref="AM112">IFERROR(INDEX(E108:E115, SMALL(IF(ISNUMBER(SEARCH("JV2",F108:F115)), ROW(F108:F115)-MIN(ROW(F108:F115))+1, ""), ROW() -107 )), "")</f>
        <v/>
      </c>
    </row>
    <row r="113" spans="2:39" s="13" customFormat="1" ht="15" customHeight="1" x14ac:dyDescent="0.3">
      <c r="B113" s="21" t="s">
        <v>332</v>
      </c>
      <c r="C113" s="1"/>
      <c r="D113" s="22" t="s">
        <v>773</v>
      </c>
      <c r="E113" s="1" t="s">
        <v>774</v>
      </c>
      <c r="F113" s="23" t="s">
        <v>14</v>
      </c>
      <c r="G113" s="24"/>
      <c r="H113" s="25">
        <v>2340</v>
      </c>
      <c r="I113" s="24"/>
      <c r="J113" s="25" t="b">
        <v>0</v>
      </c>
      <c r="K113" s="19"/>
      <c r="L113" s="26"/>
      <c r="M113" s="27"/>
      <c r="AB113" s="13" t="str">
        <f t="array" ref="AB113">IFERROR(INDEX(B108:B115, SMALL(IF("V"=F108:F115, ROW(F108:F115)-MIN(ROW(F108:F115))+1, ""), ROW() -107 )), "")</f>
        <v>Michigan State University</v>
      </c>
      <c r="AC113" s="13">
        <f t="array" ref="AC113">IFERROR(INDEX(C108:C115, SMALL(IF("V"=F108:F115, ROW(F108:F115)-MIN(ROW(F108:F115))+1, ""), ROW() -107 )), "")</f>
        <v>0</v>
      </c>
      <c r="AD113" s="13" t="str">
        <f t="array" ref="AD113">IFERROR(INDEX(D108:D115, SMALL(IF("V"=F108:F115, ROW(F108:F115)-MIN(ROW(F108:F115))+1, ""), ROW() -107 )), "")</f>
        <v>23-7141</v>
      </c>
      <c r="AE113" s="13" t="str">
        <f t="array" ref="AE113">IFERROR(INDEX(E108:E115, SMALL(IF("V"=F108:F115, ROW(F108:F115)-MIN(ROW(F108:F115))+1, ""), ROW() -107 )), "")</f>
        <v>Isabel Smith</v>
      </c>
      <c r="AF113" s="13" t="str">
        <f t="array" ref="AF113">IFERROR(INDEX(B108:B115, SMALL(IF(ISNUMBER(SEARCH("JV1",F108:F115)), ROW(F108:F115)-MIN(ROW(F108:F115))+1, ""), ROW() -107 )), "")</f>
        <v/>
      </c>
      <c r="AG113" s="13" t="str">
        <f t="array" ref="AG113">IFERROR(INDEX(C108:C115, SMALL(IF(ISNUMBER(SEARCH("JV1",F108:F115)), ROW(F108:F115)-MIN(ROW(F108:F115))+1, ""), ROW() -107 )), "")</f>
        <v/>
      </c>
      <c r="AH113" s="13" t="str">
        <f t="array" ref="AH113">IFERROR(INDEX(D108:D115, SMALL(IF(ISNUMBER(SEARCH("JV1",F108:F115)), ROW(F108:F115)-MIN(ROW(F108:F115))+1, ""), ROW() -107 )), "")</f>
        <v/>
      </c>
      <c r="AI113" s="13" t="str">
        <f t="array" ref="AI113">IFERROR(INDEX(E108:E115, SMALL(IF(ISNUMBER(SEARCH("JV1",F108:F115)), ROW(F108:F115)-MIN(ROW(F108:F115))+1, ""), ROW() -107 )), "")</f>
        <v/>
      </c>
      <c r="AJ113" s="13" t="str">
        <f t="array" ref="AJ113">IFERROR(INDEX(B108:B115, SMALL(IF(ISNUMBER(SEARCH("JV2",F108:F115)), ROW(F108:F115)-MIN(ROW(F108:F115))+1, ""), ROW() -107 )), "")</f>
        <v/>
      </c>
      <c r="AK113" s="13" t="str">
        <f t="array" ref="AK113">IFERROR(INDEX(C108:C115, SMALL(IF(ISNUMBER(SEARCH("JV2",F108:F115)), ROW(F108:F115)-MIN(ROW(F108:F115))+1, ""), ROW() -107 )), "")</f>
        <v/>
      </c>
      <c r="AL113" s="13" t="str">
        <f t="array" ref="AL113">IFERROR(INDEX(D108:D115, SMALL(IF(ISNUMBER(SEARCH("JV2",F108:F115)), ROW(F108:F115)-MIN(ROW(F108:F115))+1, ""), ROW() -107 )), "")</f>
        <v/>
      </c>
      <c r="AM113" s="13" t="str">
        <f t="array" ref="AM113">IFERROR(INDEX(E108:E115, SMALL(IF(ISNUMBER(SEARCH("JV2",F108:F115)), ROW(F108:F115)-MIN(ROW(F108:F115))+1, ""), ROW() -107 )), "")</f>
        <v/>
      </c>
    </row>
    <row r="114" spans="2:39" s="13" customFormat="1" ht="15" customHeight="1" x14ac:dyDescent="0.3">
      <c r="B114" s="21" t="s">
        <v>332</v>
      </c>
      <c r="C114" s="1"/>
      <c r="D114" s="22" t="s">
        <v>775</v>
      </c>
      <c r="E114" s="1" t="s">
        <v>776</v>
      </c>
      <c r="F114" s="23" t="s">
        <v>14</v>
      </c>
      <c r="G114" s="24"/>
      <c r="H114" s="25">
        <v>2340</v>
      </c>
      <c r="I114" s="24"/>
      <c r="J114" s="25" t="b">
        <v>0</v>
      </c>
      <c r="K114" s="19"/>
      <c r="L114" s="26"/>
      <c r="M114" s="27"/>
      <c r="AB114" s="13" t="str">
        <f t="array" ref="AB114">IFERROR(INDEX(B108:B115, SMALL(IF("V"=F108:F115, ROW(F108:F115)-MIN(ROW(F108:F115))+1, ""), ROW() -107 )), "")</f>
        <v/>
      </c>
      <c r="AC114" s="13" t="str">
        <f t="array" ref="AC114">IFERROR(INDEX(C108:C115, SMALL(IF("V"=F108:F115, ROW(F108:F115)-MIN(ROW(F108:F115))+1, ""), ROW() -107 )), "")</f>
        <v/>
      </c>
      <c r="AD114" s="13" t="str">
        <f t="array" ref="AD114">IFERROR(INDEX(D108:D115, SMALL(IF("V"=F108:F115, ROW(F108:F115)-MIN(ROW(F108:F115))+1, ""), ROW() -107 )), "")</f>
        <v/>
      </c>
      <c r="AE114" s="13" t="str">
        <f t="array" ref="AE114">IFERROR(INDEX(E108:E115, SMALL(IF("V"=F108:F115, ROW(F108:F115)-MIN(ROW(F108:F115))+1, ""), ROW() -107 )), "")</f>
        <v/>
      </c>
      <c r="AF114" s="13" t="str">
        <f t="array" ref="AF114">IFERROR(INDEX(B108:B115, SMALL(IF(ISNUMBER(SEARCH("JV1",F108:F115)), ROW(F108:F115)-MIN(ROW(F108:F115))+1, ""), ROW() -107 )), "")</f>
        <v/>
      </c>
      <c r="AG114" s="13" t="str">
        <f t="array" ref="AG114">IFERROR(INDEX(C108:C115, SMALL(IF(ISNUMBER(SEARCH("JV1",F108:F115)), ROW(F108:F115)-MIN(ROW(F108:F115))+1, ""), ROW() -107 )), "")</f>
        <v/>
      </c>
      <c r="AH114" s="13" t="str">
        <f t="array" ref="AH114">IFERROR(INDEX(D108:D115, SMALL(IF(ISNUMBER(SEARCH("JV1",F108:F115)), ROW(F108:F115)-MIN(ROW(F108:F115))+1, ""), ROW() -107 )), "")</f>
        <v/>
      </c>
      <c r="AI114" s="13" t="str">
        <f t="array" ref="AI114">IFERROR(INDEX(E108:E115, SMALL(IF(ISNUMBER(SEARCH("JV1",F108:F115)), ROW(F108:F115)-MIN(ROW(F108:F115))+1, ""), ROW() -107 )), "")</f>
        <v/>
      </c>
      <c r="AJ114" s="13" t="str">
        <f t="array" ref="AJ114">IFERROR(INDEX(B108:B115, SMALL(IF(ISNUMBER(SEARCH("JV2",F108:F115)), ROW(F108:F115)-MIN(ROW(F108:F115))+1, ""), ROW() -107 )), "")</f>
        <v/>
      </c>
      <c r="AK114" s="13" t="str">
        <f t="array" ref="AK114">IFERROR(INDEX(C108:C115, SMALL(IF(ISNUMBER(SEARCH("JV2",F108:F115)), ROW(F108:F115)-MIN(ROW(F108:F115))+1, ""), ROW() -107 )), "")</f>
        <v/>
      </c>
      <c r="AL114" s="13" t="str">
        <f t="array" ref="AL114">IFERROR(INDEX(D108:D115, SMALL(IF(ISNUMBER(SEARCH("JV2",F108:F115)), ROW(F108:F115)-MIN(ROW(F108:F115))+1, ""), ROW() -107 )), "")</f>
        <v/>
      </c>
      <c r="AM114" s="13" t="str">
        <f t="array" ref="AM114">IFERROR(INDEX(E108:E115, SMALL(IF(ISNUMBER(SEARCH("JV2",F108:F115)), ROW(F108:F115)-MIN(ROW(F108:F115))+1, ""), ROW() -107 )), "")</f>
        <v/>
      </c>
    </row>
    <row r="115" spans="2:39" s="13" customFormat="1" ht="15" customHeight="1" x14ac:dyDescent="0.3">
      <c r="B115" s="21" t="s">
        <v>332</v>
      </c>
      <c r="C115" s="1"/>
      <c r="D115" s="22" t="s">
        <v>777</v>
      </c>
      <c r="E115" s="1" t="s">
        <v>778</v>
      </c>
      <c r="F115" s="23" t="s">
        <v>30</v>
      </c>
      <c r="G115" s="24"/>
      <c r="H115" s="25">
        <v>2340</v>
      </c>
      <c r="I115" s="24"/>
      <c r="J115" s="25" t="b">
        <v>0</v>
      </c>
      <c r="K115" s="19"/>
      <c r="L115" s="26"/>
      <c r="M115" s="27"/>
      <c r="AB115" s="13" t="str">
        <f t="array" ref="AB115">IFERROR(INDEX(B108:B115, SMALL(IF("V"=F108:F115, ROW(F108:F115)-MIN(ROW(F108:F115))+1, ""), ROW() -107 )), "")</f>
        <v/>
      </c>
      <c r="AC115" s="13" t="str">
        <f t="array" ref="AC115">IFERROR(INDEX(C108:C115, SMALL(IF("V"=F108:F115, ROW(F108:F115)-MIN(ROW(F108:F115))+1, ""), ROW() -107 )), "")</f>
        <v/>
      </c>
      <c r="AD115" s="13" t="str">
        <f t="array" ref="AD115">IFERROR(INDEX(D108:D115, SMALL(IF("V"=F108:F115, ROW(F108:F115)-MIN(ROW(F108:F115))+1, ""), ROW() -107 )), "")</f>
        <v/>
      </c>
      <c r="AE115" s="13" t="str">
        <f t="array" ref="AE115">IFERROR(INDEX(E108:E115, SMALL(IF("V"=F108:F115, ROW(F108:F115)-MIN(ROW(F108:F115))+1, ""), ROW() -107 )), "")</f>
        <v/>
      </c>
      <c r="AF115" s="13" t="str">
        <f t="array" ref="AF115">IFERROR(INDEX(B108:B115, SMALL(IF(ISNUMBER(SEARCH("JV1",F108:F115)), ROW(F108:F115)-MIN(ROW(F108:F115))+1, ""), ROW() -107 )), "")</f>
        <v/>
      </c>
      <c r="AG115" s="13" t="str">
        <f t="array" ref="AG115">IFERROR(INDEX(C108:C115, SMALL(IF(ISNUMBER(SEARCH("JV1",F108:F115)), ROW(F108:F115)-MIN(ROW(F108:F115))+1, ""), ROW() -107 )), "")</f>
        <v/>
      </c>
      <c r="AH115" s="13" t="str">
        <f t="array" ref="AH115">IFERROR(INDEX(D108:D115, SMALL(IF(ISNUMBER(SEARCH("JV1",F108:F115)), ROW(F108:F115)-MIN(ROW(F108:F115))+1, ""), ROW() -107 )), "")</f>
        <v/>
      </c>
      <c r="AI115" s="13" t="str">
        <f t="array" ref="AI115">IFERROR(INDEX(E108:E115, SMALL(IF(ISNUMBER(SEARCH("JV1",F108:F115)), ROW(F108:F115)-MIN(ROW(F108:F115))+1, ""), ROW() -107 )), "")</f>
        <v/>
      </c>
      <c r="AJ115" s="13" t="str">
        <f t="array" ref="AJ115">IFERROR(INDEX(B108:B115, SMALL(IF(ISNUMBER(SEARCH("JV2",F108:F115)), ROW(F108:F115)-MIN(ROW(F108:F115))+1, ""), ROW() -107 )), "")</f>
        <v/>
      </c>
      <c r="AK115" s="13" t="str">
        <f t="array" ref="AK115">IFERROR(INDEX(C108:C115, SMALL(IF(ISNUMBER(SEARCH("JV2",F108:F115)), ROW(F108:F115)-MIN(ROW(F108:F115))+1, ""), ROW() -107 )), "")</f>
        <v/>
      </c>
      <c r="AL115" s="13" t="str">
        <f t="array" ref="AL115">IFERROR(INDEX(D108:D115, SMALL(IF(ISNUMBER(SEARCH("JV2",F108:F115)), ROW(F108:F115)-MIN(ROW(F108:F115))+1, ""), ROW() -107 )), "")</f>
        <v/>
      </c>
      <c r="AM115" s="13" t="str">
        <f t="array" ref="AM115">IFERROR(INDEX(E108:E115, SMALL(IF(ISNUMBER(SEARCH("JV2",F108:F115)), ROW(F108:F115)-MIN(ROW(F108:F115))+1, ""), ROW() -107 )), "")</f>
        <v/>
      </c>
    </row>
    <row r="116" spans="2:39" s="13" customFormat="1" ht="15" customHeight="1" x14ac:dyDescent="0.3">
      <c r="B116" s="21" t="s">
        <v>381</v>
      </c>
      <c r="C116" s="1"/>
      <c r="D116" s="22" t="s">
        <v>779</v>
      </c>
      <c r="E116" s="1" t="s">
        <v>780</v>
      </c>
      <c r="F116" s="23" t="s">
        <v>30</v>
      </c>
      <c r="G116" s="24"/>
      <c r="H116" s="25">
        <v>2533</v>
      </c>
      <c r="I116" s="24"/>
      <c r="J116" s="25" t="b">
        <v>0</v>
      </c>
      <c r="K116" s="19"/>
      <c r="L116" s="26"/>
      <c r="M116" s="27"/>
      <c r="AB116" s="13" t="str">
        <f t="array" ref="AB116">IFERROR(INDEX(B116:B124, SMALL(IF("V"=F116:F124, ROW(F116:F124)-MIN(ROW(F116:F124))+1, ""), ROW() -115 )), "")</f>
        <v>Michigan-Dearborn</v>
      </c>
      <c r="AC116" s="13">
        <f t="array" ref="AC116">IFERROR(INDEX(C116:C124, SMALL(IF("V"=F116:F124, ROW(F116:F124)-MIN(ROW(F116:F124))+1, ""), ROW() -115 )), "")</f>
        <v>0</v>
      </c>
      <c r="AD116" s="13" t="str">
        <f t="array" ref="AD116">IFERROR(INDEX(D116:D124, SMALL(IF("V"=F116:F124, ROW(F116:F124)-MIN(ROW(F116:F124))+1, ""), ROW() -115 )), "")</f>
        <v>11-676065</v>
      </c>
      <c r="AE116" s="13" t="str">
        <f t="array" ref="AE116">IFERROR(INDEX(E116:E124, SMALL(IF("V"=F116:F124, ROW(F116:F124)-MIN(ROW(F116:F124))+1, ""), ROW() -115 )), "")</f>
        <v>Elizabeth Breitzman</v>
      </c>
      <c r="AF116" s="13" t="str">
        <f t="array" ref="AF116">IFERROR(INDEX(B116:B124, SMALL(IF(ISNUMBER(SEARCH("JV1",F116:F124)), ROW(F116:F124)-MIN(ROW(F116:F124))+1, ""), ROW() -115 )), "")</f>
        <v/>
      </c>
      <c r="AG116" s="13" t="str">
        <f t="array" ref="AG116">IFERROR(INDEX(C116:C124, SMALL(IF(ISNUMBER(SEARCH("JV1",F116:F124)), ROW(F116:F124)-MIN(ROW(F116:F124))+1, ""), ROW() -115 )), "")</f>
        <v/>
      </c>
      <c r="AH116" s="13" t="str">
        <f t="array" ref="AH116">IFERROR(INDEX(D116:D124, SMALL(IF(ISNUMBER(SEARCH("JV1",F116:F124)), ROW(F116:F124)-MIN(ROW(F116:F124))+1, ""), ROW() -115 )), "")</f>
        <v/>
      </c>
      <c r="AI116" s="13" t="str">
        <f t="array" ref="AI116">IFERROR(INDEX(E116:E124, SMALL(IF(ISNUMBER(SEARCH("JV1",F116:F124)), ROW(F116:F124)-MIN(ROW(F116:F124))+1, ""), ROW() -115 )), "")</f>
        <v/>
      </c>
      <c r="AJ116" s="13" t="str">
        <f t="array" ref="AJ116">IFERROR(INDEX(B116:B124, SMALL(IF(ISNUMBER(SEARCH("JV2",F116:F124)), ROW(F116:F124)-MIN(ROW(F116:F124))+1, ""), ROW() -115 )), "")</f>
        <v/>
      </c>
      <c r="AK116" s="13" t="str">
        <f t="array" ref="AK116">IFERROR(INDEX(C116:C124, SMALL(IF(ISNUMBER(SEARCH("JV2",F116:F124)), ROW(F116:F124)-MIN(ROW(F116:F124))+1, ""), ROW() -115 )), "")</f>
        <v/>
      </c>
      <c r="AL116" s="13" t="str">
        <f t="array" ref="AL116">IFERROR(INDEX(D116:D124, SMALL(IF(ISNUMBER(SEARCH("JV2",F116:F124)), ROW(F116:F124)-MIN(ROW(F116:F124))+1, ""), ROW() -115 )), "")</f>
        <v/>
      </c>
      <c r="AM116" s="13" t="str">
        <f t="array" ref="AM116">IFERROR(INDEX(E116:E124, SMALL(IF(ISNUMBER(SEARCH("JV2",F116:F124)), ROW(F116:F124)-MIN(ROW(F116:F124))+1, ""), ROW() -115 )), "")</f>
        <v/>
      </c>
    </row>
    <row r="117" spans="2:39" s="13" customFormat="1" ht="15" customHeight="1" x14ac:dyDescent="0.3">
      <c r="B117" s="21" t="s">
        <v>381</v>
      </c>
      <c r="C117" s="1"/>
      <c r="D117" s="22" t="s">
        <v>781</v>
      </c>
      <c r="E117" s="1" t="s">
        <v>782</v>
      </c>
      <c r="F117" s="23" t="s">
        <v>30</v>
      </c>
      <c r="G117" s="24"/>
      <c r="H117" s="25">
        <v>2533</v>
      </c>
      <c r="I117" s="24"/>
      <c r="J117" s="25" t="b">
        <v>0</v>
      </c>
      <c r="K117" s="19"/>
      <c r="L117" s="26"/>
      <c r="M117" s="27"/>
      <c r="AB117" s="13" t="str">
        <f t="array" ref="AB117">IFERROR(INDEX(B116:B124, SMALL(IF("V"=F116:F124, ROW(F116:F124)-MIN(ROW(F116:F124))+1, ""), ROW() -115 )), "")</f>
        <v>Michigan-Dearborn</v>
      </c>
      <c r="AC117" s="13">
        <f t="array" ref="AC117">IFERROR(INDEX(C116:C124, SMALL(IF("V"=F116:F124, ROW(F116:F124)-MIN(ROW(F116:F124))+1, ""), ROW() -115 )), "")</f>
        <v>0</v>
      </c>
      <c r="AD117" s="13" t="str">
        <f t="array" ref="AD117">IFERROR(INDEX(D116:D124, SMALL(IF("V"=F116:F124, ROW(F116:F124)-MIN(ROW(F116:F124))+1, ""), ROW() -115 )), "")</f>
        <v>15-85866</v>
      </c>
      <c r="AE117" s="13" t="str">
        <f t="array" ref="AE117">IFERROR(INDEX(E116:E124, SMALL(IF("V"=F116:F124, ROW(F116:F124)-MIN(ROW(F116:F124))+1, ""), ROW() -115 )), "")</f>
        <v>Jasmine Carroll</v>
      </c>
      <c r="AF117" s="13" t="str">
        <f t="array" ref="AF117">IFERROR(INDEX(B116:B124, SMALL(IF(ISNUMBER(SEARCH("JV1",F116:F124)), ROW(F116:F124)-MIN(ROW(F116:F124))+1, ""), ROW() -115 )), "")</f>
        <v/>
      </c>
      <c r="AG117" s="13" t="str">
        <f t="array" ref="AG117">IFERROR(INDEX(C116:C124, SMALL(IF(ISNUMBER(SEARCH("JV1",F116:F124)), ROW(F116:F124)-MIN(ROW(F116:F124))+1, ""), ROW() -115 )), "")</f>
        <v/>
      </c>
      <c r="AH117" s="13" t="str">
        <f t="array" ref="AH117">IFERROR(INDEX(D116:D124, SMALL(IF(ISNUMBER(SEARCH("JV1",F116:F124)), ROW(F116:F124)-MIN(ROW(F116:F124))+1, ""), ROW() -115 )), "")</f>
        <v/>
      </c>
      <c r="AI117" s="13" t="str">
        <f t="array" ref="AI117">IFERROR(INDEX(E116:E124, SMALL(IF(ISNUMBER(SEARCH("JV1",F116:F124)), ROW(F116:F124)-MIN(ROW(F116:F124))+1, ""), ROW() -115 )), "")</f>
        <v/>
      </c>
      <c r="AJ117" s="13" t="str">
        <f t="array" ref="AJ117">IFERROR(INDEX(B116:B124, SMALL(IF(ISNUMBER(SEARCH("JV2",F116:F124)), ROW(F116:F124)-MIN(ROW(F116:F124))+1, ""), ROW() -115 )), "")</f>
        <v/>
      </c>
      <c r="AK117" s="13" t="str">
        <f t="array" ref="AK117">IFERROR(INDEX(C116:C124, SMALL(IF(ISNUMBER(SEARCH("JV2",F116:F124)), ROW(F116:F124)-MIN(ROW(F116:F124))+1, ""), ROW() -115 )), "")</f>
        <v/>
      </c>
      <c r="AL117" s="13" t="str">
        <f t="array" ref="AL117">IFERROR(INDEX(D116:D124, SMALL(IF(ISNUMBER(SEARCH("JV2",F116:F124)), ROW(F116:F124)-MIN(ROW(F116:F124))+1, ""), ROW() -115 )), "")</f>
        <v/>
      </c>
      <c r="AM117" s="13" t="str">
        <f t="array" ref="AM117">IFERROR(INDEX(E116:E124, SMALL(IF(ISNUMBER(SEARCH("JV2",F116:F124)), ROW(F116:F124)-MIN(ROW(F116:F124))+1, ""), ROW() -115 )), "")</f>
        <v/>
      </c>
    </row>
    <row r="118" spans="2:39" s="13" customFormat="1" ht="15" customHeight="1" x14ac:dyDescent="0.3">
      <c r="B118" s="21" t="s">
        <v>381</v>
      </c>
      <c r="C118" s="1"/>
      <c r="D118" s="22" t="s">
        <v>783</v>
      </c>
      <c r="E118" s="1" t="s">
        <v>784</v>
      </c>
      <c r="F118" s="23" t="s">
        <v>14</v>
      </c>
      <c r="G118" s="24"/>
      <c r="H118" s="25">
        <v>2533</v>
      </c>
      <c r="I118" s="24"/>
      <c r="J118" s="25" t="b">
        <v>0</v>
      </c>
      <c r="K118" s="19"/>
      <c r="L118" s="26"/>
      <c r="M118" s="27"/>
      <c r="AB118" s="13" t="str">
        <f t="array" ref="AB118">IFERROR(INDEX(B116:B124, SMALL(IF("V"=F116:F124, ROW(F116:F124)-MIN(ROW(F116:F124))+1, ""), ROW() -115 )), "")</f>
        <v>Michigan-Dearborn</v>
      </c>
      <c r="AC118" s="13">
        <f t="array" ref="AC118">IFERROR(INDEX(C116:C124, SMALL(IF("V"=F116:F124, ROW(F116:F124)-MIN(ROW(F116:F124))+1, ""), ROW() -115 )), "")</f>
        <v>0</v>
      </c>
      <c r="AD118" s="13" t="str">
        <f t="array" ref="AD118">IFERROR(INDEX(D116:D124, SMALL(IF("V"=F116:F124, ROW(F116:F124)-MIN(ROW(F116:F124))+1, ""), ROW() -115 )), "")</f>
        <v>15-197083</v>
      </c>
      <c r="AE118" s="13" t="str">
        <f t="array" ref="AE118">IFERROR(INDEX(E116:E124, SMALL(IF("V"=F116:F124, ROW(F116:F124)-MIN(ROW(F116:F124))+1, ""), ROW() -115 )), "")</f>
        <v>Jessica Ludwick</v>
      </c>
      <c r="AF118" s="13" t="str">
        <f t="array" ref="AF118">IFERROR(INDEX(B116:B124, SMALL(IF(ISNUMBER(SEARCH("JV1",F116:F124)), ROW(F116:F124)-MIN(ROW(F116:F124))+1, ""), ROW() -115 )), "")</f>
        <v/>
      </c>
      <c r="AG118" s="13" t="str">
        <f t="array" ref="AG118">IFERROR(INDEX(C116:C124, SMALL(IF(ISNUMBER(SEARCH("JV1",F116:F124)), ROW(F116:F124)-MIN(ROW(F116:F124))+1, ""), ROW() -115 )), "")</f>
        <v/>
      </c>
      <c r="AH118" s="13" t="str">
        <f t="array" ref="AH118">IFERROR(INDEX(D116:D124, SMALL(IF(ISNUMBER(SEARCH("JV1",F116:F124)), ROW(F116:F124)-MIN(ROW(F116:F124))+1, ""), ROW() -115 )), "")</f>
        <v/>
      </c>
      <c r="AI118" s="13" t="str">
        <f t="array" ref="AI118">IFERROR(INDEX(E116:E124, SMALL(IF(ISNUMBER(SEARCH("JV1",F116:F124)), ROW(F116:F124)-MIN(ROW(F116:F124))+1, ""), ROW() -115 )), "")</f>
        <v/>
      </c>
      <c r="AJ118" s="13" t="str">
        <f t="array" ref="AJ118">IFERROR(INDEX(B116:B124, SMALL(IF(ISNUMBER(SEARCH("JV2",F116:F124)), ROW(F116:F124)-MIN(ROW(F116:F124))+1, ""), ROW() -115 )), "")</f>
        <v/>
      </c>
      <c r="AK118" s="13" t="str">
        <f t="array" ref="AK118">IFERROR(INDEX(C116:C124, SMALL(IF(ISNUMBER(SEARCH("JV2",F116:F124)), ROW(F116:F124)-MIN(ROW(F116:F124))+1, ""), ROW() -115 )), "")</f>
        <v/>
      </c>
      <c r="AL118" s="13" t="str">
        <f t="array" ref="AL118">IFERROR(INDEX(D116:D124, SMALL(IF(ISNUMBER(SEARCH("JV2",F116:F124)), ROW(F116:F124)-MIN(ROW(F116:F124))+1, ""), ROW() -115 )), "")</f>
        <v/>
      </c>
      <c r="AM118" s="13" t="str">
        <f t="array" ref="AM118">IFERROR(INDEX(E116:E124, SMALL(IF(ISNUMBER(SEARCH("JV2",F116:F124)), ROW(F116:F124)-MIN(ROW(F116:F124))+1, ""), ROW() -115 )), "")</f>
        <v/>
      </c>
    </row>
    <row r="119" spans="2:39" s="13" customFormat="1" ht="15" customHeight="1" x14ac:dyDescent="0.3">
      <c r="B119" s="21" t="s">
        <v>381</v>
      </c>
      <c r="C119" s="1"/>
      <c r="D119" s="22" t="s">
        <v>785</v>
      </c>
      <c r="E119" s="1" t="s">
        <v>786</v>
      </c>
      <c r="F119" s="23" t="s">
        <v>14</v>
      </c>
      <c r="G119" s="24"/>
      <c r="H119" s="25">
        <v>2533</v>
      </c>
      <c r="I119" s="24"/>
      <c r="J119" s="25" t="b">
        <v>0</v>
      </c>
      <c r="K119" s="19"/>
      <c r="L119" s="26"/>
      <c r="M119" s="27"/>
      <c r="AB119" s="13" t="str">
        <f t="array" ref="AB119">IFERROR(INDEX(B116:B124, SMALL(IF("V"=F116:F124, ROW(F116:F124)-MIN(ROW(F116:F124))+1, ""), ROW() -115 )), "")</f>
        <v>Michigan-Dearborn</v>
      </c>
      <c r="AC119" s="13">
        <f t="array" ref="AC119">IFERROR(INDEX(C116:C124, SMALL(IF("V"=F116:F124, ROW(F116:F124)-MIN(ROW(F116:F124))+1, ""), ROW() -115 )), "")</f>
        <v>0</v>
      </c>
      <c r="AD119" s="13" t="str">
        <f t="array" ref="AD119">IFERROR(INDEX(D116:D124, SMALL(IF("V"=F116:F124, ROW(F116:F124)-MIN(ROW(F116:F124))+1, ""), ROW() -115 )), "")</f>
        <v>22-11711</v>
      </c>
      <c r="AE119" s="13" t="str">
        <f t="array" ref="AE119">IFERROR(INDEX(E116:E124, SMALL(IF("V"=F116:F124, ROW(F116:F124)-MIN(ROW(F116:F124))+1, ""), ROW() -115 )), "")</f>
        <v>Katrina McKay</v>
      </c>
      <c r="AF119" s="13" t="str">
        <f t="array" ref="AF119">IFERROR(INDEX(B116:B124, SMALL(IF(ISNUMBER(SEARCH("JV1",F116:F124)), ROW(F116:F124)-MIN(ROW(F116:F124))+1, ""), ROW() -115 )), "")</f>
        <v/>
      </c>
      <c r="AG119" s="13" t="str">
        <f t="array" ref="AG119">IFERROR(INDEX(C116:C124, SMALL(IF(ISNUMBER(SEARCH("JV1",F116:F124)), ROW(F116:F124)-MIN(ROW(F116:F124))+1, ""), ROW() -115 )), "")</f>
        <v/>
      </c>
      <c r="AH119" s="13" t="str">
        <f t="array" ref="AH119">IFERROR(INDEX(D116:D124, SMALL(IF(ISNUMBER(SEARCH("JV1",F116:F124)), ROW(F116:F124)-MIN(ROW(F116:F124))+1, ""), ROW() -115 )), "")</f>
        <v/>
      </c>
      <c r="AI119" s="13" t="str">
        <f t="array" ref="AI119">IFERROR(INDEX(E116:E124, SMALL(IF(ISNUMBER(SEARCH("JV1",F116:F124)), ROW(F116:F124)-MIN(ROW(F116:F124))+1, ""), ROW() -115 )), "")</f>
        <v/>
      </c>
      <c r="AJ119" s="13" t="str">
        <f t="array" ref="AJ119">IFERROR(INDEX(B116:B124, SMALL(IF(ISNUMBER(SEARCH("JV2",F116:F124)), ROW(F116:F124)-MIN(ROW(F116:F124))+1, ""), ROW() -115 )), "")</f>
        <v/>
      </c>
      <c r="AK119" s="13" t="str">
        <f t="array" ref="AK119">IFERROR(INDEX(C116:C124, SMALL(IF(ISNUMBER(SEARCH("JV2",F116:F124)), ROW(F116:F124)-MIN(ROW(F116:F124))+1, ""), ROW() -115 )), "")</f>
        <v/>
      </c>
      <c r="AL119" s="13" t="str">
        <f t="array" ref="AL119">IFERROR(INDEX(D116:D124, SMALL(IF(ISNUMBER(SEARCH("JV2",F116:F124)), ROW(F116:F124)-MIN(ROW(F116:F124))+1, ""), ROW() -115 )), "")</f>
        <v/>
      </c>
      <c r="AM119" s="13" t="str">
        <f t="array" ref="AM119">IFERROR(INDEX(E116:E124, SMALL(IF(ISNUMBER(SEARCH("JV2",F116:F124)), ROW(F116:F124)-MIN(ROW(F116:F124))+1, ""), ROW() -115 )), "")</f>
        <v/>
      </c>
    </row>
    <row r="120" spans="2:39" s="13" customFormat="1" ht="15" customHeight="1" x14ac:dyDescent="0.3">
      <c r="B120" s="21" t="s">
        <v>381</v>
      </c>
      <c r="C120" s="1"/>
      <c r="D120" s="22" t="s">
        <v>787</v>
      </c>
      <c r="E120" s="1" t="s">
        <v>788</v>
      </c>
      <c r="F120" s="23" t="s">
        <v>14</v>
      </c>
      <c r="G120" s="24"/>
      <c r="H120" s="25">
        <v>2533</v>
      </c>
      <c r="I120" s="24"/>
      <c r="J120" s="25" t="b">
        <v>0</v>
      </c>
      <c r="K120" s="19"/>
      <c r="L120" s="26"/>
      <c r="M120" s="27"/>
      <c r="AB120" s="13" t="str">
        <f t="array" ref="AB120">IFERROR(INDEX(B116:B124, SMALL(IF("V"=F116:F124, ROW(F116:F124)-MIN(ROW(F116:F124))+1, ""), ROW() -115 )), "")</f>
        <v>Michigan-Dearborn</v>
      </c>
      <c r="AC120" s="13">
        <f t="array" ref="AC120">IFERROR(INDEX(C116:C124, SMALL(IF("V"=F116:F124, ROW(F116:F124)-MIN(ROW(F116:F124))+1, ""), ROW() -115 )), "")</f>
        <v>0</v>
      </c>
      <c r="AD120" s="13" t="str">
        <f t="array" ref="AD120">IFERROR(INDEX(D116:D124, SMALL(IF("V"=F116:F124, ROW(F116:F124)-MIN(ROW(F116:F124))+1, ""), ROW() -115 )), "")</f>
        <v>23-9656</v>
      </c>
      <c r="AE120" s="13" t="str">
        <f t="array" ref="AE120">IFERROR(INDEX(E116:E124, SMALL(IF("V"=F116:F124, ROW(F116:F124)-MIN(ROW(F116:F124))+1, ""), ROW() -115 )), "")</f>
        <v>Kayla Winston</v>
      </c>
      <c r="AF120" s="13" t="str">
        <f t="array" ref="AF120">IFERROR(INDEX(B116:B124, SMALL(IF(ISNUMBER(SEARCH("JV1",F116:F124)), ROW(F116:F124)-MIN(ROW(F116:F124))+1, ""), ROW() -115 )), "")</f>
        <v/>
      </c>
      <c r="AG120" s="13" t="str">
        <f t="array" ref="AG120">IFERROR(INDEX(C116:C124, SMALL(IF(ISNUMBER(SEARCH("JV1",F116:F124)), ROW(F116:F124)-MIN(ROW(F116:F124))+1, ""), ROW() -115 )), "")</f>
        <v/>
      </c>
      <c r="AH120" s="13" t="str">
        <f t="array" ref="AH120">IFERROR(INDEX(D116:D124, SMALL(IF(ISNUMBER(SEARCH("JV1",F116:F124)), ROW(F116:F124)-MIN(ROW(F116:F124))+1, ""), ROW() -115 )), "")</f>
        <v/>
      </c>
      <c r="AI120" s="13" t="str">
        <f t="array" ref="AI120">IFERROR(INDEX(E116:E124, SMALL(IF(ISNUMBER(SEARCH("JV1",F116:F124)), ROW(F116:F124)-MIN(ROW(F116:F124))+1, ""), ROW() -115 )), "")</f>
        <v/>
      </c>
      <c r="AJ120" s="13" t="str">
        <f t="array" ref="AJ120">IFERROR(INDEX(B116:B124, SMALL(IF(ISNUMBER(SEARCH("JV2",F116:F124)), ROW(F116:F124)-MIN(ROW(F116:F124))+1, ""), ROW() -115 )), "")</f>
        <v/>
      </c>
      <c r="AK120" s="13" t="str">
        <f t="array" ref="AK120">IFERROR(INDEX(C116:C124, SMALL(IF(ISNUMBER(SEARCH("JV2",F116:F124)), ROW(F116:F124)-MIN(ROW(F116:F124))+1, ""), ROW() -115 )), "")</f>
        <v/>
      </c>
      <c r="AL120" s="13" t="str">
        <f t="array" ref="AL120">IFERROR(INDEX(D116:D124, SMALL(IF(ISNUMBER(SEARCH("JV2",F116:F124)), ROW(F116:F124)-MIN(ROW(F116:F124))+1, ""), ROW() -115 )), "")</f>
        <v/>
      </c>
      <c r="AM120" s="13" t="str">
        <f t="array" ref="AM120">IFERROR(INDEX(E116:E124, SMALL(IF(ISNUMBER(SEARCH("JV2",F116:F124)), ROW(F116:F124)-MIN(ROW(F116:F124))+1, ""), ROW() -115 )), "")</f>
        <v/>
      </c>
    </row>
    <row r="121" spans="2:39" s="13" customFormat="1" ht="15" customHeight="1" x14ac:dyDescent="0.3">
      <c r="B121" s="21" t="s">
        <v>381</v>
      </c>
      <c r="C121" s="1"/>
      <c r="D121" s="22" t="s">
        <v>789</v>
      </c>
      <c r="E121" s="1" t="s">
        <v>790</v>
      </c>
      <c r="F121" s="23" t="s">
        <v>14</v>
      </c>
      <c r="G121" s="24"/>
      <c r="H121" s="25">
        <v>2533</v>
      </c>
      <c r="I121" s="24"/>
      <c r="J121" s="25" t="b">
        <v>0</v>
      </c>
      <c r="K121" s="19"/>
      <c r="L121" s="26"/>
      <c r="M121" s="27"/>
      <c r="AB121" s="13" t="str">
        <f t="array" ref="AB121">IFERROR(INDEX(B116:B124, SMALL(IF("V"=F116:F124, ROW(F116:F124)-MIN(ROW(F116:F124))+1, ""), ROW() -115 )), "")</f>
        <v>Michigan-Dearborn</v>
      </c>
      <c r="AC121" s="13">
        <f t="array" ref="AC121">IFERROR(INDEX(C116:C124, SMALL(IF("V"=F116:F124, ROW(F116:F124)-MIN(ROW(F116:F124))+1, ""), ROW() -115 )), "")</f>
        <v>0</v>
      </c>
      <c r="AD121" s="13" t="str">
        <f t="array" ref="AD121">IFERROR(INDEX(D116:D124, SMALL(IF("V"=F116:F124, ROW(F116:F124)-MIN(ROW(F116:F124))+1, ""), ROW() -115 )), "")</f>
        <v>17-97822</v>
      </c>
      <c r="AE121" s="13" t="str">
        <f t="array" ref="AE121">IFERROR(INDEX(E116:E124, SMALL(IF("V"=F116:F124, ROW(F116:F124)-MIN(ROW(F116:F124))+1, ""), ROW() -115 )), "")</f>
        <v>Madison Shelton</v>
      </c>
      <c r="AF121" s="13" t="str">
        <f t="array" ref="AF121">IFERROR(INDEX(B116:B124, SMALL(IF(ISNUMBER(SEARCH("JV1",F116:F124)), ROW(F116:F124)-MIN(ROW(F116:F124))+1, ""), ROW() -115 )), "")</f>
        <v/>
      </c>
      <c r="AG121" s="13" t="str">
        <f t="array" ref="AG121">IFERROR(INDEX(C116:C124, SMALL(IF(ISNUMBER(SEARCH("JV1",F116:F124)), ROW(F116:F124)-MIN(ROW(F116:F124))+1, ""), ROW() -115 )), "")</f>
        <v/>
      </c>
      <c r="AH121" s="13" t="str">
        <f t="array" ref="AH121">IFERROR(INDEX(D116:D124, SMALL(IF(ISNUMBER(SEARCH("JV1",F116:F124)), ROW(F116:F124)-MIN(ROW(F116:F124))+1, ""), ROW() -115 )), "")</f>
        <v/>
      </c>
      <c r="AI121" s="13" t="str">
        <f t="array" ref="AI121">IFERROR(INDEX(E116:E124, SMALL(IF(ISNUMBER(SEARCH("JV1",F116:F124)), ROW(F116:F124)-MIN(ROW(F116:F124))+1, ""), ROW() -115 )), "")</f>
        <v/>
      </c>
      <c r="AJ121" s="13" t="str">
        <f t="array" ref="AJ121">IFERROR(INDEX(B116:B124, SMALL(IF(ISNUMBER(SEARCH("JV2",F116:F124)), ROW(F116:F124)-MIN(ROW(F116:F124))+1, ""), ROW() -115 )), "")</f>
        <v/>
      </c>
      <c r="AK121" s="13" t="str">
        <f t="array" ref="AK121">IFERROR(INDEX(C116:C124, SMALL(IF(ISNUMBER(SEARCH("JV2",F116:F124)), ROW(F116:F124)-MIN(ROW(F116:F124))+1, ""), ROW() -115 )), "")</f>
        <v/>
      </c>
      <c r="AL121" s="13" t="str">
        <f t="array" ref="AL121">IFERROR(INDEX(D116:D124, SMALL(IF(ISNUMBER(SEARCH("JV2",F116:F124)), ROW(F116:F124)-MIN(ROW(F116:F124))+1, ""), ROW() -115 )), "")</f>
        <v/>
      </c>
      <c r="AM121" s="13" t="str">
        <f t="array" ref="AM121">IFERROR(INDEX(E116:E124, SMALL(IF(ISNUMBER(SEARCH("JV2",F116:F124)), ROW(F116:F124)-MIN(ROW(F116:F124))+1, ""), ROW() -115 )), "")</f>
        <v/>
      </c>
    </row>
    <row r="122" spans="2:39" s="13" customFormat="1" ht="15" customHeight="1" x14ac:dyDescent="0.3">
      <c r="B122" s="21" t="s">
        <v>381</v>
      </c>
      <c r="C122" s="1"/>
      <c r="D122" s="22" t="s">
        <v>791</v>
      </c>
      <c r="E122" s="1" t="s">
        <v>792</v>
      </c>
      <c r="F122" s="23" t="s">
        <v>14</v>
      </c>
      <c r="G122" s="24"/>
      <c r="H122" s="25">
        <v>2533</v>
      </c>
      <c r="I122" s="24"/>
      <c r="J122" s="25" t="b">
        <v>0</v>
      </c>
      <c r="K122" s="19"/>
      <c r="L122" s="26"/>
      <c r="M122" s="27"/>
      <c r="AB122" s="13" t="str">
        <f t="array" ref="AB122">IFERROR(INDEX(B116:B124, SMALL(IF("V"=F116:F124, ROW(F116:F124)-MIN(ROW(F116:F124))+1, ""), ROW() -115 )), "")</f>
        <v/>
      </c>
      <c r="AC122" s="13" t="str">
        <f t="array" ref="AC122">IFERROR(INDEX(C116:C124, SMALL(IF("V"=F116:F124, ROW(F116:F124)-MIN(ROW(F116:F124))+1, ""), ROW() -115 )), "")</f>
        <v/>
      </c>
      <c r="AD122" s="13" t="str">
        <f t="array" ref="AD122">IFERROR(INDEX(D116:D124, SMALL(IF("V"=F116:F124, ROW(F116:F124)-MIN(ROW(F116:F124))+1, ""), ROW() -115 )), "")</f>
        <v/>
      </c>
      <c r="AE122" s="13" t="str">
        <f t="array" ref="AE122">IFERROR(INDEX(E116:E124, SMALL(IF("V"=F116:F124, ROW(F116:F124)-MIN(ROW(F116:F124))+1, ""), ROW() -115 )), "")</f>
        <v/>
      </c>
      <c r="AF122" s="13" t="str">
        <f t="array" ref="AF122">IFERROR(INDEX(B116:B124, SMALL(IF(ISNUMBER(SEARCH("JV1",F116:F124)), ROW(F116:F124)-MIN(ROW(F116:F124))+1, ""), ROW() -115 )), "")</f>
        <v/>
      </c>
      <c r="AG122" s="13" t="str">
        <f t="array" ref="AG122">IFERROR(INDEX(C116:C124, SMALL(IF(ISNUMBER(SEARCH("JV1",F116:F124)), ROW(F116:F124)-MIN(ROW(F116:F124))+1, ""), ROW() -115 )), "")</f>
        <v/>
      </c>
      <c r="AH122" s="13" t="str">
        <f t="array" ref="AH122">IFERROR(INDEX(D116:D124, SMALL(IF(ISNUMBER(SEARCH("JV1",F116:F124)), ROW(F116:F124)-MIN(ROW(F116:F124))+1, ""), ROW() -115 )), "")</f>
        <v/>
      </c>
      <c r="AI122" s="13" t="str">
        <f t="array" ref="AI122">IFERROR(INDEX(E116:E124, SMALL(IF(ISNUMBER(SEARCH("JV1",F116:F124)), ROW(F116:F124)-MIN(ROW(F116:F124))+1, ""), ROW() -115 )), "")</f>
        <v/>
      </c>
      <c r="AJ122" s="13" t="str">
        <f t="array" ref="AJ122">IFERROR(INDEX(B116:B124, SMALL(IF(ISNUMBER(SEARCH("JV2",F116:F124)), ROW(F116:F124)-MIN(ROW(F116:F124))+1, ""), ROW() -115 )), "")</f>
        <v/>
      </c>
      <c r="AK122" s="13" t="str">
        <f t="array" ref="AK122">IFERROR(INDEX(C116:C124, SMALL(IF(ISNUMBER(SEARCH("JV2",F116:F124)), ROW(F116:F124)-MIN(ROW(F116:F124))+1, ""), ROW() -115 )), "")</f>
        <v/>
      </c>
      <c r="AL122" s="13" t="str">
        <f t="array" ref="AL122">IFERROR(INDEX(D116:D124, SMALL(IF(ISNUMBER(SEARCH("JV2",F116:F124)), ROW(F116:F124)-MIN(ROW(F116:F124))+1, ""), ROW() -115 )), "")</f>
        <v/>
      </c>
      <c r="AM122" s="13" t="str">
        <f t="array" ref="AM122">IFERROR(INDEX(E116:E124, SMALL(IF(ISNUMBER(SEARCH("JV2",F116:F124)), ROW(F116:F124)-MIN(ROW(F116:F124))+1, ""), ROW() -115 )), "")</f>
        <v/>
      </c>
    </row>
    <row r="123" spans="2:39" s="13" customFormat="1" ht="15" customHeight="1" x14ac:dyDescent="0.3">
      <c r="B123" s="21" t="s">
        <v>381</v>
      </c>
      <c r="C123" s="1"/>
      <c r="D123" s="22" t="s">
        <v>793</v>
      </c>
      <c r="E123" s="1" t="s">
        <v>794</v>
      </c>
      <c r="F123" s="23" t="s">
        <v>14</v>
      </c>
      <c r="G123" s="24"/>
      <c r="H123" s="25">
        <v>2533</v>
      </c>
      <c r="I123" s="24"/>
      <c r="J123" s="25" t="b">
        <v>0</v>
      </c>
      <c r="K123" s="19"/>
      <c r="L123" s="26"/>
      <c r="M123" s="27"/>
      <c r="AB123" s="13" t="str">
        <f t="array" ref="AB123">IFERROR(INDEX(B116:B124, SMALL(IF("V"=F116:F124, ROW(F116:F124)-MIN(ROW(F116:F124))+1, ""), ROW() -115 )), "")</f>
        <v/>
      </c>
      <c r="AC123" s="13" t="str">
        <f t="array" ref="AC123">IFERROR(INDEX(C116:C124, SMALL(IF("V"=F116:F124, ROW(F116:F124)-MIN(ROW(F116:F124))+1, ""), ROW() -115 )), "")</f>
        <v/>
      </c>
      <c r="AD123" s="13" t="str">
        <f t="array" ref="AD123">IFERROR(INDEX(D116:D124, SMALL(IF("V"=F116:F124, ROW(F116:F124)-MIN(ROW(F116:F124))+1, ""), ROW() -115 )), "")</f>
        <v/>
      </c>
      <c r="AE123" s="13" t="str">
        <f t="array" ref="AE123">IFERROR(INDEX(E116:E124, SMALL(IF("V"=F116:F124, ROW(F116:F124)-MIN(ROW(F116:F124))+1, ""), ROW() -115 )), "")</f>
        <v/>
      </c>
      <c r="AF123" s="13" t="str">
        <f t="array" ref="AF123">IFERROR(INDEX(B116:B124, SMALL(IF(ISNUMBER(SEARCH("JV1",F116:F124)), ROW(F116:F124)-MIN(ROW(F116:F124))+1, ""), ROW() -115 )), "")</f>
        <v/>
      </c>
      <c r="AG123" s="13" t="str">
        <f t="array" ref="AG123">IFERROR(INDEX(C116:C124, SMALL(IF(ISNUMBER(SEARCH("JV1",F116:F124)), ROW(F116:F124)-MIN(ROW(F116:F124))+1, ""), ROW() -115 )), "")</f>
        <v/>
      </c>
      <c r="AH123" s="13" t="str">
        <f t="array" ref="AH123">IFERROR(INDEX(D116:D124, SMALL(IF(ISNUMBER(SEARCH("JV1",F116:F124)), ROW(F116:F124)-MIN(ROW(F116:F124))+1, ""), ROW() -115 )), "")</f>
        <v/>
      </c>
      <c r="AI123" s="13" t="str">
        <f t="array" ref="AI123">IFERROR(INDEX(E116:E124, SMALL(IF(ISNUMBER(SEARCH("JV1",F116:F124)), ROW(F116:F124)-MIN(ROW(F116:F124))+1, ""), ROW() -115 )), "")</f>
        <v/>
      </c>
      <c r="AJ123" s="13" t="str">
        <f t="array" ref="AJ123">IFERROR(INDEX(B116:B124, SMALL(IF(ISNUMBER(SEARCH("JV2",F116:F124)), ROW(F116:F124)-MIN(ROW(F116:F124))+1, ""), ROW() -115 )), "")</f>
        <v/>
      </c>
      <c r="AK123" s="13" t="str">
        <f t="array" ref="AK123">IFERROR(INDEX(C116:C124, SMALL(IF(ISNUMBER(SEARCH("JV2",F116:F124)), ROW(F116:F124)-MIN(ROW(F116:F124))+1, ""), ROW() -115 )), "")</f>
        <v/>
      </c>
      <c r="AL123" s="13" t="str">
        <f t="array" ref="AL123">IFERROR(INDEX(D116:D124, SMALL(IF(ISNUMBER(SEARCH("JV2",F116:F124)), ROW(F116:F124)-MIN(ROW(F116:F124))+1, ""), ROW() -115 )), "")</f>
        <v/>
      </c>
      <c r="AM123" s="13" t="str">
        <f t="array" ref="AM123">IFERROR(INDEX(E116:E124, SMALL(IF(ISNUMBER(SEARCH("JV2",F116:F124)), ROW(F116:F124)-MIN(ROW(F116:F124))+1, ""), ROW() -115 )), "")</f>
        <v/>
      </c>
    </row>
    <row r="124" spans="2:39" s="13" customFormat="1" ht="15" customHeight="1" x14ac:dyDescent="0.3">
      <c r="B124" s="21" t="s">
        <v>381</v>
      </c>
      <c r="C124" s="1"/>
      <c r="D124" s="22" t="s">
        <v>795</v>
      </c>
      <c r="E124" s="1" t="s">
        <v>796</v>
      </c>
      <c r="F124" s="23" t="s">
        <v>30</v>
      </c>
      <c r="G124" s="24"/>
      <c r="H124" s="25">
        <v>2533</v>
      </c>
      <c r="I124" s="24"/>
      <c r="J124" s="25" t="b">
        <v>0</v>
      </c>
      <c r="K124" s="19"/>
      <c r="L124" s="26"/>
      <c r="M124" s="27"/>
    </row>
    <row r="125" spans="2:39" s="13" customFormat="1" ht="15" customHeight="1" x14ac:dyDescent="0.3">
      <c r="B125" s="21" t="s">
        <v>398</v>
      </c>
      <c r="C125" s="1"/>
      <c r="D125" s="22" t="s">
        <v>797</v>
      </c>
      <c r="E125" s="1" t="s">
        <v>798</v>
      </c>
      <c r="F125" s="23" t="s">
        <v>14</v>
      </c>
      <c r="G125" s="24"/>
      <c r="H125" s="25">
        <v>4494</v>
      </c>
      <c r="I125" s="24"/>
      <c r="J125" s="25" t="b">
        <v>0</v>
      </c>
      <c r="K125" s="19"/>
      <c r="L125" s="26"/>
      <c r="M125" s="27"/>
      <c r="AB125" s="13" t="str">
        <f t="array" ref="AB125">IFERROR(INDEX(B125:B132, SMALL(IF("V"=F125:F132, ROW(F125:F132)-MIN(ROW(F125:F132))+1, ""), ROW() -124 )), "")</f>
        <v>Mid Michigan Community College</v>
      </c>
      <c r="AC125" s="13">
        <f t="array" ref="AC125">IFERROR(INDEX(C125:C132, SMALL(IF("V"=F125:F132, ROW(F125:F132)-MIN(ROW(F125:F132))+1, ""), ROW() -124 )), "")</f>
        <v>0</v>
      </c>
      <c r="AD125" s="13" t="str">
        <f t="array" ref="AD125">IFERROR(INDEX(D125:D132, SMALL(IF("V"=F125:F132, ROW(F125:F132)-MIN(ROW(F125:F132))+1, ""), ROW() -124 )), "")</f>
        <v>22-1664</v>
      </c>
      <c r="AE125" s="13" t="str">
        <f t="array" ref="AE125">IFERROR(INDEX(E125:E132, SMALL(IF("V"=F125:F132, ROW(F125:F132)-MIN(ROW(F125:F132))+1, ""), ROW() -124 )), "")</f>
        <v>Abby Self</v>
      </c>
      <c r="AF125" s="13" t="str">
        <f t="array" ref="AF125">IFERROR(INDEX(B125:B132, SMALL(IF(ISNUMBER(SEARCH("JV1",F125:F132)), ROW(F125:F132)-MIN(ROW(F125:F132))+1, ""), ROW() -124 )), "")</f>
        <v/>
      </c>
      <c r="AG125" s="13" t="str">
        <f t="array" ref="AG125">IFERROR(INDEX(C125:C132, SMALL(IF(ISNUMBER(SEARCH("JV1",F125:F132)), ROW(F125:F132)-MIN(ROW(F125:F132))+1, ""), ROW() -124 )), "")</f>
        <v/>
      </c>
      <c r="AH125" s="13" t="str">
        <f t="array" ref="AH125">IFERROR(INDEX(D125:D132, SMALL(IF(ISNUMBER(SEARCH("JV1",F125:F132)), ROW(F125:F132)-MIN(ROW(F125:F132))+1, ""), ROW() -124 )), "")</f>
        <v/>
      </c>
      <c r="AI125" s="13" t="str">
        <f t="array" ref="AI125">IFERROR(INDEX(E125:E132, SMALL(IF(ISNUMBER(SEARCH("JV1",F125:F132)), ROW(F125:F132)-MIN(ROW(F125:F132))+1, ""), ROW() -124 )), "")</f>
        <v/>
      </c>
      <c r="AJ125" s="13" t="str">
        <f t="array" ref="AJ125">IFERROR(INDEX(B125:B132, SMALL(IF(ISNUMBER(SEARCH("JV2",F125:F132)), ROW(F125:F132)-MIN(ROW(F125:F132))+1, ""), ROW() -124 )), "")</f>
        <v/>
      </c>
      <c r="AK125" s="13" t="str">
        <f t="array" ref="AK125">IFERROR(INDEX(C125:C132, SMALL(IF(ISNUMBER(SEARCH("JV2",F125:F132)), ROW(F125:F132)-MIN(ROW(F125:F132))+1, ""), ROW() -124 )), "")</f>
        <v/>
      </c>
      <c r="AL125" s="13" t="str">
        <f t="array" ref="AL125">IFERROR(INDEX(D125:D132, SMALL(IF(ISNUMBER(SEARCH("JV2",F125:F132)), ROW(F125:F132)-MIN(ROW(F125:F132))+1, ""), ROW() -124 )), "")</f>
        <v/>
      </c>
      <c r="AM125" s="13" t="str">
        <f t="array" ref="AM125">IFERROR(INDEX(E125:E132, SMALL(IF(ISNUMBER(SEARCH("JV2",F125:F132)), ROW(F125:F132)-MIN(ROW(F125:F132))+1, ""), ROW() -124 )), "")</f>
        <v/>
      </c>
    </row>
    <row r="126" spans="2:39" s="13" customFormat="1" ht="15" customHeight="1" x14ac:dyDescent="0.3">
      <c r="B126" s="21" t="s">
        <v>398</v>
      </c>
      <c r="C126" s="1"/>
      <c r="D126" s="22" t="s">
        <v>799</v>
      </c>
      <c r="E126" s="1" t="s">
        <v>800</v>
      </c>
      <c r="F126" s="23" t="s">
        <v>14</v>
      </c>
      <c r="G126" s="24"/>
      <c r="H126" s="25">
        <v>4494</v>
      </c>
      <c r="I126" s="24"/>
      <c r="J126" s="25" t="b">
        <v>0</v>
      </c>
      <c r="K126" s="19"/>
      <c r="L126" s="26"/>
      <c r="M126" s="27"/>
      <c r="AB126" s="13" t="str">
        <f t="array" ref="AB126">IFERROR(INDEX(B125:B132, SMALL(IF("V"=F125:F132, ROW(F125:F132)-MIN(ROW(F125:F132))+1, ""), ROW() -124 )), "")</f>
        <v>Mid Michigan Community College</v>
      </c>
      <c r="AC126" s="13">
        <f t="array" ref="AC126">IFERROR(INDEX(C125:C132, SMALL(IF("V"=F125:F132, ROW(F125:F132)-MIN(ROW(F125:F132))+1, ""), ROW() -124 )), "")</f>
        <v>0</v>
      </c>
      <c r="AD126" s="13" t="str">
        <f t="array" ref="AD126">IFERROR(INDEX(D125:D132, SMALL(IF("V"=F125:F132, ROW(F125:F132)-MIN(ROW(F125:F132))+1, ""), ROW() -124 )), "")</f>
        <v>11-435189</v>
      </c>
      <c r="AE126" s="13" t="str">
        <f t="array" ref="AE126">IFERROR(INDEX(E125:E132, SMALL(IF("V"=F125:F132, ROW(F125:F132)-MIN(ROW(F125:F132))+1, ""), ROW() -124 )), "")</f>
        <v>Amelia King</v>
      </c>
      <c r="AF126" s="13" t="str">
        <f t="array" ref="AF126">IFERROR(INDEX(B125:B132, SMALL(IF(ISNUMBER(SEARCH("JV1",F125:F132)), ROW(F125:F132)-MIN(ROW(F125:F132))+1, ""), ROW() -124 )), "")</f>
        <v/>
      </c>
      <c r="AG126" s="13" t="str">
        <f t="array" ref="AG126">IFERROR(INDEX(C125:C132, SMALL(IF(ISNUMBER(SEARCH("JV1",F125:F132)), ROW(F125:F132)-MIN(ROW(F125:F132))+1, ""), ROW() -124 )), "")</f>
        <v/>
      </c>
      <c r="AH126" s="13" t="str">
        <f t="array" ref="AH126">IFERROR(INDEX(D125:D132, SMALL(IF(ISNUMBER(SEARCH("JV1",F125:F132)), ROW(F125:F132)-MIN(ROW(F125:F132))+1, ""), ROW() -124 )), "")</f>
        <v/>
      </c>
      <c r="AI126" s="13" t="str">
        <f t="array" ref="AI126">IFERROR(INDEX(E125:E132, SMALL(IF(ISNUMBER(SEARCH("JV1",F125:F132)), ROW(F125:F132)-MIN(ROW(F125:F132))+1, ""), ROW() -124 )), "")</f>
        <v/>
      </c>
      <c r="AJ126" s="13" t="str">
        <f t="array" ref="AJ126">IFERROR(INDEX(B125:B132, SMALL(IF(ISNUMBER(SEARCH("JV2",F125:F132)), ROW(F125:F132)-MIN(ROW(F125:F132))+1, ""), ROW() -124 )), "")</f>
        <v/>
      </c>
      <c r="AK126" s="13" t="str">
        <f t="array" ref="AK126">IFERROR(INDEX(C125:C132, SMALL(IF(ISNUMBER(SEARCH("JV2",F125:F132)), ROW(F125:F132)-MIN(ROW(F125:F132))+1, ""), ROW() -124 )), "")</f>
        <v/>
      </c>
      <c r="AL126" s="13" t="str">
        <f t="array" ref="AL126">IFERROR(INDEX(D125:D132, SMALL(IF(ISNUMBER(SEARCH("JV2",F125:F132)), ROW(F125:F132)-MIN(ROW(F125:F132))+1, ""), ROW() -124 )), "")</f>
        <v/>
      </c>
      <c r="AM126" s="13" t="str">
        <f t="array" ref="AM126">IFERROR(INDEX(E125:E132, SMALL(IF(ISNUMBER(SEARCH("JV2",F125:F132)), ROW(F125:F132)-MIN(ROW(F125:F132))+1, ""), ROW() -124 )), "")</f>
        <v/>
      </c>
    </row>
    <row r="127" spans="2:39" s="13" customFormat="1" ht="15" customHeight="1" x14ac:dyDescent="0.3">
      <c r="B127" s="21" t="s">
        <v>398</v>
      </c>
      <c r="C127" s="1"/>
      <c r="D127" s="22" t="s">
        <v>801</v>
      </c>
      <c r="E127" s="1" t="s">
        <v>802</v>
      </c>
      <c r="F127" s="23" t="s">
        <v>14</v>
      </c>
      <c r="G127" s="24"/>
      <c r="H127" s="25">
        <v>4494</v>
      </c>
      <c r="I127" s="24"/>
      <c r="J127" s="25" t="b">
        <v>0</v>
      </c>
      <c r="K127" s="19"/>
      <c r="L127" s="26"/>
      <c r="M127" s="27"/>
      <c r="AB127" s="13" t="str">
        <f t="array" ref="AB127">IFERROR(INDEX(B125:B132, SMALL(IF("V"=F125:F132, ROW(F125:F132)-MIN(ROW(F125:F132))+1, ""), ROW() -124 )), "")</f>
        <v>Mid Michigan Community College</v>
      </c>
      <c r="AC127" s="13">
        <f t="array" ref="AC127">IFERROR(INDEX(C125:C132, SMALL(IF("V"=F125:F132, ROW(F125:F132)-MIN(ROW(F125:F132))+1, ""), ROW() -124 )), "")</f>
        <v>0</v>
      </c>
      <c r="AD127" s="13" t="str">
        <f t="array" ref="AD127">IFERROR(INDEX(D125:D132, SMALL(IF("V"=F125:F132, ROW(F125:F132)-MIN(ROW(F125:F132))+1, ""), ROW() -124 )), "")</f>
        <v>11-577632</v>
      </c>
      <c r="AE127" s="13" t="str">
        <f t="array" ref="AE127">IFERROR(INDEX(E125:E132, SMALL(IF("V"=F125:F132, ROW(F125:F132)-MIN(ROW(F125:F132))+1, ""), ROW() -124 )), "")</f>
        <v>Becca Claypool</v>
      </c>
      <c r="AF127" s="13" t="str">
        <f t="array" ref="AF127">IFERROR(INDEX(B125:B132, SMALL(IF(ISNUMBER(SEARCH("JV1",F125:F132)), ROW(F125:F132)-MIN(ROW(F125:F132))+1, ""), ROW() -124 )), "")</f>
        <v/>
      </c>
      <c r="AG127" s="13" t="str">
        <f t="array" ref="AG127">IFERROR(INDEX(C125:C132, SMALL(IF(ISNUMBER(SEARCH("JV1",F125:F132)), ROW(F125:F132)-MIN(ROW(F125:F132))+1, ""), ROW() -124 )), "")</f>
        <v/>
      </c>
      <c r="AH127" s="13" t="str">
        <f t="array" ref="AH127">IFERROR(INDEX(D125:D132, SMALL(IF(ISNUMBER(SEARCH("JV1",F125:F132)), ROW(F125:F132)-MIN(ROW(F125:F132))+1, ""), ROW() -124 )), "")</f>
        <v/>
      </c>
      <c r="AI127" s="13" t="str">
        <f t="array" ref="AI127">IFERROR(INDEX(E125:E132, SMALL(IF(ISNUMBER(SEARCH("JV1",F125:F132)), ROW(F125:F132)-MIN(ROW(F125:F132))+1, ""), ROW() -124 )), "")</f>
        <v/>
      </c>
      <c r="AJ127" s="13" t="str">
        <f t="array" ref="AJ127">IFERROR(INDEX(B125:B132, SMALL(IF(ISNUMBER(SEARCH("JV2",F125:F132)), ROW(F125:F132)-MIN(ROW(F125:F132))+1, ""), ROW() -124 )), "")</f>
        <v/>
      </c>
      <c r="AK127" s="13" t="str">
        <f t="array" ref="AK127">IFERROR(INDEX(C125:C132, SMALL(IF(ISNUMBER(SEARCH("JV2",F125:F132)), ROW(F125:F132)-MIN(ROW(F125:F132))+1, ""), ROW() -124 )), "")</f>
        <v/>
      </c>
      <c r="AL127" s="13" t="str">
        <f t="array" ref="AL127">IFERROR(INDEX(D125:D132, SMALL(IF(ISNUMBER(SEARCH("JV2",F125:F132)), ROW(F125:F132)-MIN(ROW(F125:F132))+1, ""), ROW() -124 )), "")</f>
        <v/>
      </c>
      <c r="AM127" s="13" t="str">
        <f t="array" ref="AM127">IFERROR(INDEX(E125:E132, SMALL(IF(ISNUMBER(SEARCH("JV2",F125:F132)), ROW(F125:F132)-MIN(ROW(F125:F132))+1, ""), ROW() -124 )), "")</f>
        <v/>
      </c>
    </row>
    <row r="128" spans="2:39" s="13" customFormat="1" ht="15" customHeight="1" x14ac:dyDescent="0.3">
      <c r="B128" s="21" t="s">
        <v>398</v>
      </c>
      <c r="C128" s="1"/>
      <c r="D128" s="22" t="s">
        <v>803</v>
      </c>
      <c r="E128" s="1" t="s">
        <v>804</v>
      </c>
      <c r="F128" s="23" t="s">
        <v>14</v>
      </c>
      <c r="G128" s="24"/>
      <c r="H128" s="25">
        <v>4494</v>
      </c>
      <c r="I128" s="24"/>
      <c r="J128" s="25" t="b">
        <v>0</v>
      </c>
      <c r="K128" s="19"/>
      <c r="L128" s="26"/>
      <c r="M128" s="27"/>
      <c r="AB128" s="13" t="str">
        <f t="array" ref="AB128">IFERROR(INDEX(B125:B132, SMALL(IF("V"=F125:F132, ROW(F125:F132)-MIN(ROW(F125:F132))+1, ""), ROW() -124 )), "")</f>
        <v>Mid Michigan Community College</v>
      </c>
      <c r="AC128" s="13">
        <f t="array" ref="AC128">IFERROR(INDEX(C125:C132, SMALL(IF("V"=F125:F132, ROW(F125:F132)-MIN(ROW(F125:F132))+1, ""), ROW() -124 )), "")</f>
        <v>0</v>
      </c>
      <c r="AD128" s="13" t="str">
        <f t="array" ref="AD128">IFERROR(INDEX(D125:D132, SMALL(IF("V"=F125:F132, ROW(F125:F132)-MIN(ROW(F125:F132))+1, ""), ROW() -124 )), "")</f>
        <v>9451-6006</v>
      </c>
      <c r="AE128" s="13" t="str">
        <f t="array" ref="AE128">IFERROR(INDEX(E125:E132, SMALL(IF("V"=F125:F132, ROW(F125:F132)-MIN(ROW(F125:F132))+1, ""), ROW() -124 )), "")</f>
        <v>Khaila Bullard</v>
      </c>
      <c r="AF128" s="13" t="str">
        <f t="array" ref="AF128">IFERROR(INDEX(B125:B132, SMALL(IF(ISNUMBER(SEARCH("JV1",F125:F132)), ROW(F125:F132)-MIN(ROW(F125:F132))+1, ""), ROW() -124 )), "")</f>
        <v/>
      </c>
      <c r="AG128" s="13" t="str">
        <f t="array" ref="AG128">IFERROR(INDEX(C125:C132, SMALL(IF(ISNUMBER(SEARCH("JV1",F125:F132)), ROW(F125:F132)-MIN(ROW(F125:F132))+1, ""), ROW() -124 )), "")</f>
        <v/>
      </c>
      <c r="AH128" s="13" t="str">
        <f t="array" ref="AH128">IFERROR(INDEX(D125:D132, SMALL(IF(ISNUMBER(SEARCH("JV1",F125:F132)), ROW(F125:F132)-MIN(ROW(F125:F132))+1, ""), ROW() -124 )), "")</f>
        <v/>
      </c>
      <c r="AI128" s="13" t="str">
        <f t="array" ref="AI128">IFERROR(INDEX(E125:E132, SMALL(IF(ISNUMBER(SEARCH("JV1",F125:F132)), ROW(F125:F132)-MIN(ROW(F125:F132))+1, ""), ROW() -124 )), "")</f>
        <v/>
      </c>
      <c r="AJ128" s="13" t="str">
        <f t="array" ref="AJ128">IFERROR(INDEX(B125:B132, SMALL(IF(ISNUMBER(SEARCH("JV2",F125:F132)), ROW(F125:F132)-MIN(ROW(F125:F132))+1, ""), ROW() -124 )), "")</f>
        <v/>
      </c>
      <c r="AK128" s="13" t="str">
        <f t="array" ref="AK128">IFERROR(INDEX(C125:C132, SMALL(IF(ISNUMBER(SEARCH("JV2",F125:F132)), ROW(F125:F132)-MIN(ROW(F125:F132))+1, ""), ROW() -124 )), "")</f>
        <v/>
      </c>
      <c r="AL128" s="13" t="str">
        <f t="array" ref="AL128">IFERROR(INDEX(D125:D132, SMALL(IF(ISNUMBER(SEARCH("JV2",F125:F132)), ROW(F125:F132)-MIN(ROW(F125:F132))+1, ""), ROW() -124 )), "")</f>
        <v/>
      </c>
      <c r="AM128" s="13" t="str">
        <f t="array" ref="AM128">IFERROR(INDEX(E125:E132, SMALL(IF(ISNUMBER(SEARCH("JV2",F125:F132)), ROW(F125:F132)-MIN(ROW(F125:F132))+1, ""), ROW() -124 )), "")</f>
        <v/>
      </c>
    </row>
    <row r="129" spans="2:39" s="13" customFormat="1" ht="15" customHeight="1" x14ac:dyDescent="0.3">
      <c r="B129" s="21" t="s">
        <v>398</v>
      </c>
      <c r="C129" s="1"/>
      <c r="D129" s="22" t="s">
        <v>805</v>
      </c>
      <c r="E129" s="1" t="s">
        <v>806</v>
      </c>
      <c r="F129" s="23" t="s">
        <v>14</v>
      </c>
      <c r="G129" s="24"/>
      <c r="H129" s="25">
        <v>4494</v>
      </c>
      <c r="I129" s="24"/>
      <c r="J129" s="25" t="b">
        <v>0</v>
      </c>
      <c r="K129" s="19"/>
      <c r="L129" s="26"/>
      <c r="M129" s="27"/>
      <c r="AB129" s="13" t="str">
        <f t="array" ref="AB129">IFERROR(INDEX(B125:B132, SMALL(IF("V"=F125:F132, ROW(F125:F132)-MIN(ROW(F125:F132))+1, ""), ROW() -124 )), "")</f>
        <v>Mid Michigan Community College</v>
      </c>
      <c r="AC129" s="13">
        <f t="array" ref="AC129">IFERROR(INDEX(C125:C132, SMALL(IF("V"=F125:F132, ROW(F125:F132)-MIN(ROW(F125:F132))+1, ""), ROW() -124 )), "")</f>
        <v>0</v>
      </c>
      <c r="AD129" s="13" t="str">
        <f t="array" ref="AD129">IFERROR(INDEX(D125:D132, SMALL(IF("V"=F125:F132, ROW(F125:F132)-MIN(ROW(F125:F132))+1, ""), ROW() -124 )), "")</f>
        <v>23-1881</v>
      </c>
      <c r="AE129" s="13" t="str">
        <f t="array" ref="AE129">IFERROR(INDEX(E125:E132, SMALL(IF("V"=F125:F132, ROW(F125:F132)-MIN(ROW(F125:F132))+1, ""), ROW() -124 )), "")</f>
        <v>Mallorie Ecker</v>
      </c>
      <c r="AF129" s="13" t="str">
        <f t="array" ref="AF129">IFERROR(INDEX(B125:B132, SMALL(IF(ISNUMBER(SEARCH("JV1",F125:F132)), ROW(F125:F132)-MIN(ROW(F125:F132))+1, ""), ROW() -124 )), "")</f>
        <v/>
      </c>
      <c r="AG129" s="13" t="str">
        <f t="array" ref="AG129">IFERROR(INDEX(C125:C132, SMALL(IF(ISNUMBER(SEARCH("JV1",F125:F132)), ROW(F125:F132)-MIN(ROW(F125:F132))+1, ""), ROW() -124 )), "")</f>
        <v/>
      </c>
      <c r="AH129" s="13" t="str">
        <f t="array" ref="AH129">IFERROR(INDEX(D125:D132, SMALL(IF(ISNUMBER(SEARCH("JV1",F125:F132)), ROW(F125:F132)-MIN(ROW(F125:F132))+1, ""), ROW() -124 )), "")</f>
        <v/>
      </c>
      <c r="AI129" s="13" t="str">
        <f t="array" ref="AI129">IFERROR(INDEX(E125:E132, SMALL(IF(ISNUMBER(SEARCH("JV1",F125:F132)), ROW(F125:F132)-MIN(ROW(F125:F132))+1, ""), ROW() -124 )), "")</f>
        <v/>
      </c>
      <c r="AJ129" s="13" t="str">
        <f t="array" ref="AJ129">IFERROR(INDEX(B125:B132, SMALL(IF(ISNUMBER(SEARCH("JV2",F125:F132)), ROW(F125:F132)-MIN(ROW(F125:F132))+1, ""), ROW() -124 )), "")</f>
        <v/>
      </c>
      <c r="AK129" s="13" t="str">
        <f t="array" ref="AK129">IFERROR(INDEX(C125:C132, SMALL(IF(ISNUMBER(SEARCH("JV2",F125:F132)), ROW(F125:F132)-MIN(ROW(F125:F132))+1, ""), ROW() -124 )), "")</f>
        <v/>
      </c>
      <c r="AL129" s="13" t="str">
        <f t="array" ref="AL129">IFERROR(INDEX(D125:D132, SMALL(IF(ISNUMBER(SEARCH("JV2",F125:F132)), ROW(F125:F132)-MIN(ROW(F125:F132))+1, ""), ROW() -124 )), "")</f>
        <v/>
      </c>
      <c r="AM129" s="13" t="str">
        <f t="array" ref="AM129">IFERROR(INDEX(E125:E132, SMALL(IF(ISNUMBER(SEARCH("JV2",F125:F132)), ROW(F125:F132)-MIN(ROW(F125:F132))+1, ""), ROW() -124 )), "")</f>
        <v/>
      </c>
    </row>
    <row r="130" spans="2:39" s="13" customFormat="1" ht="15" customHeight="1" x14ac:dyDescent="0.3">
      <c r="B130" s="21" t="s">
        <v>398</v>
      </c>
      <c r="C130" s="1"/>
      <c r="D130" s="22" t="s">
        <v>807</v>
      </c>
      <c r="E130" s="1" t="s">
        <v>808</v>
      </c>
      <c r="F130" s="23" t="s">
        <v>14</v>
      </c>
      <c r="G130" s="24"/>
      <c r="H130" s="25">
        <v>4494</v>
      </c>
      <c r="I130" s="24"/>
      <c r="J130" s="25" t="b">
        <v>0</v>
      </c>
      <c r="K130" s="19"/>
      <c r="L130" s="26"/>
      <c r="M130" s="27"/>
      <c r="AB130" s="13" t="str">
        <f t="array" ref="AB130">IFERROR(INDEX(B125:B132, SMALL(IF("V"=F125:F132, ROW(F125:F132)-MIN(ROW(F125:F132))+1, ""), ROW() -124 )), "")</f>
        <v>Mid Michigan Community College</v>
      </c>
      <c r="AC130" s="13">
        <f t="array" ref="AC130">IFERROR(INDEX(C125:C132, SMALL(IF("V"=F125:F132, ROW(F125:F132)-MIN(ROW(F125:F132))+1, ""), ROW() -124 )), "")</f>
        <v>0</v>
      </c>
      <c r="AD130" s="13" t="str">
        <f t="array" ref="AD130">IFERROR(INDEX(D125:D132, SMALL(IF("V"=F125:F132, ROW(F125:F132)-MIN(ROW(F125:F132))+1, ""), ROW() -124 )), "")</f>
        <v>23-1882</v>
      </c>
      <c r="AE130" s="13" t="str">
        <f t="array" ref="AE130">IFERROR(INDEX(E125:E132, SMALL(IF("V"=F125:F132, ROW(F125:F132)-MIN(ROW(F125:F132))+1, ""), ROW() -124 )), "")</f>
        <v>Natalie Hyde</v>
      </c>
      <c r="AF130" s="13" t="str">
        <f t="array" ref="AF130">IFERROR(INDEX(B125:B132, SMALL(IF(ISNUMBER(SEARCH("JV1",F125:F132)), ROW(F125:F132)-MIN(ROW(F125:F132))+1, ""), ROW() -124 )), "")</f>
        <v/>
      </c>
      <c r="AG130" s="13" t="str">
        <f t="array" ref="AG130">IFERROR(INDEX(C125:C132, SMALL(IF(ISNUMBER(SEARCH("JV1",F125:F132)), ROW(F125:F132)-MIN(ROW(F125:F132))+1, ""), ROW() -124 )), "")</f>
        <v/>
      </c>
      <c r="AH130" s="13" t="str">
        <f t="array" ref="AH130">IFERROR(INDEX(D125:D132, SMALL(IF(ISNUMBER(SEARCH("JV1",F125:F132)), ROW(F125:F132)-MIN(ROW(F125:F132))+1, ""), ROW() -124 )), "")</f>
        <v/>
      </c>
      <c r="AI130" s="13" t="str">
        <f t="array" ref="AI130">IFERROR(INDEX(E125:E132, SMALL(IF(ISNUMBER(SEARCH("JV1",F125:F132)), ROW(F125:F132)-MIN(ROW(F125:F132))+1, ""), ROW() -124 )), "")</f>
        <v/>
      </c>
      <c r="AJ130" s="13" t="str">
        <f t="array" ref="AJ130">IFERROR(INDEX(B125:B132, SMALL(IF(ISNUMBER(SEARCH("JV2",F125:F132)), ROW(F125:F132)-MIN(ROW(F125:F132))+1, ""), ROW() -124 )), "")</f>
        <v/>
      </c>
      <c r="AK130" s="13" t="str">
        <f t="array" ref="AK130">IFERROR(INDEX(C125:C132, SMALL(IF(ISNUMBER(SEARCH("JV2",F125:F132)), ROW(F125:F132)-MIN(ROW(F125:F132))+1, ""), ROW() -124 )), "")</f>
        <v/>
      </c>
      <c r="AL130" s="13" t="str">
        <f t="array" ref="AL130">IFERROR(INDEX(D125:D132, SMALL(IF(ISNUMBER(SEARCH("JV2",F125:F132)), ROW(F125:F132)-MIN(ROW(F125:F132))+1, ""), ROW() -124 )), "")</f>
        <v/>
      </c>
      <c r="AM130" s="13" t="str">
        <f t="array" ref="AM130">IFERROR(INDEX(E125:E132, SMALL(IF(ISNUMBER(SEARCH("JV2",F125:F132)), ROW(F125:F132)-MIN(ROW(F125:F132))+1, ""), ROW() -124 )), "")</f>
        <v/>
      </c>
    </row>
    <row r="131" spans="2:39" s="13" customFormat="1" ht="15" customHeight="1" x14ac:dyDescent="0.3">
      <c r="B131" s="21" t="s">
        <v>398</v>
      </c>
      <c r="C131" s="1"/>
      <c r="D131" s="22" t="s">
        <v>809</v>
      </c>
      <c r="E131" s="1" t="s">
        <v>810</v>
      </c>
      <c r="F131" s="23" t="s">
        <v>14</v>
      </c>
      <c r="G131" s="24"/>
      <c r="H131" s="25">
        <v>4494</v>
      </c>
      <c r="I131" s="24"/>
      <c r="J131" s="25" t="b">
        <v>0</v>
      </c>
      <c r="K131" s="19"/>
      <c r="L131" s="26"/>
      <c r="M131" s="27"/>
      <c r="AB131" s="13" t="str">
        <f t="array" ref="AB131">IFERROR(INDEX(B125:B132, SMALL(IF("V"=F125:F132, ROW(F125:F132)-MIN(ROW(F125:F132))+1, ""), ROW() -124 )), "")</f>
        <v>Mid Michigan Community College</v>
      </c>
      <c r="AC131" s="13">
        <f t="array" ref="AC131">IFERROR(INDEX(C125:C132, SMALL(IF("V"=F125:F132, ROW(F125:F132)-MIN(ROW(F125:F132))+1, ""), ROW() -124 )), "")</f>
        <v>0</v>
      </c>
      <c r="AD131" s="13" t="str">
        <f t="array" ref="AD131">IFERROR(INDEX(D125:D132, SMALL(IF("V"=F125:F132, ROW(F125:F132)-MIN(ROW(F125:F132))+1, ""), ROW() -124 )), "")</f>
        <v>22-1662</v>
      </c>
      <c r="AE131" s="13" t="str">
        <f t="array" ref="AE131">IFERROR(INDEX(E125:E132, SMALL(IF("V"=F125:F132, ROW(F125:F132)-MIN(ROW(F125:F132))+1, ""), ROW() -124 )), "")</f>
        <v>Olivia Moss</v>
      </c>
      <c r="AF131" s="13" t="str">
        <f t="array" ref="AF131">IFERROR(INDEX(B125:B132, SMALL(IF(ISNUMBER(SEARCH("JV1",F125:F132)), ROW(F125:F132)-MIN(ROW(F125:F132))+1, ""), ROW() -124 )), "")</f>
        <v/>
      </c>
      <c r="AG131" s="13" t="str">
        <f t="array" ref="AG131">IFERROR(INDEX(C125:C132, SMALL(IF(ISNUMBER(SEARCH("JV1",F125:F132)), ROW(F125:F132)-MIN(ROW(F125:F132))+1, ""), ROW() -124 )), "")</f>
        <v/>
      </c>
      <c r="AH131" s="13" t="str">
        <f t="array" ref="AH131">IFERROR(INDEX(D125:D132, SMALL(IF(ISNUMBER(SEARCH("JV1",F125:F132)), ROW(F125:F132)-MIN(ROW(F125:F132))+1, ""), ROW() -124 )), "")</f>
        <v/>
      </c>
      <c r="AI131" s="13" t="str">
        <f t="array" ref="AI131">IFERROR(INDEX(E125:E132, SMALL(IF(ISNUMBER(SEARCH("JV1",F125:F132)), ROW(F125:F132)-MIN(ROW(F125:F132))+1, ""), ROW() -124 )), "")</f>
        <v/>
      </c>
      <c r="AJ131" s="13" t="str">
        <f t="array" ref="AJ131">IFERROR(INDEX(B125:B132, SMALL(IF(ISNUMBER(SEARCH("JV2",F125:F132)), ROW(F125:F132)-MIN(ROW(F125:F132))+1, ""), ROW() -124 )), "")</f>
        <v/>
      </c>
      <c r="AK131" s="13" t="str">
        <f t="array" ref="AK131">IFERROR(INDEX(C125:C132, SMALL(IF(ISNUMBER(SEARCH("JV2",F125:F132)), ROW(F125:F132)-MIN(ROW(F125:F132))+1, ""), ROW() -124 )), "")</f>
        <v/>
      </c>
      <c r="AL131" s="13" t="str">
        <f t="array" ref="AL131">IFERROR(INDEX(D125:D132, SMALL(IF(ISNUMBER(SEARCH("JV2",F125:F132)), ROW(F125:F132)-MIN(ROW(F125:F132))+1, ""), ROW() -124 )), "")</f>
        <v/>
      </c>
      <c r="AM131" s="13" t="str">
        <f t="array" ref="AM131">IFERROR(INDEX(E125:E132, SMALL(IF(ISNUMBER(SEARCH("JV2",F125:F132)), ROW(F125:F132)-MIN(ROW(F125:F132))+1, ""), ROW() -124 )), "")</f>
        <v/>
      </c>
    </row>
    <row r="132" spans="2:39" s="13" customFormat="1" ht="15" customHeight="1" x14ac:dyDescent="0.3">
      <c r="B132" s="21" t="s">
        <v>398</v>
      </c>
      <c r="C132" s="1"/>
      <c r="D132" s="22" t="s">
        <v>811</v>
      </c>
      <c r="E132" s="1" t="s">
        <v>812</v>
      </c>
      <c r="F132" s="23" t="s">
        <v>14</v>
      </c>
      <c r="G132" s="24"/>
      <c r="H132" s="25">
        <v>4494</v>
      </c>
      <c r="I132" s="24"/>
      <c r="J132" s="25" t="b">
        <v>0</v>
      </c>
      <c r="K132" s="19"/>
      <c r="L132" s="26"/>
      <c r="M132" s="27"/>
      <c r="AB132" s="13" t="str">
        <f t="array" ref="AB132">IFERROR(INDEX(B125:B132, SMALL(IF("V"=F125:F132, ROW(F125:F132)-MIN(ROW(F125:F132))+1, ""), ROW() -124 )), "")</f>
        <v>Mid Michigan Community College</v>
      </c>
      <c r="AC132" s="13">
        <f t="array" ref="AC132">IFERROR(INDEX(C125:C132, SMALL(IF("V"=F125:F132, ROW(F125:F132)-MIN(ROW(F125:F132))+1, ""), ROW() -124 )), "")</f>
        <v>0</v>
      </c>
      <c r="AD132" s="13" t="str">
        <f t="array" ref="AD132">IFERROR(INDEX(D125:D132, SMALL(IF("V"=F125:F132, ROW(F125:F132)-MIN(ROW(F125:F132))+1, ""), ROW() -124 )), "")</f>
        <v>11-550855</v>
      </c>
      <c r="AE132" s="13" t="str">
        <f t="array" ref="AE132">IFERROR(INDEX(E125:E132, SMALL(IF("V"=F125:F132, ROW(F125:F132)-MIN(ROW(F125:F132))+1, ""), ROW() -124 )), "")</f>
        <v>Skylar Davy</v>
      </c>
      <c r="AF132" s="13" t="str">
        <f t="array" ref="AF132">IFERROR(INDEX(B125:B132, SMALL(IF(ISNUMBER(SEARCH("JV1",F125:F132)), ROW(F125:F132)-MIN(ROW(F125:F132))+1, ""), ROW() -124 )), "")</f>
        <v/>
      </c>
      <c r="AG132" s="13" t="str">
        <f t="array" ref="AG132">IFERROR(INDEX(C125:C132, SMALL(IF(ISNUMBER(SEARCH("JV1",F125:F132)), ROW(F125:F132)-MIN(ROW(F125:F132))+1, ""), ROW() -124 )), "")</f>
        <v/>
      </c>
      <c r="AH132" s="13" t="str">
        <f t="array" ref="AH132">IFERROR(INDEX(D125:D132, SMALL(IF(ISNUMBER(SEARCH("JV1",F125:F132)), ROW(F125:F132)-MIN(ROW(F125:F132))+1, ""), ROW() -124 )), "")</f>
        <v/>
      </c>
      <c r="AI132" s="13" t="str">
        <f t="array" ref="AI132">IFERROR(INDEX(E125:E132, SMALL(IF(ISNUMBER(SEARCH("JV1",F125:F132)), ROW(F125:F132)-MIN(ROW(F125:F132))+1, ""), ROW() -124 )), "")</f>
        <v/>
      </c>
      <c r="AJ132" s="13" t="str">
        <f t="array" ref="AJ132">IFERROR(INDEX(B125:B132, SMALL(IF(ISNUMBER(SEARCH("JV2",F125:F132)), ROW(F125:F132)-MIN(ROW(F125:F132))+1, ""), ROW() -124 )), "")</f>
        <v/>
      </c>
      <c r="AK132" s="13" t="str">
        <f t="array" ref="AK132">IFERROR(INDEX(C125:C132, SMALL(IF(ISNUMBER(SEARCH("JV2",F125:F132)), ROW(F125:F132)-MIN(ROW(F125:F132))+1, ""), ROW() -124 )), "")</f>
        <v/>
      </c>
      <c r="AL132" s="13" t="str">
        <f t="array" ref="AL132">IFERROR(INDEX(D125:D132, SMALL(IF(ISNUMBER(SEARCH("JV2",F125:F132)), ROW(F125:F132)-MIN(ROW(F125:F132))+1, ""), ROW() -124 )), "")</f>
        <v/>
      </c>
      <c r="AM132" s="13" t="str">
        <f t="array" ref="AM132">IFERROR(INDEX(E125:E132, SMALL(IF(ISNUMBER(SEARCH("JV2",F125:F132)), ROW(F125:F132)-MIN(ROW(F125:F132))+1, ""), ROW() -124 )), "")</f>
        <v/>
      </c>
    </row>
    <row r="133" spans="2:39" s="13" customFormat="1" ht="15" customHeight="1" x14ac:dyDescent="0.3">
      <c r="B133" s="21" t="s">
        <v>417</v>
      </c>
      <c r="C133" s="1"/>
      <c r="D133" s="22" t="s">
        <v>813</v>
      </c>
      <c r="E133" s="1" t="s">
        <v>814</v>
      </c>
      <c r="F133" s="23" t="s">
        <v>17</v>
      </c>
      <c r="G133" s="24"/>
      <c r="H133" s="25">
        <v>4374</v>
      </c>
      <c r="I133" s="24"/>
      <c r="J133" s="25" t="b">
        <v>0</v>
      </c>
      <c r="K133" s="19"/>
      <c r="L133" s="26"/>
      <c r="M133" s="27"/>
      <c r="AB133" s="13" t="str">
        <f t="array" ref="AB133">IFERROR(INDEX(B133:B148, SMALL(IF("V"=F133:F148, ROW(F133:F148)-MIN(ROW(F133:F148))+1, ""), ROW() -132 )), "")</f>
        <v>Rochester University</v>
      </c>
      <c r="AC133" s="13">
        <f t="array" ref="AC133">IFERROR(INDEX(C133:C148, SMALL(IF("V"=F133:F148, ROW(F133:F148)-MIN(ROW(F133:F148))+1, ""), ROW() -132 )), "")</f>
        <v>0</v>
      </c>
      <c r="AD133" s="13" t="str">
        <f t="array" ref="AD133">IFERROR(INDEX(D133:D148, SMALL(IF("V"=F133:F148, ROW(F133:F148)-MIN(ROW(F133:F148))+1, ""), ROW() -132 )), "")</f>
        <v>22-637</v>
      </c>
      <c r="AE133" s="13" t="str">
        <f t="array" ref="AE133">IFERROR(INDEX(E133:E148, SMALL(IF("V"=F133:F148, ROW(F133:F148)-MIN(ROW(F133:F148))+1, ""), ROW() -132 )), "")</f>
        <v>Jazmin Brant</v>
      </c>
      <c r="AF133" s="13" t="str">
        <f t="array" ref="AF133">IFERROR(INDEX(B133:B148, SMALL(IF(ISNUMBER(SEARCH("JV1",F133:F148)), ROW(F133:F148)-MIN(ROW(F133:F148))+1, ""), ROW() -132 )), "")</f>
        <v>Rochester University</v>
      </c>
      <c r="AG133" s="13">
        <f t="array" ref="AG133">IFERROR(INDEX(C133:C148, SMALL(IF(ISNUMBER(SEARCH("JV1",F133:F148)), ROW(F133:F148)-MIN(ROW(F133:F148))+1, ""), ROW() -132 )), "")</f>
        <v>0</v>
      </c>
      <c r="AH133" s="13" t="str">
        <f t="array" ref="AH133">IFERROR(INDEX(D133:D148, SMALL(IF(ISNUMBER(SEARCH("JV1",F133:F148)), ROW(F133:F148)-MIN(ROW(F133:F148))+1, ""), ROW() -132 )), "")</f>
        <v>23-2559</v>
      </c>
      <c r="AI133" s="13" t="str">
        <f t="array" ref="AI133">IFERROR(INDEX(E133:E148, SMALL(IF(ISNUMBER(SEARCH("JV1",F133:F148)), ROW(F133:F148)-MIN(ROW(F133:F148))+1, ""), ROW() -132 )), "")</f>
        <v>Caroline Martinez</v>
      </c>
      <c r="AJ133" s="13" t="str">
        <f t="array" ref="AJ133">IFERROR(INDEX(B133:B148, SMALL(IF(ISNUMBER(SEARCH("JV2",F133:F148)), ROW(F133:F148)-MIN(ROW(F133:F148))+1, ""), ROW() -132 )), "")</f>
        <v/>
      </c>
      <c r="AK133" s="13" t="str">
        <f t="array" ref="AK133">IFERROR(INDEX(C133:C148, SMALL(IF(ISNUMBER(SEARCH("JV2",F133:F148)), ROW(F133:F148)-MIN(ROW(F133:F148))+1, ""), ROW() -132 )), "")</f>
        <v/>
      </c>
      <c r="AL133" s="13" t="str">
        <f t="array" ref="AL133">IFERROR(INDEX(D133:D148, SMALL(IF(ISNUMBER(SEARCH("JV2",F133:F148)), ROW(F133:F148)-MIN(ROW(F133:F148))+1, ""), ROW() -132 )), "")</f>
        <v/>
      </c>
      <c r="AM133" s="13" t="str">
        <f t="array" ref="AM133">IFERROR(INDEX(E133:E148, SMALL(IF(ISNUMBER(SEARCH("JV2",F133:F148)), ROW(F133:F148)-MIN(ROW(F133:F148))+1, ""), ROW() -132 )), "")</f>
        <v/>
      </c>
    </row>
    <row r="134" spans="2:39" s="13" customFormat="1" ht="15" customHeight="1" x14ac:dyDescent="0.3">
      <c r="B134" s="21" t="s">
        <v>417</v>
      </c>
      <c r="C134" s="1"/>
      <c r="D134" s="22" t="s">
        <v>815</v>
      </c>
      <c r="E134" s="1" t="s">
        <v>816</v>
      </c>
      <c r="F134" s="23" t="s">
        <v>30</v>
      </c>
      <c r="G134" s="24"/>
      <c r="H134" s="25">
        <v>4374</v>
      </c>
      <c r="I134" s="24"/>
      <c r="J134" s="25" t="b">
        <v>0</v>
      </c>
      <c r="K134" s="19"/>
      <c r="L134" s="26"/>
      <c r="M134" s="27"/>
      <c r="AB134" s="13" t="str">
        <f t="array" ref="AB134">IFERROR(INDEX(B133:B148, SMALL(IF("V"=F133:F148, ROW(F133:F148)-MIN(ROW(F133:F148))+1, ""), ROW() -132 )), "")</f>
        <v>Rochester University</v>
      </c>
      <c r="AC134" s="13">
        <f t="array" ref="AC134">IFERROR(INDEX(C133:C148, SMALL(IF("V"=F133:F148, ROW(F133:F148)-MIN(ROW(F133:F148))+1, ""), ROW() -132 )), "")</f>
        <v>0</v>
      </c>
      <c r="AD134" s="13" t="str">
        <f t="array" ref="AD134">IFERROR(INDEX(D133:D148, SMALL(IF("V"=F133:F148, ROW(F133:F148)-MIN(ROW(F133:F148))+1, ""), ROW() -132 )), "")</f>
        <v>20-31030</v>
      </c>
      <c r="AE134" s="13" t="str">
        <f t="array" ref="AE134">IFERROR(INDEX(E133:E148, SMALL(IF("V"=F133:F148, ROW(F133:F148)-MIN(ROW(F133:F148))+1, ""), ROW() -132 )), "")</f>
        <v>Lynzie Kirkendall</v>
      </c>
      <c r="AF134" s="13" t="str">
        <f t="array" ref="AF134">IFERROR(INDEX(B133:B148, SMALL(IF(ISNUMBER(SEARCH("JV1",F133:F148)), ROW(F133:F148)-MIN(ROW(F133:F148))+1, ""), ROW() -132 )), "")</f>
        <v>Rochester University</v>
      </c>
      <c r="AG134" s="13">
        <f t="array" ref="AG134">IFERROR(INDEX(C133:C148, SMALL(IF(ISNUMBER(SEARCH("JV1",F133:F148)), ROW(F133:F148)-MIN(ROW(F133:F148))+1, ""), ROW() -132 )), "")</f>
        <v>0</v>
      </c>
      <c r="AH134" s="13" t="str">
        <f t="array" ref="AH134">IFERROR(INDEX(D133:D148, SMALL(IF(ISNUMBER(SEARCH("JV1",F133:F148)), ROW(F133:F148)-MIN(ROW(F133:F148))+1, ""), ROW() -132 )), "")</f>
        <v>18-99782</v>
      </c>
      <c r="AI134" s="13" t="str">
        <f t="array" ref="AI134">IFERROR(INDEX(E133:E148, SMALL(IF(ISNUMBER(SEARCH("JV1",F133:F148)), ROW(F133:F148)-MIN(ROW(F133:F148))+1, ""), ROW() -132 )), "")</f>
        <v>Hannah Traczynski</v>
      </c>
      <c r="AJ134" s="13" t="str">
        <f t="array" ref="AJ134">IFERROR(INDEX(B133:B148, SMALL(IF(ISNUMBER(SEARCH("JV2",F133:F148)), ROW(F133:F148)-MIN(ROW(F133:F148))+1, ""), ROW() -132 )), "")</f>
        <v/>
      </c>
      <c r="AK134" s="13" t="str">
        <f t="array" ref="AK134">IFERROR(INDEX(C133:C148, SMALL(IF(ISNUMBER(SEARCH("JV2",F133:F148)), ROW(F133:F148)-MIN(ROW(F133:F148))+1, ""), ROW() -132 )), "")</f>
        <v/>
      </c>
      <c r="AL134" s="13" t="str">
        <f t="array" ref="AL134">IFERROR(INDEX(D133:D148, SMALL(IF(ISNUMBER(SEARCH("JV2",F133:F148)), ROW(F133:F148)-MIN(ROW(F133:F148))+1, ""), ROW() -132 )), "")</f>
        <v/>
      </c>
      <c r="AM134" s="13" t="str">
        <f t="array" ref="AM134">IFERROR(INDEX(E133:E148, SMALL(IF(ISNUMBER(SEARCH("JV2",F133:F148)), ROW(F133:F148)-MIN(ROW(F133:F148))+1, ""), ROW() -132 )), "")</f>
        <v/>
      </c>
    </row>
    <row r="135" spans="2:39" s="13" customFormat="1" ht="15" customHeight="1" x14ac:dyDescent="0.3">
      <c r="B135" s="21" t="s">
        <v>417</v>
      </c>
      <c r="C135" s="1"/>
      <c r="D135" s="22" t="s">
        <v>817</v>
      </c>
      <c r="E135" s="1" t="s">
        <v>818</v>
      </c>
      <c r="F135" s="23" t="s">
        <v>17</v>
      </c>
      <c r="G135" s="24"/>
      <c r="H135" s="25">
        <v>4374</v>
      </c>
      <c r="I135" s="24"/>
      <c r="J135" s="25" t="b">
        <v>0</v>
      </c>
      <c r="K135" s="19"/>
      <c r="L135" s="26"/>
      <c r="M135" s="27"/>
      <c r="AB135" s="13" t="str">
        <f t="array" ref="AB135">IFERROR(INDEX(B133:B148, SMALL(IF("V"=F133:F148, ROW(F133:F148)-MIN(ROW(F133:F148))+1, ""), ROW() -132 )), "")</f>
        <v>Rochester University</v>
      </c>
      <c r="AC135" s="13">
        <f t="array" ref="AC135">IFERROR(INDEX(C133:C148, SMALL(IF("V"=F133:F148, ROW(F133:F148)-MIN(ROW(F133:F148))+1, ""), ROW() -132 )), "")</f>
        <v>0</v>
      </c>
      <c r="AD135" s="13" t="str">
        <f t="array" ref="AD135">IFERROR(INDEX(D133:D148, SMALL(IF("V"=F133:F148, ROW(F133:F148)-MIN(ROW(F133:F148))+1, ""), ROW() -132 )), "")</f>
        <v>11-699836</v>
      </c>
      <c r="AE135" s="13" t="str">
        <f t="array" ref="AE135">IFERROR(INDEX(E133:E148, SMALL(IF("V"=F133:F148, ROW(F133:F148)-MIN(ROW(F133:F148))+1, ""), ROW() -132 )), "")</f>
        <v>Nataleigh Eagle</v>
      </c>
      <c r="AF135" s="13" t="str">
        <f t="array" ref="AF135">IFERROR(INDEX(B133:B148, SMALL(IF(ISNUMBER(SEARCH("JV1",F133:F148)), ROW(F133:F148)-MIN(ROW(F133:F148))+1, ""), ROW() -132 )), "")</f>
        <v>Rochester University</v>
      </c>
      <c r="AG135" s="13">
        <f t="array" ref="AG135">IFERROR(INDEX(C133:C148, SMALL(IF(ISNUMBER(SEARCH("JV1",F133:F148)), ROW(F133:F148)-MIN(ROW(F133:F148))+1, ""), ROW() -132 )), "")</f>
        <v>0</v>
      </c>
      <c r="AH135" s="13" t="str">
        <f t="array" ref="AH135">IFERROR(INDEX(D133:D148, SMALL(IF(ISNUMBER(SEARCH("JV1",F133:F148)), ROW(F133:F148)-MIN(ROW(F133:F148))+1, ""), ROW() -132 )), "")</f>
        <v>21-29319</v>
      </c>
      <c r="AI135" s="13" t="str">
        <f t="array" ref="AI135">IFERROR(INDEX(E133:E148, SMALL(IF(ISNUMBER(SEARCH("JV1",F133:F148)), ROW(F133:F148)-MIN(ROW(F133:F148))+1, ""), ROW() -132 )), "")</f>
        <v>Margaret Russell</v>
      </c>
      <c r="AJ135" s="13" t="str">
        <f t="array" ref="AJ135">IFERROR(INDEX(B133:B148, SMALL(IF(ISNUMBER(SEARCH("JV2",F133:F148)), ROW(F133:F148)-MIN(ROW(F133:F148))+1, ""), ROW() -132 )), "")</f>
        <v/>
      </c>
      <c r="AK135" s="13" t="str">
        <f t="array" ref="AK135">IFERROR(INDEX(C133:C148, SMALL(IF(ISNUMBER(SEARCH("JV2",F133:F148)), ROW(F133:F148)-MIN(ROW(F133:F148))+1, ""), ROW() -132 )), "")</f>
        <v/>
      </c>
      <c r="AL135" s="13" t="str">
        <f t="array" ref="AL135">IFERROR(INDEX(D133:D148, SMALL(IF(ISNUMBER(SEARCH("JV2",F133:F148)), ROW(F133:F148)-MIN(ROW(F133:F148))+1, ""), ROW() -132 )), "")</f>
        <v/>
      </c>
      <c r="AM135" s="13" t="str">
        <f t="array" ref="AM135">IFERROR(INDEX(E133:E148, SMALL(IF(ISNUMBER(SEARCH("JV2",F133:F148)), ROW(F133:F148)-MIN(ROW(F133:F148))+1, ""), ROW() -132 )), "")</f>
        <v/>
      </c>
    </row>
    <row r="136" spans="2:39" s="13" customFormat="1" ht="15" customHeight="1" x14ac:dyDescent="0.3">
      <c r="B136" s="21" t="s">
        <v>417</v>
      </c>
      <c r="C136" s="1"/>
      <c r="D136" s="22" t="s">
        <v>819</v>
      </c>
      <c r="E136" s="1" t="s">
        <v>820</v>
      </c>
      <c r="F136" s="23" t="s">
        <v>14</v>
      </c>
      <c r="G136" s="24"/>
      <c r="H136" s="25">
        <v>4374</v>
      </c>
      <c r="I136" s="24"/>
      <c r="J136" s="25" t="b">
        <v>0</v>
      </c>
      <c r="K136" s="19"/>
      <c r="L136" s="26"/>
      <c r="M136" s="27"/>
      <c r="AB136" s="13" t="str">
        <f t="array" ref="AB136">IFERROR(INDEX(B133:B148, SMALL(IF("V"=F133:F148, ROW(F133:F148)-MIN(ROW(F133:F148))+1, ""), ROW() -132 )), "")</f>
        <v>Rochester University</v>
      </c>
      <c r="AC136" s="13">
        <f t="array" ref="AC136">IFERROR(INDEX(C133:C148, SMALL(IF("V"=F133:F148, ROW(F133:F148)-MIN(ROW(F133:F148))+1, ""), ROW() -132 )), "")</f>
        <v>0</v>
      </c>
      <c r="AD136" s="13" t="str">
        <f t="array" ref="AD136">IFERROR(INDEX(D133:D148, SMALL(IF("V"=F133:F148, ROW(F133:F148)-MIN(ROW(F133:F148))+1, ""), ROW() -132 )), "")</f>
        <v>7914-37251</v>
      </c>
      <c r="AE136" s="13" t="str">
        <f t="array" ref="AE136">IFERROR(INDEX(E133:E148, SMALL(IF("V"=F133:F148, ROW(F133:F148)-MIN(ROW(F133:F148))+1, ""), ROW() -132 )), "")</f>
        <v>Riley Brownrigg</v>
      </c>
      <c r="AF136" s="13" t="str">
        <f t="array" ref="AF136">IFERROR(INDEX(B133:B148, SMALL(IF(ISNUMBER(SEARCH("JV1",F133:F148)), ROW(F133:F148)-MIN(ROW(F133:F148))+1, ""), ROW() -132 )), "")</f>
        <v>Rochester University</v>
      </c>
      <c r="AG136" s="13">
        <f t="array" ref="AG136">IFERROR(INDEX(C133:C148, SMALL(IF(ISNUMBER(SEARCH("JV1",F133:F148)), ROW(F133:F148)-MIN(ROW(F133:F148))+1, ""), ROW() -132 )), "")</f>
        <v>0</v>
      </c>
      <c r="AH136" s="13" t="str">
        <f t="array" ref="AH136">IFERROR(INDEX(D133:D148, SMALL(IF(ISNUMBER(SEARCH("JV1",F133:F148)), ROW(F133:F148)-MIN(ROW(F133:F148))+1, ""), ROW() -132 )), "")</f>
        <v>22-1488</v>
      </c>
      <c r="AI136" s="13" t="str">
        <f t="array" ref="AI136">IFERROR(INDEX(E133:E148, SMALL(IF(ISNUMBER(SEARCH("JV1",F133:F148)), ROW(F133:F148)-MIN(ROW(F133:F148))+1, ""), ROW() -132 )), "")</f>
        <v>Nadia Yabs</v>
      </c>
      <c r="AJ136" s="13" t="str">
        <f t="array" ref="AJ136">IFERROR(INDEX(B133:B148, SMALL(IF(ISNUMBER(SEARCH("JV2",F133:F148)), ROW(F133:F148)-MIN(ROW(F133:F148))+1, ""), ROW() -132 )), "")</f>
        <v/>
      </c>
      <c r="AK136" s="13" t="str">
        <f t="array" ref="AK136">IFERROR(INDEX(C133:C148, SMALL(IF(ISNUMBER(SEARCH("JV2",F133:F148)), ROW(F133:F148)-MIN(ROW(F133:F148))+1, ""), ROW() -132 )), "")</f>
        <v/>
      </c>
      <c r="AL136" s="13" t="str">
        <f t="array" ref="AL136">IFERROR(INDEX(D133:D148, SMALL(IF(ISNUMBER(SEARCH("JV2",F133:F148)), ROW(F133:F148)-MIN(ROW(F133:F148))+1, ""), ROW() -132 )), "")</f>
        <v/>
      </c>
      <c r="AM136" s="13" t="str">
        <f t="array" ref="AM136">IFERROR(INDEX(E133:E148, SMALL(IF(ISNUMBER(SEARCH("JV2",F133:F148)), ROW(F133:F148)-MIN(ROW(F133:F148))+1, ""), ROW() -132 )), "")</f>
        <v/>
      </c>
    </row>
    <row r="137" spans="2:39" s="13" customFormat="1" ht="15" customHeight="1" x14ac:dyDescent="0.3">
      <c r="B137" s="21" t="s">
        <v>417</v>
      </c>
      <c r="C137" s="1"/>
      <c r="D137" s="22" t="s">
        <v>821</v>
      </c>
      <c r="E137" s="1" t="s">
        <v>822</v>
      </c>
      <c r="F137" s="23" t="s">
        <v>14</v>
      </c>
      <c r="G137" s="24"/>
      <c r="H137" s="25">
        <v>4374</v>
      </c>
      <c r="I137" s="24"/>
      <c r="J137" s="25" t="b">
        <v>0</v>
      </c>
      <c r="K137" s="19"/>
      <c r="L137" s="26"/>
      <c r="M137" s="27"/>
      <c r="AB137" s="13" t="str">
        <f t="array" ref="AB137">IFERROR(INDEX(B133:B148, SMALL(IF("V"=F133:F148, ROW(F133:F148)-MIN(ROW(F133:F148))+1, ""), ROW() -132 )), "")</f>
        <v>Rochester University</v>
      </c>
      <c r="AC137" s="13">
        <f t="array" ref="AC137">IFERROR(INDEX(C133:C148, SMALL(IF("V"=F133:F148, ROW(F133:F148)-MIN(ROW(F133:F148))+1, ""), ROW() -132 )), "")</f>
        <v>0</v>
      </c>
      <c r="AD137" s="13" t="str">
        <f t="array" ref="AD137">IFERROR(INDEX(D133:D148, SMALL(IF("V"=F133:F148, ROW(F133:F148)-MIN(ROW(F133:F148))+1, ""), ROW() -132 )), "")</f>
        <v>7918-321</v>
      </c>
      <c r="AE137" s="13" t="str">
        <f t="array" ref="AE137">IFERROR(INDEX(E133:E148, SMALL(IF("V"=F133:F148, ROW(F133:F148)-MIN(ROW(F133:F148))+1, ""), ROW() -132 )), "")</f>
        <v>Sara Ritchie</v>
      </c>
      <c r="AF137" s="13" t="str">
        <f t="array" ref="AF137">IFERROR(INDEX(B133:B148, SMALL(IF(ISNUMBER(SEARCH("JV1",F133:F148)), ROW(F133:F148)-MIN(ROW(F133:F148))+1, ""), ROW() -132 )), "")</f>
        <v>Rochester University</v>
      </c>
      <c r="AG137" s="13">
        <f t="array" ref="AG137">IFERROR(INDEX(C133:C148, SMALL(IF(ISNUMBER(SEARCH("JV1",F133:F148)), ROW(F133:F148)-MIN(ROW(F133:F148))+1, ""), ROW() -132 )), "")</f>
        <v>0</v>
      </c>
      <c r="AH137" s="13" t="str">
        <f t="array" ref="AH137">IFERROR(INDEX(D133:D148, SMALL(IF(ISNUMBER(SEARCH("JV1",F133:F148)), ROW(F133:F148)-MIN(ROW(F133:F148))+1, ""), ROW() -132 )), "")</f>
        <v>22-1505</v>
      </c>
      <c r="AI137" s="13" t="str">
        <f t="array" ref="AI137">IFERROR(INDEX(E133:E148, SMALL(IF(ISNUMBER(SEARCH("JV1",F133:F148)), ROW(F133:F148)-MIN(ROW(F133:F148))+1, ""), ROW() -132 )), "")</f>
        <v>Shelby Opalka</v>
      </c>
      <c r="AJ137" s="13" t="str">
        <f t="array" ref="AJ137">IFERROR(INDEX(B133:B148, SMALL(IF(ISNUMBER(SEARCH("JV2",F133:F148)), ROW(F133:F148)-MIN(ROW(F133:F148))+1, ""), ROW() -132 )), "")</f>
        <v/>
      </c>
      <c r="AK137" s="13" t="str">
        <f t="array" ref="AK137">IFERROR(INDEX(C133:C148, SMALL(IF(ISNUMBER(SEARCH("JV2",F133:F148)), ROW(F133:F148)-MIN(ROW(F133:F148))+1, ""), ROW() -132 )), "")</f>
        <v/>
      </c>
      <c r="AL137" s="13" t="str">
        <f t="array" ref="AL137">IFERROR(INDEX(D133:D148, SMALL(IF(ISNUMBER(SEARCH("JV2",F133:F148)), ROW(F133:F148)-MIN(ROW(F133:F148))+1, ""), ROW() -132 )), "")</f>
        <v/>
      </c>
      <c r="AM137" s="13" t="str">
        <f t="array" ref="AM137">IFERROR(INDEX(E133:E148, SMALL(IF(ISNUMBER(SEARCH("JV2",F133:F148)), ROW(F133:F148)-MIN(ROW(F133:F148))+1, ""), ROW() -132 )), "")</f>
        <v/>
      </c>
    </row>
    <row r="138" spans="2:39" s="13" customFormat="1" ht="15" customHeight="1" x14ac:dyDescent="0.3">
      <c r="B138" s="21" t="s">
        <v>417</v>
      </c>
      <c r="C138" s="1"/>
      <c r="D138" s="22" t="s">
        <v>823</v>
      </c>
      <c r="E138" s="1" t="s">
        <v>824</v>
      </c>
      <c r="F138" s="23" t="s">
        <v>30</v>
      </c>
      <c r="G138" s="24"/>
      <c r="H138" s="25">
        <v>4374</v>
      </c>
      <c r="I138" s="24"/>
      <c r="J138" s="25" t="b">
        <v>0</v>
      </c>
      <c r="K138" s="19"/>
      <c r="L138" s="26"/>
      <c r="M138" s="27"/>
      <c r="AB138" s="13" t="str">
        <f t="array" ref="AB138">IFERROR(INDEX(B133:B148, SMALL(IF("V"=F133:F148, ROW(F133:F148)-MIN(ROW(F133:F148))+1, ""), ROW() -132 )), "")</f>
        <v>Rochester University</v>
      </c>
      <c r="AC138" s="13">
        <f t="array" ref="AC138">IFERROR(INDEX(C133:C148, SMALL(IF("V"=F133:F148, ROW(F133:F148)-MIN(ROW(F133:F148))+1, ""), ROW() -132 )), "")</f>
        <v>0</v>
      </c>
      <c r="AD138" s="13" t="str">
        <f t="array" ref="AD138">IFERROR(INDEX(D133:D148, SMALL(IF("V"=F133:F148, ROW(F133:F148)-MIN(ROW(F133:F148))+1, ""), ROW() -132 )), "")</f>
        <v>19-78947</v>
      </c>
      <c r="AE138" s="13" t="str">
        <f t="array" ref="AE138">IFERROR(INDEX(E133:E148, SMALL(IF("V"=F133:F148, ROW(F133:F148)-MIN(ROW(F133:F148))+1, ""), ROW() -132 )), "")</f>
        <v>Sarah Temple</v>
      </c>
      <c r="AF138" s="13" t="str">
        <f t="array" ref="AF138">IFERROR(INDEX(B133:B148, SMALL(IF(ISNUMBER(SEARCH("JV1",F133:F148)), ROW(F133:F148)-MIN(ROW(F133:F148))+1, ""), ROW() -132 )), "")</f>
        <v/>
      </c>
      <c r="AG138" s="13" t="str">
        <f t="array" ref="AG138">IFERROR(INDEX(C133:C148, SMALL(IF(ISNUMBER(SEARCH("JV1",F133:F148)), ROW(F133:F148)-MIN(ROW(F133:F148))+1, ""), ROW() -132 )), "")</f>
        <v/>
      </c>
      <c r="AH138" s="13" t="str">
        <f t="array" ref="AH138">IFERROR(INDEX(D133:D148, SMALL(IF(ISNUMBER(SEARCH("JV1",F133:F148)), ROW(F133:F148)-MIN(ROW(F133:F148))+1, ""), ROW() -132 )), "")</f>
        <v/>
      </c>
      <c r="AI138" s="13" t="str">
        <f t="array" ref="AI138">IFERROR(INDEX(E133:E148, SMALL(IF(ISNUMBER(SEARCH("JV1",F133:F148)), ROW(F133:F148)-MIN(ROW(F133:F148))+1, ""), ROW() -132 )), "")</f>
        <v/>
      </c>
      <c r="AJ138" s="13" t="str">
        <f t="array" ref="AJ138">IFERROR(INDEX(B133:B148, SMALL(IF(ISNUMBER(SEARCH("JV2",F133:F148)), ROW(F133:F148)-MIN(ROW(F133:F148))+1, ""), ROW() -132 )), "")</f>
        <v/>
      </c>
      <c r="AK138" s="13" t="str">
        <f t="array" ref="AK138">IFERROR(INDEX(C133:C148, SMALL(IF(ISNUMBER(SEARCH("JV2",F133:F148)), ROW(F133:F148)-MIN(ROW(F133:F148))+1, ""), ROW() -132 )), "")</f>
        <v/>
      </c>
      <c r="AL138" s="13" t="str">
        <f t="array" ref="AL138">IFERROR(INDEX(D133:D148, SMALL(IF(ISNUMBER(SEARCH("JV2",F133:F148)), ROW(F133:F148)-MIN(ROW(F133:F148))+1, ""), ROW() -132 )), "")</f>
        <v/>
      </c>
      <c r="AM138" s="13" t="str">
        <f t="array" ref="AM138">IFERROR(INDEX(E133:E148, SMALL(IF(ISNUMBER(SEARCH("JV2",F133:F148)), ROW(F133:F148)-MIN(ROW(F133:F148))+1, ""), ROW() -132 )), "")</f>
        <v/>
      </c>
    </row>
    <row r="139" spans="2:39" s="13" customFormat="1" ht="15" customHeight="1" x14ac:dyDescent="0.3">
      <c r="B139" s="21" t="s">
        <v>417</v>
      </c>
      <c r="C139" s="1"/>
      <c r="D139" s="22" t="s">
        <v>825</v>
      </c>
      <c r="E139" s="1" t="s">
        <v>826</v>
      </c>
      <c r="F139" s="23" t="s">
        <v>17</v>
      </c>
      <c r="G139" s="24"/>
      <c r="H139" s="25">
        <v>4374</v>
      </c>
      <c r="I139" s="24"/>
      <c r="J139" s="25" t="b">
        <v>0</v>
      </c>
      <c r="K139" s="19"/>
      <c r="L139" s="26"/>
      <c r="M139" s="27"/>
      <c r="AB139" s="13" t="str">
        <f t="array" ref="AB139">IFERROR(INDEX(B133:B148, SMALL(IF("V"=F133:F148, ROW(F133:F148)-MIN(ROW(F133:F148))+1, ""), ROW() -132 )), "")</f>
        <v>Rochester University</v>
      </c>
      <c r="AC139" s="13">
        <f t="array" ref="AC139">IFERROR(INDEX(C133:C148, SMALL(IF("V"=F133:F148, ROW(F133:F148)-MIN(ROW(F133:F148))+1, ""), ROW() -132 )), "")</f>
        <v>0</v>
      </c>
      <c r="AD139" s="13" t="str">
        <f t="array" ref="AD139">IFERROR(INDEX(D133:D148, SMALL(IF("V"=F133:F148, ROW(F133:F148)-MIN(ROW(F133:F148))+1, ""), ROW() -132 )), "")</f>
        <v>11-520099</v>
      </c>
      <c r="AE139" s="13" t="str">
        <f t="array" ref="AE139">IFERROR(INDEX(E133:E148, SMALL(IF("V"=F133:F148, ROW(F133:F148)-MIN(ROW(F133:F148))+1, ""), ROW() -132 )), "")</f>
        <v>Vanessa Zissler</v>
      </c>
      <c r="AF139" s="13" t="str">
        <f t="array" ref="AF139">IFERROR(INDEX(B133:B148, SMALL(IF(ISNUMBER(SEARCH("JV1",F133:F148)), ROW(F133:F148)-MIN(ROW(F133:F148))+1, ""), ROW() -132 )), "")</f>
        <v/>
      </c>
      <c r="AG139" s="13" t="str">
        <f t="array" ref="AG139">IFERROR(INDEX(C133:C148, SMALL(IF(ISNUMBER(SEARCH("JV1",F133:F148)), ROW(F133:F148)-MIN(ROW(F133:F148))+1, ""), ROW() -132 )), "")</f>
        <v/>
      </c>
      <c r="AH139" s="13" t="str">
        <f t="array" ref="AH139">IFERROR(INDEX(D133:D148, SMALL(IF(ISNUMBER(SEARCH("JV1",F133:F148)), ROW(F133:F148)-MIN(ROW(F133:F148))+1, ""), ROW() -132 )), "")</f>
        <v/>
      </c>
      <c r="AI139" s="13" t="str">
        <f t="array" ref="AI139">IFERROR(INDEX(E133:E148, SMALL(IF(ISNUMBER(SEARCH("JV1",F133:F148)), ROW(F133:F148)-MIN(ROW(F133:F148))+1, ""), ROW() -132 )), "")</f>
        <v/>
      </c>
      <c r="AJ139" s="13" t="str">
        <f t="array" ref="AJ139">IFERROR(INDEX(B133:B148, SMALL(IF(ISNUMBER(SEARCH("JV2",F133:F148)), ROW(F133:F148)-MIN(ROW(F133:F148))+1, ""), ROW() -132 )), "")</f>
        <v/>
      </c>
      <c r="AK139" s="13" t="str">
        <f t="array" ref="AK139">IFERROR(INDEX(C133:C148, SMALL(IF(ISNUMBER(SEARCH("JV2",F133:F148)), ROW(F133:F148)-MIN(ROW(F133:F148))+1, ""), ROW() -132 )), "")</f>
        <v/>
      </c>
      <c r="AL139" s="13" t="str">
        <f t="array" ref="AL139">IFERROR(INDEX(D133:D148, SMALL(IF(ISNUMBER(SEARCH("JV2",F133:F148)), ROW(F133:F148)-MIN(ROW(F133:F148))+1, ""), ROW() -132 )), "")</f>
        <v/>
      </c>
      <c r="AM139" s="13" t="str">
        <f t="array" ref="AM139">IFERROR(INDEX(E133:E148, SMALL(IF(ISNUMBER(SEARCH("JV2",F133:F148)), ROW(F133:F148)-MIN(ROW(F133:F148))+1, ""), ROW() -132 )), "")</f>
        <v/>
      </c>
    </row>
    <row r="140" spans="2:39" s="13" customFormat="1" ht="15" customHeight="1" x14ac:dyDescent="0.3">
      <c r="B140" s="21" t="s">
        <v>417</v>
      </c>
      <c r="C140" s="1"/>
      <c r="D140" s="22" t="s">
        <v>827</v>
      </c>
      <c r="E140" s="1" t="s">
        <v>828</v>
      </c>
      <c r="F140" s="23" t="s">
        <v>17</v>
      </c>
      <c r="G140" s="24"/>
      <c r="H140" s="25">
        <v>4374</v>
      </c>
      <c r="I140" s="24"/>
      <c r="J140" s="25" t="b">
        <v>0</v>
      </c>
      <c r="K140" s="19"/>
      <c r="L140" s="26"/>
      <c r="M140" s="27"/>
      <c r="AB140" s="13" t="str">
        <f t="array" ref="AB140">IFERROR(INDEX(B133:B148, SMALL(IF("V"=F133:F148, ROW(F133:F148)-MIN(ROW(F133:F148))+1, ""), ROW() -132 )), "")</f>
        <v/>
      </c>
      <c r="AC140" s="13" t="str">
        <f t="array" ref="AC140">IFERROR(INDEX(C133:C148, SMALL(IF("V"=F133:F148, ROW(F133:F148)-MIN(ROW(F133:F148))+1, ""), ROW() -132 )), "")</f>
        <v/>
      </c>
      <c r="AD140" s="13" t="str">
        <f t="array" ref="AD140">IFERROR(INDEX(D133:D148, SMALL(IF("V"=F133:F148, ROW(F133:F148)-MIN(ROW(F133:F148))+1, ""), ROW() -132 )), "")</f>
        <v/>
      </c>
      <c r="AE140" s="13" t="str">
        <f t="array" ref="AE140">IFERROR(INDEX(E133:E148, SMALL(IF("V"=F133:F148, ROW(F133:F148)-MIN(ROW(F133:F148))+1, ""), ROW() -132 )), "")</f>
        <v/>
      </c>
      <c r="AF140" s="13" t="str">
        <f t="array" ref="AF140">IFERROR(INDEX(B133:B148, SMALL(IF(ISNUMBER(SEARCH("JV1",F133:F148)), ROW(F133:F148)-MIN(ROW(F133:F148))+1, ""), ROW() -132 )), "")</f>
        <v/>
      </c>
      <c r="AG140" s="13" t="str">
        <f t="array" ref="AG140">IFERROR(INDEX(C133:C148, SMALL(IF(ISNUMBER(SEARCH("JV1",F133:F148)), ROW(F133:F148)-MIN(ROW(F133:F148))+1, ""), ROW() -132 )), "")</f>
        <v/>
      </c>
      <c r="AH140" s="13" t="str">
        <f t="array" ref="AH140">IFERROR(INDEX(D133:D148, SMALL(IF(ISNUMBER(SEARCH("JV1",F133:F148)), ROW(F133:F148)-MIN(ROW(F133:F148))+1, ""), ROW() -132 )), "")</f>
        <v/>
      </c>
      <c r="AI140" s="13" t="str">
        <f t="array" ref="AI140">IFERROR(INDEX(E133:E148, SMALL(IF(ISNUMBER(SEARCH("JV1",F133:F148)), ROW(F133:F148)-MIN(ROW(F133:F148))+1, ""), ROW() -132 )), "")</f>
        <v/>
      </c>
      <c r="AJ140" s="13" t="str">
        <f t="array" ref="AJ140">IFERROR(INDEX(B133:B148, SMALL(IF(ISNUMBER(SEARCH("JV2",F133:F148)), ROW(F133:F148)-MIN(ROW(F133:F148))+1, ""), ROW() -132 )), "")</f>
        <v/>
      </c>
      <c r="AK140" s="13" t="str">
        <f t="array" ref="AK140">IFERROR(INDEX(C133:C148, SMALL(IF(ISNUMBER(SEARCH("JV2",F133:F148)), ROW(F133:F148)-MIN(ROW(F133:F148))+1, ""), ROW() -132 )), "")</f>
        <v/>
      </c>
      <c r="AL140" s="13" t="str">
        <f t="array" ref="AL140">IFERROR(INDEX(D133:D148, SMALL(IF(ISNUMBER(SEARCH("JV2",F133:F148)), ROW(F133:F148)-MIN(ROW(F133:F148))+1, ""), ROW() -132 )), "")</f>
        <v/>
      </c>
      <c r="AM140" s="13" t="str">
        <f t="array" ref="AM140">IFERROR(INDEX(E133:E148, SMALL(IF(ISNUMBER(SEARCH("JV2",F133:F148)), ROW(F133:F148)-MIN(ROW(F133:F148))+1, ""), ROW() -132 )), "")</f>
        <v/>
      </c>
    </row>
    <row r="141" spans="2:39" s="13" customFormat="1" ht="15" customHeight="1" x14ac:dyDescent="0.3">
      <c r="B141" s="21" t="s">
        <v>417</v>
      </c>
      <c r="C141" s="1"/>
      <c r="D141" s="22" t="s">
        <v>829</v>
      </c>
      <c r="E141" s="1" t="s">
        <v>830</v>
      </c>
      <c r="F141" s="23" t="s">
        <v>14</v>
      </c>
      <c r="G141" s="24"/>
      <c r="H141" s="25">
        <v>4374</v>
      </c>
      <c r="I141" s="24"/>
      <c r="J141" s="25" t="b">
        <v>0</v>
      </c>
      <c r="K141" s="19"/>
      <c r="L141" s="26"/>
      <c r="M141" s="27"/>
    </row>
    <row r="142" spans="2:39" s="13" customFormat="1" ht="15" customHeight="1" x14ac:dyDescent="0.3">
      <c r="B142" s="21" t="s">
        <v>417</v>
      </c>
      <c r="C142" s="1"/>
      <c r="D142" s="22" t="s">
        <v>831</v>
      </c>
      <c r="E142" s="1" t="s">
        <v>832</v>
      </c>
      <c r="F142" s="23" t="s">
        <v>30</v>
      </c>
      <c r="G142" s="24"/>
      <c r="H142" s="25">
        <v>4374</v>
      </c>
      <c r="I142" s="24"/>
      <c r="J142" s="25" t="b">
        <v>0</v>
      </c>
      <c r="K142" s="19"/>
      <c r="L142" s="26"/>
      <c r="M142" s="27"/>
    </row>
    <row r="143" spans="2:39" s="13" customFormat="1" ht="15" customHeight="1" x14ac:dyDescent="0.3">
      <c r="B143" s="21" t="s">
        <v>417</v>
      </c>
      <c r="C143" s="1"/>
      <c r="D143" s="22" t="s">
        <v>833</v>
      </c>
      <c r="E143" s="1" t="s">
        <v>834</v>
      </c>
      <c r="F143" s="23" t="s">
        <v>30</v>
      </c>
      <c r="G143" s="24"/>
      <c r="H143" s="25">
        <v>4374</v>
      </c>
      <c r="I143" s="24"/>
      <c r="J143" s="25" t="b">
        <v>0</v>
      </c>
      <c r="K143" s="19"/>
      <c r="L143" s="26"/>
      <c r="M143" s="27"/>
    </row>
    <row r="144" spans="2:39" s="13" customFormat="1" ht="15" customHeight="1" x14ac:dyDescent="0.3">
      <c r="B144" s="21" t="s">
        <v>417</v>
      </c>
      <c r="C144" s="1"/>
      <c r="D144" s="22" t="s">
        <v>835</v>
      </c>
      <c r="E144" s="1" t="s">
        <v>836</v>
      </c>
      <c r="F144" s="23" t="s">
        <v>14</v>
      </c>
      <c r="G144" s="24"/>
      <c r="H144" s="25">
        <v>4374</v>
      </c>
      <c r="I144" s="24"/>
      <c r="J144" s="25" t="b">
        <v>0</v>
      </c>
      <c r="K144" s="19"/>
      <c r="L144" s="26"/>
      <c r="M144" s="27"/>
    </row>
    <row r="145" spans="2:39" s="13" customFormat="1" ht="15" customHeight="1" x14ac:dyDescent="0.3">
      <c r="B145" s="21" t="s">
        <v>417</v>
      </c>
      <c r="C145" s="1"/>
      <c r="D145" s="22" t="s">
        <v>837</v>
      </c>
      <c r="E145" s="1" t="s">
        <v>838</v>
      </c>
      <c r="F145" s="23" t="s">
        <v>14</v>
      </c>
      <c r="G145" s="24"/>
      <c r="H145" s="25">
        <v>4374</v>
      </c>
      <c r="I145" s="24"/>
      <c r="J145" s="25" t="b">
        <v>0</v>
      </c>
      <c r="K145" s="19"/>
      <c r="L145" s="26"/>
      <c r="M145" s="27"/>
    </row>
    <row r="146" spans="2:39" s="13" customFormat="1" ht="15" customHeight="1" x14ac:dyDescent="0.3">
      <c r="B146" s="21" t="s">
        <v>417</v>
      </c>
      <c r="C146" s="1"/>
      <c r="D146" s="22" t="s">
        <v>839</v>
      </c>
      <c r="E146" s="1" t="s">
        <v>840</v>
      </c>
      <c r="F146" s="23" t="s">
        <v>14</v>
      </c>
      <c r="G146" s="24"/>
      <c r="H146" s="25">
        <v>4374</v>
      </c>
      <c r="I146" s="24"/>
      <c r="J146" s="25" t="b">
        <v>0</v>
      </c>
      <c r="K146" s="19"/>
      <c r="L146" s="26"/>
      <c r="M146" s="27"/>
    </row>
    <row r="147" spans="2:39" s="13" customFormat="1" ht="15" customHeight="1" x14ac:dyDescent="0.3">
      <c r="B147" s="21" t="s">
        <v>417</v>
      </c>
      <c r="C147" s="1"/>
      <c r="D147" s="22" t="s">
        <v>841</v>
      </c>
      <c r="E147" s="1" t="s">
        <v>842</v>
      </c>
      <c r="F147" s="23" t="s">
        <v>17</v>
      </c>
      <c r="G147" s="24"/>
      <c r="H147" s="25">
        <v>4374</v>
      </c>
      <c r="I147" s="24"/>
      <c r="J147" s="25" t="b">
        <v>0</v>
      </c>
      <c r="K147" s="19"/>
      <c r="L147" s="26"/>
      <c r="M147" s="27"/>
    </row>
    <row r="148" spans="2:39" s="13" customFormat="1" ht="15" customHeight="1" x14ac:dyDescent="0.3">
      <c r="B148" s="21" t="s">
        <v>417</v>
      </c>
      <c r="C148" s="1"/>
      <c r="D148" s="22" t="s">
        <v>843</v>
      </c>
      <c r="E148" s="1" t="s">
        <v>844</v>
      </c>
      <c r="F148" s="23" t="s">
        <v>14</v>
      </c>
      <c r="G148" s="24"/>
      <c r="H148" s="25">
        <v>4374</v>
      </c>
      <c r="I148" s="24"/>
      <c r="J148" s="25" t="b">
        <v>0</v>
      </c>
      <c r="K148" s="19"/>
      <c r="L148" s="26"/>
      <c r="M148" s="27"/>
    </row>
    <row r="149" spans="2:39" s="13" customFormat="1" ht="15" customHeight="1" x14ac:dyDescent="0.3">
      <c r="B149" s="21" t="s">
        <v>454</v>
      </c>
      <c r="C149" s="1"/>
      <c r="D149" s="22" t="s">
        <v>845</v>
      </c>
      <c r="E149" s="1" t="s">
        <v>846</v>
      </c>
      <c r="F149" s="23" t="s">
        <v>30</v>
      </c>
      <c r="G149" s="24"/>
      <c r="H149" s="25">
        <v>4455</v>
      </c>
      <c r="I149" s="24"/>
      <c r="J149" s="25" t="b">
        <v>0</v>
      </c>
      <c r="K149" s="19"/>
      <c r="L149" s="26"/>
      <c r="M149" s="27"/>
      <c r="AB149" s="13" t="str">
        <f t="array" ref="AB149">IFERROR(INDEX(B149:B162, SMALL(IF("V"=F149:F162, ROW(F149:F162)-MIN(ROW(F149:F162))+1, ""), ROW() -148 )), "")</f>
        <v>Shawnee State University</v>
      </c>
      <c r="AC149" s="13">
        <f t="array" ref="AC149">IFERROR(INDEX(C149:C162, SMALL(IF("V"=F149:F162, ROW(F149:F162)-MIN(ROW(F149:F162))+1, ""), ROW() -148 )), "")</f>
        <v>0</v>
      </c>
      <c r="AD149" s="13" t="str">
        <f t="array" ref="AD149">IFERROR(INDEX(D149:D162, SMALL(IF("V"=F149:F162, ROW(F149:F162)-MIN(ROW(F149:F162))+1, ""), ROW() -148 )), "")</f>
        <v>11-707333</v>
      </c>
      <c r="AE149" s="13" t="str">
        <f t="array" ref="AE149">IFERROR(INDEX(E149:E162, SMALL(IF("V"=F149:F162, ROW(F149:F162)-MIN(ROW(F149:F162))+1, ""), ROW() -148 )), "")</f>
        <v>Chloe Long</v>
      </c>
      <c r="AF149" s="13" t="str">
        <f t="array" ref="AF149">IFERROR(INDEX(B149:B162, SMALL(IF(ISNUMBER(SEARCH("JV1",F149:F162)), ROW(F149:F162)-MIN(ROW(F149:F162))+1, ""), ROW() -148 )), "")</f>
        <v/>
      </c>
      <c r="AG149" s="13" t="str">
        <f t="array" ref="AG149">IFERROR(INDEX(C149:C162, SMALL(IF(ISNUMBER(SEARCH("JV1",F149:F162)), ROW(F149:F162)-MIN(ROW(F149:F162))+1, ""), ROW() -148 )), "")</f>
        <v/>
      </c>
      <c r="AH149" s="13" t="str">
        <f t="array" ref="AH149">IFERROR(INDEX(D149:D162, SMALL(IF(ISNUMBER(SEARCH("JV1",F149:F162)), ROW(F149:F162)-MIN(ROW(F149:F162))+1, ""), ROW() -148 )), "")</f>
        <v/>
      </c>
      <c r="AI149" s="13" t="str">
        <f t="array" ref="AI149">IFERROR(INDEX(E149:E162, SMALL(IF(ISNUMBER(SEARCH("JV1",F149:F162)), ROW(F149:F162)-MIN(ROW(F149:F162))+1, ""), ROW() -148 )), "")</f>
        <v/>
      </c>
      <c r="AJ149" s="13" t="str">
        <f t="array" ref="AJ149">IFERROR(INDEX(B149:B162, SMALL(IF(ISNUMBER(SEARCH("JV2",F149:F162)), ROW(F149:F162)-MIN(ROW(F149:F162))+1, ""), ROW() -148 )), "")</f>
        <v/>
      </c>
      <c r="AK149" s="13" t="str">
        <f t="array" ref="AK149">IFERROR(INDEX(C149:C162, SMALL(IF(ISNUMBER(SEARCH("JV2",F149:F162)), ROW(F149:F162)-MIN(ROW(F149:F162))+1, ""), ROW() -148 )), "")</f>
        <v/>
      </c>
      <c r="AL149" s="13" t="str">
        <f t="array" ref="AL149">IFERROR(INDEX(D149:D162, SMALL(IF(ISNUMBER(SEARCH("JV2",F149:F162)), ROW(F149:F162)-MIN(ROW(F149:F162))+1, ""), ROW() -148 )), "")</f>
        <v/>
      </c>
      <c r="AM149" s="13" t="str">
        <f t="array" ref="AM149">IFERROR(INDEX(E149:E162, SMALL(IF(ISNUMBER(SEARCH("JV2",F149:F162)), ROW(F149:F162)-MIN(ROW(F149:F162))+1, ""), ROW() -148 )), "")</f>
        <v/>
      </c>
    </row>
    <row r="150" spans="2:39" s="13" customFormat="1" ht="15" customHeight="1" x14ac:dyDescent="0.3">
      <c r="B150" s="21" t="s">
        <v>454</v>
      </c>
      <c r="C150" s="1"/>
      <c r="D150" s="22" t="s">
        <v>847</v>
      </c>
      <c r="E150" s="1" t="s">
        <v>848</v>
      </c>
      <c r="F150" s="23" t="s">
        <v>30</v>
      </c>
      <c r="G150" s="24"/>
      <c r="H150" s="25">
        <v>4455</v>
      </c>
      <c r="I150" s="24"/>
      <c r="J150" s="25" t="b">
        <v>0</v>
      </c>
      <c r="K150" s="19"/>
      <c r="L150" s="26"/>
      <c r="M150" s="27"/>
      <c r="AB150" s="13" t="str">
        <f t="array" ref="AB150">IFERROR(INDEX(B149:B162, SMALL(IF("V"=F149:F162, ROW(F149:F162)-MIN(ROW(F149:F162))+1, ""), ROW() -148 )), "")</f>
        <v>Shawnee State University</v>
      </c>
      <c r="AC150" s="13">
        <f t="array" ref="AC150">IFERROR(INDEX(C149:C162, SMALL(IF("V"=F149:F162, ROW(F149:F162)-MIN(ROW(F149:F162))+1, ""), ROW() -148 )), "")</f>
        <v>0</v>
      </c>
      <c r="AD150" s="13" t="str">
        <f t="array" ref="AD150">IFERROR(INDEX(D149:D162, SMALL(IF("V"=F149:F162, ROW(F149:F162)-MIN(ROW(F149:F162))+1, ""), ROW() -148 )), "")</f>
        <v>20-50654</v>
      </c>
      <c r="AE150" s="13" t="str">
        <f t="array" ref="AE150">IFERROR(INDEX(E149:E162, SMALL(IF("V"=F149:F162, ROW(F149:F162)-MIN(ROW(F149:F162))+1, ""), ROW() -148 )), "")</f>
        <v>Emma Billenstein</v>
      </c>
      <c r="AF150" s="13" t="str">
        <f t="array" ref="AF150">IFERROR(INDEX(B149:B162, SMALL(IF(ISNUMBER(SEARCH("JV1",F149:F162)), ROW(F149:F162)-MIN(ROW(F149:F162))+1, ""), ROW() -148 )), "")</f>
        <v/>
      </c>
      <c r="AG150" s="13" t="str">
        <f t="array" ref="AG150">IFERROR(INDEX(C149:C162, SMALL(IF(ISNUMBER(SEARCH("JV1",F149:F162)), ROW(F149:F162)-MIN(ROW(F149:F162))+1, ""), ROW() -148 )), "")</f>
        <v/>
      </c>
      <c r="AH150" s="13" t="str">
        <f t="array" ref="AH150">IFERROR(INDEX(D149:D162, SMALL(IF(ISNUMBER(SEARCH("JV1",F149:F162)), ROW(F149:F162)-MIN(ROW(F149:F162))+1, ""), ROW() -148 )), "")</f>
        <v/>
      </c>
      <c r="AI150" s="13" t="str">
        <f t="array" ref="AI150">IFERROR(INDEX(E149:E162, SMALL(IF(ISNUMBER(SEARCH("JV1",F149:F162)), ROW(F149:F162)-MIN(ROW(F149:F162))+1, ""), ROW() -148 )), "")</f>
        <v/>
      </c>
      <c r="AJ150" s="13" t="str">
        <f t="array" ref="AJ150">IFERROR(INDEX(B149:B162, SMALL(IF(ISNUMBER(SEARCH("JV2",F149:F162)), ROW(F149:F162)-MIN(ROW(F149:F162))+1, ""), ROW() -148 )), "")</f>
        <v/>
      </c>
      <c r="AK150" s="13" t="str">
        <f t="array" ref="AK150">IFERROR(INDEX(C149:C162, SMALL(IF(ISNUMBER(SEARCH("JV2",F149:F162)), ROW(F149:F162)-MIN(ROW(F149:F162))+1, ""), ROW() -148 )), "")</f>
        <v/>
      </c>
      <c r="AL150" s="13" t="str">
        <f t="array" ref="AL150">IFERROR(INDEX(D149:D162, SMALL(IF(ISNUMBER(SEARCH("JV2",F149:F162)), ROW(F149:F162)-MIN(ROW(F149:F162))+1, ""), ROW() -148 )), "")</f>
        <v/>
      </c>
      <c r="AM150" s="13" t="str">
        <f t="array" ref="AM150">IFERROR(INDEX(E149:E162, SMALL(IF(ISNUMBER(SEARCH("JV2",F149:F162)), ROW(F149:F162)-MIN(ROW(F149:F162))+1, ""), ROW() -148 )), "")</f>
        <v/>
      </c>
    </row>
    <row r="151" spans="2:39" s="13" customFormat="1" ht="15" customHeight="1" x14ac:dyDescent="0.3">
      <c r="B151" s="21" t="s">
        <v>454</v>
      </c>
      <c r="C151" s="1"/>
      <c r="D151" s="22" t="s">
        <v>849</v>
      </c>
      <c r="E151" s="1" t="s">
        <v>850</v>
      </c>
      <c r="F151" s="23" t="s">
        <v>30</v>
      </c>
      <c r="G151" s="24"/>
      <c r="H151" s="25">
        <v>4455</v>
      </c>
      <c r="I151" s="24"/>
      <c r="J151" s="25" t="b">
        <v>0</v>
      </c>
      <c r="K151" s="19"/>
      <c r="L151" s="26"/>
      <c r="M151" s="27"/>
      <c r="AB151" s="13" t="str">
        <f t="array" ref="AB151">IFERROR(INDEX(B149:B162, SMALL(IF("V"=F149:F162, ROW(F149:F162)-MIN(ROW(F149:F162))+1, ""), ROW() -148 )), "")</f>
        <v>Shawnee State University</v>
      </c>
      <c r="AC151" s="13">
        <f t="array" ref="AC151">IFERROR(INDEX(C149:C162, SMALL(IF("V"=F149:F162, ROW(F149:F162)-MIN(ROW(F149:F162))+1, ""), ROW() -148 )), "")</f>
        <v>0</v>
      </c>
      <c r="AD151" s="13" t="str">
        <f t="array" ref="AD151">IFERROR(INDEX(D149:D162, SMALL(IF("V"=F149:F162, ROW(F149:F162)-MIN(ROW(F149:F162))+1, ""), ROW() -148 )), "")</f>
        <v>18-8731</v>
      </c>
      <c r="AE151" s="13" t="str">
        <f t="array" ref="AE151">IFERROR(INDEX(E149:E162, SMALL(IF("V"=F149:F162, ROW(F149:F162)-MIN(ROW(F149:F162))+1, ""), ROW() -148 )), "")</f>
        <v>Hannah Rearick</v>
      </c>
      <c r="AF151" s="13" t="str">
        <f t="array" ref="AF151">IFERROR(INDEX(B149:B162, SMALL(IF(ISNUMBER(SEARCH("JV1",F149:F162)), ROW(F149:F162)-MIN(ROW(F149:F162))+1, ""), ROW() -148 )), "")</f>
        <v/>
      </c>
      <c r="AG151" s="13" t="str">
        <f t="array" ref="AG151">IFERROR(INDEX(C149:C162, SMALL(IF(ISNUMBER(SEARCH("JV1",F149:F162)), ROW(F149:F162)-MIN(ROW(F149:F162))+1, ""), ROW() -148 )), "")</f>
        <v/>
      </c>
      <c r="AH151" s="13" t="str">
        <f t="array" ref="AH151">IFERROR(INDEX(D149:D162, SMALL(IF(ISNUMBER(SEARCH("JV1",F149:F162)), ROW(F149:F162)-MIN(ROW(F149:F162))+1, ""), ROW() -148 )), "")</f>
        <v/>
      </c>
      <c r="AI151" s="13" t="str">
        <f t="array" ref="AI151">IFERROR(INDEX(E149:E162, SMALL(IF(ISNUMBER(SEARCH("JV1",F149:F162)), ROW(F149:F162)-MIN(ROW(F149:F162))+1, ""), ROW() -148 )), "")</f>
        <v/>
      </c>
      <c r="AJ151" s="13" t="str">
        <f t="array" ref="AJ151">IFERROR(INDEX(B149:B162, SMALL(IF(ISNUMBER(SEARCH("JV2",F149:F162)), ROW(F149:F162)-MIN(ROW(F149:F162))+1, ""), ROW() -148 )), "")</f>
        <v/>
      </c>
      <c r="AK151" s="13" t="str">
        <f t="array" ref="AK151">IFERROR(INDEX(C149:C162, SMALL(IF(ISNUMBER(SEARCH("JV2",F149:F162)), ROW(F149:F162)-MIN(ROW(F149:F162))+1, ""), ROW() -148 )), "")</f>
        <v/>
      </c>
      <c r="AL151" s="13" t="str">
        <f t="array" ref="AL151">IFERROR(INDEX(D149:D162, SMALL(IF(ISNUMBER(SEARCH("JV2",F149:F162)), ROW(F149:F162)-MIN(ROW(F149:F162))+1, ""), ROW() -148 )), "")</f>
        <v/>
      </c>
      <c r="AM151" s="13" t="str">
        <f t="array" ref="AM151">IFERROR(INDEX(E149:E162, SMALL(IF(ISNUMBER(SEARCH("JV2",F149:F162)), ROW(F149:F162)-MIN(ROW(F149:F162))+1, ""), ROW() -148 )), "")</f>
        <v/>
      </c>
    </row>
    <row r="152" spans="2:39" s="13" customFormat="1" ht="15" customHeight="1" x14ac:dyDescent="0.3">
      <c r="B152" s="21" t="s">
        <v>454</v>
      </c>
      <c r="C152" s="1"/>
      <c r="D152" s="22" t="s">
        <v>851</v>
      </c>
      <c r="E152" s="1" t="s">
        <v>852</v>
      </c>
      <c r="F152" s="23" t="s">
        <v>14</v>
      </c>
      <c r="G152" s="24"/>
      <c r="H152" s="25">
        <v>4455</v>
      </c>
      <c r="I152" s="24"/>
      <c r="J152" s="25" t="b">
        <v>0</v>
      </c>
      <c r="K152" s="19"/>
      <c r="L152" s="26"/>
      <c r="M152" s="27"/>
      <c r="AB152" s="13" t="str">
        <f t="array" ref="AB152">IFERROR(INDEX(B149:B162, SMALL(IF("V"=F149:F162, ROW(F149:F162)-MIN(ROW(F149:F162))+1, ""), ROW() -148 )), "")</f>
        <v>Shawnee State University</v>
      </c>
      <c r="AC152" s="13">
        <f t="array" ref="AC152">IFERROR(INDEX(C149:C162, SMALL(IF("V"=F149:F162, ROW(F149:F162)-MIN(ROW(F149:F162))+1, ""), ROW() -148 )), "")</f>
        <v>0</v>
      </c>
      <c r="AD152" s="13" t="str">
        <f t="array" ref="AD152">IFERROR(INDEX(D149:D162, SMALL(IF("V"=F149:F162, ROW(F149:F162)-MIN(ROW(F149:F162))+1, ""), ROW() -148 )), "")</f>
        <v>17-95358</v>
      </c>
      <c r="AE152" s="13" t="str">
        <f t="array" ref="AE152">IFERROR(INDEX(E149:E162, SMALL(IF("V"=F149:F162, ROW(F149:F162)-MIN(ROW(F149:F162))+1, ""), ROW() -148 )), "")</f>
        <v>Kylie Fowler</v>
      </c>
      <c r="AF152" s="13" t="str">
        <f t="array" ref="AF152">IFERROR(INDEX(B149:B162, SMALL(IF(ISNUMBER(SEARCH("JV1",F149:F162)), ROW(F149:F162)-MIN(ROW(F149:F162))+1, ""), ROW() -148 )), "")</f>
        <v/>
      </c>
      <c r="AG152" s="13" t="str">
        <f t="array" ref="AG152">IFERROR(INDEX(C149:C162, SMALL(IF(ISNUMBER(SEARCH("JV1",F149:F162)), ROW(F149:F162)-MIN(ROW(F149:F162))+1, ""), ROW() -148 )), "")</f>
        <v/>
      </c>
      <c r="AH152" s="13" t="str">
        <f t="array" ref="AH152">IFERROR(INDEX(D149:D162, SMALL(IF(ISNUMBER(SEARCH("JV1",F149:F162)), ROW(F149:F162)-MIN(ROW(F149:F162))+1, ""), ROW() -148 )), "")</f>
        <v/>
      </c>
      <c r="AI152" s="13" t="str">
        <f t="array" ref="AI152">IFERROR(INDEX(E149:E162, SMALL(IF(ISNUMBER(SEARCH("JV1",F149:F162)), ROW(F149:F162)-MIN(ROW(F149:F162))+1, ""), ROW() -148 )), "")</f>
        <v/>
      </c>
      <c r="AJ152" s="13" t="str">
        <f t="array" ref="AJ152">IFERROR(INDEX(B149:B162, SMALL(IF(ISNUMBER(SEARCH("JV2",F149:F162)), ROW(F149:F162)-MIN(ROW(F149:F162))+1, ""), ROW() -148 )), "")</f>
        <v/>
      </c>
      <c r="AK152" s="13" t="str">
        <f t="array" ref="AK152">IFERROR(INDEX(C149:C162, SMALL(IF(ISNUMBER(SEARCH("JV2",F149:F162)), ROW(F149:F162)-MIN(ROW(F149:F162))+1, ""), ROW() -148 )), "")</f>
        <v/>
      </c>
      <c r="AL152" s="13" t="str">
        <f t="array" ref="AL152">IFERROR(INDEX(D149:D162, SMALL(IF(ISNUMBER(SEARCH("JV2",F149:F162)), ROW(F149:F162)-MIN(ROW(F149:F162))+1, ""), ROW() -148 )), "")</f>
        <v/>
      </c>
      <c r="AM152" s="13" t="str">
        <f t="array" ref="AM152">IFERROR(INDEX(E149:E162, SMALL(IF(ISNUMBER(SEARCH("JV2",F149:F162)), ROW(F149:F162)-MIN(ROW(F149:F162))+1, ""), ROW() -148 )), "")</f>
        <v/>
      </c>
    </row>
    <row r="153" spans="2:39" s="13" customFormat="1" ht="15" customHeight="1" x14ac:dyDescent="0.3">
      <c r="B153" s="21" t="s">
        <v>454</v>
      </c>
      <c r="C153" s="1"/>
      <c r="D153" s="22" t="s">
        <v>853</v>
      </c>
      <c r="E153" s="1" t="s">
        <v>854</v>
      </c>
      <c r="F153" s="23" t="s">
        <v>14</v>
      </c>
      <c r="G153" s="24"/>
      <c r="H153" s="25">
        <v>4455</v>
      </c>
      <c r="I153" s="24"/>
      <c r="J153" s="25" t="b">
        <v>0</v>
      </c>
      <c r="K153" s="19"/>
      <c r="L153" s="26"/>
      <c r="M153" s="27"/>
      <c r="AB153" s="13" t="str">
        <f t="array" ref="AB153">IFERROR(INDEX(B149:B162, SMALL(IF("V"=F149:F162, ROW(F149:F162)-MIN(ROW(F149:F162))+1, ""), ROW() -148 )), "")</f>
        <v>Shawnee State University</v>
      </c>
      <c r="AC153" s="13">
        <f t="array" ref="AC153">IFERROR(INDEX(C149:C162, SMALL(IF("V"=F149:F162, ROW(F149:F162)-MIN(ROW(F149:F162))+1, ""), ROW() -148 )), "")</f>
        <v>0</v>
      </c>
      <c r="AD153" s="13" t="str">
        <f t="array" ref="AD153">IFERROR(INDEX(D149:D162, SMALL(IF("V"=F149:F162, ROW(F149:F162)-MIN(ROW(F149:F162))+1, ""), ROW() -148 )), "")</f>
        <v>7914-52393</v>
      </c>
      <c r="AE153" s="13" t="str">
        <f t="array" ref="AE153">IFERROR(INDEX(E149:E162, SMALL(IF("V"=F149:F162, ROW(F149:F162)-MIN(ROW(F149:F162))+1, ""), ROW() -148 )), "")</f>
        <v>Mackenzie Drone</v>
      </c>
      <c r="AF153" s="13" t="str">
        <f t="array" ref="AF153">IFERROR(INDEX(B149:B162, SMALL(IF(ISNUMBER(SEARCH("JV1",F149:F162)), ROW(F149:F162)-MIN(ROW(F149:F162))+1, ""), ROW() -148 )), "")</f>
        <v/>
      </c>
      <c r="AG153" s="13" t="str">
        <f t="array" ref="AG153">IFERROR(INDEX(C149:C162, SMALL(IF(ISNUMBER(SEARCH("JV1",F149:F162)), ROW(F149:F162)-MIN(ROW(F149:F162))+1, ""), ROW() -148 )), "")</f>
        <v/>
      </c>
      <c r="AH153" s="13" t="str">
        <f t="array" ref="AH153">IFERROR(INDEX(D149:D162, SMALL(IF(ISNUMBER(SEARCH("JV1",F149:F162)), ROW(F149:F162)-MIN(ROW(F149:F162))+1, ""), ROW() -148 )), "")</f>
        <v/>
      </c>
      <c r="AI153" s="13" t="str">
        <f t="array" ref="AI153">IFERROR(INDEX(E149:E162, SMALL(IF(ISNUMBER(SEARCH("JV1",F149:F162)), ROW(F149:F162)-MIN(ROW(F149:F162))+1, ""), ROW() -148 )), "")</f>
        <v/>
      </c>
      <c r="AJ153" s="13" t="str">
        <f t="array" ref="AJ153">IFERROR(INDEX(B149:B162, SMALL(IF(ISNUMBER(SEARCH("JV2",F149:F162)), ROW(F149:F162)-MIN(ROW(F149:F162))+1, ""), ROW() -148 )), "")</f>
        <v/>
      </c>
      <c r="AK153" s="13" t="str">
        <f t="array" ref="AK153">IFERROR(INDEX(C149:C162, SMALL(IF(ISNUMBER(SEARCH("JV2",F149:F162)), ROW(F149:F162)-MIN(ROW(F149:F162))+1, ""), ROW() -148 )), "")</f>
        <v/>
      </c>
      <c r="AL153" s="13" t="str">
        <f t="array" ref="AL153">IFERROR(INDEX(D149:D162, SMALL(IF(ISNUMBER(SEARCH("JV2",F149:F162)), ROW(F149:F162)-MIN(ROW(F149:F162))+1, ""), ROW() -148 )), "")</f>
        <v/>
      </c>
      <c r="AM153" s="13" t="str">
        <f t="array" ref="AM153">IFERROR(INDEX(E149:E162, SMALL(IF(ISNUMBER(SEARCH("JV2",F149:F162)), ROW(F149:F162)-MIN(ROW(F149:F162))+1, ""), ROW() -148 )), "")</f>
        <v/>
      </c>
    </row>
    <row r="154" spans="2:39" s="13" customFormat="1" ht="15" customHeight="1" x14ac:dyDescent="0.3">
      <c r="B154" s="21" t="s">
        <v>454</v>
      </c>
      <c r="C154" s="1"/>
      <c r="D154" s="22" t="s">
        <v>855</v>
      </c>
      <c r="E154" s="1" t="s">
        <v>856</v>
      </c>
      <c r="F154" s="23" t="s">
        <v>14</v>
      </c>
      <c r="G154" s="24"/>
      <c r="H154" s="25">
        <v>4455</v>
      </c>
      <c r="I154" s="24"/>
      <c r="J154" s="25" t="b">
        <v>0</v>
      </c>
      <c r="K154" s="19"/>
      <c r="L154" s="26"/>
      <c r="M154" s="27"/>
      <c r="AB154" s="13" t="str">
        <f t="array" ref="AB154">IFERROR(INDEX(B149:B162, SMALL(IF("V"=F149:F162, ROW(F149:F162)-MIN(ROW(F149:F162))+1, ""), ROW() -148 )), "")</f>
        <v>Shawnee State University</v>
      </c>
      <c r="AC154" s="13">
        <f t="array" ref="AC154">IFERROR(INDEX(C149:C162, SMALL(IF("V"=F149:F162, ROW(F149:F162)-MIN(ROW(F149:F162))+1, ""), ROW() -148 )), "")</f>
        <v>0</v>
      </c>
      <c r="AD154" s="13" t="str">
        <f t="array" ref="AD154">IFERROR(INDEX(D149:D162, SMALL(IF("V"=F149:F162, ROW(F149:F162)-MIN(ROW(F149:F162))+1, ""), ROW() -148 )), "")</f>
        <v>18-101726</v>
      </c>
      <c r="AE154" s="13" t="str">
        <f t="array" ref="AE154">IFERROR(INDEX(E149:E162, SMALL(IF("V"=F149:F162, ROW(F149:F162)-MIN(ROW(F149:F162))+1, ""), ROW() -148 )), "")</f>
        <v>Morgan Higgins</v>
      </c>
      <c r="AF154" s="13" t="str">
        <f t="array" ref="AF154">IFERROR(INDEX(B149:B162, SMALL(IF(ISNUMBER(SEARCH("JV1",F149:F162)), ROW(F149:F162)-MIN(ROW(F149:F162))+1, ""), ROW() -148 )), "")</f>
        <v/>
      </c>
      <c r="AG154" s="13" t="str">
        <f t="array" ref="AG154">IFERROR(INDEX(C149:C162, SMALL(IF(ISNUMBER(SEARCH("JV1",F149:F162)), ROW(F149:F162)-MIN(ROW(F149:F162))+1, ""), ROW() -148 )), "")</f>
        <v/>
      </c>
      <c r="AH154" s="13" t="str">
        <f t="array" ref="AH154">IFERROR(INDEX(D149:D162, SMALL(IF(ISNUMBER(SEARCH("JV1",F149:F162)), ROW(F149:F162)-MIN(ROW(F149:F162))+1, ""), ROW() -148 )), "")</f>
        <v/>
      </c>
      <c r="AI154" s="13" t="str">
        <f t="array" ref="AI154">IFERROR(INDEX(E149:E162, SMALL(IF(ISNUMBER(SEARCH("JV1",F149:F162)), ROW(F149:F162)-MIN(ROW(F149:F162))+1, ""), ROW() -148 )), "")</f>
        <v/>
      </c>
      <c r="AJ154" s="13" t="str">
        <f t="array" ref="AJ154">IFERROR(INDEX(B149:B162, SMALL(IF(ISNUMBER(SEARCH("JV2",F149:F162)), ROW(F149:F162)-MIN(ROW(F149:F162))+1, ""), ROW() -148 )), "")</f>
        <v/>
      </c>
      <c r="AK154" s="13" t="str">
        <f t="array" ref="AK154">IFERROR(INDEX(C149:C162, SMALL(IF(ISNUMBER(SEARCH("JV2",F149:F162)), ROW(F149:F162)-MIN(ROW(F149:F162))+1, ""), ROW() -148 )), "")</f>
        <v/>
      </c>
      <c r="AL154" s="13" t="str">
        <f t="array" ref="AL154">IFERROR(INDEX(D149:D162, SMALL(IF(ISNUMBER(SEARCH("JV2",F149:F162)), ROW(F149:F162)-MIN(ROW(F149:F162))+1, ""), ROW() -148 )), "")</f>
        <v/>
      </c>
      <c r="AM154" s="13" t="str">
        <f t="array" ref="AM154">IFERROR(INDEX(E149:E162, SMALL(IF(ISNUMBER(SEARCH("JV2",F149:F162)), ROW(F149:F162)-MIN(ROW(F149:F162))+1, ""), ROW() -148 )), "")</f>
        <v/>
      </c>
    </row>
    <row r="155" spans="2:39" s="13" customFormat="1" ht="15" customHeight="1" x14ac:dyDescent="0.3">
      <c r="B155" s="21" t="s">
        <v>454</v>
      </c>
      <c r="C155" s="1"/>
      <c r="D155" s="22" t="s">
        <v>857</v>
      </c>
      <c r="E155" s="1" t="s">
        <v>858</v>
      </c>
      <c r="F155" s="23" t="s">
        <v>30</v>
      </c>
      <c r="G155" s="24"/>
      <c r="H155" s="25">
        <v>4455</v>
      </c>
      <c r="I155" s="24"/>
      <c r="J155" s="25" t="b">
        <v>0</v>
      </c>
      <c r="K155" s="19"/>
      <c r="L155" s="26"/>
      <c r="M155" s="27"/>
      <c r="AB155" s="13" t="str">
        <f t="array" ref="AB155">IFERROR(INDEX(B149:B162, SMALL(IF("V"=F149:F162, ROW(F149:F162)-MIN(ROW(F149:F162))+1, ""), ROW() -148 )), "")</f>
        <v>Shawnee State University</v>
      </c>
      <c r="AC155" s="13">
        <f t="array" ref="AC155">IFERROR(INDEX(C149:C162, SMALL(IF("V"=F149:F162, ROW(F149:F162)-MIN(ROW(F149:F162))+1, ""), ROW() -148 )), "")</f>
        <v>0</v>
      </c>
      <c r="AD155" s="13" t="str">
        <f t="array" ref="AD155">IFERROR(INDEX(D149:D162, SMALL(IF("V"=F149:F162, ROW(F149:F162)-MIN(ROW(F149:F162))+1, ""), ROW() -148 )), "")</f>
        <v>18-90000</v>
      </c>
      <c r="AE155" s="13" t="str">
        <f t="array" ref="AE155">IFERROR(INDEX(E149:E162, SMALL(IF("V"=F149:F162, ROW(F149:F162)-MIN(ROW(F149:F162))+1, ""), ROW() -148 )), "")</f>
        <v>Olyvia Bittner</v>
      </c>
      <c r="AF155" s="13" t="str">
        <f t="array" ref="AF155">IFERROR(INDEX(B149:B162, SMALL(IF(ISNUMBER(SEARCH("JV1",F149:F162)), ROW(F149:F162)-MIN(ROW(F149:F162))+1, ""), ROW() -148 )), "")</f>
        <v/>
      </c>
      <c r="AG155" s="13" t="str">
        <f t="array" ref="AG155">IFERROR(INDEX(C149:C162, SMALL(IF(ISNUMBER(SEARCH("JV1",F149:F162)), ROW(F149:F162)-MIN(ROW(F149:F162))+1, ""), ROW() -148 )), "")</f>
        <v/>
      </c>
      <c r="AH155" s="13" t="str">
        <f t="array" ref="AH155">IFERROR(INDEX(D149:D162, SMALL(IF(ISNUMBER(SEARCH("JV1",F149:F162)), ROW(F149:F162)-MIN(ROW(F149:F162))+1, ""), ROW() -148 )), "")</f>
        <v/>
      </c>
      <c r="AI155" s="13" t="str">
        <f t="array" ref="AI155">IFERROR(INDEX(E149:E162, SMALL(IF(ISNUMBER(SEARCH("JV1",F149:F162)), ROW(F149:F162)-MIN(ROW(F149:F162))+1, ""), ROW() -148 )), "")</f>
        <v/>
      </c>
      <c r="AJ155" s="13" t="str">
        <f t="array" ref="AJ155">IFERROR(INDEX(B149:B162, SMALL(IF(ISNUMBER(SEARCH("JV2",F149:F162)), ROW(F149:F162)-MIN(ROW(F149:F162))+1, ""), ROW() -148 )), "")</f>
        <v/>
      </c>
      <c r="AK155" s="13" t="str">
        <f t="array" ref="AK155">IFERROR(INDEX(C149:C162, SMALL(IF(ISNUMBER(SEARCH("JV2",F149:F162)), ROW(F149:F162)-MIN(ROW(F149:F162))+1, ""), ROW() -148 )), "")</f>
        <v/>
      </c>
      <c r="AL155" s="13" t="str">
        <f t="array" ref="AL155">IFERROR(INDEX(D149:D162, SMALL(IF(ISNUMBER(SEARCH("JV2",F149:F162)), ROW(F149:F162)-MIN(ROW(F149:F162))+1, ""), ROW() -148 )), "")</f>
        <v/>
      </c>
      <c r="AM155" s="13" t="str">
        <f t="array" ref="AM155">IFERROR(INDEX(E149:E162, SMALL(IF(ISNUMBER(SEARCH("JV2",F149:F162)), ROW(F149:F162)-MIN(ROW(F149:F162))+1, ""), ROW() -148 )), "")</f>
        <v/>
      </c>
    </row>
    <row r="156" spans="2:39" s="13" customFormat="1" ht="15" customHeight="1" x14ac:dyDescent="0.3">
      <c r="B156" s="21" t="s">
        <v>454</v>
      </c>
      <c r="C156" s="1"/>
      <c r="D156" s="22" t="s">
        <v>859</v>
      </c>
      <c r="E156" s="1" t="s">
        <v>860</v>
      </c>
      <c r="F156" s="23" t="s">
        <v>14</v>
      </c>
      <c r="G156" s="24"/>
      <c r="H156" s="25">
        <v>4455</v>
      </c>
      <c r="I156" s="24"/>
      <c r="J156" s="25" t="b">
        <v>0</v>
      </c>
      <c r="K156" s="19"/>
      <c r="L156" s="26"/>
      <c r="M156" s="27"/>
      <c r="AB156" s="13" t="str">
        <f t="array" ref="AB156">IFERROR(INDEX(B149:B162, SMALL(IF("V"=F149:F162, ROW(F149:F162)-MIN(ROW(F149:F162))+1, ""), ROW() -148 )), "")</f>
        <v>Shawnee State University</v>
      </c>
      <c r="AC156" s="13">
        <f t="array" ref="AC156">IFERROR(INDEX(C149:C162, SMALL(IF("V"=F149:F162, ROW(F149:F162)-MIN(ROW(F149:F162))+1, ""), ROW() -148 )), "")</f>
        <v>0</v>
      </c>
      <c r="AD156" s="13" t="str">
        <f t="array" ref="AD156">IFERROR(INDEX(D149:D162, SMALL(IF("V"=F149:F162, ROW(F149:F162)-MIN(ROW(F149:F162))+1, ""), ROW() -148 )), "")</f>
        <v>5730-25753</v>
      </c>
      <c r="AE156" s="13" t="str">
        <f t="array" ref="AE156">IFERROR(INDEX(E149:E162, SMALL(IF("V"=F149:F162, ROW(F149:F162)-MIN(ROW(F149:F162))+1, ""), ROW() -148 )), "")</f>
        <v>Skylar Lane</v>
      </c>
      <c r="AF156" s="13" t="str">
        <f t="array" ref="AF156">IFERROR(INDEX(B149:B162, SMALL(IF(ISNUMBER(SEARCH("JV1",F149:F162)), ROW(F149:F162)-MIN(ROW(F149:F162))+1, ""), ROW() -148 )), "")</f>
        <v/>
      </c>
      <c r="AG156" s="13" t="str">
        <f t="array" ref="AG156">IFERROR(INDEX(C149:C162, SMALL(IF(ISNUMBER(SEARCH("JV1",F149:F162)), ROW(F149:F162)-MIN(ROW(F149:F162))+1, ""), ROW() -148 )), "")</f>
        <v/>
      </c>
      <c r="AH156" s="13" t="str">
        <f t="array" ref="AH156">IFERROR(INDEX(D149:D162, SMALL(IF(ISNUMBER(SEARCH("JV1",F149:F162)), ROW(F149:F162)-MIN(ROW(F149:F162))+1, ""), ROW() -148 )), "")</f>
        <v/>
      </c>
      <c r="AI156" s="13" t="str">
        <f t="array" ref="AI156">IFERROR(INDEX(E149:E162, SMALL(IF(ISNUMBER(SEARCH("JV1",F149:F162)), ROW(F149:F162)-MIN(ROW(F149:F162))+1, ""), ROW() -148 )), "")</f>
        <v/>
      </c>
      <c r="AJ156" s="13" t="str">
        <f t="array" ref="AJ156">IFERROR(INDEX(B149:B162, SMALL(IF(ISNUMBER(SEARCH("JV2",F149:F162)), ROW(F149:F162)-MIN(ROW(F149:F162))+1, ""), ROW() -148 )), "")</f>
        <v/>
      </c>
      <c r="AK156" s="13" t="str">
        <f t="array" ref="AK156">IFERROR(INDEX(C149:C162, SMALL(IF(ISNUMBER(SEARCH("JV2",F149:F162)), ROW(F149:F162)-MIN(ROW(F149:F162))+1, ""), ROW() -148 )), "")</f>
        <v/>
      </c>
      <c r="AL156" s="13" t="str">
        <f t="array" ref="AL156">IFERROR(INDEX(D149:D162, SMALL(IF(ISNUMBER(SEARCH("JV2",F149:F162)), ROW(F149:F162)-MIN(ROW(F149:F162))+1, ""), ROW() -148 )), "")</f>
        <v/>
      </c>
      <c r="AM156" s="13" t="str">
        <f t="array" ref="AM156">IFERROR(INDEX(E149:E162, SMALL(IF(ISNUMBER(SEARCH("JV2",F149:F162)), ROW(F149:F162)-MIN(ROW(F149:F162))+1, ""), ROW() -148 )), "")</f>
        <v/>
      </c>
    </row>
    <row r="157" spans="2:39" s="13" customFormat="1" ht="15" customHeight="1" x14ac:dyDescent="0.3">
      <c r="B157" s="21" t="s">
        <v>454</v>
      </c>
      <c r="C157" s="1"/>
      <c r="D157" s="22" t="s">
        <v>861</v>
      </c>
      <c r="E157" s="1" t="s">
        <v>862</v>
      </c>
      <c r="F157" s="23" t="s">
        <v>14</v>
      </c>
      <c r="G157" s="24"/>
      <c r="H157" s="25">
        <v>4455</v>
      </c>
      <c r="I157" s="24"/>
      <c r="J157" s="25" t="b">
        <v>0</v>
      </c>
      <c r="K157" s="19"/>
      <c r="L157" s="26"/>
      <c r="M157" s="27"/>
    </row>
    <row r="158" spans="2:39" s="13" customFormat="1" ht="15" customHeight="1" x14ac:dyDescent="0.3">
      <c r="B158" s="21" t="s">
        <v>454</v>
      </c>
      <c r="C158" s="1"/>
      <c r="D158" s="22" t="s">
        <v>863</v>
      </c>
      <c r="E158" s="1" t="s">
        <v>864</v>
      </c>
      <c r="F158" s="23" t="s">
        <v>30</v>
      </c>
      <c r="G158" s="24"/>
      <c r="H158" s="25">
        <v>4455</v>
      </c>
      <c r="I158" s="24"/>
      <c r="J158" s="25" t="b">
        <v>0</v>
      </c>
      <c r="K158" s="19"/>
      <c r="L158" s="26"/>
      <c r="M158" s="27"/>
    </row>
    <row r="159" spans="2:39" s="13" customFormat="1" ht="15" customHeight="1" x14ac:dyDescent="0.3">
      <c r="B159" s="21" t="s">
        <v>454</v>
      </c>
      <c r="C159" s="1"/>
      <c r="D159" s="22" t="s">
        <v>865</v>
      </c>
      <c r="E159" s="1" t="s">
        <v>866</v>
      </c>
      <c r="F159" s="23" t="s">
        <v>30</v>
      </c>
      <c r="G159" s="24"/>
      <c r="H159" s="25">
        <v>4455</v>
      </c>
      <c r="I159" s="24"/>
      <c r="J159" s="25" t="b">
        <v>0</v>
      </c>
      <c r="K159" s="19"/>
      <c r="L159" s="26"/>
      <c r="M159" s="27"/>
    </row>
    <row r="160" spans="2:39" s="13" customFormat="1" ht="15" customHeight="1" x14ac:dyDescent="0.3">
      <c r="B160" s="21" t="s">
        <v>454</v>
      </c>
      <c r="C160" s="1"/>
      <c r="D160" s="22" t="s">
        <v>867</v>
      </c>
      <c r="E160" s="1" t="s">
        <v>868</v>
      </c>
      <c r="F160" s="23" t="s">
        <v>14</v>
      </c>
      <c r="G160" s="24"/>
      <c r="H160" s="25">
        <v>4455</v>
      </c>
      <c r="I160" s="24"/>
      <c r="J160" s="25" t="b">
        <v>0</v>
      </c>
      <c r="K160" s="19"/>
      <c r="L160" s="26"/>
      <c r="M160" s="27"/>
    </row>
    <row r="161" spans="2:39" s="13" customFormat="1" ht="15" customHeight="1" x14ac:dyDescent="0.3">
      <c r="B161" s="21" t="s">
        <v>454</v>
      </c>
      <c r="C161" s="1"/>
      <c r="D161" s="22" t="s">
        <v>869</v>
      </c>
      <c r="E161" s="1" t="s">
        <v>870</v>
      </c>
      <c r="F161" s="23" t="s">
        <v>14</v>
      </c>
      <c r="G161" s="24"/>
      <c r="H161" s="25">
        <v>4455</v>
      </c>
      <c r="I161" s="24"/>
      <c r="J161" s="25" t="b">
        <v>0</v>
      </c>
      <c r="K161" s="19"/>
      <c r="L161" s="26"/>
      <c r="M161" s="27"/>
    </row>
    <row r="162" spans="2:39" s="13" customFormat="1" ht="15" customHeight="1" x14ac:dyDescent="0.3">
      <c r="B162" s="21" t="s">
        <v>454</v>
      </c>
      <c r="C162" s="1"/>
      <c r="D162" s="22" t="s">
        <v>871</v>
      </c>
      <c r="E162" s="1" t="s">
        <v>872</v>
      </c>
      <c r="F162" s="23" t="s">
        <v>14</v>
      </c>
      <c r="G162" s="24"/>
      <c r="H162" s="25">
        <v>4455</v>
      </c>
      <c r="I162" s="24"/>
      <c r="J162" s="25" t="b">
        <v>0</v>
      </c>
      <c r="K162" s="19"/>
      <c r="L162" s="26"/>
      <c r="M162" s="27"/>
    </row>
    <row r="163" spans="2:39" s="13" customFormat="1" ht="15" customHeight="1" x14ac:dyDescent="0.3">
      <c r="B163" s="21" t="s">
        <v>483</v>
      </c>
      <c r="C163" s="1"/>
      <c r="D163" s="28" t="s">
        <v>8</v>
      </c>
      <c r="E163" s="23" t="s">
        <v>30</v>
      </c>
      <c r="F163" s="23" t="s">
        <v>30</v>
      </c>
      <c r="G163" s="24"/>
      <c r="H163" s="25">
        <v>3742</v>
      </c>
      <c r="I163" s="24"/>
      <c r="J163" s="25" t="b">
        <v>0</v>
      </c>
      <c r="K163" s="19"/>
      <c r="L163" s="26"/>
      <c r="M163" s="27"/>
      <c r="AB163" s="13" t="str">
        <f t="array" ref="AB163">IFERROR(INDEX(B163:B170, SMALL(IF("V"=F163:F170, ROW(F163:F170)-MIN(ROW(F163:F170))+1, ""), ROW() -162 )), "")</f>
        <v>Siena Heights University</v>
      </c>
      <c r="AC163" s="13">
        <f t="array" ref="AC163">IFERROR(INDEX(C163:C170, SMALL(IF("V"=F163:F170, ROW(F163:F170)-MIN(ROW(F163:F170))+1, ""), ROW() -162 )), "")</f>
        <v>0</v>
      </c>
      <c r="AD163" s="13" t="str">
        <f t="array" ref="AD163">IFERROR(INDEX(D163:D170, SMALL(IF("V"=F163:F170, ROW(F163:F170)-MIN(ROW(F163:F170))+1, ""), ROW() -162 )), "")</f>
        <v>11-555273</v>
      </c>
      <c r="AE163" s="13" t="str">
        <f t="array" ref="AE163">IFERROR(INDEX(E163:E170, SMALL(IF("V"=F163:F170, ROW(F163:F170)-MIN(ROW(F163:F170))+1, ""), ROW() -162 )), "")</f>
        <v>Hannah Patch</v>
      </c>
      <c r="AF163" s="13" t="str">
        <f t="array" ref="AF163">IFERROR(INDEX(B163:B170, SMALL(IF(ISNUMBER(SEARCH("JV1",F163:F170)), ROW(F163:F170)-MIN(ROW(F163:F170))+1, ""), ROW() -162 )), "")</f>
        <v/>
      </c>
      <c r="AG163" s="13" t="str">
        <f t="array" ref="AG163">IFERROR(INDEX(C163:C170, SMALL(IF(ISNUMBER(SEARCH("JV1",F163:F170)), ROW(F163:F170)-MIN(ROW(F163:F170))+1, ""), ROW() -162 )), "")</f>
        <v/>
      </c>
      <c r="AH163" s="13" t="str">
        <f t="array" ref="AH163">IFERROR(INDEX(D163:D170, SMALL(IF(ISNUMBER(SEARCH("JV1",F163:F170)), ROW(F163:F170)-MIN(ROW(F163:F170))+1, ""), ROW() -162 )), "")</f>
        <v/>
      </c>
      <c r="AI163" s="13" t="str">
        <f t="array" ref="AI163">IFERROR(INDEX(E163:E170, SMALL(IF(ISNUMBER(SEARCH("JV1",F163:F170)), ROW(F163:F170)-MIN(ROW(F163:F170))+1, ""), ROW() -162 )), "")</f>
        <v/>
      </c>
      <c r="AJ163" s="13" t="str">
        <f t="array" ref="AJ163">IFERROR(INDEX(B163:B170, SMALL(IF(ISNUMBER(SEARCH("JV2",F163:F170)), ROW(F163:F170)-MIN(ROW(F163:F170))+1, ""), ROW() -162 )), "")</f>
        <v/>
      </c>
      <c r="AK163" s="13" t="str">
        <f t="array" ref="AK163">IFERROR(INDEX(C163:C170, SMALL(IF(ISNUMBER(SEARCH("JV2",F163:F170)), ROW(F163:F170)-MIN(ROW(F163:F170))+1, ""), ROW() -162 )), "")</f>
        <v/>
      </c>
      <c r="AL163" s="13" t="str">
        <f t="array" ref="AL163">IFERROR(INDEX(D163:D170, SMALL(IF(ISNUMBER(SEARCH("JV2",F163:F170)), ROW(F163:F170)-MIN(ROW(F163:F170))+1, ""), ROW() -162 )), "")</f>
        <v/>
      </c>
      <c r="AM163" s="13" t="str">
        <f t="array" ref="AM163">IFERROR(INDEX(E163:E170, SMALL(IF(ISNUMBER(SEARCH("JV2",F163:F170)), ROW(F163:F170)-MIN(ROW(F163:F170))+1, ""), ROW() -162 )), "")</f>
        <v/>
      </c>
    </row>
    <row r="164" spans="2:39" s="13" customFormat="1" ht="15" customHeight="1" x14ac:dyDescent="0.3">
      <c r="B164" s="21" t="s">
        <v>483</v>
      </c>
      <c r="C164" s="1"/>
      <c r="D164" s="22" t="s">
        <v>873</v>
      </c>
      <c r="E164" s="1" t="s">
        <v>874</v>
      </c>
      <c r="F164" s="23" t="s">
        <v>14</v>
      </c>
      <c r="G164" s="24"/>
      <c r="H164" s="25">
        <v>3742</v>
      </c>
      <c r="I164" s="24"/>
      <c r="J164" s="25" t="b">
        <v>0</v>
      </c>
      <c r="K164" s="19"/>
      <c r="L164" s="26"/>
      <c r="M164" s="27"/>
      <c r="AB164" s="13" t="str">
        <f t="array" ref="AB164">IFERROR(INDEX(B163:B170, SMALL(IF("V"=F163:F170, ROW(F163:F170)-MIN(ROW(F163:F170))+1, ""), ROW() -162 )), "")</f>
        <v>Siena Heights University</v>
      </c>
      <c r="AC164" s="13">
        <f t="array" ref="AC164">IFERROR(INDEX(C163:C170, SMALL(IF("V"=F163:F170, ROW(F163:F170)-MIN(ROW(F163:F170))+1, ""), ROW() -162 )), "")</f>
        <v>0</v>
      </c>
      <c r="AD164" s="13" t="str">
        <f t="array" ref="AD164">IFERROR(INDEX(D163:D170, SMALL(IF("V"=F163:F170, ROW(F163:F170)-MIN(ROW(F163:F170))+1, ""), ROW() -162 )), "")</f>
        <v>8615-50320</v>
      </c>
      <c r="AE164" s="13" t="str">
        <f t="array" ref="AE164">IFERROR(INDEX(E163:E170, SMALL(IF("V"=F163:F170, ROW(F163:F170)-MIN(ROW(F163:F170))+1, ""), ROW() -162 )), "")</f>
        <v>Megan Helpman</v>
      </c>
      <c r="AF164" s="13" t="str">
        <f t="array" ref="AF164">IFERROR(INDEX(B163:B170, SMALL(IF(ISNUMBER(SEARCH("JV1",F163:F170)), ROW(F163:F170)-MIN(ROW(F163:F170))+1, ""), ROW() -162 )), "")</f>
        <v/>
      </c>
      <c r="AG164" s="13" t="str">
        <f t="array" ref="AG164">IFERROR(INDEX(C163:C170, SMALL(IF(ISNUMBER(SEARCH("JV1",F163:F170)), ROW(F163:F170)-MIN(ROW(F163:F170))+1, ""), ROW() -162 )), "")</f>
        <v/>
      </c>
      <c r="AH164" s="13" t="str">
        <f t="array" ref="AH164">IFERROR(INDEX(D163:D170, SMALL(IF(ISNUMBER(SEARCH("JV1",F163:F170)), ROW(F163:F170)-MIN(ROW(F163:F170))+1, ""), ROW() -162 )), "")</f>
        <v/>
      </c>
      <c r="AI164" s="13" t="str">
        <f t="array" ref="AI164">IFERROR(INDEX(E163:E170, SMALL(IF(ISNUMBER(SEARCH("JV1",F163:F170)), ROW(F163:F170)-MIN(ROW(F163:F170))+1, ""), ROW() -162 )), "")</f>
        <v/>
      </c>
      <c r="AJ164" s="13" t="str">
        <f t="array" ref="AJ164">IFERROR(INDEX(B163:B170, SMALL(IF(ISNUMBER(SEARCH("JV2",F163:F170)), ROW(F163:F170)-MIN(ROW(F163:F170))+1, ""), ROW() -162 )), "")</f>
        <v/>
      </c>
      <c r="AK164" s="13" t="str">
        <f t="array" ref="AK164">IFERROR(INDEX(C163:C170, SMALL(IF(ISNUMBER(SEARCH("JV2",F163:F170)), ROW(F163:F170)-MIN(ROW(F163:F170))+1, ""), ROW() -162 )), "")</f>
        <v/>
      </c>
      <c r="AL164" s="13" t="str">
        <f t="array" ref="AL164">IFERROR(INDEX(D163:D170, SMALL(IF(ISNUMBER(SEARCH("JV2",F163:F170)), ROW(F163:F170)-MIN(ROW(F163:F170))+1, ""), ROW() -162 )), "")</f>
        <v/>
      </c>
      <c r="AM164" s="13" t="str">
        <f t="array" ref="AM164">IFERROR(INDEX(E163:E170, SMALL(IF(ISNUMBER(SEARCH("JV2",F163:F170)), ROW(F163:F170)-MIN(ROW(F163:F170))+1, ""), ROW() -162 )), "")</f>
        <v/>
      </c>
    </row>
    <row r="165" spans="2:39" s="13" customFormat="1" ht="15" customHeight="1" x14ac:dyDescent="0.3">
      <c r="B165" s="21" t="s">
        <v>483</v>
      </c>
      <c r="C165" s="1"/>
      <c r="D165" s="22" t="s">
        <v>875</v>
      </c>
      <c r="E165" s="1" t="s">
        <v>876</v>
      </c>
      <c r="F165" s="23" t="s">
        <v>14</v>
      </c>
      <c r="G165" s="24"/>
      <c r="H165" s="25">
        <v>3742</v>
      </c>
      <c r="I165" s="24"/>
      <c r="J165" s="25" t="b">
        <v>0</v>
      </c>
      <c r="K165" s="19"/>
      <c r="L165" s="26"/>
      <c r="M165" s="27"/>
      <c r="AB165" s="13" t="str">
        <f t="array" ref="AB165">IFERROR(INDEX(B163:B170, SMALL(IF("V"=F163:F170, ROW(F163:F170)-MIN(ROW(F163:F170))+1, ""), ROW() -162 )), "")</f>
        <v>Siena Heights University</v>
      </c>
      <c r="AC165" s="13">
        <f t="array" ref="AC165">IFERROR(INDEX(C163:C170, SMALL(IF("V"=F163:F170, ROW(F163:F170)-MIN(ROW(F163:F170))+1, ""), ROW() -162 )), "")</f>
        <v>0</v>
      </c>
      <c r="AD165" s="13" t="str">
        <f t="array" ref="AD165">IFERROR(INDEX(D163:D170, SMALL(IF("V"=F163:F170, ROW(F163:F170)-MIN(ROW(F163:F170))+1, ""), ROW() -162 )), "")</f>
        <v>20-11912</v>
      </c>
      <c r="AE165" s="13" t="str">
        <f t="array" ref="AE165">IFERROR(INDEX(E163:E170, SMALL(IF("V"=F163:F170, ROW(F163:F170)-MIN(ROW(F163:F170))+1, ""), ROW() -162 )), "")</f>
        <v>Olivia Johnston</v>
      </c>
      <c r="AF165" s="13" t="str">
        <f t="array" ref="AF165">IFERROR(INDEX(B163:B170, SMALL(IF(ISNUMBER(SEARCH("JV1",F163:F170)), ROW(F163:F170)-MIN(ROW(F163:F170))+1, ""), ROW() -162 )), "")</f>
        <v/>
      </c>
      <c r="AG165" s="13" t="str">
        <f t="array" ref="AG165">IFERROR(INDEX(C163:C170, SMALL(IF(ISNUMBER(SEARCH("JV1",F163:F170)), ROW(F163:F170)-MIN(ROW(F163:F170))+1, ""), ROW() -162 )), "")</f>
        <v/>
      </c>
      <c r="AH165" s="13" t="str">
        <f t="array" ref="AH165">IFERROR(INDEX(D163:D170, SMALL(IF(ISNUMBER(SEARCH("JV1",F163:F170)), ROW(F163:F170)-MIN(ROW(F163:F170))+1, ""), ROW() -162 )), "")</f>
        <v/>
      </c>
      <c r="AI165" s="13" t="str">
        <f t="array" ref="AI165">IFERROR(INDEX(E163:E170, SMALL(IF(ISNUMBER(SEARCH("JV1",F163:F170)), ROW(F163:F170)-MIN(ROW(F163:F170))+1, ""), ROW() -162 )), "")</f>
        <v/>
      </c>
      <c r="AJ165" s="13" t="str">
        <f t="array" ref="AJ165">IFERROR(INDEX(B163:B170, SMALL(IF(ISNUMBER(SEARCH("JV2",F163:F170)), ROW(F163:F170)-MIN(ROW(F163:F170))+1, ""), ROW() -162 )), "")</f>
        <v/>
      </c>
      <c r="AK165" s="13" t="str">
        <f t="array" ref="AK165">IFERROR(INDEX(C163:C170, SMALL(IF(ISNUMBER(SEARCH("JV2",F163:F170)), ROW(F163:F170)-MIN(ROW(F163:F170))+1, ""), ROW() -162 )), "")</f>
        <v/>
      </c>
      <c r="AL165" s="13" t="str">
        <f t="array" ref="AL165">IFERROR(INDEX(D163:D170, SMALL(IF(ISNUMBER(SEARCH("JV2",F163:F170)), ROW(F163:F170)-MIN(ROW(F163:F170))+1, ""), ROW() -162 )), "")</f>
        <v/>
      </c>
      <c r="AM165" s="13" t="str">
        <f t="array" ref="AM165">IFERROR(INDEX(E163:E170, SMALL(IF(ISNUMBER(SEARCH("JV2",F163:F170)), ROW(F163:F170)-MIN(ROW(F163:F170))+1, ""), ROW() -162 )), "")</f>
        <v/>
      </c>
    </row>
    <row r="166" spans="2:39" s="13" customFormat="1" ht="15" customHeight="1" x14ac:dyDescent="0.3">
      <c r="B166" s="21" t="s">
        <v>483</v>
      </c>
      <c r="C166" s="1"/>
      <c r="D166" s="22" t="s">
        <v>877</v>
      </c>
      <c r="E166" s="1" t="s">
        <v>878</v>
      </c>
      <c r="F166" s="23" t="s">
        <v>14</v>
      </c>
      <c r="G166" s="24"/>
      <c r="H166" s="25">
        <v>3742</v>
      </c>
      <c r="I166" s="24"/>
      <c r="J166" s="25" t="b">
        <v>0</v>
      </c>
      <c r="K166" s="19"/>
      <c r="L166" s="26"/>
      <c r="M166" s="27"/>
      <c r="AB166" s="13" t="str">
        <f t="array" ref="AB166">IFERROR(INDEX(B163:B170, SMALL(IF("V"=F163:F170, ROW(F163:F170)-MIN(ROW(F163:F170))+1, ""), ROW() -162 )), "")</f>
        <v>Siena Heights University</v>
      </c>
      <c r="AC166" s="13">
        <f t="array" ref="AC166">IFERROR(INDEX(C163:C170, SMALL(IF("V"=F163:F170, ROW(F163:F170)-MIN(ROW(F163:F170))+1, ""), ROW() -162 )), "")</f>
        <v>0</v>
      </c>
      <c r="AD166" s="13" t="str">
        <f t="array" ref="AD166">IFERROR(INDEX(D163:D170, SMALL(IF("V"=F163:F170, ROW(F163:F170)-MIN(ROW(F163:F170))+1, ""), ROW() -162 )), "")</f>
        <v>20-20746</v>
      </c>
      <c r="AE166" s="13" t="str">
        <f t="array" ref="AE166">IFERROR(INDEX(E163:E170, SMALL(IF("V"=F163:F170, ROW(F163:F170)-MIN(ROW(F163:F170))+1, ""), ROW() -162 )), "")</f>
        <v>Paige Westergaard</v>
      </c>
      <c r="AF166" s="13" t="str">
        <f t="array" ref="AF166">IFERROR(INDEX(B163:B170, SMALL(IF(ISNUMBER(SEARCH("JV1",F163:F170)), ROW(F163:F170)-MIN(ROW(F163:F170))+1, ""), ROW() -162 )), "")</f>
        <v/>
      </c>
      <c r="AG166" s="13" t="str">
        <f t="array" ref="AG166">IFERROR(INDEX(C163:C170, SMALL(IF(ISNUMBER(SEARCH("JV1",F163:F170)), ROW(F163:F170)-MIN(ROW(F163:F170))+1, ""), ROW() -162 )), "")</f>
        <v/>
      </c>
      <c r="AH166" s="13" t="str">
        <f t="array" ref="AH166">IFERROR(INDEX(D163:D170, SMALL(IF(ISNUMBER(SEARCH("JV1",F163:F170)), ROW(F163:F170)-MIN(ROW(F163:F170))+1, ""), ROW() -162 )), "")</f>
        <v/>
      </c>
      <c r="AI166" s="13" t="str">
        <f t="array" ref="AI166">IFERROR(INDEX(E163:E170, SMALL(IF(ISNUMBER(SEARCH("JV1",F163:F170)), ROW(F163:F170)-MIN(ROW(F163:F170))+1, ""), ROW() -162 )), "")</f>
        <v/>
      </c>
      <c r="AJ166" s="13" t="str">
        <f t="array" ref="AJ166">IFERROR(INDEX(B163:B170, SMALL(IF(ISNUMBER(SEARCH("JV2",F163:F170)), ROW(F163:F170)-MIN(ROW(F163:F170))+1, ""), ROW() -162 )), "")</f>
        <v/>
      </c>
      <c r="AK166" s="13" t="str">
        <f t="array" ref="AK166">IFERROR(INDEX(C163:C170, SMALL(IF(ISNUMBER(SEARCH("JV2",F163:F170)), ROW(F163:F170)-MIN(ROW(F163:F170))+1, ""), ROW() -162 )), "")</f>
        <v/>
      </c>
      <c r="AL166" s="13" t="str">
        <f t="array" ref="AL166">IFERROR(INDEX(D163:D170, SMALL(IF(ISNUMBER(SEARCH("JV2",F163:F170)), ROW(F163:F170)-MIN(ROW(F163:F170))+1, ""), ROW() -162 )), "")</f>
        <v/>
      </c>
      <c r="AM166" s="13" t="str">
        <f t="array" ref="AM166">IFERROR(INDEX(E163:E170, SMALL(IF(ISNUMBER(SEARCH("JV2",F163:F170)), ROW(F163:F170)-MIN(ROW(F163:F170))+1, ""), ROW() -162 )), "")</f>
        <v/>
      </c>
    </row>
    <row r="167" spans="2:39" s="13" customFormat="1" ht="15" customHeight="1" x14ac:dyDescent="0.3">
      <c r="B167" s="21" t="s">
        <v>483</v>
      </c>
      <c r="C167" s="1"/>
      <c r="D167" s="22" t="s">
        <v>879</v>
      </c>
      <c r="E167" s="1" t="s">
        <v>880</v>
      </c>
      <c r="F167" s="23" t="s">
        <v>14</v>
      </c>
      <c r="G167" s="24"/>
      <c r="H167" s="25">
        <v>3742</v>
      </c>
      <c r="I167" s="24"/>
      <c r="J167" s="25" t="b">
        <v>0</v>
      </c>
      <c r="K167" s="19"/>
      <c r="L167" s="26"/>
      <c r="M167" s="27"/>
      <c r="AB167" s="13" t="str">
        <f t="array" ref="AB167">IFERROR(INDEX(B163:B170, SMALL(IF("V"=F163:F170, ROW(F163:F170)-MIN(ROW(F163:F170))+1, ""), ROW() -162 )), "")</f>
        <v>Siena Heights University</v>
      </c>
      <c r="AC167" s="13">
        <f t="array" ref="AC167">IFERROR(INDEX(C163:C170, SMALL(IF("V"=F163:F170, ROW(F163:F170)-MIN(ROW(F163:F170))+1, ""), ROW() -162 )), "")</f>
        <v>0</v>
      </c>
      <c r="AD167" s="13" t="str">
        <f t="array" ref="AD167">IFERROR(INDEX(D163:D170, SMALL(IF("V"=F163:F170, ROW(F163:F170)-MIN(ROW(F163:F170))+1, ""), ROW() -162 )), "")</f>
        <v>23-1797</v>
      </c>
      <c r="AE167" s="13" t="str">
        <f t="array" ref="AE167">IFERROR(INDEX(E163:E170, SMALL(IF("V"=F163:F170, ROW(F163:F170)-MIN(ROW(F163:F170))+1, ""), ROW() -162 )), "")</f>
        <v>Samantha Keilman</v>
      </c>
      <c r="AF167" s="13" t="str">
        <f t="array" ref="AF167">IFERROR(INDEX(B163:B170, SMALL(IF(ISNUMBER(SEARCH("JV1",F163:F170)), ROW(F163:F170)-MIN(ROW(F163:F170))+1, ""), ROW() -162 )), "")</f>
        <v/>
      </c>
      <c r="AG167" s="13" t="str">
        <f t="array" ref="AG167">IFERROR(INDEX(C163:C170, SMALL(IF(ISNUMBER(SEARCH("JV1",F163:F170)), ROW(F163:F170)-MIN(ROW(F163:F170))+1, ""), ROW() -162 )), "")</f>
        <v/>
      </c>
      <c r="AH167" s="13" t="str">
        <f t="array" ref="AH167">IFERROR(INDEX(D163:D170, SMALL(IF(ISNUMBER(SEARCH("JV1",F163:F170)), ROW(F163:F170)-MIN(ROW(F163:F170))+1, ""), ROW() -162 )), "")</f>
        <v/>
      </c>
      <c r="AI167" s="13" t="str">
        <f t="array" ref="AI167">IFERROR(INDEX(E163:E170, SMALL(IF(ISNUMBER(SEARCH("JV1",F163:F170)), ROW(F163:F170)-MIN(ROW(F163:F170))+1, ""), ROW() -162 )), "")</f>
        <v/>
      </c>
      <c r="AJ167" s="13" t="str">
        <f t="array" ref="AJ167">IFERROR(INDEX(B163:B170, SMALL(IF(ISNUMBER(SEARCH("JV2",F163:F170)), ROW(F163:F170)-MIN(ROW(F163:F170))+1, ""), ROW() -162 )), "")</f>
        <v/>
      </c>
      <c r="AK167" s="13" t="str">
        <f t="array" ref="AK167">IFERROR(INDEX(C163:C170, SMALL(IF(ISNUMBER(SEARCH("JV2",F163:F170)), ROW(F163:F170)-MIN(ROW(F163:F170))+1, ""), ROW() -162 )), "")</f>
        <v/>
      </c>
      <c r="AL167" s="13" t="str">
        <f t="array" ref="AL167">IFERROR(INDEX(D163:D170, SMALL(IF(ISNUMBER(SEARCH("JV2",F163:F170)), ROW(F163:F170)-MIN(ROW(F163:F170))+1, ""), ROW() -162 )), "")</f>
        <v/>
      </c>
      <c r="AM167" s="13" t="str">
        <f t="array" ref="AM167">IFERROR(INDEX(E163:E170, SMALL(IF(ISNUMBER(SEARCH("JV2",F163:F170)), ROW(F163:F170)-MIN(ROW(F163:F170))+1, ""), ROW() -162 )), "")</f>
        <v/>
      </c>
    </row>
    <row r="168" spans="2:39" s="13" customFormat="1" ht="15" customHeight="1" x14ac:dyDescent="0.3">
      <c r="B168" s="21" t="s">
        <v>483</v>
      </c>
      <c r="C168" s="1"/>
      <c r="D168" s="22" t="s">
        <v>881</v>
      </c>
      <c r="E168" s="1" t="s">
        <v>882</v>
      </c>
      <c r="F168" s="23" t="s">
        <v>30</v>
      </c>
      <c r="G168" s="24"/>
      <c r="H168" s="25">
        <v>3742</v>
      </c>
      <c r="I168" s="24"/>
      <c r="J168" s="25" t="b">
        <v>0</v>
      </c>
      <c r="K168" s="19"/>
      <c r="L168" s="26"/>
      <c r="M168" s="27"/>
      <c r="AB168" s="13" t="str">
        <f t="array" ref="AB168">IFERROR(INDEX(B163:B170, SMALL(IF("V"=F163:F170, ROW(F163:F170)-MIN(ROW(F163:F170))+1, ""), ROW() -162 )), "")</f>
        <v>Siena Heights University</v>
      </c>
      <c r="AC168" s="13">
        <f t="array" ref="AC168">IFERROR(INDEX(C163:C170, SMALL(IF("V"=F163:F170, ROW(F163:F170)-MIN(ROW(F163:F170))+1, ""), ROW() -162 )), "")</f>
        <v>0</v>
      </c>
      <c r="AD168" s="13" t="str">
        <f t="array" ref="AD168">IFERROR(INDEX(D163:D170, SMALL(IF("V"=F163:F170, ROW(F163:F170)-MIN(ROW(F163:F170))+1, ""), ROW() -162 )), "")</f>
        <v>21-4242</v>
      </c>
      <c r="AE168" s="13" t="str">
        <f t="array" ref="AE168">IFERROR(INDEX(E163:E170, SMALL(IF("V"=F163:F170, ROW(F163:F170)-MIN(ROW(F163:F170))+1, ""), ROW() -162 )), "")</f>
        <v>Teri Decker</v>
      </c>
      <c r="AF168" s="13" t="str">
        <f t="array" ref="AF168">IFERROR(INDEX(B163:B170, SMALL(IF(ISNUMBER(SEARCH("JV1",F163:F170)), ROW(F163:F170)-MIN(ROW(F163:F170))+1, ""), ROW() -162 )), "")</f>
        <v/>
      </c>
      <c r="AG168" s="13" t="str">
        <f t="array" ref="AG168">IFERROR(INDEX(C163:C170, SMALL(IF(ISNUMBER(SEARCH("JV1",F163:F170)), ROW(F163:F170)-MIN(ROW(F163:F170))+1, ""), ROW() -162 )), "")</f>
        <v/>
      </c>
      <c r="AH168" s="13" t="str">
        <f t="array" ref="AH168">IFERROR(INDEX(D163:D170, SMALL(IF(ISNUMBER(SEARCH("JV1",F163:F170)), ROW(F163:F170)-MIN(ROW(F163:F170))+1, ""), ROW() -162 )), "")</f>
        <v/>
      </c>
      <c r="AI168" s="13" t="str">
        <f t="array" ref="AI168">IFERROR(INDEX(E163:E170, SMALL(IF(ISNUMBER(SEARCH("JV1",F163:F170)), ROW(F163:F170)-MIN(ROW(F163:F170))+1, ""), ROW() -162 )), "")</f>
        <v/>
      </c>
      <c r="AJ168" s="13" t="str">
        <f t="array" ref="AJ168">IFERROR(INDEX(B163:B170, SMALL(IF(ISNUMBER(SEARCH("JV2",F163:F170)), ROW(F163:F170)-MIN(ROW(F163:F170))+1, ""), ROW() -162 )), "")</f>
        <v/>
      </c>
      <c r="AK168" s="13" t="str">
        <f t="array" ref="AK168">IFERROR(INDEX(C163:C170, SMALL(IF(ISNUMBER(SEARCH("JV2",F163:F170)), ROW(F163:F170)-MIN(ROW(F163:F170))+1, ""), ROW() -162 )), "")</f>
        <v/>
      </c>
      <c r="AL168" s="13" t="str">
        <f t="array" ref="AL168">IFERROR(INDEX(D163:D170, SMALL(IF(ISNUMBER(SEARCH("JV2",F163:F170)), ROW(F163:F170)-MIN(ROW(F163:F170))+1, ""), ROW() -162 )), "")</f>
        <v/>
      </c>
      <c r="AM168" s="13" t="str">
        <f t="array" ref="AM168">IFERROR(INDEX(E163:E170, SMALL(IF(ISNUMBER(SEARCH("JV2",F163:F170)), ROW(F163:F170)-MIN(ROW(F163:F170))+1, ""), ROW() -162 )), "")</f>
        <v/>
      </c>
    </row>
    <row r="169" spans="2:39" s="13" customFormat="1" ht="15" customHeight="1" x14ac:dyDescent="0.3">
      <c r="B169" s="21" t="s">
        <v>483</v>
      </c>
      <c r="C169" s="1"/>
      <c r="D169" s="22" t="s">
        <v>883</v>
      </c>
      <c r="E169" s="1" t="s">
        <v>884</v>
      </c>
      <c r="F169" s="23" t="s">
        <v>14</v>
      </c>
      <c r="G169" s="24"/>
      <c r="H169" s="25">
        <v>3742</v>
      </c>
      <c r="I169" s="24"/>
      <c r="J169" s="25" t="b">
        <v>0</v>
      </c>
      <c r="K169" s="19"/>
      <c r="L169" s="26"/>
      <c r="M169" s="27"/>
      <c r="AB169" s="13" t="str">
        <f t="array" ref="AB169">IFERROR(INDEX(B163:B170, SMALL(IF("V"=F163:F170, ROW(F163:F170)-MIN(ROW(F163:F170))+1, ""), ROW() -162 )), "")</f>
        <v/>
      </c>
      <c r="AC169" s="13" t="str">
        <f t="array" ref="AC169">IFERROR(INDEX(C163:C170, SMALL(IF("V"=F163:F170, ROW(F163:F170)-MIN(ROW(F163:F170))+1, ""), ROW() -162 )), "")</f>
        <v/>
      </c>
      <c r="AD169" s="13" t="str">
        <f t="array" ref="AD169">IFERROR(INDEX(D163:D170, SMALL(IF("V"=F163:F170, ROW(F163:F170)-MIN(ROW(F163:F170))+1, ""), ROW() -162 )), "")</f>
        <v/>
      </c>
      <c r="AE169" s="13" t="str">
        <f t="array" ref="AE169">IFERROR(INDEX(E163:E170, SMALL(IF("V"=F163:F170, ROW(F163:F170)-MIN(ROW(F163:F170))+1, ""), ROW() -162 )), "")</f>
        <v/>
      </c>
      <c r="AF169" s="13" t="str">
        <f t="array" ref="AF169">IFERROR(INDEX(B163:B170, SMALL(IF(ISNUMBER(SEARCH("JV1",F163:F170)), ROW(F163:F170)-MIN(ROW(F163:F170))+1, ""), ROW() -162 )), "")</f>
        <v/>
      </c>
      <c r="AG169" s="13" t="str">
        <f t="array" ref="AG169">IFERROR(INDEX(C163:C170, SMALL(IF(ISNUMBER(SEARCH("JV1",F163:F170)), ROW(F163:F170)-MIN(ROW(F163:F170))+1, ""), ROW() -162 )), "")</f>
        <v/>
      </c>
      <c r="AH169" s="13" t="str">
        <f t="array" ref="AH169">IFERROR(INDEX(D163:D170, SMALL(IF(ISNUMBER(SEARCH("JV1",F163:F170)), ROW(F163:F170)-MIN(ROW(F163:F170))+1, ""), ROW() -162 )), "")</f>
        <v/>
      </c>
      <c r="AI169" s="13" t="str">
        <f t="array" ref="AI169">IFERROR(INDEX(E163:E170, SMALL(IF(ISNUMBER(SEARCH("JV1",F163:F170)), ROW(F163:F170)-MIN(ROW(F163:F170))+1, ""), ROW() -162 )), "")</f>
        <v/>
      </c>
      <c r="AJ169" s="13" t="str">
        <f t="array" ref="AJ169">IFERROR(INDEX(B163:B170, SMALL(IF(ISNUMBER(SEARCH("JV2",F163:F170)), ROW(F163:F170)-MIN(ROW(F163:F170))+1, ""), ROW() -162 )), "")</f>
        <v/>
      </c>
      <c r="AK169" s="13" t="str">
        <f t="array" ref="AK169">IFERROR(INDEX(C163:C170, SMALL(IF(ISNUMBER(SEARCH("JV2",F163:F170)), ROW(F163:F170)-MIN(ROW(F163:F170))+1, ""), ROW() -162 )), "")</f>
        <v/>
      </c>
      <c r="AL169" s="13" t="str">
        <f t="array" ref="AL169">IFERROR(INDEX(D163:D170, SMALL(IF(ISNUMBER(SEARCH("JV2",F163:F170)), ROW(F163:F170)-MIN(ROW(F163:F170))+1, ""), ROW() -162 )), "")</f>
        <v/>
      </c>
      <c r="AM169" s="13" t="str">
        <f t="array" ref="AM169">IFERROR(INDEX(E163:E170, SMALL(IF(ISNUMBER(SEARCH("JV2",F163:F170)), ROW(F163:F170)-MIN(ROW(F163:F170))+1, ""), ROW() -162 )), "")</f>
        <v/>
      </c>
    </row>
    <row r="170" spans="2:39" s="13" customFormat="1" ht="15" customHeight="1" x14ac:dyDescent="0.3">
      <c r="B170" s="21" t="s">
        <v>483</v>
      </c>
      <c r="C170" s="1"/>
      <c r="D170" s="22" t="s">
        <v>885</v>
      </c>
      <c r="E170" s="1" t="s">
        <v>886</v>
      </c>
      <c r="F170" s="23" t="s">
        <v>14</v>
      </c>
      <c r="G170" s="24"/>
      <c r="H170" s="25">
        <v>3742</v>
      </c>
      <c r="I170" s="24"/>
      <c r="J170" s="25" t="b">
        <v>0</v>
      </c>
      <c r="K170" s="19"/>
      <c r="L170" s="26"/>
      <c r="M170" s="27"/>
      <c r="AB170" s="13" t="str">
        <f t="array" ref="AB170">IFERROR(INDEX(B163:B170, SMALL(IF("V"=F163:F170, ROW(F163:F170)-MIN(ROW(F163:F170))+1, ""), ROW() -162 )), "")</f>
        <v/>
      </c>
      <c r="AC170" s="13" t="str">
        <f t="array" ref="AC170">IFERROR(INDEX(C163:C170, SMALL(IF("V"=F163:F170, ROW(F163:F170)-MIN(ROW(F163:F170))+1, ""), ROW() -162 )), "")</f>
        <v/>
      </c>
      <c r="AD170" s="13" t="str">
        <f t="array" ref="AD170">IFERROR(INDEX(D163:D170, SMALL(IF("V"=F163:F170, ROW(F163:F170)-MIN(ROW(F163:F170))+1, ""), ROW() -162 )), "")</f>
        <v/>
      </c>
      <c r="AE170" s="13" t="str">
        <f t="array" ref="AE170">IFERROR(INDEX(E163:E170, SMALL(IF("V"=F163:F170, ROW(F163:F170)-MIN(ROW(F163:F170))+1, ""), ROW() -162 )), "")</f>
        <v/>
      </c>
      <c r="AF170" s="13" t="str">
        <f t="array" ref="AF170">IFERROR(INDEX(B163:B170, SMALL(IF(ISNUMBER(SEARCH("JV1",F163:F170)), ROW(F163:F170)-MIN(ROW(F163:F170))+1, ""), ROW() -162 )), "")</f>
        <v/>
      </c>
      <c r="AG170" s="13" t="str">
        <f t="array" ref="AG170">IFERROR(INDEX(C163:C170, SMALL(IF(ISNUMBER(SEARCH("JV1",F163:F170)), ROW(F163:F170)-MIN(ROW(F163:F170))+1, ""), ROW() -162 )), "")</f>
        <v/>
      </c>
      <c r="AH170" s="13" t="str">
        <f t="array" ref="AH170">IFERROR(INDEX(D163:D170, SMALL(IF(ISNUMBER(SEARCH("JV1",F163:F170)), ROW(F163:F170)-MIN(ROW(F163:F170))+1, ""), ROW() -162 )), "")</f>
        <v/>
      </c>
      <c r="AI170" s="13" t="str">
        <f t="array" ref="AI170">IFERROR(INDEX(E163:E170, SMALL(IF(ISNUMBER(SEARCH("JV1",F163:F170)), ROW(F163:F170)-MIN(ROW(F163:F170))+1, ""), ROW() -162 )), "")</f>
        <v/>
      </c>
      <c r="AJ170" s="13" t="str">
        <f t="array" ref="AJ170">IFERROR(INDEX(B163:B170, SMALL(IF(ISNUMBER(SEARCH("JV2",F163:F170)), ROW(F163:F170)-MIN(ROW(F163:F170))+1, ""), ROW() -162 )), "")</f>
        <v/>
      </c>
      <c r="AK170" s="13" t="str">
        <f t="array" ref="AK170">IFERROR(INDEX(C163:C170, SMALL(IF(ISNUMBER(SEARCH("JV2",F163:F170)), ROW(F163:F170)-MIN(ROW(F163:F170))+1, ""), ROW() -162 )), "")</f>
        <v/>
      </c>
      <c r="AL170" s="13" t="str">
        <f t="array" ref="AL170">IFERROR(INDEX(D163:D170, SMALL(IF(ISNUMBER(SEARCH("JV2",F163:F170)), ROW(F163:F170)-MIN(ROW(F163:F170))+1, ""), ROW() -162 )), "")</f>
        <v/>
      </c>
      <c r="AM170" s="13" t="str">
        <f t="array" ref="AM170">IFERROR(INDEX(E163:E170, SMALL(IF(ISNUMBER(SEARCH("JV2",F163:F170)), ROW(F163:F170)-MIN(ROW(F163:F170))+1, ""), ROW() -162 )), "")</f>
        <v/>
      </c>
    </row>
    <row r="171" spans="2:39" s="13" customFormat="1" ht="15" customHeight="1" x14ac:dyDescent="0.3">
      <c r="B171" s="21" t="s">
        <v>520</v>
      </c>
      <c r="C171" s="1"/>
      <c r="D171" s="22" t="s">
        <v>887</v>
      </c>
      <c r="E171" s="1" t="s">
        <v>888</v>
      </c>
      <c r="F171" s="23" t="s">
        <v>30</v>
      </c>
      <c r="G171" s="24"/>
      <c r="H171" s="25">
        <v>4426</v>
      </c>
      <c r="I171" s="24"/>
      <c r="J171" s="25" t="b">
        <v>0</v>
      </c>
      <c r="K171" s="19"/>
      <c r="L171" s="26"/>
      <c r="M171" s="27"/>
      <c r="AB171" s="13" t="str">
        <f t="array" ref="AB171">IFERROR(INDEX(B171:B187, SMALL(IF("V"=F171:F187, ROW(F171:F187)-MIN(ROW(F171:F187))+1, ""), ROW() -170 )), "")</f>
        <v>Spring Arbor University</v>
      </c>
      <c r="AC171" s="13">
        <f t="array" ref="AC171">IFERROR(INDEX(C171:C187, SMALL(IF("V"=F171:F187, ROW(F171:F187)-MIN(ROW(F171:F187))+1, ""), ROW() -170 )), "")</f>
        <v>0</v>
      </c>
      <c r="AD171" s="13" t="str">
        <f t="array" ref="AD171">IFERROR(INDEX(D171:D187, SMALL(IF("V"=F171:F187, ROW(F171:F187)-MIN(ROW(F171:F187))+1, ""), ROW() -170 )), "")</f>
        <v>11-97278</v>
      </c>
      <c r="AE171" s="13" t="str">
        <f t="array" ref="AE171">IFERROR(INDEX(E171:E187, SMALL(IF("V"=F171:F187, ROW(F171:F187)-MIN(ROW(F171:F187))+1, ""), ROW() -170 )), "")</f>
        <v>Devon Thomas</v>
      </c>
      <c r="AF171" s="13" t="str">
        <f t="array" ref="AF171">IFERROR(INDEX(B171:B187, SMALL(IF(ISNUMBER(SEARCH("JV1",F171:F187)), ROW(F171:F187)-MIN(ROW(F171:F187))+1, ""), ROW() -170 )), "")</f>
        <v/>
      </c>
      <c r="AG171" s="13" t="str">
        <f t="array" ref="AG171">IFERROR(INDEX(C171:C187, SMALL(IF(ISNUMBER(SEARCH("JV1",F171:F187)), ROW(F171:F187)-MIN(ROW(F171:F187))+1, ""), ROW() -170 )), "")</f>
        <v/>
      </c>
      <c r="AH171" s="13" t="str">
        <f t="array" ref="AH171">IFERROR(INDEX(D171:D187, SMALL(IF(ISNUMBER(SEARCH("JV1",F171:F187)), ROW(F171:F187)-MIN(ROW(F171:F187))+1, ""), ROW() -170 )), "")</f>
        <v/>
      </c>
      <c r="AI171" s="13" t="str">
        <f t="array" ref="AI171">IFERROR(INDEX(E171:E187, SMALL(IF(ISNUMBER(SEARCH("JV1",F171:F187)), ROW(F171:F187)-MIN(ROW(F171:F187))+1, ""), ROW() -170 )), "")</f>
        <v/>
      </c>
      <c r="AJ171" s="13" t="str">
        <f t="array" ref="AJ171">IFERROR(INDEX(B171:B187, SMALL(IF(ISNUMBER(SEARCH("JV2",F171:F187)), ROW(F171:F187)-MIN(ROW(F171:F187))+1, ""), ROW() -170 )), "")</f>
        <v/>
      </c>
      <c r="AK171" s="13" t="str">
        <f t="array" ref="AK171">IFERROR(INDEX(C171:C187, SMALL(IF(ISNUMBER(SEARCH("JV2",F171:F187)), ROW(F171:F187)-MIN(ROW(F171:F187))+1, ""), ROW() -170 )), "")</f>
        <v/>
      </c>
      <c r="AL171" s="13" t="str">
        <f t="array" ref="AL171">IFERROR(INDEX(D171:D187, SMALL(IF(ISNUMBER(SEARCH("JV2",F171:F187)), ROW(F171:F187)-MIN(ROW(F171:F187))+1, ""), ROW() -170 )), "")</f>
        <v/>
      </c>
      <c r="AM171" s="13" t="str">
        <f t="array" ref="AM171">IFERROR(INDEX(E171:E187, SMALL(IF(ISNUMBER(SEARCH("JV2",F171:F187)), ROW(F171:F187)-MIN(ROW(F171:F187))+1, ""), ROW() -170 )), "")</f>
        <v/>
      </c>
    </row>
    <row r="172" spans="2:39" s="13" customFormat="1" ht="15" customHeight="1" x14ac:dyDescent="0.3">
      <c r="B172" s="21" t="s">
        <v>520</v>
      </c>
      <c r="C172" s="1"/>
      <c r="D172" s="22" t="s">
        <v>889</v>
      </c>
      <c r="E172" s="1" t="s">
        <v>890</v>
      </c>
      <c r="F172" s="23" t="s">
        <v>14</v>
      </c>
      <c r="G172" s="24"/>
      <c r="H172" s="25">
        <v>4426</v>
      </c>
      <c r="I172" s="24"/>
      <c r="J172" s="25" t="b">
        <v>0</v>
      </c>
      <c r="K172" s="19"/>
      <c r="L172" s="26"/>
      <c r="M172" s="27"/>
      <c r="AB172" s="13" t="str">
        <f t="array" ref="AB172">IFERROR(INDEX(B171:B187, SMALL(IF("V"=F171:F187, ROW(F171:F187)-MIN(ROW(F171:F187))+1, ""), ROW() -170 )), "")</f>
        <v>Spring Arbor University</v>
      </c>
      <c r="AC172" s="13">
        <f t="array" ref="AC172">IFERROR(INDEX(C171:C187, SMALL(IF("V"=F171:F187, ROW(F171:F187)-MIN(ROW(F171:F187))+1, ""), ROW() -170 )), "")</f>
        <v>0</v>
      </c>
      <c r="AD172" s="13" t="str">
        <f t="array" ref="AD172">IFERROR(INDEX(D171:D187, SMALL(IF("V"=F171:F187, ROW(F171:F187)-MIN(ROW(F171:F187))+1, ""), ROW() -170 )), "")</f>
        <v>20-10605</v>
      </c>
      <c r="AE172" s="13" t="str">
        <f t="array" ref="AE172">IFERROR(INDEX(E171:E187, SMALL(IF("V"=F171:F187, ROW(F171:F187)-MIN(ROW(F171:F187))+1, ""), ROW() -170 )), "")</f>
        <v>Emily Pepper</v>
      </c>
      <c r="AF172" s="13" t="str">
        <f t="array" ref="AF172">IFERROR(INDEX(B171:B187, SMALL(IF(ISNUMBER(SEARCH("JV1",F171:F187)), ROW(F171:F187)-MIN(ROW(F171:F187))+1, ""), ROW() -170 )), "")</f>
        <v/>
      </c>
      <c r="AG172" s="13" t="str">
        <f t="array" ref="AG172">IFERROR(INDEX(C171:C187, SMALL(IF(ISNUMBER(SEARCH("JV1",F171:F187)), ROW(F171:F187)-MIN(ROW(F171:F187))+1, ""), ROW() -170 )), "")</f>
        <v/>
      </c>
      <c r="AH172" s="13" t="str">
        <f t="array" ref="AH172">IFERROR(INDEX(D171:D187, SMALL(IF(ISNUMBER(SEARCH("JV1",F171:F187)), ROW(F171:F187)-MIN(ROW(F171:F187))+1, ""), ROW() -170 )), "")</f>
        <v/>
      </c>
      <c r="AI172" s="13" t="str">
        <f t="array" ref="AI172">IFERROR(INDEX(E171:E187, SMALL(IF(ISNUMBER(SEARCH("JV1",F171:F187)), ROW(F171:F187)-MIN(ROW(F171:F187))+1, ""), ROW() -170 )), "")</f>
        <v/>
      </c>
      <c r="AJ172" s="13" t="str">
        <f t="array" ref="AJ172">IFERROR(INDEX(B171:B187, SMALL(IF(ISNUMBER(SEARCH("JV2",F171:F187)), ROW(F171:F187)-MIN(ROW(F171:F187))+1, ""), ROW() -170 )), "")</f>
        <v/>
      </c>
      <c r="AK172" s="13" t="str">
        <f t="array" ref="AK172">IFERROR(INDEX(C171:C187, SMALL(IF(ISNUMBER(SEARCH("JV2",F171:F187)), ROW(F171:F187)-MIN(ROW(F171:F187))+1, ""), ROW() -170 )), "")</f>
        <v/>
      </c>
      <c r="AL172" s="13" t="str">
        <f t="array" ref="AL172">IFERROR(INDEX(D171:D187, SMALL(IF(ISNUMBER(SEARCH("JV2",F171:F187)), ROW(F171:F187)-MIN(ROW(F171:F187))+1, ""), ROW() -170 )), "")</f>
        <v/>
      </c>
      <c r="AM172" s="13" t="str">
        <f t="array" ref="AM172">IFERROR(INDEX(E171:E187, SMALL(IF(ISNUMBER(SEARCH("JV2",F171:F187)), ROW(F171:F187)-MIN(ROW(F171:F187))+1, ""), ROW() -170 )), "")</f>
        <v/>
      </c>
    </row>
    <row r="173" spans="2:39" s="13" customFormat="1" ht="15" customHeight="1" x14ac:dyDescent="0.3">
      <c r="B173" s="21" t="s">
        <v>520</v>
      </c>
      <c r="C173" s="1"/>
      <c r="D173" s="22" t="s">
        <v>891</v>
      </c>
      <c r="E173" s="1" t="s">
        <v>892</v>
      </c>
      <c r="F173" s="23" t="s">
        <v>14</v>
      </c>
      <c r="G173" s="24"/>
      <c r="H173" s="25">
        <v>4426</v>
      </c>
      <c r="I173" s="24"/>
      <c r="J173" s="25" t="b">
        <v>0</v>
      </c>
      <c r="K173" s="19"/>
      <c r="L173" s="26"/>
      <c r="M173" s="27"/>
      <c r="AB173" s="13" t="str">
        <f t="array" ref="AB173">IFERROR(INDEX(B171:B187, SMALL(IF("V"=F171:F187, ROW(F171:F187)-MIN(ROW(F171:F187))+1, ""), ROW() -170 )), "")</f>
        <v>Spring Arbor University</v>
      </c>
      <c r="AC173" s="13">
        <f t="array" ref="AC173">IFERROR(INDEX(C171:C187, SMALL(IF("V"=F171:F187, ROW(F171:F187)-MIN(ROW(F171:F187))+1, ""), ROW() -170 )), "")</f>
        <v>0</v>
      </c>
      <c r="AD173" s="13" t="str">
        <f t="array" ref="AD173">IFERROR(INDEX(D171:D187, SMALL(IF("V"=F171:F187, ROW(F171:F187)-MIN(ROW(F171:F187))+1, ""), ROW() -170 )), "")</f>
        <v>11-568522</v>
      </c>
      <c r="AE173" s="13" t="str">
        <f t="array" ref="AE173">IFERROR(INDEX(E171:E187, SMALL(IF("V"=F171:F187, ROW(F171:F187)-MIN(ROW(F171:F187))+1, ""), ROW() -170 )), "")</f>
        <v>Kassidy Alexander</v>
      </c>
      <c r="AF173" s="13" t="str">
        <f t="array" ref="AF173">IFERROR(INDEX(B171:B187, SMALL(IF(ISNUMBER(SEARCH("JV1",F171:F187)), ROW(F171:F187)-MIN(ROW(F171:F187))+1, ""), ROW() -170 )), "")</f>
        <v/>
      </c>
      <c r="AG173" s="13" t="str">
        <f t="array" ref="AG173">IFERROR(INDEX(C171:C187, SMALL(IF(ISNUMBER(SEARCH("JV1",F171:F187)), ROW(F171:F187)-MIN(ROW(F171:F187))+1, ""), ROW() -170 )), "")</f>
        <v/>
      </c>
      <c r="AH173" s="13" t="str">
        <f t="array" ref="AH173">IFERROR(INDEX(D171:D187, SMALL(IF(ISNUMBER(SEARCH("JV1",F171:F187)), ROW(F171:F187)-MIN(ROW(F171:F187))+1, ""), ROW() -170 )), "")</f>
        <v/>
      </c>
      <c r="AI173" s="13" t="str">
        <f t="array" ref="AI173">IFERROR(INDEX(E171:E187, SMALL(IF(ISNUMBER(SEARCH("JV1",F171:F187)), ROW(F171:F187)-MIN(ROW(F171:F187))+1, ""), ROW() -170 )), "")</f>
        <v/>
      </c>
      <c r="AJ173" s="13" t="str">
        <f t="array" ref="AJ173">IFERROR(INDEX(B171:B187, SMALL(IF(ISNUMBER(SEARCH("JV2",F171:F187)), ROW(F171:F187)-MIN(ROW(F171:F187))+1, ""), ROW() -170 )), "")</f>
        <v/>
      </c>
      <c r="AK173" s="13" t="str">
        <f t="array" ref="AK173">IFERROR(INDEX(C171:C187, SMALL(IF(ISNUMBER(SEARCH("JV2",F171:F187)), ROW(F171:F187)-MIN(ROW(F171:F187))+1, ""), ROW() -170 )), "")</f>
        <v/>
      </c>
      <c r="AL173" s="13" t="str">
        <f t="array" ref="AL173">IFERROR(INDEX(D171:D187, SMALL(IF(ISNUMBER(SEARCH("JV2",F171:F187)), ROW(F171:F187)-MIN(ROW(F171:F187))+1, ""), ROW() -170 )), "")</f>
        <v/>
      </c>
      <c r="AM173" s="13" t="str">
        <f t="array" ref="AM173">IFERROR(INDEX(E171:E187, SMALL(IF(ISNUMBER(SEARCH("JV2",F171:F187)), ROW(F171:F187)-MIN(ROW(F171:F187))+1, ""), ROW() -170 )), "")</f>
        <v/>
      </c>
    </row>
    <row r="174" spans="2:39" s="13" customFormat="1" ht="15" customHeight="1" x14ac:dyDescent="0.3">
      <c r="B174" s="21" t="s">
        <v>520</v>
      </c>
      <c r="C174" s="1"/>
      <c r="D174" s="22" t="s">
        <v>893</v>
      </c>
      <c r="E174" s="1" t="s">
        <v>894</v>
      </c>
      <c r="F174" s="23" t="s">
        <v>30</v>
      </c>
      <c r="G174" s="24"/>
      <c r="H174" s="25">
        <v>4426</v>
      </c>
      <c r="I174" s="24"/>
      <c r="J174" s="25" t="b">
        <v>0</v>
      </c>
      <c r="K174" s="19"/>
      <c r="L174" s="26"/>
      <c r="M174" s="27"/>
      <c r="AB174" s="13" t="str">
        <f t="array" ref="AB174">IFERROR(INDEX(B171:B187, SMALL(IF("V"=F171:F187, ROW(F171:F187)-MIN(ROW(F171:F187))+1, ""), ROW() -170 )), "")</f>
        <v>Spring Arbor University</v>
      </c>
      <c r="AC174" s="13">
        <f t="array" ref="AC174">IFERROR(INDEX(C171:C187, SMALL(IF("V"=F171:F187, ROW(F171:F187)-MIN(ROW(F171:F187))+1, ""), ROW() -170 )), "")</f>
        <v>0</v>
      </c>
      <c r="AD174" s="13" t="str">
        <f t="array" ref="AD174">IFERROR(INDEX(D171:D187, SMALL(IF("V"=F171:F187, ROW(F171:F187)-MIN(ROW(F171:F187))+1, ""), ROW() -170 )), "")</f>
        <v>11-181403</v>
      </c>
      <c r="AE174" s="13" t="str">
        <f t="array" ref="AE174">IFERROR(INDEX(E171:E187, SMALL(IF("V"=F171:F187, ROW(F171:F187)-MIN(ROW(F171:F187))+1, ""), ROW() -170 )), "")</f>
        <v>Kayla Tafanelli</v>
      </c>
      <c r="AF174" s="13" t="str">
        <f t="array" ref="AF174">IFERROR(INDEX(B171:B187, SMALL(IF(ISNUMBER(SEARCH("JV1",F171:F187)), ROW(F171:F187)-MIN(ROW(F171:F187))+1, ""), ROW() -170 )), "")</f>
        <v/>
      </c>
      <c r="AG174" s="13" t="str">
        <f t="array" ref="AG174">IFERROR(INDEX(C171:C187, SMALL(IF(ISNUMBER(SEARCH("JV1",F171:F187)), ROW(F171:F187)-MIN(ROW(F171:F187))+1, ""), ROW() -170 )), "")</f>
        <v/>
      </c>
      <c r="AH174" s="13" t="str">
        <f t="array" ref="AH174">IFERROR(INDEX(D171:D187, SMALL(IF(ISNUMBER(SEARCH("JV1",F171:F187)), ROW(F171:F187)-MIN(ROW(F171:F187))+1, ""), ROW() -170 )), "")</f>
        <v/>
      </c>
      <c r="AI174" s="13" t="str">
        <f t="array" ref="AI174">IFERROR(INDEX(E171:E187, SMALL(IF(ISNUMBER(SEARCH("JV1",F171:F187)), ROW(F171:F187)-MIN(ROW(F171:F187))+1, ""), ROW() -170 )), "")</f>
        <v/>
      </c>
      <c r="AJ174" s="13" t="str">
        <f t="array" ref="AJ174">IFERROR(INDEX(B171:B187, SMALL(IF(ISNUMBER(SEARCH("JV2",F171:F187)), ROW(F171:F187)-MIN(ROW(F171:F187))+1, ""), ROW() -170 )), "")</f>
        <v/>
      </c>
      <c r="AK174" s="13" t="str">
        <f t="array" ref="AK174">IFERROR(INDEX(C171:C187, SMALL(IF(ISNUMBER(SEARCH("JV2",F171:F187)), ROW(F171:F187)-MIN(ROW(F171:F187))+1, ""), ROW() -170 )), "")</f>
        <v/>
      </c>
      <c r="AL174" s="13" t="str">
        <f t="array" ref="AL174">IFERROR(INDEX(D171:D187, SMALL(IF(ISNUMBER(SEARCH("JV2",F171:F187)), ROW(F171:F187)-MIN(ROW(F171:F187))+1, ""), ROW() -170 )), "")</f>
        <v/>
      </c>
      <c r="AM174" s="13" t="str">
        <f t="array" ref="AM174">IFERROR(INDEX(E171:E187, SMALL(IF(ISNUMBER(SEARCH("JV2",F171:F187)), ROW(F171:F187)-MIN(ROW(F171:F187))+1, ""), ROW() -170 )), "")</f>
        <v/>
      </c>
    </row>
    <row r="175" spans="2:39" s="13" customFormat="1" ht="15" customHeight="1" x14ac:dyDescent="0.3">
      <c r="B175" s="21" t="s">
        <v>520</v>
      </c>
      <c r="C175" s="1"/>
      <c r="D175" s="22" t="s">
        <v>895</v>
      </c>
      <c r="E175" s="1" t="s">
        <v>896</v>
      </c>
      <c r="F175" s="23" t="s">
        <v>30</v>
      </c>
      <c r="G175" s="24"/>
      <c r="H175" s="25">
        <v>4426</v>
      </c>
      <c r="I175" s="24"/>
      <c r="J175" s="25" t="b">
        <v>0</v>
      </c>
      <c r="K175" s="19"/>
      <c r="L175" s="26"/>
      <c r="M175" s="27"/>
      <c r="AB175" s="13" t="str">
        <f t="array" ref="AB175">IFERROR(INDEX(B171:B187, SMALL(IF("V"=F171:F187, ROW(F171:F187)-MIN(ROW(F171:F187))+1, ""), ROW() -170 )), "")</f>
        <v>Spring Arbor University</v>
      </c>
      <c r="AC175" s="13">
        <f t="array" ref="AC175">IFERROR(INDEX(C171:C187, SMALL(IF("V"=F171:F187, ROW(F171:F187)-MIN(ROW(F171:F187))+1, ""), ROW() -170 )), "")</f>
        <v>0</v>
      </c>
      <c r="AD175" s="13" t="str">
        <f t="array" ref="AD175">IFERROR(INDEX(D171:D187, SMALL(IF("V"=F171:F187, ROW(F171:F187)-MIN(ROW(F171:F187))+1, ""), ROW() -170 )), "")</f>
        <v>7914-25836</v>
      </c>
      <c r="AE175" s="13" t="str">
        <f t="array" ref="AE175">IFERROR(INDEX(E171:E187, SMALL(IF("V"=F171:F187, ROW(F171:F187)-MIN(ROW(F171:F187))+1, ""), ROW() -170 )), "")</f>
        <v>Kaylee Hall</v>
      </c>
      <c r="AF175" s="13" t="str">
        <f t="array" ref="AF175">IFERROR(INDEX(B171:B187, SMALL(IF(ISNUMBER(SEARCH("JV1",F171:F187)), ROW(F171:F187)-MIN(ROW(F171:F187))+1, ""), ROW() -170 )), "")</f>
        <v/>
      </c>
      <c r="AG175" s="13" t="str">
        <f t="array" ref="AG175">IFERROR(INDEX(C171:C187, SMALL(IF(ISNUMBER(SEARCH("JV1",F171:F187)), ROW(F171:F187)-MIN(ROW(F171:F187))+1, ""), ROW() -170 )), "")</f>
        <v/>
      </c>
      <c r="AH175" s="13" t="str">
        <f t="array" ref="AH175">IFERROR(INDEX(D171:D187, SMALL(IF(ISNUMBER(SEARCH("JV1",F171:F187)), ROW(F171:F187)-MIN(ROW(F171:F187))+1, ""), ROW() -170 )), "")</f>
        <v/>
      </c>
      <c r="AI175" s="13" t="str">
        <f t="array" ref="AI175">IFERROR(INDEX(E171:E187, SMALL(IF(ISNUMBER(SEARCH("JV1",F171:F187)), ROW(F171:F187)-MIN(ROW(F171:F187))+1, ""), ROW() -170 )), "")</f>
        <v/>
      </c>
      <c r="AJ175" s="13" t="str">
        <f t="array" ref="AJ175">IFERROR(INDEX(B171:B187, SMALL(IF(ISNUMBER(SEARCH("JV2",F171:F187)), ROW(F171:F187)-MIN(ROW(F171:F187))+1, ""), ROW() -170 )), "")</f>
        <v/>
      </c>
      <c r="AK175" s="13" t="str">
        <f t="array" ref="AK175">IFERROR(INDEX(C171:C187, SMALL(IF(ISNUMBER(SEARCH("JV2",F171:F187)), ROW(F171:F187)-MIN(ROW(F171:F187))+1, ""), ROW() -170 )), "")</f>
        <v/>
      </c>
      <c r="AL175" s="13" t="str">
        <f t="array" ref="AL175">IFERROR(INDEX(D171:D187, SMALL(IF(ISNUMBER(SEARCH("JV2",F171:F187)), ROW(F171:F187)-MIN(ROW(F171:F187))+1, ""), ROW() -170 )), "")</f>
        <v/>
      </c>
      <c r="AM175" s="13" t="str">
        <f t="array" ref="AM175">IFERROR(INDEX(E171:E187, SMALL(IF(ISNUMBER(SEARCH("JV2",F171:F187)), ROW(F171:F187)-MIN(ROW(F171:F187))+1, ""), ROW() -170 )), "")</f>
        <v/>
      </c>
    </row>
    <row r="176" spans="2:39" s="13" customFormat="1" ht="15" customHeight="1" x14ac:dyDescent="0.3">
      <c r="B176" s="21" t="s">
        <v>520</v>
      </c>
      <c r="C176" s="1"/>
      <c r="D176" s="22" t="s">
        <v>897</v>
      </c>
      <c r="E176" s="1" t="s">
        <v>898</v>
      </c>
      <c r="F176" s="23" t="s">
        <v>30</v>
      </c>
      <c r="G176" s="24"/>
      <c r="H176" s="25">
        <v>4426</v>
      </c>
      <c r="I176" s="24"/>
      <c r="J176" s="25" t="b">
        <v>0</v>
      </c>
      <c r="K176" s="19"/>
      <c r="L176" s="26"/>
      <c r="M176" s="27"/>
      <c r="AB176" s="13" t="str">
        <f t="array" ref="AB176">IFERROR(INDEX(B171:B187, SMALL(IF("V"=F171:F187, ROW(F171:F187)-MIN(ROW(F171:F187))+1, ""), ROW() -170 )), "")</f>
        <v>Spring Arbor University</v>
      </c>
      <c r="AC176" s="13">
        <f t="array" ref="AC176">IFERROR(INDEX(C171:C187, SMALL(IF("V"=F171:F187, ROW(F171:F187)-MIN(ROW(F171:F187))+1, ""), ROW() -170 )), "")</f>
        <v>0</v>
      </c>
      <c r="AD176" s="13" t="str">
        <f t="array" ref="AD176">IFERROR(INDEX(D171:D187, SMALL(IF("V"=F171:F187, ROW(F171:F187)-MIN(ROW(F171:F187))+1, ""), ROW() -170 )), "")</f>
        <v>11-311448</v>
      </c>
      <c r="AE176" s="13" t="str">
        <f t="array" ref="AE176">IFERROR(INDEX(E171:E187, SMALL(IF("V"=F171:F187, ROW(F171:F187)-MIN(ROW(F171:F187))+1, ""), ROW() -170 )), "")</f>
        <v>Mikayla Kelley</v>
      </c>
      <c r="AF176" s="13" t="str">
        <f t="array" ref="AF176">IFERROR(INDEX(B171:B187, SMALL(IF(ISNUMBER(SEARCH("JV1",F171:F187)), ROW(F171:F187)-MIN(ROW(F171:F187))+1, ""), ROW() -170 )), "")</f>
        <v/>
      </c>
      <c r="AG176" s="13" t="str">
        <f t="array" ref="AG176">IFERROR(INDEX(C171:C187, SMALL(IF(ISNUMBER(SEARCH("JV1",F171:F187)), ROW(F171:F187)-MIN(ROW(F171:F187))+1, ""), ROW() -170 )), "")</f>
        <v/>
      </c>
      <c r="AH176" s="13" t="str">
        <f t="array" ref="AH176">IFERROR(INDEX(D171:D187, SMALL(IF(ISNUMBER(SEARCH("JV1",F171:F187)), ROW(F171:F187)-MIN(ROW(F171:F187))+1, ""), ROW() -170 )), "")</f>
        <v/>
      </c>
      <c r="AI176" s="13" t="str">
        <f t="array" ref="AI176">IFERROR(INDEX(E171:E187, SMALL(IF(ISNUMBER(SEARCH("JV1",F171:F187)), ROW(F171:F187)-MIN(ROW(F171:F187))+1, ""), ROW() -170 )), "")</f>
        <v/>
      </c>
      <c r="AJ176" s="13" t="str">
        <f t="array" ref="AJ176">IFERROR(INDEX(B171:B187, SMALL(IF(ISNUMBER(SEARCH("JV2",F171:F187)), ROW(F171:F187)-MIN(ROW(F171:F187))+1, ""), ROW() -170 )), "")</f>
        <v/>
      </c>
      <c r="AK176" s="13" t="str">
        <f t="array" ref="AK176">IFERROR(INDEX(C171:C187, SMALL(IF(ISNUMBER(SEARCH("JV2",F171:F187)), ROW(F171:F187)-MIN(ROW(F171:F187))+1, ""), ROW() -170 )), "")</f>
        <v/>
      </c>
      <c r="AL176" s="13" t="str">
        <f t="array" ref="AL176">IFERROR(INDEX(D171:D187, SMALL(IF(ISNUMBER(SEARCH("JV2",F171:F187)), ROW(F171:F187)-MIN(ROW(F171:F187))+1, ""), ROW() -170 )), "")</f>
        <v/>
      </c>
      <c r="AM176" s="13" t="str">
        <f t="array" ref="AM176">IFERROR(INDEX(E171:E187, SMALL(IF(ISNUMBER(SEARCH("JV2",F171:F187)), ROW(F171:F187)-MIN(ROW(F171:F187))+1, ""), ROW() -170 )), "")</f>
        <v/>
      </c>
    </row>
    <row r="177" spans="2:39" s="13" customFormat="1" ht="15" customHeight="1" x14ac:dyDescent="0.3">
      <c r="B177" s="21" t="s">
        <v>520</v>
      </c>
      <c r="C177" s="1"/>
      <c r="D177" s="22" t="s">
        <v>899</v>
      </c>
      <c r="E177" s="1" t="s">
        <v>900</v>
      </c>
      <c r="F177" s="23" t="s">
        <v>30</v>
      </c>
      <c r="G177" s="24"/>
      <c r="H177" s="25">
        <v>4426</v>
      </c>
      <c r="I177" s="24"/>
      <c r="J177" s="25" t="b">
        <v>0</v>
      </c>
      <c r="K177" s="19"/>
      <c r="L177" s="26"/>
      <c r="M177" s="27"/>
      <c r="AB177" s="13" t="str">
        <f t="array" ref="AB177">IFERROR(INDEX(B171:B187, SMALL(IF("V"=F171:F187, ROW(F171:F187)-MIN(ROW(F171:F187))+1, ""), ROW() -170 )), "")</f>
        <v>Spring Arbor University</v>
      </c>
      <c r="AC177" s="13">
        <f t="array" ref="AC177">IFERROR(INDEX(C171:C187, SMALL(IF("V"=F171:F187, ROW(F171:F187)-MIN(ROW(F171:F187))+1, ""), ROW() -170 )), "")</f>
        <v>0</v>
      </c>
      <c r="AD177" s="13" t="str">
        <f t="array" ref="AD177">IFERROR(INDEX(D171:D187, SMALL(IF("V"=F171:F187, ROW(F171:F187)-MIN(ROW(F171:F187))+1, ""), ROW() -170 )), "")</f>
        <v>11-538842</v>
      </c>
      <c r="AE177" s="13" t="str">
        <f t="array" ref="AE177">IFERROR(INDEX(E171:E187, SMALL(IF("V"=F171:F187, ROW(F171:F187)-MIN(ROW(F171:F187))+1, ""), ROW() -170 )), "")</f>
        <v>Mikayla Ponce</v>
      </c>
      <c r="AF177" s="13" t="str">
        <f t="array" ref="AF177">IFERROR(INDEX(B171:B187, SMALL(IF(ISNUMBER(SEARCH("JV1",F171:F187)), ROW(F171:F187)-MIN(ROW(F171:F187))+1, ""), ROW() -170 )), "")</f>
        <v/>
      </c>
      <c r="AG177" s="13" t="str">
        <f t="array" ref="AG177">IFERROR(INDEX(C171:C187, SMALL(IF(ISNUMBER(SEARCH("JV1",F171:F187)), ROW(F171:F187)-MIN(ROW(F171:F187))+1, ""), ROW() -170 )), "")</f>
        <v/>
      </c>
      <c r="AH177" s="13" t="str">
        <f t="array" ref="AH177">IFERROR(INDEX(D171:D187, SMALL(IF(ISNUMBER(SEARCH("JV1",F171:F187)), ROW(F171:F187)-MIN(ROW(F171:F187))+1, ""), ROW() -170 )), "")</f>
        <v/>
      </c>
      <c r="AI177" s="13" t="str">
        <f t="array" ref="AI177">IFERROR(INDEX(E171:E187, SMALL(IF(ISNUMBER(SEARCH("JV1",F171:F187)), ROW(F171:F187)-MIN(ROW(F171:F187))+1, ""), ROW() -170 )), "")</f>
        <v/>
      </c>
      <c r="AJ177" s="13" t="str">
        <f t="array" ref="AJ177">IFERROR(INDEX(B171:B187, SMALL(IF(ISNUMBER(SEARCH("JV2",F171:F187)), ROW(F171:F187)-MIN(ROW(F171:F187))+1, ""), ROW() -170 )), "")</f>
        <v/>
      </c>
      <c r="AK177" s="13" t="str">
        <f t="array" ref="AK177">IFERROR(INDEX(C171:C187, SMALL(IF(ISNUMBER(SEARCH("JV2",F171:F187)), ROW(F171:F187)-MIN(ROW(F171:F187))+1, ""), ROW() -170 )), "")</f>
        <v/>
      </c>
      <c r="AL177" s="13" t="str">
        <f t="array" ref="AL177">IFERROR(INDEX(D171:D187, SMALL(IF(ISNUMBER(SEARCH("JV2",F171:F187)), ROW(F171:F187)-MIN(ROW(F171:F187))+1, ""), ROW() -170 )), "")</f>
        <v/>
      </c>
      <c r="AM177" s="13" t="str">
        <f t="array" ref="AM177">IFERROR(INDEX(E171:E187, SMALL(IF(ISNUMBER(SEARCH("JV2",F171:F187)), ROW(F171:F187)-MIN(ROW(F171:F187))+1, ""), ROW() -170 )), "")</f>
        <v/>
      </c>
    </row>
    <row r="178" spans="2:39" s="13" customFormat="1" ht="15" customHeight="1" x14ac:dyDescent="0.3">
      <c r="B178" s="21" t="s">
        <v>520</v>
      </c>
      <c r="C178" s="1"/>
      <c r="D178" s="22" t="s">
        <v>901</v>
      </c>
      <c r="E178" s="1" t="s">
        <v>902</v>
      </c>
      <c r="F178" s="23" t="s">
        <v>14</v>
      </c>
      <c r="G178" s="24"/>
      <c r="H178" s="25">
        <v>4426</v>
      </c>
      <c r="I178" s="24"/>
      <c r="J178" s="25" t="b">
        <v>0</v>
      </c>
      <c r="K178" s="19"/>
      <c r="L178" s="26"/>
      <c r="M178" s="27"/>
      <c r="AB178" s="13" t="str">
        <f t="array" ref="AB178">IFERROR(INDEX(B171:B187, SMALL(IF("V"=F171:F187, ROW(F171:F187)-MIN(ROW(F171:F187))+1, ""), ROW() -170 )), "")</f>
        <v>Spring Arbor University</v>
      </c>
      <c r="AC178" s="13">
        <f t="array" ref="AC178">IFERROR(INDEX(C171:C187, SMALL(IF("V"=F171:F187, ROW(F171:F187)-MIN(ROW(F171:F187))+1, ""), ROW() -170 )), "")</f>
        <v>0</v>
      </c>
      <c r="AD178" s="13" t="str">
        <f t="array" ref="AD178">IFERROR(INDEX(D171:D187, SMALL(IF("V"=F171:F187, ROW(F171:F187)-MIN(ROW(F171:F187))+1, ""), ROW() -170 )), "")</f>
        <v>11-433460</v>
      </c>
      <c r="AE178" s="13" t="str">
        <f t="array" ref="AE178">IFERROR(INDEX(E171:E187, SMALL(IF("V"=F171:F187, ROW(F171:F187)-MIN(ROW(F171:F187))+1, ""), ROW() -170 )), "")</f>
        <v>Montana Hernandez</v>
      </c>
      <c r="AF178" s="13" t="str">
        <f t="array" ref="AF178">IFERROR(INDEX(B171:B187, SMALL(IF(ISNUMBER(SEARCH("JV1",F171:F187)), ROW(F171:F187)-MIN(ROW(F171:F187))+1, ""), ROW() -170 )), "")</f>
        <v/>
      </c>
      <c r="AG178" s="13" t="str">
        <f t="array" ref="AG178">IFERROR(INDEX(C171:C187, SMALL(IF(ISNUMBER(SEARCH("JV1",F171:F187)), ROW(F171:F187)-MIN(ROW(F171:F187))+1, ""), ROW() -170 )), "")</f>
        <v/>
      </c>
      <c r="AH178" s="13" t="str">
        <f t="array" ref="AH178">IFERROR(INDEX(D171:D187, SMALL(IF(ISNUMBER(SEARCH("JV1",F171:F187)), ROW(F171:F187)-MIN(ROW(F171:F187))+1, ""), ROW() -170 )), "")</f>
        <v/>
      </c>
      <c r="AI178" s="13" t="str">
        <f t="array" ref="AI178">IFERROR(INDEX(E171:E187, SMALL(IF(ISNUMBER(SEARCH("JV1",F171:F187)), ROW(F171:F187)-MIN(ROW(F171:F187))+1, ""), ROW() -170 )), "")</f>
        <v/>
      </c>
      <c r="AJ178" s="13" t="str">
        <f t="array" ref="AJ178">IFERROR(INDEX(B171:B187, SMALL(IF(ISNUMBER(SEARCH("JV2",F171:F187)), ROW(F171:F187)-MIN(ROW(F171:F187))+1, ""), ROW() -170 )), "")</f>
        <v/>
      </c>
      <c r="AK178" s="13" t="str">
        <f t="array" ref="AK178">IFERROR(INDEX(C171:C187, SMALL(IF(ISNUMBER(SEARCH("JV2",F171:F187)), ROW(F171:F187)-MIN(ROW(F171:F187))+1, ""), ROW() -170 )), "")</f>
        <v/>
      </c>
      <c r="AL178" s="13" t="str">
        <f t="array" ref="AL178">IFERROR(INDEX(D171:D187, SMALL(IF(ISNUMBER(SEARCH("JV2",F171:F187)), ROW(F171:F187)-MIN(ROW(F171:F187))+1, ""), ROW() -170 )), "")</f>
        <v/>
      </c>
      <c r="AM178" s="13" t="str">
        <f t="array" ref="AM178">IFERROR(INDEX(E171:E187, SMALL(IF(ISNUMBER(SEARCH("JV2",F171:F187)), ROW(F171:F187)-MIN(ROW(F171:F187))+1, ""), ROW() -170 )), "")</f>
        <v/>
      </c>
    </row>
    <row r="179" spans="2:39" s="13" customFormat="1" ht="15" customHeight="1" x14ac:dyDescent="0.3">
      <c r="B179" s="21" t="s">
        <v>520</v>
      </c>
      <c r="C179" s="1"/>
      <c r="D179" s="22" t="s">
        <v>903</v>
      </c>
      <c r="E179" s="1" t="s">
        <v>904</v>
      </c>
      <c r="F179" s="23" t="s">
        <v>14</v>
      </c>
      <c r="G179" s="24"/>
      <c r="H179" s="25">
        <v>4426</v>
      </c>
      <c r="I179" s="24"/>
      <c r="J179" s="25" t="b">
        <v>0</v>
      </c>
      <c r="K179" s="19"/>
      <c r="L179" s="26"/>
      <c r="M179" s="27"/>
    </row>
    <row r="180" spans="2:39" s="13" customFormat="1" ht="15" customHeight="1" x14ac:dyDescent="0.3">
      <c r="B180" s="21" t="s">
        <v>520</v>
      </c>
      <c r="C180" s="1"/>
      <c r="D180" s="22" t="s">
        <v>905</v>
      </c>
      <c r="E180" s="1" t="s">
        <v>906</v>
      </c>
      <c r="F180" s="23" t="s">
        <v>14</v>
      </c>
      <c r="G180" s="24"/>
      <c r="H180" s="25">
        <v>4426</v>
      </c>
      <c r="I180" s="24"/>
      <c r="J180" s="25" t="b">
        <v>0</v>
      </c>
      <c r="K180" s="19"/>
      <c r="L180" s="26"/>
      <c r="M180" s="27"/>
    </row>
    <row r="181" spans="2:39" s="13" customFormat="1" ht="15" customHeight="1" x14ac:dyDescent="0.3">
      <c r="B181" s="21" t="s">
        <v>520</v>
      </c>
      <c r="C181" s="1"/>
      <c r="D181" s="22" t="s">
        <v>907</v>
      </c>
      <c r="E181" s="1" t="s">
        <v>908</v>
      </c>
      <c r="F181" s="23" t="s">
        <v>30</v>
      </c>
      <c r="G181" s="24"/>
      <c r="H181" s="25">
        <v>4426</v>
      </c>
      <c r="I181" s="24"/>
      <c r="J181" s="25" t="b">
        <v>0</v>
      </c>
      <c r="K181" s="19"/>
      <c r="L181" s="26"/>
      <c r="M181" s="27"/>
    </row>
    <row r="182" spans="2:39" s="13" customFormat="1" ht="15" customHeight="1" x14ac:dyDescent="0.3">
      <c r="B182" s="21" t="s">
        <v>520</v>
      </c>
      <c r="C182" s="1"/>
      <c r="D182" s="22" t="s">
        <v>909</v>
      </c>
      <c r="E182" s="1" t="s">
        <v>910</v>
      </c>
      <c r="F182" s="23" t="s">
        <v>30</v>
      </c>
      <c r="G182" s="24"/>
      <c r="H182" s="25">
        <v>4426</v>
      </c>
      <c r="I182" s="24"/>
      <c r="J182" s="25" t="b">
        <v>0</v>
      </c>
      <c r="K182" s="19"/>
      <c r="L182" s="26"/>
      <c r="M182" s="27"/>
    </row>
    <row r="183" spans="2:39" s="13" customFormat="1" ht="15" customHeight="1" x14ac:dyDescent="0.3">
      <c r="B183" s="21" t="s">
        <v>520</v>
      </c>
      <c r="C183" s="1"/>
      <c r="D183" s="22" t="s">
        <v>911</v>
      </c>
      <c r="E183" s="1" t="s">
        <v>912</v>
      </c>
      <c r="F183" s="23" t="s">
        <v>30</v>
      </c>
      <c r="G183" s="24"/>
      <c r="H183" s="25">
        <v>4426</v>
      </c>
      <c r="I183" s="24"/>
      <c r="J183" s="25" t="b">
        <v>0</v>
      </c>
      <c r="K183" s="19"/>
      <c r="L183" s="26"/>
      <c r="M183" s="27"/>
    </row>
    <row r="184" spans="2:39" s="13" customFormat="1" ht="15" customHeight="1" x14ac:dyDescent="0.3">
      <c r="B184" s="21" t="s">
        <v>520</v>
      </c>
      <c r="C184" s="1"/>
      <c r="D184" s="22" t="s">
        <v>913</v>
      </c>
      <c r="E184" s="1" t="s">
        <v>914</v>
      </c>
      <c r="F184" s="23" t="s">
        <v>14</v>
      </c>
      <c r="G184" s="24"/>
      <c r="H184" s="25">
        <v>4426</v>
      </c>
      <c r="I184" s="24"/>
      <c r="J184" s="25" t="b">
        <v>0</v>
      </c>
      <c r="K184" s="19"/>
      <c r="L184" s="26"/>
      <c r="M184" s="27"/>
    </row>
    <row r="185" spans="2:39" s="13" customFormat="1" ht="15" customHeight="1" x14ac:dyDescent="0.3">
      <c r="B185" s="21" t="s">
        <v>520</v>
      </c>
      <c r="C185" s="1"/>
      <c r="D185" s="22" t="s">
        <v>915</v>
      </c>
      <c r="E185" s="1" t="s">
        <v>916</v>
      </c>
      <c r="F185" s="23" t="s">
        <v>14</v>
      </c>
      <c r="G185" s="24"/>
      <c r="H185" s="25">
        <v>4426</v>
      </c>
      <c r="I185" s="24"/>
      <c r="J185" s="25" t="b">
        <v>0</v>
      </c>
      <c r="K185" s="19"/>
      <c r="L185" s="26"/>
      <c r="M185" s="27"/>
    </row>
    <row r="186" spans="2:39" s="13" customFormat="1" ht="15" customHeight="1" x14ac:dyDescent="0.3">
      <c r="B186" s="21" t="s">
        <v>520</v>
      </c>
      <c r="C186" s="1"/>
      <c r="D186" s="22" t="s">
        <v>917</v>
      </c>
      <c r="E186" s="1" t="s">
        <v>918</v>
      </c>
      <c r="F186" s="23" t="s">
        <v>14</v>
      </c>
      <c r="G186" s="24"/>
      <c r="H186" s="25">
        <v>4426</v>
      </c>
      <c r="I186" s="24"/>
      <c r="J186" s="25" t="b">
        <v>0</v>
      </c>
      <c r="K186" s="19"/>
      <c r="L186" s="26"/>
      <c r="M186" s="27"/>
    </row>
    <row r="187" spans="2:39" s="13" customFormat="1" ht="15" customHeight="1" x14ac:dyDescent="0.3">
      <c r="B187" s="21" t="s">
        <v>520</v>
      </c>
      <c r="C187" s="1"/>
      <c r="D187" s="22" t="s">
        <v>919</v>
      </c>
      <c r="E187" s="1" t="s">
        <v>920</v>
      </c>
      <c r="F187" s="23" t="s">
        <v>30</v>
      </c>
      <c r="G187" s="24"/>
      <c r="H187" s="25">
        <v>4426</v>
      </c>
      <c r="I187" s="24"/>
      <c r="J187" s="25" t="b">
        <v>0</v>
      </c>
      <c r="K187" s="19"/>
      <c r="L187" s="26"/>
      <c r="M187" s="27"/>
    </row>
    <row r="188" spans="2:39" s="13" customFormat="1" ht="15" customHeight="1" x14ac:dyDescent="0.3">
      <c r="B188" s="21"/>
      <c r="C188" s="1"/>
      <c r="D188" s="1"/>
      <c r="E188" s="1"/>
      <c r="F188" s="1"/>
      <c r="G188" s="24"/>
      <c r="H188" s="25"/>
      <c r="I188" s="24"/>
      <c r="J188" s="25"/>
      <c r="K188" s="19"/>
      <c r="L188" s="26"/>
      <c r="M188" s="27"/>
    </row>
    <row r="189" spans="2:39" s="13" customFormat="1" ht="15" customHeight="1" x14ac:dyDescent="0.3">
      <c r="B189" s="21"/>
      <c r="C189" s="1"/>
      <c r="D189" s="1"/>
      <c r="E189" s="1"/>
      <c r="F189" s="1"/>
      <c r="G189" s="24"/>
      <c r="H189" s="25"/>
      <c r="I189" s="24"/>
      <c r="J189" s="25"/>
      <c r="K189" s="19"/>
      <c r="L189" s="26"/>
      <c r="M189" s="27"/>
    </row>
    <row r="190" spans="2:39" s="13" customFormat="1" ht="15" customHeight="1" x14ac:dyDescent="0.3">
      <c r="B190" s="21"/>
      <c r="C190" s="1"/>
      <c r="D190" s="1"/>
      <c r="E190" s="1"/>
      <c r="F190" s="1"/>
      <c r="G190" s="24"/>
      <c r="H190" s="25"/>
      <c r="I190" s="24"/>
      <c r="J190" s="25"/>
      <c r="K190" s="19"/>
      <c r="L190" s="26"/>
      <c r="M190" s="27"/>
    </row>
    <row r="191" spans="2:39" s="13" customFormat="1" ht="15" customHeight="1" x14ac:dyDescent="0.3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39" s="13" customFormat="1" ht="15" customHeight="1" x14ac:dyDescent="0.3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="70" zoomScaleNormal="70" workbookViewId="0">
      <pane ySplit="11" topLeftCell="A15" activePane="bottomLeft" state="frozen"/>
      <selection pane="bottomLeft" activeCell="J215" sqref="J215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921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922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923</v>
      </c>
    </row>
    <row r="4" spans="1:54" s="4" customFormat="1" ht="16.2" hidden="1" customHeight="1" x14ac:dyDescent="0.3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924</v>
      </c>
      <c r="H10" s="5" t="s">
        <v>924</v>
      </c>
      <c r="I10" s="5" t="s">
        <v>924</v>
      </c>
      <c r="J10" s="5" t="s">
        <v>924</v>
      </c>
      <c r="K10" s="5"/>
      <c r="L10" s="5" t="s">
        <v>925</v>
      </c>
      <c r="M10" s="18" t="s">
        <v>926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929</v>
      </c>
      <c r="G11" s="19">
        <v>1</v>
      </c>
      <c r="H11" s="19">
        <v>2</v>
      </c>
      <c r="I11" s="19">
        <v>3</v>
      </c>
      <c r="J11" s="19">
        <v>4</v>
      </c>
      <c r="K11" s="5" t="s">
        <v>930</v>
      </c>
      <c r="L11" s="5" t="s">
        <v>928</v>
      </c>
      <c r="M11" s="5" t="s">
        <v>931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Roster_Selection_Men!AB11&amp;" " &amp; "V "</f>
        <v xml:space="preserve">Aquinas College V </v>
      </c>
      <c r="C12" s="1" t="str">
        <f>Roster_Selection_Men!AD11</f>
        <v>8568-362557</v>
      </c>
      <c r="D12" s="1" t="str">
        <f>Roster_Selection_Men!AE11</f>
        <v>Abery Thomas</v>
      </c>
      <c r="E12" s="23"/>
      <c r="F12" s="1" t="str">
        <f>IF(ISERROR(Baker_Scores_Men_Var!E12), " ", IF(Baker_Scores_Men_Var!E12 = "Yes", "Yes", "  "))</f>
        <v xml:space="preserve">  </v>
      </c>
      <c r="G12" s="29">
        <v>187</v>
      </c>
      <c r="H12" s="29">
        <v>211</v>
      </c>
      <c r="I12" s="29">
        <v>236</v>
      </c>
      <c r="J12" s="29">
        <v>170</v>
      </c>
      <c r="K12" s="30">
        <f t="shared" ref="K12:K22" si="0">SUM(G12:J12)</f>
        <v>804</v>
      </c>
      <c r="L12" s="30">
        <f t="shared" ref="L12:L22" si="1">COUNTIF(G12:J12, "&gt;0" )</f>
        <v>4</v>
      </c>
      <c r="M12" s="30">
        <f t="shared" ref="M12:M22" si="2">IF(L12=0,0,K12/L12)</f>
        <v>201</v>
      </c>
    </row>
    <row r="13" spans="1:54" s="1" customFormat="1" ht="13.95" customHeight="1" x14ac:dyDescent="0.25">
      <c r="B13" s="1" t="str">
        <f>Roster_Selection_Men!AB12&amp;" " &amp; "V "</f>
        <v xml:space="preserve">Aquinas College V </v>
      </c>
      <c r="C13" s="1" t="str">
        <f>Roster_Selection_Men!AD12</f>
        <v>8568-440680</v>
      </c>
      <c r="D13" s="1" t="str">
        <f>Roster_Selection_Men!AE12</f>
        <v>Dylan Maurer</v>
      </c>
      <c r="E13" s="23"/>
      <c r="F13" s="1" t="str">
        <f>IF(ISERROR(Baker_Scores_Men_Var!E13), " ", IF(Baker_Scores_Men_Var!E13 = "Yes", "Yes", "  "))</f>
        <v xml:space="preserve">  </v>
      </c>
      <c r="G13" s="29">
        <v>0</v>
      </c>
      <c r="H13" s="29">
        <v>190</v>
      </c>
      <c r="I13" s="29">
        <v>205</v>
      </c>
      <c r="J13" s="29">
        <v>213</v>
      </c>
      <c r="K13" s="30">
        <f t="shared" si="0"/>
        <v>608</v>
      </c>
      <c r="L13" s="30">
        <f t="shared" si="1"/>
        <v>3</v>
      </c>
      <c r="M13" s="30">
        <f t="shared" si="2"/>
        <v>202.66666666666666</v>
      </c>
    </row>
    <row r="14" spans="1:54" s="1" customFormat="1" ht="13.95" customHeight="1" x14ac:dyDescent="0.25">
      <c r="B14" s="1" t="str">
        <f>Roster_Selection_Men!AB13&amp;" " &amp; "V "</f>
        <v xml:space="preserve">Aquinas College V </v>
      </c>
      <c r="C14" s="1" t="str">
        <f>Roster_Selection_Men!AD13</f>
        <v>11-96766</v>
      </c>
      <c r="D14" s="1" t="str">
        <f>Roster_Selection_Men!AE13</f>
        <v>Dylan Vermilyea</v>
      </c>
      <c r="E14" s="23"/>
      <c r="F14" s="1" t="str">
        <f>IF(ISERROR(Baker_Scores_Men_Var!E14), " ", IF(Baker_Scores_Men_Var!E14 = "Yes", "Yes", "  "))</f>
        <v xml:space="preserve">  </v>
      </c>
      <c r="G14" s="29">
        <v>246</v>
      </c>
      <c r="H14" s="29">
        <v>183</v>
      </c>
      <c r="I14" s="29">
        <v>215</v>
      </c>
      <c r="J14" s="29">
        <v>217</v>
      </c>
      <c r="K14" s="30">
        <f t="shared" si="0"/>
        <v>861</v>
      </c>
      <c r="L14" s="30">
        <f t="shared" si="1"/>
        <v>4</v>
      </c>
      <c r="M14" s="30">
        <f t="shared" si="2"/>
        <v>215.25</v>
      </c>
    </row>
    <row r="15" spans="1:54" s="1" customFormat="1" ht="13.95" customHeight="1" x14ac:dyDescent="0.25">
      <c r="B15" s="1" t="str">
        <f>Roster_Selection_Men!AB14&amp;" " &amp; "V "</f>
        <v xml:space="preserve">Aquinas College V </v>
      </c>
      <c r="C15" s="1" t="str">
        <f>Roster_Selection_Men!AD14</f>
        <v>16-125022</v>
      </c>
      <c r="D15" s="1" t="str">
        <f>Roster_Selection_Men!AE14</f>
        <v>Jack Wicker</v>
      </c>
      <c r="E15" s="23"/>
      <c r="F15" s="1" t="str">
        <f>IF(ISERROR(Baker_Scores_Men_Var!E15), " ", IF(Baker_Scores_Men_Var!E15 = "Yes", "Yes", "  "))</f>
        <v xml:space="preserve">  </v>
      </c>
      <c r="G15" s="29">
        <v>222</v>
      </c>
      <c r="H15" s="29">
        <v>201</v>
      </c>
      <c r="I15" s="29">
        <v>169</v>
      </c>
      <c r="J15" s="29">
        <v>0</v>
      </c>
      <c r="K15" s="30">
        <f t="shared" si="0"/>
        <v>592</v>
      </c>
      <c r="L15" s="30">
        <f t="shared" si="1"/>
        <v>3</v>
      </c>
      <c r="M15" s="30">
        <f t="shared" si="2"/>
        <v>197.33333333333334</v>
      </c>
    </row>
    <row r="16" spans="1:54" s="1" customFormat="1" ht="13.95" customHeight="1" x14ac:dyDescent="0.25">
      <c r="B16" s="1" t="str">
        <f>Roster_Selection_Men!AB15&amp;" " &amp; "V "</f>
        <v xml:space="preserve">Aquinas College V </v>
      </c>
      <c r="C16" s="1" t="str">
        <f>Roster_Selection_Men!AD15</f>
        <v>17-57270</v>
      </c>
      <c r="D16" s="1" t="str">
        <f>Roster_Selection_Men!AE15</f>
        <v>Joshua Boersma</v>
      </c>
      <c r="E16" s="23"/>
      <c r="F16" s="1" t="str">
        <f>IF(ISERROR(Baker_Scores_Men_Var!E16), " ", IF(Baker_Scores_Men_Var!E16 = "Yes", "Yes", "  "))</f>
        <v xml:space="preserve">  </v>
      </c>
      <c r="G16" s="29">
        <v>0</v>
      </c>
      <c r="H16" s="29">
        <v>0</v>
      </c>
      <c r="I16" s="29">
        <v>0</v>
      </c>
      <c r="J16" s="29">
        <v>0</v>
      </c>
      <c r="K16" s="30">
        <f t="shared" si="0"/>
        <v>0</v>
      </c>
      <c r="L16" s="30">
        <f t="shared" si="1"/>
        <v>0</v>
      </c>
      <c r="M16" s="30">
        <f t="shared" si="2"/>
        <v>0</v>
      </c>
    </row>
    <row r="17" spans="2:13" s="1" customFormat="1" ht="13.95" customHeight="1" x14ac:dyDescent="0.25">
      <c r="B17" s="1" t="str">
        <f>Roster_Selection_Men!AB16&amp;" " &amp; "V "</f>
        <v xml:space="preserve">Aquinas College V </v>
      </c>
      <c r="C17" s="1" t="str">
        <f>Roster_Selection_Men!AD16</f>
        <v>16-125016</v>
      </c>
      <c r="D17" s="1" t="str">
        <f>Roster_Selection_Men!AE16</f>
        <v>Michael Deming</v>
      </c>
      <c r="E17" s="23"/>
      <c r="F17" s="1" t="str">
        <f>IF(ISERROR(Baker_Scores_Men_Var!E17), " ", IF(Baker_Scores_Men_Var!E17 = "Yes", "Yes", "  "))</f>
        <v xml:space="preserve">  </v>
      </c>
      <c r="G17" s="29">
        <v>191</v>
      </c>
      <c r="H17" s="29">
        <v>193</v>
      </c>
      <c r="I17" s="29">
        <v>225</v>
      </c>
      <c r="J17" s="29">
        <v>209</v>
      </c>
      <c r="K17" s="30">
        <f t="shared" si="0"/>
        <v>818</v>
      </c>
      <c r="L17" s="30">
        <f t="shared" si="1"/>
        <v>4</v>
      </c>
      <c r="M17" s="30">
        <f t="shared" si="2"/>
        <v>204.5</v>
      </c>
    </row>
    <row r="18" spans="2:13" s="1" customFormat="1" ht="13.95" customHeight="1" x14ac:dyDescent="0.25">
      <c r="B18" s="1" t="str">
        <f>Roster_Selection_Men!AB17&amp;" " &amp; "V "</f>
        <v xml:space="preserve">Aquinas College V </v>
      </c>
      <c r="C18" s="1" t="str">
        <f>Roster_Selection_Men!AD17</f>
        <v>11-554587</v>
      </c>
      <c r="D18" s="1" t="str">
        <f>Roster_Selection_Men!AE17</f>
        <v>Tony Deluccia</v>
      </c>
      <c r="E18" s="23"/>
      <c r="F18" s="1" t="str">
        <f>IF(ISERROR(Baker_Scores_Men_Var!E18), " ", IF(Baker_Scores_Men_Var!E18 = "Yes", "Yes", "  "))</f>
        <v xml:space="preserve">  </v>
      </c>
      <c r="G18" s="29">
        <v>168</v>
      </c>
      <c r="H18" s="29">
        <v>0</v>
      </c>
      <c r="I18" s="29">
        <v>0</v>
      </c>
      <c r="J18" s="29">
        <v>198</v>
      </c>
      <c r="K18" s="30">
        <f t="shared" si="0"/>
        <v>366</v>
      </c>
      <c r="L18" s="30">
        <f t="shared" si="1"/>
        <v>2</v>
      </c>
      <c r="M18" s="30">
        <f t="shared" si="2"/>
        <v>183</v>
      </c>
    </row>
    <row r="19" spans="2:13" s="1" customFormat="1" ht="13.95" customHeight="1" x14ac:dyDescent="0.25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30">
        <f t="shared" si="0"/>
        <v>0</v>
      </c>
      <c r="L19" s="30">
        <f t="shared" si="1"/>
        <v>0</v>
      </c>
      <c r="M19" s="30">
        <f t="shared" si="2"/>
        <v>0</v>
      </c>
    </row>
    <row r="20" spans="2:13" s="1" customFormat="1" ht="13.95" customHeight="1" x14ac:dyDescent="0.25">
      <c r="B20" s="1" t="s">
        <v>932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932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932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1014</v>
      </c>
      <c r="H23" s="30">
        <f t="shared" si="3"/>
        <v>978</v>
      </c>
      <c r="I23" s="30">
        <f t="shared" si="3"/>
        <v>1050</v>
      </c>
      <c r="J23" s="30">
        <f t="shared" si="3"/>
        <v>1007</v>
      </c>
      <c r="K23" s="34">
        <f t="shared" si="3"/>
        <v>4049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Roster_Selection_Men!AB26&amp;" " &amp; "V "</f>
        <v xml:space="preserve">Cleary University V </v>
      </c>
      <c r="C25" s="1" t="str">
        <f>Roster_Selection_Men!AD26</f>
        <v>20-59228</v>
      </c>
      <c r="D25" s="1" t="str">
        <f>Roster_Selection_Men!AE26</f>
        <v>Corey Goldsmith</v>
      </c>
      <c r="E25" s="23"/>
      <c r="F25" s="1" t="str">
        <f>IF(ISERROR(Baker_Scores_Men_Var!E25), " ", IF(Baker_Scores_Men_Var!E25 = "Yes", "Yes", "  "))</f>
        <v xml:space="preserve">  </v>
      </c>
      <c r="G25" s="29">
        <v>215</v>
      </c>
      <c r="H25" s="29">
        <v>124</v>
      </c>
      <c r="I25" s="29">
        <v>0</v>
      </c>
      <c r="J25" s="29">
        <v>217</v>
      </c>
      <c r="K25" s="30">
        <f t="shared" ref="K25:K35" si="4">SUM(G25:J25)</f>
        <v>556</v>
      </c>
      <c r="L25" s="30">
        <f t="shared" ref="L25:L35" si="5">COUNTIF(G25:J25, "&gt;0" )</f>
        <v>3</v>
      </c>
      <c r="M25" s="30">
        <f t="shared" ref="M25:M35" si="6">IF(L25=0,0,K25/L25)</f>
        <v>185.33333333333334</v>
      </c>
    </row>
    <row r="26" spans="2:13" s="1" customFormat="1" ht="13.95" customHeight="1" x14ac:dyDescent="0.25">
      <c r="B26" s="1" t="str">
        <f>Roster_Selection_Men!AB27&amp;" " &amp; "V "</f>
        <v xml:space="preserve">Cleary University V </v>
      </c>
      <c r="C26" s="1" t="str">
        <f>Roster_Selection_Men!AD27</f>
        <v>19-23085</v>
      </c>
      <c r="D26" s="1" t="str">
        <f>Roster_Selection_Men!AE27</f>
        <v>Ethan Parker</v>
      </c>
      <c r="E26" s="23"/>
      <c r="F26" s="1" t="str">
        <f>IF(ISERROR(Baker_Scores_Men_Var!E26), " ", IF(Baker_Scores_Men_Var!E26 = "Yes", "Yes", "  "))</f>
        <v xml:space="preserve">  </v>
      </c>
      <c r="G26" s="29">
        <v>0</v>
      </c>
      <c r="H26" s="29">
        <v>0</v>
      </c>
      <c r="I26" s="29">
        <v>231</v>
      </c>
      <c r="J26" s="29">
        <v>193</v>
      </c>
      <c r="K26" s="30">
        <f t="shared" si="4"/>
        <v>424</v>
      </c>
      <c r="L26" s="30">
        <f t="shared" si="5"/>
        <v>2</v>
      </c>
      <c r="M26" s="30">
        <f t="shared" si="6"/>
        <v>212</v>
      </c>
    </row>
    <row r="27" spans="2:13" s="1" customFormat="1" ht="13.95" customHeight="1" x14ac:dyDescent="0.25">
      <c r="B27" s="1" t="str">
        <f>Roster_Selection_Men!AB28&amp;" " &amp; "V "</f>
        <v xml:space="preserve">Cleary University V </v>
      </c>
      <c r="C27" s="1" t="str">
        <f>Roster_Selection_Men!AD28</f>
        <v>16-126458</v>
      </c>
      <c r="D27" s="1" t="str">
        <f>Roster_Selection_Men!AE28</f>
        <v>Howard Hammond</v>
      </c>
      <c r="E27" s="23"/>
      <c r="F27" s="1" t="str">
        <f>IF(ISERROR(Baker_Scores_Men_Var!E27), " ", IF(Baker_Scores_Men_Var!E27 = "Yes", "Yes", "  "))</f>
        <v xml:space="preserve">  </v>
      </c>
      <c r="G27" s="29">
        <v>223</v>
      </c>
      <c r="H27" s="29">
        <v>161</v>
      </c>
      <c r="I27" s="29">
        <v>163</v>
      </c>
      <c r="J27" s="29">
        <v>0</v>
      </c>
      <c r="K27" s="30">
        <f t="shared" si="4"/>
        <v>547</v>
      </c>
      <c r="L27" s="30">
        <f t="shared" si="5"/>
        <v>3</v>
      </c>
      <c r="M27" s="30">
        <f t="shared" si="6"/>
        <v>182.33333333333334</v>
      </c>
    </row>
    <row r="28" spans="2:13" s="1" customFormat="1" ht="13.95" customHeight="1" x14ac:dyDescent="0.25">
      <c r="B28" s="1" t="str">
        <f>Roster_Selection_Men!AB29&amp;" " &amp; "V "</f>
        <v xml:space="preserve">Cleary University V </v>
      </c>
      <c r="C28" s="1" t="str">
        <f>Roster_Selection_Men!AD29</f>
        <v>11-443862</v>
      </c>
      <c r="D28" s="1" t="str">
        <f>Roster_Selection_Men!AE29</f>
        <v>Hunter Blackhurst</v>
      </c>
      <c r="E28" s="23"/>
      <c r="F28" s="1" t="str">
        <f>IF(ISERROR(Baker_Scores_Men_Var!E28), " ", IF(Baker_Scores_Men_Var!E28 = "Yes", "Yes", "  "))</f>
        <v xml:space="preserve">  </v>
      </c>
      <c r="G28" s="29">
        <v>212</v>
      </c>
      <c r="H28" s="29">
        <v>166</v>
      </c>
      <c r="I28" s="29">
        <v>0</v>
      </c>
      <c r="J28" s="29">
        <v>0</v>
      </c>
      <c r="K28" s="30">
        <f t="shared" si="4"/>
        <v>378</v>
      </c>
      <c r="L28" s="30">
        <f t="shared" si="5"/>
        <v>2</v>
      </c>
      <c r="M28" s="30">
        <f t="shared" si="6"/>
        <v>189</v>
      </c>
    </row>
    <row r="29" spans="2:13" s="1" customFormat="1" ht="13.95" customHeight="1" x14ac:dyDescent="0.25">
      <c r="B29" s="1" t="str">
        <f>Roster_Selection_Men!AB30&amp;" " &amp; "V "</f>
        <v xml:space="preserve">Cleary University V </v>
      </c>
      <c r="C29" s="1" t="str">
        <f>Roster_Selection_Men!AD30</f>
        <v>21-6393</v>
      </c>
      <c r="D29" s="1" t="str">
        <f>Roster_Selection_Men!AE30</f>
        <v>Justin Perdue</v>
      </c>
      <c r="E29" s="23"/>
      <c r="F29" s="1" t="str">
        <f>IF(ISERROR(Baker_Scores_Men_Var!E29), " ", IF(Baker_Scores_Men_Var!E29 = "Yes", "Yes", "  "))</f>
        <v xml:space="preserve">  </v>
      </c>
      <c r="G29" s="29">
        <v>201</v>
      </c>
      <c r="H29" s="29">
        <v>181</v>
      </c>
      <c r="I29" s="29">
        <v>227</v>
      </c>
      <c r="J29" s="29">
        <v>181</v>
      </c>
      <c r="K29" s="30">
        <f t="shared" si="4"/>
        <v>790</v>
      </c>
      <c r="L29" s="30">
        <f t="shared" si="5"/>
        <v>4</v>
      </c>
      <c r="M29" s="30">
        <f t="shared" si="6"/>
        <v>197.5</v>
      </c>
    </row>
    <row r="30" spans="2:13" s="1" customFormat="1" ht="13.95" customHeight="1" x14ac:dyDescent="0.25">
      <c r="B30" s="1" t="str">
        <f>Roster_Selection_Men!AB31&amp;" " &amp; "V "</f>
        <v xml:space="preserve">Cleary University V </v>
      </c>
      <c r="C30" s="1" t="str">
        <f>Roster_Selection_Men!AD31</f>
        <v>11-563845</v>
      </c>
      <c r="D30" s="1" t="str">
        <f>Roster_Selection_Men!AE31</f>
        <v>Matthew Radjewski</v>
      </c>
      <c r="E30" s="23"/>
      <c r="F30" s="1" t="str">
        <f>IF(ISERROR(Baker_Scores_Men_Var!E30), " ", IF(Baker_Scores_Men_Var!E30 = "Yes", "Yes", "  "))</f>
        <v xml:space="preserve">  </v>
      </c>
      <c r="G30" s="29">
        <v>168</v>
      </c>
      <c r="H30" s="29">
        <v>226</v>
      </c>
      <c r="I30" s="29">
        <v>216</v>
      </c>
      <c r="J30" s="29">
        <v>254</v>
      </c>
      <c r="K30" s="30">
        <f t="shared" si="4"/>
        <v>864</v>
      </c>
      <c r="L30" s="30">
        <f t="shared" si="5"/>
        <v>4</v>
      </c>
      <c r="M30" s="30">
        <f t="shared" si="6"/>
        <v>216</v>
      </c>
    </row>
    <row r="31" spans="2:13" s="1" customFormat="1" ht="13.95" customHeight="1" x14ac:dyDescent="0.25">
      <c r="B31" s="1" t="str">
        <f>Roster_Selection_Men!AB32&amp;" " &amp; "V "</f>
        <v xml:space="preserve">Cleary University V </v>
      </c>
      <c r="C31" s="1" t="str">
        <f>Roster_Selection_Men!AD32</f>
        <v>11-514921</v>
      </c>
      <c r="D31" s="1" t="str">
        <f>Roster_Selection_Men!AE32</f>
        <v>Zachary Delong</v>
      </c>
      <c r="E31" s="23"/>
      <c r="F31" s="1" t="str">
        <f>IF(ISERROR(Baker_Scores_Men_Var!E31), " ", IF(Baker_Scores_Men_Var!E31 = "Yes", "Yes", "  "))</f>
        <v xml:space="preserve">  </v>
      </c>
      <c r="G31" s="29">
        <v>0</v>
      </c>
      <c r="H31" s="29">
        <v>0</v>
      </c>
      <c r="I31" s="29">
        <v>180</v>
      </c>
      <c r="J31" s="29">
        <v>158</v>
      </c>
      <c r="K31" s="30">
        <f t="shared" si="4"/>
        <v>338</v>
      </c>
      <c r="L31" s="30">
        <f t="shared" si="5"/>
        <v>2</v>
      </c>
      <c r="M31" s="30">
        <f t="shared" si="6"/>
        <v>169</v>
      </c>
    </row>
    <row r="32" spans="2:13" s="1" customFormat="1" ht="13.95" customHeight="1" x14ac:dyDescent="0.25">
      <c r="B32" s="1" t="str">
        <f>Roster_Selection_Men!AB33&amp;" " &amp; "V "</f>
        <v xml:space="preserve"> V </v>
      </c>
      <c r="C32" s="1" t="str">
        <f>Roster_Selection_Men!AD33</f>
        <v/>
      </c>
      <c r="D32" s="1" t="str">
        <f>Roster_Selection_Men!AE33</f>
        <v/>
      </c>
      <c r="E32" s="23"/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30">
        <f t="shared" si="4"/>
        <v>0</v>
      </c>
      <c r="L32" s="30">
        <f t="shared" si="5"/>
        <v>0</v>
      </c>
      <c r="M32" s="30">
        <f t="shared" si="6"/>
        <v>0</v>
      </c>
    </row>
    <row r="33" spans="2:13" s="1" customFormat="1" ht="13.95" customHeight="1" x14ac:dyDescent="0.25">
      <c r="B33" s="1" t="s">
        <v>933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933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933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1019</v>
      </c>
      <c r="H36" s="30">
        <f t="shared" si="7"/>
        <v>858</v>
      </c>
      <c r="I36" s="30">
        <f t="shared" si="7"/>
        <v>1017</v>
      </c>
      <c r="J36" s="30">
        <f t="shared" si="7"/>
        <v>1003</v>
      </c>
      <c r="K36" s="34">
        <f t="shared" si="7"/>
        <v>3897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Roster_Selection_Men!AB40&amp;" " &amp; "V "</f>
        <v xml:space="preserve">Concordia University V </v>
      </c>
      <c r="C38" s="1" t="str">
        <f>Roster_Selection_Men!AD40</f>
        <v>17-59570</v>
      </c>
      <c r="D38" s="1" t="str">
        <f>Roster_Selection_Men!AE40</f>
        <v>Alex Bumpus</v>
      </c>
      <c r="E38" s="23"/>
      <c r="F38" s="1" t="str">
        <f>IF(ISERROR(Baker_Scores_Men_Var!E38), " ", IF(Baker_Scores_Men_Var!E38 = "Yes", "Yes", "  "))</f>
        <v xml:space="preserve">  </v>
      </c>
      <c r="G38" s="29">
        <v>198</v>
      </c>
      <c r="H38" s="29">
        <v>202</v>
      </c>
      <c r="I38" s="29">
        <v>156</v>
      </c>
      <c r="J38" s="29">
        <v>0</v>
      </c>
      <c r="K38" s="30">
        <f t="shared" ref="K38:K48" si="8">SUM(G38:J38)</f>
        <v>556</v>
      </c>
      <c r="L38" s="30">
        <f t="shared" ref="L38:L48" si="9">COUNTIF(G38:J38, "&gt;0" )</f>
        <v>3</v>
      </c>
      <c r="M38" s="30">
        <f t="shared" ref="M38:M48" si="10">IF(L38=0,0,K38/L38)</f>
        <v>185.33333333333334</v>
      </c>
    </row>
    <row r="39" spans="2:13" s="1" customFormat="1" ht="13.95" customHeight="1" x14ac:dyDescent="0.25">
      <c r="B39" s="1" t="str">
        <f>Roster_Selection_Men!AB41&amp;" " &amp; "V "</f>
        <v xml:space="preserve">Concordia University V </v>
      </c>
      <c r="C39" s="1" t="str">
        <f>Roster_Selection_Men!AD41</f>
        <v>7914-20863</v>
      </c>
      <c r="D39" s="1" t="str">
        <f>Roster_Selection_Men!AE41</f>
        <v>Connor Rogus</v>
      </c>
      <c r="E39" s="23"/>
      <c r="F39" s="1" t="str">
        <f>IF(ISERROR(Baker_Scores_Men_Var!E39), " ", IF(Baker_Scores_Men_Var!E39 = "Yes", "Yes", "  "))</f>
        <v xml:space="preserve">  </v>
      </c>
      <c r="G39" s="29">
        <v>259</v>
      </c>
      <c r="H39" s="29">
        <v>182</v>
      </c>
      <c r="I39" s="29">
        <v>216</v>
      </c>
      <c r="J39" s="29">
        <v>225</v>
      </c>
      <c r="K39" s="30">
        <f t="shared" si="8"/>
        <v>882</v>
      </c>
      <c r="L39" s="30">
        <f t="shared" si="9"/>
        <v>4</v>
      </c>
      <c r="M39" s="30">
        <f t="shared" si="10"/>
        <v>220.5</v>
      </c>
    </row>
    <row r="40" spans="2:13" s="1" customFormat="1" ht="13.95" customHeight="1" x14ac:dyDescent="0.25">
      <c r="B40" s="1" t="str">
        <f>Roster_Selection_Men!AB42&amp;" " &amp; "V "</f>
        <v xml:space="preserve">Concordia University V </v>
      </c>
      <c r="C40" s="1" t="str">
        <f>Roster_Selection_Men!AD42</f>
        <v>11-512781</v>
      </c>
      <c r="D40" s="1" t="str">
        <f>Roster_Selection_Men!AE42</f>
        <v>David Schaberg</v>
      </c>
      <c r="E40" s="23"/>
      <c r="F40" s="1" t="str">
        <f>IF(ISERROR(Baker_Scores_Men_Var!E40), " ", IF(Baker_Scores_Men_Var!E40 = "Yes", "Yes", "  "))</f>
        <v xml:space="preserve">  </v>
      </c>
      <c r="G40" s="29">
        <v>0</v>
      </c>
      <c r="H40" s="29">
        <v>204</v>
      </c>
      <c r="I40" s="29">
        <v>234</v>
      </c>
      <c r="J40" s="29">
        <v>214</v>
      </c>
      <c r="K40" s="30">
        <f t="shared" si="8"/>
        <v>652</v>
      </c>
      <c r="L40" s="30">
        <f t="shared" si="9"/>
        <v>3</v>
      </c>
      <c r="M40" s="30">
        <f t="shared" si="10"/>
        <v>217.33333333333334</v>
      </c>
    </row>
    <row r="41" spans="2:13" s="1" customFormat="1" ht="13.95" customHeight="1" x14ac:dyDescent="0.25">
      <c r="B41" s="1" t="str">
        <f>Roster_Selection_Men!AB43&amp;" " &amp; "V "</f>
        <v xml:space="preserve">Concordia University V </v>
      </c>
      <c r="C41" s="1" t="str">
        <f>Roster_Selection_Men!AD43</f>
        <v>11-237769</v>
      </c>
      <c r="D41" s="1" t="str">
        <f>Roster_Selection_Men!AE43</f>
        <v>Dylan Jablonski</v>
      </c>
      <c r="E41" s="23"/>
      <c r="F41" s="1" t="str">
        <f>IF(ISERROR(Baker_Scores_Men_Var!E41), " ", IF(Baker_Scores_Men_Var!E41 = "Yes", "Yes", "  "))</f>
        <v xml:space="preserve">  </v>
      </c>
      <c r="G41" s="29">
        <v>0</v>
      </c>
      <c r="H41" s="29">
        <v>0</v>
      </c>
      <c r="I41" s="29">
        <v>0</v>
      </c>
      <c r="J41" s="29">
        <v>0</v>
      </c>
      <c r="K41" s="30">
        <f t="shared" si="8"/>
        <v>0</v>
      </c>
      <c r="L41" s="30">
        <f t="shared" si="9"/>
        <v>0</v>
      </c>
      <c r="M41" s="30">
        <f t="shared" si="10"/>
        <v>0</v>
      </c>
    </row>
    <row r="42" spans="2:13" s="1" customFormat="1" ht="13.95" customHeight="1" x14ac:dyDescent="0.25">
      <c r="B42" s="1" t="str">
        <f>Roster_Selection_Men!AB44&amp;" " &amp; "V "</f>
        <v xml:space="preserve">Concordia University V </v>
      </c>
      <c r="C42" s="1" t="str">
        <f>Roster_Selection_Men!AD44</f>
        <v>5986-57744</v>
      </c>
      <c r="D42" s="1" t="str">
        <f>Roster_Selection_Men!AE44</f>
        <v>Jeffrey Lizewski</v>
      </c>
      <c r="E42" s="23"/>
      <c r="F42" s="1" t="str">
        <f>IF(ISERROR(Baker_Scores_Men_Var!E42), " ", IF(Baker_Scores_Men_Var!E42 = "Yes", "Yes", "  "))</f>
        <v xml:space="preserve">  </v>
      </c>
      <c r="G42" s="29">
        <v>235</v>
      </c>
      <c r="H42" s="29">
        <v>211</v>
      </c>
      <c r="I42" s="29">
        <v>145</v>
      </c>
      <c r="J42" s="29">
        <v>191</v>
      </c>
      <c r="K42" s="30">
        <f t="shared" si="8"/>
        <v>782</v>
      </c>
      <c r="L42" s="30">
        <f t="shared" si="9"/>
        <v>4</v>
      </c>
      <c r="M42" s="30">
        <f t="shared" si="10"/>
        <v>195.5</v>
      </c>
    </row>
    <row r="43" spans="2:13" s="1" customFormat="1" ht="13.95" customHeight="1" x14ac:dyDescent="0.25">
      <c r="B43" s="1" t="str">
        <f>Roster_Selection_Men!AB45&amp;" " &amp; "V "</f>
        <v xml:space="preserve">Concordia University V </v>
      </c>
      <c r="C43" s="1" t="str">
        <f>Roster_Selection_Men!AD45</f>
        <v>15-50179</v>
      </c>
      <c r="D43" s="1" t="str">
        <f>Roster_Selection_Men!AE45</f>
        <v>Kenji London</v>
      </c>
      <c r="E43" s="23"/>
      <c r="F43" s="1" t="str">
        <f>IF(ISERROR(Baker_Scores_Men_Var!E43), " ", IF(Baker_Scores_Men_Var!E43 = "Yes", "Yes", "  "))</f>
        <v xml:space="preserve">  </v>
      </c>
      <c r="G43" s="29">
        <v>0</v>
      </c>
      <c r="H43" s="29">
        <v>0</v>
      </c>
      <c r="I43" s="29">
        <v>0</v>
      </c>
      <c r="J43" s="29">
        <v>0</v>
      </c>
      <c r="K43" s="30">
        <f t="shared" si="8"/>
        <v>0</v>
      </c>
      <c r="L43" s="30">
        <f t="shared" si="9"/>
        <v>0</v>
      </c>
      <c r="M43" s="30">
        <f t="shared" si="10"/>
        <v>0</v>
      </c>
    </row>
    <row r="44" spans="2:13" s="1" customFormat="1" ht="13.95" customHeight="1" x14ac:dyDescent="0.25">
      <c r="B44" s="1" t="str">
        <f>Roster_Selection_Men!AB46&amp;" " &amp; "V "</f>
        <v xml:space="preserve">Concordia University V </v>
      </c>
      <c r="C44" s="1" t="str">
        <f>Roster_Selection_Men!AD46</f>
        <v>8649-30292</v>
      </c>
      <c r="D44" s="1" t="str">
        <f>Roster_Selection_Men!AE46</f>
        <v>Patrick Good</v>
      </c>
      <c r="E44" s="23"/>
      <c r="F44" s="1" t="str">
        <f>IF(ISERROR(Baker_Scores_Men_Var!E44), " ", IF(Baker_Scores_Men_Var!E44 = "Yes", "Yes", "  "))</f>
        <v xml:space="preserve">  </v>
      </c>
      <c r="G44" s="29">
        <v>192</v>
      </c>
      <c r="H44" s="29">
        <v>234</v>
      </c>
      <c r="I44" s="29">
        <v>235</v>
      </c>
      <c r="J44" s="29">
        <v>200</v>
      </c>
      <c r="K44" s="30">
        <f t="shared" si="8"/>
        <v>861</v>
      </c>
      <c r="L44" s="30">
        <f t="shared" si="9"/>
        <v>4</v>
      </c>
      <c r="M44" s="30">
        <f t="shared" si="10"/>
        <v>215.25</v>
      </c>
    </row>
    <row r="45" spans="2:13" s="1" customFormat="1" ht="13.95" customHeight="1" x14ac:dyDescent="0.25">
      <c r="B45" s="1" t="str">
        <f>Roster_Selection_Men!AB47&amp;" " &amp; "V "</f>
        <v xml:space="preserve">Concordia University V </v>
      </c>
      <c r="C45" s="1" t="str">
        <f>Roster_Selection_Men!AD47</f>
        <v>11-740997</v>
      </c>
      <c r="D45" s="1" t="str">
        <f>Roster_Selection_Men!AE47</f>
        <v>Spencer Mosher</v>
      </c>
      <c r="E45" s="23"/>
      <c r="F45" s="1" t="str">
        <f>IF(ISERROR(Baker_Scores_Men_Var!E45), " ", IF(Baker_Scores_Men_Var!E45 = "Yes", "Yes", "  "))</f>
        <v xml:space="preserve">  </v>
      </c>
      <c r="G45" s="29">
        <v>168</v>
      </c>
      <c r="H45" s="29">
        <v>0</v>
      </c>
      <c r="I45" s="29">
        <v>0</v>
      </c>
      <c r="J45" s="29">
        <v>182</v>
      </c>
      <c r="K45" s="30">
        <f t="shared" si="8"/>
        <v>350</v>
      </c>
      <c r="L45" s="30">
        <f t="shared" si="9"/>
        <v>2</v>
      </c>
      <c r="M45" s="30">
        <f t="shared" si="10"/>
        <v>175</v>
      </c>
    </row>
    <row r="46" spans="2:13" s="1" customFormat="1" ht="13.95" customHeight="1" x14ac:dyDescent="0.25">
      <c r="B46" s="1" t="s">
        <v>934</v>
      </c>
      <c r="C46" s="28" t="s">
        <v>8</v>
      </c>
      <c r="D46" s="23" t="s">
        <v>8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934</v>
      </c>
      <c r="C47" s="28" t="s">
        <v>8</v>
      </c>
      <c r="D47" s="23" t="s">
        <v>8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934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1052</v>
      </c>
      <c r="H49" s="30">
        <f t="shared" si="11"/>
        <v>1033</v>
      </c>
      <c r="I49" s="30">
        <f t="shared" si="11"/>
        <v>986</v>
      </c>
      <c r="J49" s="30">
        <f t="shared" si="11"/>
        <v>1012</v>
      </c>
      <c r="K49" s="34">
        <f t="shared" si="11"/>
        <v>4083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Roster_Selection_Men!AB61&amp;" " &amp; "V "</f>
        <v xml:space="preserve">Cornerstone University V </v>
      </c>
      <c r="C51" s="1" t="str">
        <f>Roster_Selection_Men!AD61</f>
        <v>11-325921</v>
      </c>
      <c r="D51" s="1" t="str">
        <f>Roster_Selection_Men!AE61</f>
        <v>Andrew Iler</v>
      </c>
      <c r="E51" s="23"/>
      <c r="F51" s="1" t="str">
        <f>IF(ISERROR(Baker_Scores_Men_Var!E51), " ", IF(Baker_Scores_Men_Var!E51 = "Yes", "Yes", "  "))</f>
        <v xml:space="preserve">  </v>
      </c>
      <c r="G51" s="29">
        <v>176</v>
      </c>
      <c r="H51" s="29">
        <v>175</v>
      </c>
      <c r="I51" s="29">
        <v>184</v>
      </c>
      <c r="J51" s="29">
        <v>202</v>
      </c>
      <c r="K51" s="30">
        <f t="shared" ref="K51:K61" si="12">SUM(G51:J51)</f>
        <v>737</v>
      </c>
      <c r="L51" s="30">
        <f t="shared" ref="L51:L61" si="13">COUNTIF(G51:J51, "&gt;0" )</f>
        <v>4</v>
      </c>
      <c r="M51" s="30">
        <f t="shared" ref="M51:M61" si="14">IF(L51=0,0,K51/L51)</f>
        <v>184.25</v>
      </c>
    </row>
    <row r="52" spans="2:13" s="1" customFormat="1" ht="13.95" customHeight="1" x14ac:dyDescent="0.25">
      <c r="B52" s="1" t="str">
        <f>Roster_Selection_Men!AB62&amp;" " &amp; "V "</f>
        <v xml:space="preserve">Cornerstone University V </v>
      </c>
      <c r="C52" s="1" t="str">
        <f>Roster_Selection_Men!AD62</f>
        <v>23-1236</v>
      </c>
      <c r="D52" s="1" t="str">
        <f>Roster_Selection_Men!AE62</f>
        <v>Carter Moon</v>
      </c>
      <c r="E52" s="23"/>
      <c r="F52" s="1" t="str">
        <f>IF(ISERROR(Baker_Scores_Men_Var!E52), " ", IF(Baker_Scores_Men_Var!E52 = "Yes", "Yes", "  "))</f>
        <v xml:space="preserve">  </v>
      </c>
      <c r="G52" s="29">
        <v>0</v>
      </c>
      <c r="H52" s="29">
        <v>209</v>
      </c>
      <c r="I52" s="29">
        <v>156</v>
      </c>
      <c r="J52" s="29">
        <v>0</v>
      </c>
      <c r="K52" s="30">
        <f t="shared" si="12"/>
        <v>365</v>
      </c>
      <c r="L52" s="30">
        <f t="shared" si="13"/>
        <v>2</v>
      </c>
      <c r="M52" s="30">
        <f t="shared" si="14"/>
        <v>182.5</v>
      </c>
    </row>
    <row r="53" spans="2:13" s="1" customFormat="1" ht="13.95" customHeight="1" x14ac:dyDescent="0.25">
      <c r="B53" s="1" t="str">
        <f>Roster_Selection_Men!AB63&amp;" " &amp; "V "</f>
        <v xml:space="preserve">Cornerstone University V </v>
      </c>
      <c r="C53" s="1" t="str">
        <f>Roster_Selection_Men!AD63</f>
        <v>11-404211</v>
      </c>
      <c r="D53" s="1" t="str">
        <f>Roster_Selection_Men!AE63</f>
        <v>Cody O'Neil</v>
      </c>
      <c r="E53" s="23"/>
      <c r="F53" s="1" t="str">
        <f>IF(ISERROR(Baker_Scores_Men_Var!E53), " ", IF(Baker_Scores_Men_Var!E53 = "Yes", "Yes", "  "))</f>
        <v xml:space="preserve">  </v>
      </c>
      <c r="G53" s="29">
        <v>151</v>
      </c>
      <c r="H53" s="29">
        <v>172</v>
      </c>
      <c r="I53" s="29">
        <v>183</v>
      </c>
      <c r="J53" s="29">
        <v>157</v>
      </c>
      <c r="K53" s="30">
        <f t="shared" si="12"/>
        <v>663</v>
      </c>
      <c r="L53" s="30">
        <f t="shared" si="13"/>
        <v>4</v>
      </c>
      <c r="M53" s="30">
        <f t="shared" si="14"/>
        <v>165.75</v>
      </c>
    </row>
    <row r="54" spans="2:13" s="1" customFormat="1" ht="13.95" customHeight="1" x14ac:dyDescent="0.25">
      <c r="B54" s="1" t="str">
        <f>Roster_Selection_Men!AB64&amp;" " &amp; "V "</f>
        <v xml:space="preserve">Cornerstone University V </v>
      </c>
      <c r="C54" s="1" t="str">
        <f>Roster_Selection_Men!AD64</f>
        <v>20-13758</v>
      </c>
      <c r="D54" s="1" t="str">
        <f>Roster_Selection_Men!AE64</f>
        <v>Elijah Heerema</v>
      </c>
      <c r="E54" s="23"/>
      <c r="F54" s="1" t="str">
        <f>IF(ISERROR(Baker_Scores_Men_Var!E54), " ", IF(Baker_Scores_Men_Var!E54 = "Yes", "Yes", "  "))</f>
        <v xml:space="preserve">  </v>
      </c>
      <c r="G54" s="29">
        <v>182</v>
      </c>
      <c r="H54" s="29">
        <v>184</v>
      </c>
      <c r="I54" s="29">
        <v>164</v>
      </c>
      <c r="J54" s="29">
        <v>157</v>
      </c>
      <c r="K54" s="30">
        <f t="shared" si="12"/>
        <v>687</v>
      </c>
      <c r="L54" s="30">
        <f t="shared" si="13"/>
        <v>4</v>
      </c>
      <c r="M54" s="30">
        <f t="shared" si="14"/>
        <v>171.75</v>
      </c>
    </row>
    <row r="55" spans="2:13" s="1" customFormat="1" ht="13.95" customHeight="1" x14ac:dyDescent="0.25">
      <c r="B55" s="1" t="str">
        <f>Roster_Selection_Men!AB65&amp;" " &amp; "V "</f>
        <v xml:space="preserve">Cornerstone University V </v>
      </c>
      <c r="C55" s="1" t="str">
        <f>Roster_Selection_Men!AD65</f>
        <v>7918-197</v>
      </c>
      <c r="D55" s="1" t="str">
        <f>Roster_Selection_Men!AE65</f>
        <v>Hunter Haldaman</v>
      </c>
      <c r="E55" s="23"/>
      <c r="F55" s="1" t="str">
        <f>IF(ISERROR(Baker_Scores_Men_Var!E55), " ", IF(Baker_Scores_Men_Var!E55 = "Yes", "Yes", "  "))</f>
        <v xml:space="preserve">  </v>
      </c>
      <c r="G55" s="29">
        <v>159</v>
      </c>
      <c r="H55" s="29">
        <v>179</v>
      </c>
      <c r="I55" s="29">
        <v>220</v>
      </c>
      <c r="J55" s="29">
        <v>245</v>
      </c>
      <c r="K55" s="30">
        <f t="shared" si="12"/>
        <v>803</v>
      </c>
      <c r="L55" s="30">
        <f t="shared" si="13"/>
        <v>4</v>
      </c>
      <c r="M55" s="30">
        <f t="shared" si="14"/>
        <v>200.75</v>
      </c>
    </row>
    <row r="56" spans="2:13" s="1" customFormat="1" ht="13.95" customHeight="1" x14ac:dyDescent="0.25">
      <c r="B56" s="1" t="str">
        <f>Roster_Selection_Men!AB66&amp;" " &amp; "V "</f>
        <v xml:space="preserve">Cornerstone University V </v>
      </c>
      <c r="C56" s="1" t="str">
        <f>Roster_Selection_Men!AD66</f>
        <v>21-5614</v>
      </c>
      <c r="D56" s="1" t="str">
        <f>Roster_Selection_Men!AE66</f>
        <v>Jamel Williams</v>
      </c>
      <c r="E56" s="23"/>
      <c r="F56" s="1" t="str">
        <f>IF(ISERROR(Baker_Scores_Men_Var!E56), " ", IF(Baker_Scores_Men_Var!E56 = "Yes", "Yes", "  "))</f>
        <v xml:space="preserve">  </v>
      </c>
      <c r="G56" s="29">
        <v>150</v>
      </c>
      <c r="H56" s="29">
        <v>0</v>
      </c>
      <c r="I56" s="29">
        <v>0</v>
      </c>
      <c r="J56" s="29">
        <v>172</v>
      </c>
      <c r="K56" s="30">
        <f t="shared" si="12"/>
        <v>322</v>
      </c>
      <c r="L56" s="30">
        <f t="shared" si="13"/>
        <v>2</v>
      </c>
      <c r="M56" s="30">
        <f t="shared" si="14"/>
        <v>161</v>
      </c>
    </row>
    <row r="57" spans="2:13" s="1" customFormat="1" ht="13.95" customHeight="1" x14ac:dyDescent="0.25">
      <c r="B57" s="1" t="str">
        <f>Roster_Selection_Men!AB67&amp;" " &amp; "V "</f>
        <v xml:space="preserve"> V </v>
      </c>
      <c r="C57" s="1" t="str">
        <f>Roster_Selection_Men!AD67</f>
        <v/>
      </c>
      <c r="D57" s="1" t="str">
        <f>Roster_Selection_Men!AE67</f>
        <v/>
      </c>
      <c r="E57" s="23"/>
      <c r="F57" s="1" t="str">
        <f>IF(ISERROR(Baker_Scores_Men_Var!E57), " ", IF(Baker_Scores_Men_Var!E57 = "Yes", "Yes", "  "))</f>
        <v xml:space="preserve">  </v>
      </c>
      <c r="G57" s="29">
        <v>0</v>
      </c>
      <c r="H57" s="29">
        <v>0</v>
      </c>
      <c r="I57" s="29">
        <v>0</v>
      </c>
      <c r="J57" s="29">
        <v>0</v>
      </c>
      <c r="K57" s="30">
        <f t="shared" si="12"/>
        <v>0</v>
      </c>
      <c r="L57" s="30">
        <f t="shared" si="13"/>
        <v>0</v>
      </c>
      <c r="M57" s="30">
        <f t="shared" si="14"/>
        <v>0</v>
      </c>
    </row>
    <row r="58" spans="2:13" s="1" customFormat="1" ht="13.95" customHeight="1" x14ac:dyDescent="0.25">
      <c r="B58" s="1" t="str">
        <f>Roster_Selection_Men!AB68&amp;" " &amp; "V "</f>
        <v xml:space="preserve"> V </v>
      </c>
      <c r="C58" s="1" t="str">
        <f>Roster_Selection_Men!AD68</f>
        <v/>
      </c>
      <c r="D58" s="1" t="str">
        <f>Roster_Selection_Men!AE68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935</v>
      </c>
      <c r="C59" s="28" t="s">
        <v>8</v>
      </c>
      <c r="D59" s="23" t="s">
        <v>8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935</v>
      </c>
      <c r="C60" s="28" t="s">
        <v>8</v>
      </c>
      <c r="D60" s="23" t="s">
        <v>8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935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818</v>
      </c>
      <c r="H62" s="30">
        <f t="shared" si="15"/>
        <v>919</v>
      </c>
      <c r="I62" s="30">
        <f t="shared" si="15"/>
        <v>907</v>
      </c>
      <c r="J62" s="30">
        <f t="shared" si="15"/>
        <v>933</v>
      </c>
      <c r="K62" s="34">
        <f t="shared" si="15"/>
        <v>3577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Roster_Selection_Men!AB70&amp;" " &amp; "V "</f>
        <v xml:space="preserve">Ferris State University V </v>
      </c>
      <c r="C64" s="1" t="str">
        <f>Roster_Selection_Men!AD70</f>
        <v>9815-3826</v>
      </c>
      <c r="D64" s="1" t="str">
        <f>Roster_Selection_Men!AE70</f>
        <v>Grant Gross</v>
      </c>
      <c r="E64" s="23"/>
      <c r="F64" s="1" t="str">
        <f>IF(ISERROR(Baker_Scores_Men_Var!E64), " ", IF(Baker_Scores_Men_Var!E64 = "Yes", "Yes", "  "))</f>
        <v xml:space="preserve">  </v>
      </c>
      <c r="G64" s="29">
        <v>171</v>
      </c>
      <c r="H64" s="29">
        <v>178</v>
      </c>
      <c r="I64" s="29">
        <v>140</v>
      </c>
      <c r="J64" s="29">
        <v>173</v>
      </c>
      <c r="K64" s="30">
        <f t="shared" ref="K64:K74" si="16">SUM(G64:J64)</f>
        <v>662</v>
      </c>
      <c r="L64" s="30">
        <f t="shared" ref="L64:L74" si="17">COUNTIF(G64:J64, "&gt;0" )</f>
        <v>4</v>
      </c>
      <c r="M64" s="30">
        <f t="shared" ref="M64:M74" si="18">IF(L64=0,0,K64/L64)</f>
        <v>165.5</v>
      </c>
    </row>
    <row r="65" spans="2:13" s="1" customFormat="1" ht="13.95" customHeight="1" x14ac:dyDescent="0.25">
      <c r="B65" s="1" t="str">
        <f>Roster_Selection_Men!AB71&amp;" " &amp; "V "</f>
        <v xml:space="preserve">Ferris State University V </v>
      </c>
      <c r="C65" s="1" t="str">
        <f>Roster_Selection_Men!AD71</f>
        <v>15-159655</v>
      </c>
      <c r="D65" s="1" t="str">
        <f>Roster_Selection_Men!AE71</f>
        <v>Kaleb Rowland</v>
      </c>
      <c r="E65" s="23"/>
      <c r="F65" s="1" t="str">
        <f>IF(ISERROR(Baker_Scores_Men_Var!E65), " ", IF(Baker_Scores_Men_Var!E65 = "Yes", "Yes", "  "))</f>
        <v xml:space="preserve">  </v>
      </c>
      <c r="G65" s="29">
        <v>202</v>
      </c>
      <c r="H65" s="29">
        <v>164</v>
      </c>
      <c r="I65" s="29">
        <v>180</v>
      </c>
      <c r="J65" s="29">
        <v>212</v>
      </c>
      <c r="K65" s="30">
        <f t="shared" si="16"/>
        <v>758</v>
      </c>
      <c r="L65" s="30">
        <f t="shared" si="17"/>
        <v>4</v>
      </c>
      <c r="M65" s="30">
        <f t="shared" si="18"/>
        <v>189.5</v>
      </c>
    </row>
    <row r="66" spans="2:13" s="1" customFormat="1" ht="13.95" customHeight="1" x14ac:dyDescent="0.25">
      <c r="B66" s="1" t="str">
        <f>Roster_Selection_Men!AB72&amp;" " &amp; "V "</f>
        <v xml:space="preserve">Ferris State University V </v>
      </c>
      <c r="C66" s="1" t="str">
        <f>Roster_Selection_Men!AD72</f>
        <v>22-22992</v>
      </c>
      <c r="D66" s="1" t="str">
        <f>Roster_Selection_Men!AE72</f>
        <v>Marcus Doucette</v>
      </c>
      <c r="E66" s="23"/>
      <c r="F66" s="1" t="str">
        <f>IF(ISERROR(Baker_Scores_Men_Var!E66), " ", IF(Baker_Scores_Men_Var!E66 = "Yes", "Yes", "  "))</f>
        <v xml:space="preserve">  </v>
      </c>
      <c r="G66" s="29">
        <v>141</v>
      </c>
      <c r="H66" s="29">
        <v>175</v>
      </c>
      <c r="I66" s="29">
        <v>179</v>
      </c>
      <c r="J66" s="29">
        <v>124</v>
      </c>
      <c r="K66" s="30">
        <f t="shared" si="16"/>
        <v>619</v>
      </c>
      <c r="L66" s="30">
        <f t="shared" si="17"/>
        <v>4</v>
      </c>
      <c r="M66" s="30">
        <f t="shared" si="18"/>
        <v>154.75</v>
      </c>
    </row>
    <row r="67" spans="2:13" s="1" customFormat="1" ht="13.95" customHeight="1" x14ac:dyDescent="0.25">
      <c r="B67" s="1" t="str">
        <f>Roster_Selection_Men!AB73&amp;" " &amp; "V "</f>
        <v xml:space="preserve">Ferris State University V </v>
      </c>
      <c r="C67" s="1" t="str">
        <f>Roster_Selection_Men!AD73</f>
        <v>23-14813</v>
      </c>
      <c r="D67" s="1" t="str">
        <f>Roster_Selection_Men!AE73</f>
        <v>Nathan Diephouse</v>
      </c>
      <c r="E67" s="23"/>
      <c r="F67" s="1" t="str">
        <f>IF(ISERROR(Baker_Scores_Men_Var!E67), " ", IF(Baker_Scores_Men_Var!E67 = "Yes", "Yes", "  "))</f>
        <v xml:space="preserve">  </v>
      </c>
      <c r="G67" s="29">
        <v>168</v>
      </c>
      <c r="H67" s="29">
        <v>231</v>
      </c>
      <c r="I67" s="29">
        <v>146</v>
      </c>
      <c r="J67" s="29">
        <v>145</v>
      </c>
      <c r="K67" s="30">
        <f t="shared" si="16"/>
        <v>690</v>
      </c>
      <c r="L67" s="30">
        <f t="shared" si="17"/>
        <v>4</v>
      </c>
      <c r="M67" s="30">
        <f t="shared" si="18"/>
        <v>172.5</v>
      </c>
    </row>
    <row r="68" spans="2:13" s="1" customFormat="1" ht="13.95" customHeight="1" x14ac:dyDescent="0.25">
      <c r="B68" s="1" t="str">
        <f>Roster_Selection_Men!AB74&amp;" " &amp; "V "</f>
        <v xml:space="preserve">Ferris State University V </v>
      </c>
      <c r="C68" s="1" t="str">
        <f>Roster_Selection_Men!AD74</f>
        <v>8163-4854372</v>
      </c>
      <c r="D68" s="1" t="str">
        <f>Roster_Selection_Men!AE74</f>
        <v>Tyler Leone</v>
      </c>
      <c r="E68" s="23"/>
      <c r="F68" s="1" t="str">
        <f>IF(ISERROR(Baker_Scores_Men_Var!E68), " ", IF(Baker_Scores_Men_Var!E68 = "Yes", "Yes", "  "))</f>
        <v xml:space="preserve">  </v>
      </c>
      <c r="G68" s="29">
        <v>187</v>
      </c>
      <c r="H68" s="29">
        <v>161</v>
      </c>
      <c r="I68" s="29">
        <v>170</v>
      </c>
      <c r="J68" s="29">
        <v>178</v>
      </c>
      <c r="K68" s="30">
        <f t="shared" si="16"/>
        <v>696</v>
      </c>
      <c r="L68" s="30">
        <f t="shared" si="17"/>
        <v>4</v>
      </c>
      <c r="M68" s="30">
        <f t="shared" si="18"/>
        <v>174</v>
      </c>
    </row>
    <row r="69" spans="2:13" s="1" customFormat="1" ht="13.95" customHeight="1" x14ac:dyDescent="0.25">
      <c r="B69" s="1" t="str">
        <f>Roster_Selection_Men!AB75&amp;" " &amp; "V "</f>
        <v xml:space="preserve"> V </v>
      </c>
      <c r="C69" s="1" t="str">
        <f>Roster_Selection_Men!AD75</f>
        <v/>
      </c>
      <c r="D69" s="1" t="str">
        <f>Roster_Selection_Men!AE75</f>
        <v/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30">
        <f t="shared" si="16"/>
        <v>0</v>
      </c>
      <c r="L69" s="30">
        <f t="shared" si="17"/>
        <v>0</v>
      </c>
      <c r="M69" s="30">
        <f t="shared" si="18"/>
        <v>0</v>
      </c>
    </row>
    <row r="70" spans="2:13" s="1" customFormat="1" ht="13.95" customHeight="1" x14ac:dyDescent="0.25">
      <c r="B70" s="1" t="str">
        <f>Roster_Selection_Men!AB76&amp;" " &amp; "V "</f>
        <v xml:space="preserve"> V </v>
      </c>
      <c r="C70" s="1" t="str">
        <f>Roster_Selection_Men!AD76</f>
        <v/>
      </c>
      <c r="D70" s="1" t="str">
        <f>Roster_Selection_Men!AE76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</row>
    <row r="71" spans="2:13" s="1" customFormat="1" ht="13.95" customHeight="1" x14ac:dyDescent="0.25">
      <c r="B71" s="1" t="str">
        <f>Roster_Selection_Men!AB77&amp;" " &amp; "V "</f>
        <v xml:space="preserve"> V </v>
      </c>
      <c r="C71" s="1" t="str">
        <f>Roster_Selection_Men!AD77</f>
        <v/>
      </c>
      <c r="D71" s="1" t="str">
        <f>Roster_Selection_Men!AE77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936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936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936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869</v>
      </c>
      <c r="H75" s="30">
        <f t="shared" si="19"/>
        <v>909</v>
      </c>
      <c r="I75" s="30">
        <f t="shared" si="19"/>
        <v>815</v>
      </c>
      <c r="J75" s="30">
        <f t="shared" si="19"/>
        <v>832</v>
      </c>
      <c r="K75" s="34">
        <f t="shared" si="19"/>
        <v>3425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Roster_Selection_Men!AB81&amp;" " &amp; "V "</f>
        <v xml:space="preserve">Grand Valley State University V </v>
      </c>
      <c r="C77" s="1" t="str">
        <f>Roster_Selection_Men!AD81</f>
        <v>23-10097</v>
      </c>
      <c r="D77" s="1" t="str">
        <f>Roster_Selection_Men!AE81</f>
        <v>Caleb Franke</v>
      </c>
      <c r="E77" s="23"/>
      <c r="F77" s="1" t="str">
        <f>IF(ISERROR(Baker_Scores_Men_Var!E77), " ", IF(Baker_Scores_Men_Var!E77 = "Yes", "Yes", "  "))</f>
        <v xml:space="preserve">  </v>
      </c>
      <c r="G77" s="29">
        <v>179</v>
      </c>
      <c r="H77" s="29">
        <v>197</v>
      </c>
      <c r="I77" s="29">
        <v>216</v>
      </c>
      <c r="J77" s="29">
        <v>175</v>
      </c>
      <c r="K77" s="30">
        <f t="shared" ref="K77:K87" si="20">SUM(G77:J77)</f>
        <v>767</v>
      </c>
      <c r="L77" s="30">
        <f t="shared" ref="L77:L87" si="21">COUNTIF(G77:J77, "&gt;0" )</f>
        <v>4</v>
      </c>
      <c r="M77" s="30">
        <f t="shared" ref="M77:M87" si="22">IF(L77=0,0,K77/L77)</f>
        <v>191.75</v>
      </c>
    </row>
    <row r="78" spans="2:13" s="1" customFormat="1" ht="13.95" customHeight="1" x14ac:dyDescent="0.25">
      <c r="B78" s="1" t="str">
        <f>Roster_Selection_Men!AB82&amp;" " &amp; "V "</f>
        <v xml:space="preserve">Grand Valley State University V </v>
      </c>
      <c r="C78" s="1" t="str">
        <f>Roster_Selection_Men!AD82</f>
        <v>11-237770</v>
      </c>
      <c r="D78" s="1" t="str">
        <f>Roster_Selection_Men!AE82</f>
        <v>Gabriel Johnson</v>
      </c>
      <c r="E78" s="23"/>
      <c r="F78" s="1" t="str">
        <f>IF(ISERROR(Baker_Scores_Men_Var!E78), " ", IF(Baker_Scores_Men_Var!E78 = "Yes", "Yes", "  "))</f>
        <v xml:space="preserve">  </v>
      </c>
      <c r="G78" s="29">
        <v>193</v>
      </c>
      <c r="H78" s="29">
        <v>175</v>
      </c>
      <c r="I78" s="29">
        <v>212</v>
      </c>
      <c r="J78" s="29">
        <v>215</v>
      </c>
      <c r="K78" s="30">
        <f t="shared" si="20"/>
        <v>795</v>
      </c>
      <c r="L78" s="30">
        <f t="shared" si="21"/>
        <v>4</v>
      </c>
      <c r="M78" s="30">
        <f t="shared" si="22"/>
        <v>198.75</v>
      </c>
    </row>
    <row r="79" spans="2:13" s="1" customFormat="1" ht="13.95" customHeight="1" x14ac:dyDescent="0.25">
      <c r="B79" s="1" t="str">
        <f>Roster_Selection_Men!AB83&amp;" " &amp; "V "</f>
        <v xml:space="preserve">Grand Valley State University V </v>
      </c>
      <c r="C79" s="1" t="str">
        <f>Roster_Selection_Men!AD83</f>
        <v>8778-58051</v>
      </c>
      <c r="D79" s="1" t="str">
        <f>Roster_Selection_Men!AE83</f>
        <v>Gavin Derwich</v>
      </c>
      <c r="E79" s="23"/>
      <c r="F79" s="1" t="str">
        <f>IF(ISERROR(Baker_Scores_Men_Var!E79), " ", IF(Baker_Scores_Men_Var!E79 = "Yes", "Yes", "  "))</f>
        <v xml:space="preserve">  </v>
      </c>
      <c r="G79" s="29">
        <v>137</v>
      </c>
      <c r="H79" s="29">
        <v>167</v>
      </c>
      <c r="I79" s="29">
        <v>149</v>
      </c>
      <c r="J79" s="29">
        <v>153</v>
      </c>
      <c r="K79" s="30">
        <f t="shared" si="20"/>
        <v>606</v>
      </c>
      <c r="L79" s="30">
        <f t="shared" si="21"/>
        <v>4</v>
      </c>
      <c r="M79" s="30">
        <f t="shared" si="22"/>
        <v>151.5</v>
      </c>
    </row>
    <row r="80" spans="2:13" s="1" customFormat="1" ht="13.95" customHeight="1" x14ac:dyDescent="0.25">
      <c r="B80" s="1" t="str">
        <f>Roster_Selection_Men!AB84&amp;" " &amp; "V "</f>
        <v xml:space="preserve">Grand Valley State University V </v>
      </c>
      <c r="C80" s="1" t="str">
        <f>Roster_Selection_Men!AD84</f>
        <v>18-89021</v>
      </c>
      <c r="D80" s="1" t="str">
        <f>Roster_Selection_Men!AE84</f>
        <v>Jacob Ngo</v>
      </c>
      <c r="E80" s="23"/>
      <c r="F80" s="1" t="str">
        <f>IF(ISERROR(Baker_Scores_Men_Var!E80), " ", IF(Baker_Scores_Men_Var!E80 = "Yes", "Yes", "  "))</f>
        <v xml:space="preserve">  </v>
      </c>
      <c r="G80" s="29">
        <v>217</v>
      </c>
      <c r="H80" s="29">
        <v>174</v>
      </c>
      <c r="I80" s="29">
        <v>146</v>
      </c>
      <c r="J80" s="29">
        <v>124</v>
      </c>
      <c r="K80" s="30">
        <f t="shared" si="20"/>
        <v>661</v>
      </c>
      <c r="L80" s="30">
        <f t="shared" si="21"/>
        <v>4</v>
      </c>
      <c r="M80" s="30">
        <f t="shared" si="22"/>
        <v>165.25</v>
      </c>
    </row>
    <row r="81" spans="2:13" s="1" customFormat="1" ht="13.95" customHeight="1" x14ac:dyDescent="0.25">
      <c r="B81" s="1" t="str">
        <f>Roster_Selection_Men!AB85&amp;" " &amp; "V "</f>
        <v xml:space="preserve">Grand Valley State University V </v>
      </c>
      <c r="C81" s="1" t="str">
        <f>Roster_Selection_Men!AD85</f>
        <v>23-10091</v>
      </c>
      <c r="D81" s="1" t="str">
        <f>Roster_Selection_Men!AE85</f>
        <v>Korbin Tenbrink</v>
      </c>
      <c r="E81" s="23"/>
      <c r="F81" s="1" t="str">
        <f>IF(ISERROR(Baker_Scores_Men_Var!E81), " ", IF(Baker_Scores_Men_Var!E81 = "Yes", "Yes", "  "))</f>
        <v xml:space="preserve">  </v>
      </c>
      <c r="G81" s="29">
        <v>158</v>
      </c>
      <c r="H81" s="29">
        <v>216</v>
      </c>
      <c r="I81" s="29">
        <v>175</v>
      </c>
      <c r="J81" s="29">
        <v>184</v>
      </c>
      <c r="K81" s="30">
        <f t="shared" si="20"/>
        <v>733</v>
      </c>
      <c r="L81" s="30">
        <f t="shared" si="21"/>
        <v>4</v>
      </c>
      <c r="M81" s="30">
        <f t="shared" si="22"/>
        <v>183.25</v>
      </c>
    </row>
    <row r="82" spans="2:13" s="1" customFormat="1" ht="13.95" customHeight="1" x14ac:dyDescent="0.25">
      <c r="B82" s="1" t="str">
        <f>Roster_Selection_Men!AB86&amp;" " &amp; "V "</f>
        <v xml:space="preserve"> V </v>
      </c>
      <c r="C82" s="1" t="str">
        <f>Roster_Selection_Men!AD86</f>
        <v/>
      </c>
      <c r="D82" s="1" t="str">
        <f>Roster_Selection_Men!AE86</f>
        <v/>
      </c>
      <c r="E82" s="23"/>
      <c r="F82" s="1" t="str">
        <f>IF(ISERROR(Baker_Scores_Men_Var!E82), " ", IF(Baker_Scores_Men_Var!E82 = "Yes", "Yes", "  "))</f>
        <v xml:space="preserve">  </v>
      </c>
      <c r="G82" s="29">
        <v>0</v>
      </c>
      <c r="H82" s="29">
        <v>0</v>
      </c>
      <c r="I82" s="29">
        <v>0</v>
      </c>
      <c r="J82" s="29">
        <v>0</v>
      </c>
      <c r="K82" s="30">
        <f t="shared" si="20"/>
        <v>0</v>
      </c>
      <c r="L82" s="30">
        <f t="shared" si="21"/>
        <v>0</v>
      </c>
      <c r="M82" s="30">
        <f t="shared" si="22"/>
        <v>0</v>
      </c>
    </row>
    <row r="83" spans="2:13" s="1" customFormat="1" ht="13.95" customHeight="1" x14ac:dyDescent="0.25">
      <c r="B83" s="1" t="str">
        <f>Roster_Selection_Men!AB87&amp;" " &amp; "V "</f>
        <v xml:space="preserve"> V </v>
      </c>
      <c r="C83" s="1" t="str">
        <f>Roster_Selection_Men!AD87</f>
        <v/>
      </c>
      <c r="D83" s="1" t="str">
        <f>Roster_Selection_Men!AE87</f>
        <v/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</row>
    <row r="84" spans="2:13" s="1" customFormat="1" ht="13.95" customHeight="1" x14ac:dyDescent="0.25">
      <c r="B84" s="1" t="str">
        <f>Roster_Selection_Men!AB88&amp;" " &amp; "V "</f>
        <v xml:space="preserve"> V </v>
      </c>
      <c r="C84" s="1" t="str">
        <f>Roster_Selection_Men!AD88</f>
        <v/>
      </c>
      <c r="D84" s="1" t="str">
        <f>Roster_Selection_Men!AE88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</row>
    <row r="85" spans="2:13" s="1" customFormat="1" ht="13.95" customHeight="1" x14ac:dyDescent="0.25">
      <c r="B85" s="1" t="s">
        <v>937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937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937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884</v>
      </c>
      <c r="H88" s="30">
        <f t="shared" si="23"/>
        <v>929</v>
      </c>
      <c r="I88" s="30">
        <f t="shared" si="23"/>
        <v>898</v>
      </c>
      <c r="J88" s="30">
        <f t="shared" si="23"/>
        <v>851</v>
      </c>
      <c r="K88" s="34">
        <f t="shared" si="23"/>
        <v>3562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Roster_Selection_Men!AB93&amp;" " &amp; "V "</f>
        <v xml:space="preserve">Indiana Institute Of Technology V </v>
      </c>
      <c r="C90" s="1" t="str">
        <f>Roster_Selection_Men!AD93</f>
        <v>8766-17343</v>
      </c>
      <c r="D90" s="1" t="str">
        <f>Roster_Selection_Men!AE93</f>
        <v>Alexander Horton</v>
      </c>
      <c r="E90" s="23"/>
      <c r="F90" s="1" t="str">
        <f>IF(ISERROR(Baker_Scores_Men_Var!E90), " ", IF(Baker_Scores_Men_Var!E90 = "Yes", "Yes", "  "))</f>
        <v xml:space="preserve">  </v>
      </c>
      <c r="G90" s="29">
        <v>214</v>
      </c>
      <c r="H90" s="29">
        <v>201</v>
      </c>
      <c r="I90" s="29">
        <v>204</v>
      </c>
      <c r="J90" s="29">
        <v>247</v>
      </c>
      <c r="K90" s="30">
        <f t="shared" ref="K90:K100" si="24">SUM(G90:J90)</f>
        <v>866</v>
      </c>
      <c r="L90" s="30">
        <f t="shared" ref="L90:L100" si="25">COUNTIF(G90:J90, "&gt;0" )</f>
        <v>4</v>
      </c>
      <c r="M90" s="30">
        <f t="shared" ref="M90:M100" si="26">IF(L90=0,0,K90/L90)</f>
        <v>216.5</v>
      </c>
    </row>
    <row r="91" spans="2:13" s="1" customFormat="1" ht="13.95" customHeight="1" x14ac:dyDescent="0.25">
      <c r="B91" s="1" t="str">
        <f>Roster_Selection_Men!AB94&amp;" " &amp; "V "</f>
        <v xml:space="preserve">Indiana Institute Of Technology V </v>
      </c>
      <c r="C91" s="1" t="str">
        <f>Roster_Selection_Men!AD94</f>
        <v>11-528368</v>
      </c>
      <c r="D91" s="1" t="str">
        <f>Roster_Selection_Men!AE94</f>
        <v>Brandon Haney</v>
      </c>
      <c r="E91" s="23"/>
      <c r="F91" s="1" t="str">
        <f>IF(ISERROR(Baker_Scores_Men_Var!E91), " ", IF(Baker_Scores_Men_Var!E91 = "Yes", "Yes", "  "))</f>
        <v xml:space="preserve">  </v>
      </c>
      <c r="G91" s="29">
        <v>234</v>
      </c>
      <c r="H91" s="29">
        <v>269</v>
      </c>
      <c r="I91" s="29">
        <v>199</v>
      </c>
      <c r="J91" s="29">
        <v>212</v>
      </c>
      <c r="K91" s="30">
        <f t="shared" si="24"/>
        <v>914</v>
      </c>
      <c r="L91" s="30">
        <f t="shared" si="25"/>
        <v>4</v>
      </c>
      <c r="M91" s="30">
        <f t="shared" si="26"/>
        <v>228.5</v>
      </c>
    </row>
    <row r="92" spans="2:13" s="1" customFormat="1" ht="13.95" customHeight="1" x14ac:dyDescent="0.25">
      <c r="B92" s="1" t="str">
        <f>Roster_Selection_Men!AB95&amp;" " &amp; "V "</f>
        <v xml:space="preserve">Indiana Institute Of Technology V </v>
      </c>
      <c r="C92" s="1" t="str">
        <f>Roster_Selection_Men!AD95</f>
        <v>11-73178</v>
      </c>
      <c r="D92" s="1" t="str">
        <f>Roster_Selection_Men!AE95</f>
        <v>Brent Shroyer</v>
      </c>
      <c r="E92" s="23"/>
      <c r="F92" s="1" t="str">
        <f>IF(ISERROR(Baker_Scores_Men_Var!E92), " ", IF(Baker_Scores_Men_Var!E92 = "Yes", "Yes", "  "))</f>
        <v xml:space="preserve">  </v>
      </c>
      <c r="G92" s="29">
        <v>171</v>
      </c>
      <c r="H92" s="29">
        <v>0</v>
      </c>
      <c r="I92" s="29">
        <v>0</v>
      </c>
      <c r="J92" s="29">
        <v>0</v>
      </c>
      <c r="K92" s="30">
        <f t="shared" si="24"/>
        <v>171</v>
      </c>
      <c r="L92" s="30">
        <f t="shared" si="25"/>
        <v>1</v>
      </c>
      <c r="M92" s="30">
        <f t="shared" si="26"/>
        <v>171</v>
      </c>
    </row>
    <row r="93" spans="2:13" s="1" customFormat="1" ht="13.95" customHeight="1" x14ac:dyDescent="0.25">
      <c r="B93" s="1" t="str">
        <f>Roster_Selection_Men!AB96&amp;" " &amp; "V "</f>
        <v xml:space="preserve">Indiana Institute Of Technology V </v>
      </c>
      <c r="C93" s="1" t="str">
        <f>Roster_Selection_Men!AD96</f>
        <v>7914-34818</v>
      </c>
      <c r="D93" s="1" t="str">
        <f>Roster_Selection_Men!AE96</f>
        <v>Chayton Bass</v>
      </c>
      <c r="E93" s="23"/>
      <c r="F93" s="1" t="str">
        <f>IF(ISERROR(Baker_Scores_Men_Var!E93), " ", IF(Baker_Scores_Men_Var!E93 = "Yes", "Yes", "  "))</f>
        <v xml:space="preserve">  </v>
      </c>
      <c r="G93" s="29">
        <v>169</v>
      </c>
      <c r="H93" s="29">
        <v>0</v>
      </c>
      <c r="I93" s="29">
        <v>0</v>
      </c>
      <c r="J93" s="29">
        <v>198</v>
      </c>
      <c r="K93" s="30">
        <f t="shared" si="24"/>
        <v>367</v>
      </c>
      <c r="L93" s="30">
        <f t="shared" si="25"/>
        <v>2</v>
      </c>
      <c r="M93" s="30">
        <f t="shared" si="26"/>
        <v>183.5</v>
      </c>
    </row>
    <row r="94" spans="2:13" s="1" customFormat="1" ht="13.95" customHeight="1" x14ac:dyDescent="0.25">
      <c r="B94" s="1" t="str">
        <f>Roster_Selection_Men!AB97&amp;" " &amp; "V "</f>
        <v xml:space="preserve">Indiana Institute Of Technology V </v>
      </c>
      <c r="C94" s="1" t="str">
        <f>Roster_Selection_Men!AD97</f>
        <v>11-118974</v>
      </c>
      <c r="D94" s="1" t="str">
        <f>Roster_Selection_Men!AE97</f>
        <v>Jacob Frogge</v>
      </c>
      <c r="E94" s="23"/>
      <c r="F94" s="1" t="str">
        <f>IF(ISERROR(Baker_Scores_Men_Var!E94), " ", IF(Baker_Scores_Men_Var!E94 = "Yes", "Yes", "  "))</f>
        <v xml:space="preserve">  </v>
      </c>
      <c r="G94" s="29">
        <v>0</v>
      </c>
      <c r="H94" s="29">
        <v>0</v>
      </c>
      <c r="I94" s="29">
        <v>0</v>
      </c>
      <c r="J94" s="29">
        <v>0</v>
      </c>
      <c r="K94" s="30">
        <f t="shared" si="24"/>
        <v>0</v>
      </c>
      <c r="L94" s="30">
        <f t="shared" si="25"/>
        <v>0</v>
      </c>
      <c r="M94" s="30">
        <f t="shared" si="26"/>
        <v>0</v>
      </c>
    </row>
    <row r="95" spans="2:13" s="1" customFormat="1" ht="13.95" customHeight="1" x14ac:dyDescent="0.25">
      <c r="B95" s="1" t="str">
        <f>Roster_Selection_Men!AB98&amp;" " &amp; "V "</f>
        <v xml:space="preserve">Indiana Institute Of Technology V </v>
      </c>
      <c r="C95" s="1" t="str">
        <f>Roster_Selection_Men!AD98</f>
        <v>7919-191</v>
      </c>
      <c r="D95" s="1" t="str">
        <f>Roster_Selection_Men!AE98</f>
        <v>Jayden Combs</v>
      </c>
      <c r="E95" s="23"/>
      <c r="F95" s="1" t="str">
        <f>IF(ISERROR(Baker_Scores_Men_Var!E95), " ", IF(Baker_Scores_Men_Var!E95 = "Yes", "Yes", "  "))</f>
        <v xml:space="preserve">  </v>
      </c>
      <c r="G95" s="29">
        <v>0</v>
      </c>
      <c r="H95" s="29">
        <v>184</v>
      </c>
      <c r="I95" s="29">
        <v>190</v>
      </c>
      <c r="J95" s="29">
        <v>230</v>
      </c>
      <c r="K95" s="30">
        <f t="shared" si="24"/>
        <v>604</v>
      </c>
      <c r="L95" s="30">
        <f t="shared" si="25"/>
        <v>3</v>
      </c>
      <c r="M95" s="30">
        <f t="shared" si="26"/>
        <v>201.33333333333334</v>
      </c>
    </row>
    <row r="96" spans="2:13" s="1" customFormat="1" ht="13.95" customHeight="1" x14ac:dyDescent="0.25">
      <c r="B96" s="1" t="str">
        <f>Roster_Selection_Men!AB99&amp;" " &amp; "V "</f>
        <v xml:space="preserve">Indiana Institute Of Technology V </v>
      </c>
      <c r="C96" s="1" t="str">
        <f>Roster_Selection_Men!AD99</f>
        <v>11-456297</v>
      </c>
      <c r="D96" s="1" t="str">
        <f>Roster_Selection_Men!AE99</f>
        <v>Parker Laubach</v>
      </c>
      <c r="E96" s="23"/>
      <c r="F96" s="1" t="str">
        <f>IF(ISERROR(Baker_Scores_Men_Var!E96), " ", IF(Baker_Scores_Men_Var!E96 = "Yes", "Yes", "  "))</f>
        <v xml:space="preserve">  </v>
      </c>
      <c r="G96" s="29">
        <v>0</v>
      </c>
      <c r="H96" s="29">
        <v>200</v>
      </c>
      <c r="I96" s="29">
        <v>220</v>
      </c>
      <c r="J96" s="29">
        <v>211</v>
      </c>
      <c r="K96" s="30">
        <f t="shared" si="24"/>
        <v>631</v>
      </c>
      <c r="L96" s="30">
        <f t="shared" si="25"/>
        <v>3</v>
      </c>
      <c r="M96" s="30">
        <f t="shared" si="26"/>
        <v>210.33333333333334</v>
      </c>
    </row>
    <row r="97" spans="2:13" s="1" customFormat="1" ht="13.95" customHeight="1" x14ac:dyDescent="0.25">
      <c r="B97" s="1" t="str">
        <f>Roster_Selection_Men!AB100&amp;" " &amp; "V "</f>
        <v xml:space="preserve">Indiana Institute Of Technology V </v>
      </c>
      <c r="C97" s="1" t="str">
        <f>Roster_Selection_Men!AD100</f>
        <v>11-136310</v>
      </c>
      <c r="D97" s="1" t="str">
        <f>Roster_Selection_Men!AE100</f>
        <v>Race Lowder</v>
      </c>
      <c r="E97" s="23"/>
      <c r="F97" s="1" t="str">
        <f>IF(ISERROR(Baker_Scores_Men_Var!E97), " ", IF(Baker_Scores_Men_Var!E97 = "Yes", "Yes", "  "))</f>
        <v xml:space="preserve">  </v>
      </c>
      <c r="G97" s="29">
        <v>221</v>
      </c>
      <c r="H97" s="29">
        <v>204</v>
      </c>
      <c r="I97" s="29">
        <v>167</v>
      </c>
      <c r="J97" s="29">
        <v>0</v>
      </c>
      <c r="K97" s="30">
        <f t="shared" si="24"/>
        <v>592</v>
      </c>
      <c r="L97" s="30">
        <f t="shared" si="25"/>
        <v>3</v>
      </c>
      <c r="M97" s="30">
        <f t="shared" si="26"/>
        <v>197.33333333333334</v>
      </c>
    </row>
    <row r="98" spans="2:13" s="1" customFormat="1" ht="13.95" customHeight="1" x14ac:dyDescent="0.25">
      <c r="B98" s="1" t="s">
        <v>938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938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938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1009</v>
      </c>
      <c r="H101" s="30">
        <f t="shared" si="27"/>
        <v>1058</v>
      </c>
      <c r="I101" s="30">
        <f t="shared" si="27"/>
        <v>980</v>
      </c>
      <c r="J101" s="30">
        <f t="shared" si="27"/>
        <v>1098</v>
      </c>
      <c r="K101" s="34">
        <f t="shared" si="27"/>
        <v>4145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Roster_Selection_Men!AB117&amp;" " &amp; "V "</f>
        <v xml:space="preserve">Lawrence Technological University V </v>
      </c>
      <c r="C103" s="1" t="str">
        <f>Roster_Selection_Men!AD117</f>
        <v>8766-19598</v>
      </c>
      <c r="D103" s="1" t="str">
        <f>Roster_Selection_Men!AE117</f>
        <v>Ayden Davis</v>
      </c>
      <c r="E103" s="23"/>
      <c r="F103" s="1" t="str">
        <f>IF(ISERROR(Baker_Scores_Men_Var!E103), " ", IF(Baker_Scores_Men_Var!E103 = "Yes", "Yes", "  "))</f>
        <v xml:space="preserve">  </v>
      </c>
      <c r="G103" s="29">
        <v>157</v>
      </c>
      <c r="H103" s="29">
        <v>0</v>
      </c>
      <c r="I103" s="29">
        <v>0</v>
      </c>
      <c r="J103" s="29">
        <v>0</v>
      </c>
      <c r="K103" s="30">
        <f t="shared" ref="K103:K113" si="28">SUM(G103:J103)</f>
        <v>157</v>
      </c>
      <c r="L103" s="30">
        <f t="shared" ref="L103:L113" si="29">COUNTIF(G103:J103, "&gt;0" )</f>
        <v>1</v>
      </c>
      <c r="M103" s="30">
        <f t="shared" ref="M103:M113" si="30">IF(L103=0,0,K103/L103)</f>
        <v>157</v>
      </c>
    </row>
    <row r="104" spans="2:13" s="1" customFormat="1" ht="13.95" customHeight="1" x14ac:dyDescent="0.25">
      <c r="B104" s="1" t="str">
        <f>Roster_Selection_Men!AB118&amp;" " &amp; "V "</f>
        <v xml:space="preserve">Lawrence Technological University V </v>
      </c>
      <c r="C104" s="1" t="str">
        <f>Roster_Selection_Men!AD118</f>
        <v>17-71210</v>
      </c>
      <c r="D104" s="1" t="str">
        <f>Roster_Selection_Men!AE118</f>
        <v>Callum Meredith</v>
      </c>
      <c r="E104" s="23"/>
      <c r="F104" s="1" t="str">
        <f>IF(ISERROR(Baker_Scores_Men_Var!E104), " ", IF(Baker_Scores_Men_Var!E104 = "Yes", "Yes", "  "))</f>
        <v xml:space="preserve">  </v>
      </c>
      <c r="G104" s="29">
        <v>0</v>
      </c>
      <c r="H104" s="29">
        <v>0</v>
      </c>
      <c r="I104" s="29">
        <v>194</v>
      </c>
      <c r="J104" s="29">
        <v>204</v>
      </c>
      <c r="K104" s="30">
        <f t="shared" si="28"/>
        <v>398</v>
      </c>
      <c r="L104" s="30">
        <f t="shared" si="29"/>
        <v>2</v>
      </c>
      <c r="M104" s="30">
        <f t="shared" si="30"/>
        <v>199</v>
      </c>
    </row>
    <row r="105" spans="2:13" s="1" customFormat="1" ht="13.95" customHeight="1" x14ac:dyDescent="0.25">
      <c r="B105" s="1" t="str">
        <f>Roster_Selection_Men!AB119&amp;" " &amp; "V "</f>
        <v xml:space="preserve">Lawrence Technological University V </v>
      </c>
      <c r="C105" s="1" t="str">
        <f>Roster_Selection_Men!AD119</f>
        <v>11-386200</v>
      </c>
      <c r="D105" s="1" t="str">
        <f>Roster_Selection_Men!AE119</f>
        <v>Cayleb Carey</v>
      </c>
      <c r="E105" s="23"/>
      <c r="F105" s="1" t="str">
        <f>IF(ISERROR(Baker_Scores_Men_Var!E105), " ", IF(Baker_Scores_Men_Var!E105 = "Yes", "Yes", "  "))</f>
        <v xml:space="preserve">  </v>
      </c>
      <c r="G105" s="29">
        <v>183</v>
      </c>
      <c r="H105" s="29">
        <v>225</v>
      </c>
      <c r="I105" s="29">
        <v>234</v>
      </c>
      <c r="J105" s="29">
        <v>157</v>
      </c>
      <c r="K105" s="30">
        <f t="shared" si="28"/>
        <v>799</v>
      </c>
      <c r="L105" s="30">
        <f t="shared" si="29"/>
        <v>4</v>
      </c>
      <c r="M105" s="30">
        <f t="shared" si="30"/>
        <v>199.75</v>
      </c>
    </row>
    <row r="106" spans="2:13" s="1" customFormat="1" ht="13.95" customHeight="1" x14ac:dyDescent="0.25">
      <c r="B106" s="1" t="str">
        <f>Roster_Selection_Men!AB120&amp;" " &amp; "V "</f>
        <v xml:space="preserve">Lawrence Technological University V </v>
      </c>
      <c r="C106" s="1" t="str">
        <f>Roster_Selection_Men!AD120</f>
        <v>11-528575</v>
      </c>
      <c r="D106" s="1" t="str">
        <f>Roster_Selection_Men!AE120</f>
        <v>Connor Nowak</v>
      </c>
      <c r="E106" s="23"/>
      <c r="F106" s="1" t="str">
        <f>IF(ISERROR(Baker_Scores_Men_Var!E106), " ", IF(Baker_Scores_Men_Var!E106 = "Yes", "Yes", "  "))</f>
        <v xml:space="preserve">  </v>
      </c>
      <c r="G106" s="29">
        <v>0</v>
      </c>
      <c r="H106" s="29">
        <v>184</v>
      </c>
      <c r="I106" s="29">
        <v>181</v>
      </c>
      <c r="J106" s="29">
        <v>218</v>
      </c>
      <c r="K106" s="30">
        <f t="shared" si="28"/>
        <v>583</v>
      </c>
      <c r="L106" s="30">
        <f t="shared" si="29"/>
        <v>3</v>
      </c>
      <c r="M106" s="30">
        <f t="shared" si="30"/>
        <v>194.33333333333334</v>
      </c>
    </row>
    <row r="107" spans="2:13" s="1" customFormat="1" ht="13.95" customHeight="1" x14ac:dyDescent="0.25">
      <c r="B107" s="1" t="str">
        <f>Roster_Selection_Men!AB121&amp;" " &amp; "V "</f>
        <v xml:space="preserve">Lawrence Technological University V </v>
      </c>
      <c r="C107" s="1" t="str">
        <f>Roster_Selection_Men!AD121</f>
        <v>11-540891</v>
      </c>
      <c r="D107" s="1" t="str">
        <f>Roster_Selection_Men!AE121</f>
        <v>Costa Gastouniotis</v>
      </c>
      <c r="E107" s="23"/>
      <c r="F107" s="1" t="str">
        <f>IF(ISERROR(Baker_Scores_Men_Var!E107), " ", IF(Baker_Scores_Men_Var!E107 = "Yes", "Yes", "  "))</f>
        <v xml:space="preserve">  </v>
      </c>
      <c r="G107" s="29">
        <v>197</v>
      </c>
      <c r="H107" s="29">
        <v>266</v>
      </c>
      <c r="I107" s="29">
        <v>217</v>
      </c>
      <c r="J107" s="29">
        <v>181</v>
      </c>
      <c r="K107" s="30">
        <f t="shared" si="28"/>
        <v>861</v>
      </c>
      <c r="L107" s="30">
        <f t="shared" si="29"/>
        <v>4</v>
      </c>
      <c r="M107" s="30">
        <f t="shared" si="30"/>
        <v>215.25</v>
      </c>
    </row>
    <row r="108" spans="2:13" s="1" customFormat="1" ht="13.95" customHeight="1" x14ac:dyDescent="0.25">
      <c r="B108" s="1" t="str">
        <f>Roster_Selection_Men!AB122&amp;" " &amp; "V "</f>
        <v xml:space="preserve">Lawrence Technological University V </v>
      </c>
      <c r="C108" s="1" t="str">
        <f>Roster_Selection_Men!AD122</f>
        <v>5617-4041</v>
      </c>
      <c r="D108" s="1" t="str">
        <f>Roster_Selection_Men!AE122</f>
        <v>Jarin Kurashige</v>
      </c>
      <c r="E108" s="23"/>
      <c r="F108" s="1" t="str">
        <f>IF(ISERROR(Baker_Scores_Men_Var!E108), " ", IF(Baker_Scores_Men_Var!E108 = "Yes", "Yes", "  "))</f>
        <v xml:space="preserve">  </v>
      </c>
      <c r="G108" s="29">
        <v>210</v>
      </c>
      <c r="H108" s="29">
        <v>168</v>
      </c>
      <c r="I108" s="29">
        <v>0</v>
      </c>
      <c r="J108" s="29">
        <v>0</v>
      </c>
      <c r="K108" s="30">
        <f t="shared" si="28"/>
        <v>378</v>
      </c>
      <c r="L108" s="30">
        <f t="shared" si="29"/>
        <v>2</v>
      </c>
      <c r="M108" s="30">
        <f t="shared" si="30"/>
        <v>189</v>
      </c>
    </row>
    <row r="109" spans="2:13" s="1" customFormat="1" ht="13.95" customHeight="1" x14ac:dyDescent="0.25">
      <c r="B109" s="1" t="str">
        <f>Roster_Selection_Men!AB123&amp;" " &amp; "V "</f>
        <v xml:space="preserve">Lawrence Technological University V </v>
      </c>
      <c r="C109" s="1" t="str">
        <f>Roster_Selection_Men!AD123</f>
        <v>8431-14652</v>
      </c>
      <c r="D109" s="1" t="str">
        <f>Roster_Selection_Men!AE123</f>
        <v>Michael Weber</v>
      </c>
      <c r="E109" s="23"/>
      <c r="F109" s="1" t="str">
        <f>IF(ISERROR(Baker_Scores_Men_Var!E109), " ", IF(Baker_Scores_Men_Var!E109 = "Yes", "Yes", "  "))</f>
        <v xml:space="preserve">  </v>
      </c>
      <c r="G109" s="29">
        <v>0</v>
      </c>
      <c r="H109" s="29">
        <v>0</v>
      </c>
      <c r="I109" s="29">
        <v>0</v>
      </c>
      <c r="J109" s="29">
        <v>0</v>
      </c>
      <c r="K109" s="30">
        <f t="shared" si="28"/>
        <v>0</v>
      </c>
      <c r="L109" s="30">
        <f t="shared" si="29"/>
        <v>0</v>
      </c>
      <c r="M109" s="30">
        <f t="shared" si="30"/>
        <v>0</v>
      </c>
    </row>
    <row r="110" spans="2:13" s="1" customFormat="1" ht="13.95" customHeight="1" x14ac:dyDescent="0.25">
      <c r="B110" s="1" t="str">
        <f>Roster_Selection_Men!AB124&amp;" " &amp; "V "</f>
        <v xml:space="preserve">Lawrence Technological University V </v>
      </c>
      <c r="C110" s="1" t="str">
        <f>Roster_Selection_Men!AD124</f>
        <v>11-392577</v>
      </c>
      <c r="D110" s="1" t="str">
        <f>Roster_Selection_Men!AE124</f>
        <v>Noah Samuels</v>
      </c>
      <c r="E110" s="23"/>
      <c r="F110" s="1" t="str">
        <f>IF(ISERROR(Baker_Scores_Men_Var!E110), " ", IF(Baker_Scores_Men_Var!E110 = "Yes", "Yes", "  "))</f>
        <v xml:space="preserve">  </v>
      </c>
      <c r="G110" s="29">
        <v>190</v>
      </c>
      <c r="H110" s="29">
        <v>201</v>
      </c>
      <c r="I110" s="29">
        <v>200</v>
      </c>
      <c r="J110" s="29">
        <v>246</v>
      </c>
      <c r="K110" s="30">
        <f t="shared" si="28"/>
        <v>837</v>
      </c>
      <c r="L110" s="30">
        <f t="shared" si="29"/>
        <v>4</v>
      </c>
      <c r="M110" s="30">
        <f t="shared" si="30"/>
        <v>209.25</v>
      </c>
    </row>
    <row r="111" spans="2:13" s="1" customFormat="1" ht="13.95" customHeight="1" x14ac:dyDescent="0.25">
      <c r="B111" s="1" t="s">
        <v>939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939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939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937</v>
      </c>
      <c r="H114" s="30">
        <f t="shared" si="31"/>
        <v>1044</v>
      </c>
      <c r="I114" s="30">
        <f t="shared" si="31"/>
        <v>1026</v>
      </c>
      <c r="J114" s="30">
        <f t="shared" si="31"/>
        <v>1006</v>
      </c>
      <c r="K114" s="34">
        <f t="shared" si="31"/>
        <v>4013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Roster_Selection_Men!AB137&amp;" " &amp; "V "</f>
        <v xml:space="preserve">Lourdes University V </v>
      </c>
      <c r="C116" s="1" t="str">
        <f>Roster_Selection_Men!AD137</f>
        <v>11-530264</v>
      </c>
      <c r="D116" s="1" t="str">
        <f>Roster_Selection_Men!AE137</f>
        <v>Aaron Lenz</v>
      </c>
      <c r="E116" s="23"/>
      <c r="F116" s="1" t="str">
        <f>IF(ISERROR(Baker_Scores_Men_Var!E116), " ", IF(Baker_Scores_Men_Var!E116 = "Yes", "Yes", "  "))</f>
        <v xml:space="preserve">  </v>
      </c>
      <c r="G116" s="29">
        <v>137</v>
      </c>
      <c r="H116" s="29">
        <v>193</v>
      </c>
      <c r="I116" s="29">
        <v>152</v>
      </c>
      <c r="J116" s="29">
        <v>143</v>
      </c>
      <c r="K116" s="30">
        <f t="shared" ref="K116:K126" si="32">SUM(G116:J116)</f>
        <v>625</v>
      </c>
      <c r="L116" s="30">
        <f t="shared" ref="L116:L126" si="33">COUNTIF(G116:J116, "&gt;0" )</f>
        <v>4</v>
      </c>
      <c r="M116" s="30">
        <f t="shared" ref="M116:M126" si="34">IF(L116=0,0,K116/L116)</f>
        <v>156.25</v>
      </c>
    </row>
    <row r="117" spans="2:13" s="1" customFormat="1" ht="13.95" customHeight="1" x14ac:dyDescent="0.25">
      <c r="B117" s="1" t="str">
        <f>Roster_Selection_Men!AB138&amp;" " &amp; "V "</f>
        <v xml:space="preserve">Lourdes University V </v>
      </c>
      <c r="C117" s="1" t="str">
        <f>Roster_Selection_Men!AD138</f>
        <v>23-13645</v>
      </c>
      <c r="D117" s="1" t="str">
        <f>Roster_Selection_Men!AE138</f>
        <v>Dylan Erway</v>
      </c>
      <c r="E117" s="23"/>
      <c r="F117" s="1" t="str">
        <f>IF(ISERROR(Baker_Scores_Men_Var!E117), " ", IF(Baker_Scores_Men_Var!E117 = "Yes", "Yes", "  "))</f>
        <v xml:space="preserve">  </v>
      </c>
      <c r="G117" s="29">
        <v>94</v>
      </c>
      <c r="H117" s="29">
        <v>158</v>
      </c>
      <c r="I117" s="29">
        <v>185</v>
      </c>
      <c r="J117" s="29">
        <v>157</v>
      </c>
      <c r="K117" s="30">
        <f t="shared" si="32"/>
        <v>594</v>
      </c>
      <c r="L117" s="30">
        <f t="shared" si="33"/>
        <v>4</v>
      </c>
      <c r="M117" s="30">
        <f t="shared" si="34"/>
        <v>148.5</v>
      </c>
    </row>
    <row r="118" spans="2:13" s="1" customFormat="1" ht="13.95" customHeight="1" x14ac:dyDescent="0.25">
      <c r="B118" s="1" t="str">
        <f>Roster_Selection_Men!AB139&amp;" " &amp; "V "</f>
        <v xml:space="preserve">Lourdes University V </v>
      </c>
      <c r="C118" s="1" t="str">
        <f>Roster_Selection_Men!AD139</f>
        <v>5777-2939</v>
      </c>
      <c r="D118" s="1" t="str">
        <f>Roster_Selection_Men!AE139</f>
        <v>Ethan Achten</v>
      </c>
      <c r="E118" s="23"/>
      <c r="F118" s="1" t="str">
        <f>IF(ISERROR(Baker_Scores_Men_Var!E118), " ", IF(Baker_Scores_Men_Var!E118 = "Yes", "Yes", "  "))</f>
        <v xml:space="preserve">  </v>
      </c>
      <c r="G118" s="29">
        <v>163</v>
      </c>
      <c r="H118" s="29">
        <v>184</v>
      </c>
      <c r="I118" s="29">
        <v>177</v>
      </c>
      <c r="J118" s="29">
        <v>161</v>
      </c>
      <c r="K118" s="30">
        <f t="shared" si="32"/>
        <v>685</v>
      </c>
      <c r="L118" s="30">
        <f t="shared" si="33"/>
        <v>4</v>
      </c>
      <c r="M118" s="30">
        <f t="shared" si="34"/>
        <v>171.25</v>
      </c>
    </row>
    <row r="119" spans="2:13" s="1" customFormat="1" ht="13.95" customHeight="1" x14ac:dyDescent="0.25">
      <c r="B119" s="1" t="str">
        <f>Roster_Selection_Men!AB140&amp;" " &amp; "V "</f>
        <v xml:space="preserve">Lourdes University V </v>
      </c>
      <c r="C119" s="1" t="str">
        <f>Roster_Selection_Men!AD140</f>
        <v>11-83799</v>
      </c>
      <c r="D119" s="1" t="str">
        <f>Roster_Selection_Men!AE140</f>
        <v>Tyler Rose</v>
      </c>
      <c r="E119" s="23"/>
      <c r="F119" s="1" t="str">
        <f>IF(ISERROR(Baker_Scores_Men_Var!E119), " ", IF(Baker_Scores_Men_Var!E119 = "Yes", "Yes", "  "))</f>
        <v xml:space="preserve">  </v>
      </c>
      <c r="G119" s="29">
        <v>164</v>
      </c>
      <c r="H119" s="29">
        <v>103</v>
      </c>
      <c r="I119" s="29">
        <v>176</v>
      </c>
      <c r="J119" s="29">
        <v>163</v>
      </c>
      <c r="K119" s="30">
        <f t="shared" si="32"/>
        <v>606</v>
      </c>
      <c r="L119" s="30">
        <f t="shared" si="33"/>
        <v>4</v>
      </c>
      <c r="M119" s="30">
        <f t="shared" si="34"/>
        <v>151.5</v>
      </c>
    </row>
    <row r="120" spans="2:13" s="1" customFormat="1" ht="13.95" customHeight="1" x14ac:dyDescent="0.25">
      <c r="B120" s="1" t="str">
        <f>Roster_Selection_Men!AB141&amp;" " &amp; "V "</f>
        <v xml:space="preserve">Lourdes University V </v>
      </c>
      <c r="C120" s="1" t="str">
        <f>Roster_Selection_Men!AD141</f>
        <v>23-34736</v>
      </c>
      <c r="D120" s="1" t="str">
        <f>Roster_Selection_Men!AE141</f>
        <v>Zachary Gibson</v>
      </c>
      <c r="E120" s="23"/>
      <c r="F120" s="1" t="str">
        <f>IF(ISERROR(Baker_Scores_Men_Var!E120), " ", IF(Baker_Scores_Men_Var!E120 = "Yes", "Yes", "  "))</f>
        <v xml:space="preserve">  </v>
      </c>
      <c r="G120" s="29">
        <v>122</v>
      </c>
      <c r="H120" s="29">
        <v>178</v>
      </c>
      <c r="I120" s="29">
        <v>145</v>
      </c>
      <c r="J120" s="29">
        <v>143</v>
      </c>
      <c r="K120" s="30">
        <f t="shared" si="32"/>
        <v>588</v>
      </c>
      <c r="L120" s="30">
        <f t="shared" si="33"/>
        <v>4</v>
      </c>
      <c r="M120" s="30">
        <f t="shared" si="34"/>
        <v>147</v>
      </c>
    </row>
    <row r="121" spans="2:13" s="1" customFormat="1" ht="13.95" customHeight="1" x14ac:dyDescent="0.25">
      <c r="B121" s="1" t="str">
        <f>Roster_Selection_Men!AB142&amp;" " &amp; "V "</f>
        <v xml:space="preserve"> V </v>
      </c>
      <c r="C121" s="1" t="str">
        <f>Roster_Selection_Men!AD142</f>
        <v/>
      </c>
      <c r="D121" s="1" t="str">
        <f>Roster_Selection_Men!AE142</f>
        <v/>
      </c>
      <c r="E121" s="23"/>
      <c r="F121" s="1" t="str">
        <f>IF(ISERROR(Baker_Scores_Men_Var!E121), " ", IF(Baker_Scores_Men_Var!E121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30">
        <f t="shared" si="32"/>
        <v>0</v>
      </c>
      <c r="L121" s="30">
        <f t="shared" si="33"/>
        <v>0</v>
      </c>
      <c r="M121" s="30">
        <f t="shared" si="34"/>
        <v>0</v>
      </c>
    </row>
    <row r="122" spans="2:13" s="1" customFormat="1" ht="13.95" customHeight="1" x14ac:dyDescent="0.25">
      <c r="B122" s="1" t="str">
        <f>Roster_Selection_Men!AB143&amp;" " &amp; "V "</f>
        <v xml:space="preserve"> V </v>
      </c>
      <c r="C122" s="1" t="str">
        <f>Roster_Selection_Men!AD143</f>
        <v/>
      </c>
      <c r="D122" s="1" t="str">
        <f>Roster_Selection_Men!AE143</f>
        <v/>
      </c>
      <c r="E122" s="23"/>
      <c r="F122" s="1" t="str">
        <f>IF(ISERROR(Baker_Scores_Men_Var!E122), " ", IF(Baker_Scores_Men_Var!E122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30">
        <f t="shared" si="32"/>
        <v>0</v>
      </c>
      <c r="L122" s="30">
        <f t="shared" si="33"/>
        <v>0</v>
      </c>
      <c r="M122" s="30">
        <f t="shared" si="34"/>
        <v>0</v>
      </c>
    </row>
    <row r="123" spans="2:13" s="1" customFormat="1" ht="13.95" customHeight="1" x14ac:dyDescent="0.25">
      <c r="B123" s="1" t="str">
        <f>Roster_Selection_Men!AB144&amp;" " &amp; "V "</f>
        <v xml:space="preserve"> V </v>
      </c>
      <c r="C123" s="1" t="str">
        <f>Roster_Selection_Men!AD144</f>
        <v/>
      </c>
      <c r="D123" s="1" t="str">
        <f>Roster_Selection_Men!AE144</f>
        <v/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30">
        <f t="shared" si="32"/>
        <v>0</v>
      </c>
      <c r="L123" s="30">
        <f t="shared" si="33"/>
        <v>0</v>
      </c>
      <c r="M123" s="30">
        <f t="shared" si="34"/>
        <v>0</v>
      </c>
    </row>
    <row r="124" spans="2:13" s="1" customFormat="1" ht="13.95" customHeight="1" x14ac:dyDescent="0.25">
      <c r="B124" s="1" t="s">
        <v>940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940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940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680</v>
      </c>
      <c r="H127" s="30">
        <f t="shared" si="35"/>
        <v>816</v>
      </c>
      <c r="I127" s="30">
        <f t="shared" si="35"/>
        <v>835</v>
      </c>
      <c r="J127" s="30">
        <f t="shared" si="35"/>
        <v>767</v>
      </c>
      <c r="K127" s="34">
        <f t="shared" si="35"/>
        <v>3098</v>
      </c>
      <c r="L127" s="34">
        <f t="shared" si="35"/>
        <v>20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
      <c r="D129" s="1" t="str">
        <f>Roster_Selection_Men!AE145</f>
        <v>Andrew Cetnar</v>
      </c>
      <c r="E129" s="23"/>
      <c r="F129" s="1" t="str">
        <f>IF(ISERROR(Baker_Scores_Men_Var!E129), " ", IF(Baker_Scores_Men_Var!E129 = "Yes", "Yes", "  "))</f>
        <v xml:space="preserve">  </v>
      </c>
      <c r="G129" s="29">
        <v>164</v>
      </c>
      <c r="H129" s="29">
        <v>0</v>
      </c>
      <c r="I129" s="29">
        <v>0</v>
      </c>
      <c r="J129" s="29">
        <v>0</v>
      </c>
      <c r="K129" s="30">
        <f t="shared" ref="K129:K139" si="36">SUM(G129:J129)</f>
        <v>164</v>
      </c>
      <c r="L129" s="30">
        <f t="shared" ref="L129:L139" si="37">COUNTIF(G129:J129, "&gt;0" )</f>
        <v>1</v>
      </c>
      <c r="M129" s="30">
        <f t="shared" ref="M129:M139" si="38">IF(L129=0,0,K129/L129)</f>
        <v>164</v>
      </c>
    </row>
    <row r="130" spans="2:13" s="1" customFormat="1" ht="13.95" customHeight="1" x14ac:dyDescent="0.25">
      <c r="B130" s="1" t="str">
        <f>Roster_Selection_Men!AB146&amp;" " &amp; "V "</f>
        <v xml:space="preserve">Madonna University V </v>
      </c>
      <c r="C130" s="1" t="str">
        <f>Roster_Selection_Men!AD146</f>
        <v>11-42515</v>
      </c>
      <c r="D130" s="1" t="str">
        <f>Roster_Selection_Men!AE146</f>
        <v>Anthony Thibodeaux</v>
      </c>
      <c r="E130" s="23"/>
      <c r="F130" s="1" t="str">
        <f>IF(ISERROR(Baker_Scores_Men_Var!E130), " ", IF(Baker_Scores_Men_Var!E130 = "Yes", "Yes", "  "))</f>
        <v xml:space="preserve">  </v>
      </c>
      <c r="G130" s="29">
        <v>188</v>
      </c>
      <c r="H130" s="29">
        <v>201</v>
      </c>
      <c r="I130" s="29">
        <v>199</v>
      </c>
      <c r="J130" s="29">
        <v>177</v>
      </c>
      <c r="K130" s="30">
        <f t="shared" si="36"/>
        <v>765</v>
      </c>
      <c r="L130" s="30">
        <f t="shared" si="37"/>
        <v>4</v>
      </c>
      <c r="M130" s="30">
        <f t="shared" si="38"/>
        <v>191.25</v>
      </c>
    </row>
    <row r="131" spans="2:13" s="1" customFormat="1" ht="13.95" customHeight="1" x14ac:dyDescent="0.25">
      <c r="B131" s="1" t="str">
        <f>Roster_Selection_Men!AB147&amp;" " &amp; "V "</f>
        <v xml:space="preserve">Madonna University V </v>
      </c>
      <c r="C131" s="1" t="str">
        <f>Roster_Selection_Men!AD147</f>
        <v>8568-433185</v>
      </c>
      <c r="D131" s="1" t="str">
        <f>Roster_Selection_Men!AE147</f>
        <v>Brandon Leavitt</v>
      </c>
      <c r="E131" s="23"/>
      <c r="F131" s="1" t="str">
        <f>IF(ISERROR(Baker_Scores_Men_Var!E131), " ", IF(Baker_Scores_Men_Var!E131 = "Yes", "Yes", "  "))</f>
        <v xml:space="preserve">  </v>
      </c>
      <c r="G131" s="29">
        <v>181</v>
      </c>
      <c r="H131" s="29">
        <v>219</v>
      </c>
      <c r="I131" s="29">
        <v>180</v>
      </c>
      <c r="J131" s="29">
        <v>201</v>
      </c>
      <c r="K131" s="30">
        <f t="shared" si="36"/>
        <v>781</v>
      </c>
      <c r="L131" s="30">
        <f t="shared" si="37"/>
        <v>4</v>
      </c>
      <c r="M131" s="30">
        <f t="shared" si="38"/>
        <v>195.25</v>
      </c>
    </row>
    <row r="132" spans="2:13" s="1" customFormat="1" ht="13.95" customHeight="1" x14ac:dyDescent="0.25">
      <c r="B132" s="1" t="str">
        <f>Roster_Selection_Men!AB148&amp;" " &amp; "V "</f>
        <v xml:space="preserve">Madonna University V </v>
      </c>
      <c r="C132" s="1" t="str">
        <f>Roster_Selection_Men!AD148</f>
        <v>11-680528</v>
      </c>
      <c r="D132" s="1" t="str">
        <f>Roster_Selection_Men!AE148</f>
        <v>Haydn Debacker</v>
      </c>
      <c r="E132" s="23"/>
      <c r="F132" s="1" t="str">
        <f>IF(ISERROR(Baker_Scores_Men_Var!E132), " ", IF(Baker_Scores_Men_Var!E132 = "Yes", "Yes", "  "))</f>
        <v xml:space="preserve">  </v>
      </c>
      <c r="G132" s="29">
        <v>0</v>
      </c>
      <c r="H132" s="29">
        <v>191</v>
      </c>
      <c r="I132" s="29">
        <v>236</v>
      </c>
      <c r="J132" s="29">
        <v>264</v>
      </c>
      <c r="K132" s="30">
        <f t="shared" si="36"/>
        <v>691</v>
      </c>
      <c r="L132" s="30">
        <f t="shared" si="37"/>
        <v>3</v>
      </c>
      <c r="M132" s="30">
        <f t="shared" si="38"/>
        <v>230.33333333333334</v>
      </c>
    </row>
    <row r="133" spans="2:13" s="1" customFormat="1" ht="13.95" customHeight="1" x14ac:dyDescent="0.25">
      <c r="B133" s="1" t="str">
        <f>Roster_Selection_Men!AB149&amp;" " &amp; "V "</f>
        <v xml:space="preserve">Madonna University V </v>
      </c>
      <c r="C133" s="1" t="str">
        <f>Roster_Selection_Men!AD149</f>
        <v>7914-22991</v>
      </c>
      <c r="D133" s="1" t="str">
        <f>Roster_Selection_Men!AE149</f>
        <v>Jonathon Michalski</v>
      </c>
      <c r="E133" s="23"/>
      <c r="F133" s="1" t="str">
        <f>IF(ISERROR(Baker_Scores_Men_Var!E133), " ", IF(Baker_Scores_Men_Var!E133 = "Yes", "Yes", "  "))</f>
        <v xml:space="preserve">  </v>
      </c>
      <c r="G133" s="29">
        <v>0</v>
      </c>
      <c r="H133" s="29">
        <v>0</v>
      </c>
      <c r="I133" s="29">
        <v>0</v>
      </c>
      <c r="J133" s="29">
        <v>0</v>
      </c>
      <c r="K133" s="30">
        <f t="shared" si="36"/>
        <v>0</v>
      </c>
      <c r="L133" s="30">
        <f t="shared" si="37"/>
        <v>0</v>
      </c>
      <c r="M133" s="30">
        <f t="shared" si="38"/>
        <v>0</v>
      </c>
    </row>
    <row r="134" spans="2:13" s="1" customFormat="1" ht="13.95" customHeight="1" x14ac:dyDescent="0.25">
      <c r="B134" s="1" t="str">
        <f>Roster_Selection_Men!AB150&amp;" " &amp; "V "</f>
        <v xml:space="preserve">Madonna University V </v>
      </c>
      <c r="C134" s="1" t="str">
        <f>Roster_Selection_Men!AD150</f>
        <v>7914-21739</v>
      </c>
      <c r="D134" s="1" t="str">
        <f>Roster_Selection_Men!AE150</f>
        <v>Keith Mcleod</v>
      </c>
      <c r="E134" s="23"/>
      <c r="F134" s="1" t="str">
        <f>IF(ISERROR(Baker_Scores_Men_Var!E134), " ", IF(Baker_Scores_Men_Var!E134 = "Yes", "Yes", "  "))</f>
        <v xml:space="preserve">  </v>
      </c>
      <c r="G134" s="29">
        <v>238</v>
      </c>
      <c r="H134" s="29">
        <v>199</v>
      </c>
      <c r="I134" s="29">
        <v>187</v>
      </c>
      <c r="J134" s="29">
        <v>242</v>
      </c>
      <c r="K134" s="30">
        <f t="shared" si="36"/>
        <v>866</v>
      </c>
      <c r="L134" s="30">
        <f t="shared" si="37"/>
        <v>4</v>
      </c>
      <c r="M134" s="30">
        <f t="shared" si="38"/>
        <v>216.5</v>
      </c>
    </row>
    <row r="135" spans="2:13" s="1" customFormat="1" ht="13.95" customHeight="1" x14ac:dyDescent="0.25">
      <c r="B135" s="1" t="str">
        <f>Roster_Selection_Men!AB151&amp;" " &amp; "V "</f>
        <v xml:space="preserve">Madonna University V </v>
      </c>
      <c r="C135" s="1" t="str">
        <f>Roster_Selection_Men!AD151</f>
        <v>11-415097</v>
      </c>
      <c r="D135" s="1" t="str">
        <f>Roster_Selection_Men!AE151</f>
        <v>Ken Kloth</v>
      </c>
      <c r="E135" s="23"/>
      <c r="F135" s="1" t="str">
        <f>IF(ISERROR(Baker_Scores_Men_Var!E135), " ", IF(Baker_Scores_Men_Var!E135 = "Yes", "Yes", "  "))</f>
        <v xml:space="preserve">  </v>
      </c>
      <c r="G135" s="29">
        <v>258</v>
      </c>
      <c r="H135" s="29">
        <v>193</v>
      </c>
      <c r="I135" s="29">
        <v>268</v>
      </c>
      <c r="J135" s="29">
        <v>170</v>
      </c>
      <c r="K135" s="30">
        <f t="shared" si="36"/>
        <v>889</v>
      </c>
      <c r="L135" s="30">
        <f t="shared" si="37"/>
        <v>4</v>
      </c>
      <c r="M135" s="30">
        <f t="shared" si="38"/>
        <v>222.25</v>
      </c>
    </row>
    <row r="136" spans="2:13" s="1" customFormat="1" ht="13.95" customHeight="1" x14ac:dyDescent="0.25">
      <c r="B136" s="1" t="str">
        <f>Roster_Selection_Men!AB152&amp;" " &amp; "V "</f>
        <v xml:space="preserve"> V </v>
      </c>
      <c r="C136" s="1" t="str">
        <f>Roster_Selection_Men!AD152</f>
        <v/>
      </c>
      <c r="D136" s="1" t="str">
        <f>Roster_Selection_Men!AE152</f>
        <v/>
      </c>
      <c r="E136" s="23"/>
      <c r="F136" s="1" t="str">
        <f>IF(ISERROR(Baker_Scores_Men_Var!E136), " ", IF(Baker_Scores_Men_Var!E136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30">
        <f t="shared" si="36"/>
        <v>0</v>
      </c>
      <c r="L136" s="30">
        <f t="shared" si="37"/>
        <v>0</v>
      </c>
      <c r="M136" s="30">
        <f t="shared" si="38"/>
        <v>0</v>
      </c>
    </row>
    <row r="137" spans="2:13" s="1" customFormat="1" ht="13.95" customHeight="1" x14ac:dyDescent="0.25">
      <c r="B137" s="1" t="s">
        <v>941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941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941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1029</v>
      </c>
      <c r="H140" s="30">
        <f t="shared" si="39"/>
        <v>1003</v>
      </c>
      <c r="I140" s="30">
        <f t="shared" si="39"/>
        <v>1070</v>
      </c>
      <c r="J140" s="30">
        <f t="shared" si="39"/>
        <v>1054</v>
      </c>
      <c r="K140" s="34">
        <f t="shared" si="39"/>
        <v>4156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Roster_Selection_Men!AB159&amp;" " &amp; "V "</f>
        <v xml:space="preserve">Michigan State University V </v>
      </c>
      <c r="C142" s="1" t="str">
        <f>Roster_Selection_Men!AD159</f>
        <v>22-15443</v>
      </c>
      <c r="D142" s="1" t="str">
        <f>Roster_Selection_Men!AE159</f>
        <v>Gage Battle</v>
      </c>
      <c r="E142" s="23"/>
      <c r="F142" s="1" t="str">
        <f>IF(ISERROR(Baker_Scores_Men_Var!E142), " ", IF(Baker_Scores_Men_Var!E142 = "Yes", "Yes", "  "))</f>
        <v xml:space="preserve">  </v>
      </c>
      <c r="G142" s="29">
        <v>0</v>
      </c>
      <c r="H142" s="29">
        <v>0</v>
      </c>
      <c r="I142" s="29">
        <v>0</v>
      </c>
      <c r="J142" s="29">
        <v>0</v>
      </c>
      <c r="K142" s="30">
        <f t="shared" ref="K142:K152" si="40">SUM(G142:J142)</f>
        <v>0</v>
      </c>
      <c r="L142" s="30">
        <f t="shared" ref="L142:L152" si="41">COUNTIF(G142:J142, "&gt;0" )</f>
        <v>0</v>
      </c>
      <c r="M142" s="30">
        <f t="shared" ref="M142:M152" si="42">IF(L142=0,0,K142/L142)</f>
        <v>0</v>
      </c>
    </row>
    <row r="143" spans="2:13" s="1" customFormat="1" ht="13.95" customHeight="1" x14ac:dyDescent="0.25">
      <c r="B143" s="1" t="str">
        <f>Roster_Selection_Men!AB160&amp;" " &amp; "V "</f>
        <v xml:space="preserve">Michigan State University V </v>
      </c>
      <c r="C143" s="1" t="str">
        <f>Roster_Selection_Men!AD160</f>
        <v>11-427800</v>
      </c>
      <c r="D143" s="1" t="str">
        <f>Roster_Selection_Men!AE160</f>
        <v>Giovanni Costa</v>
      </c>
      <c r="E143" s="23"/>
      <c r="F143" s="1" t="str">
        <f>IF(ISERROR(Baker_Scores_Men_Var!E143), " ", IF(Baker_Scores_Men_Var!E143 = "Yes", "Yes", "  "))</f>
        <v xml:space="preserve">  </v>
      </c>
      <c r="G143" s="29">
        <v>160</v>
      </c>
      <c r="H143" s="29">
        <v>163</v>
      </c>
      <c r="I143" s="29">
        <v>137</v>
      </c>
      <c r="J143" s="29">
        <v>0</v>
      </c>
      <c r="K143" s="30">
        <f t="shared" si="40"/>
        <v>460</v>
      </c>
      <c r="L143" s="30">
        <f t="shared" si="41"/>
        <v>3</v>
      </c>
      <c r="M143" s="30">
        <f t="shared" si="42"/>
        <v>153.33333333333334</v>
      </c>
    </row>
    <row r="144" spans="2:13" s="1" customFormat="1" ht="13.95" customHeight="1" x14ac:dyDescent="0.25">
      <c r="B144" s="1" t="str">
        <f>Roster_Selection_Men!AB161&amp;" " &amp; "V "</f>
        <v xml:space="preserve">Michigan State University V </v>
      </c>
      <c r="C144" s="1" t="str">
        <f>Roster_Selection_Men!AD161</f>
        <v>11-690711</v>
      </c>
      <c r="D144" s="1" t="str">
        <f>Roster_Selection_Men!AE161</f>
        <v>Joseph Borngesser</v>
      </c>
      <c r="E144" s="23"/>
      <c r="F144" s="1" t="str">
        <f>IF(ISERROR(Baker_Scores_Men_Var!E144), " ", IF(Baker_Scores_Men_Var!E144 = "Yes", "Yes", "  "))</f>
        <v xml:space="preserve">  </v>
      </c>
      <c r="G144" s="29">
        <v>141</v>
      </c>
      <c r="H144" s="29">
        <v>159</v>
      </c>
      <c r="I144" s="29">
        <v>178</v>
      </c>
      <c r="J144" s="29">
        <v>198</v>
      </c>
      <c r="K144" s="30">
        <f t="shared" si="40"/>
        <v>676</v>
      </c>
      <c r="L144" s="30">
        <f t="shared" si="41"/>
        <v>4</v>
      </c>
      <c r="M144" s="30">
        <f t="shared" si="42"/>
        <v>169</v>
      </c>
    </row>
    <row r="145" spans="2:13" s="1" customFormat="1" ht="13.95" customHeight="1" x14ac:dyDescent="0.25">
      <c r="B145" s="1" t="str">
        <f>Roster_Selection_Men!AB162&amp;" " &amp; "V "</f>
        <v xml:space="preserve">Michigan State University V </v>
      </c>
      <c r="C145" s="1" t="str">
        <f>Roster_Selection_Men!AD162</f>
        <v>8414-27877</v>
      </c>
      <c r="D145" s="1" t="str">
        <f>Roster_Selection_Men!AE162</f>
        <v>Lane Kellogg</v>
      </c>
      <c r="E145" s="23"/>
      <c r="F145" s="1" t="str">
        <f>IF(ISERROR(Baker_Scores_Men_Var!E145), " ", IF(Baker_Scores_Men_Var!E145 = "Yes", "Yes", "  "))</f>
        <v xml:space="preserve">  </v>
      </c>
      <c r="G145" s="29">
        <v>0</v>
      </c>
      <c r="H145" s="29">
        <v>167</v>
      </c>
      <c r="I145" s="29">
        <v>191</v>
      </c>
      <c r="J145" s="29">
        <v>117</v>
      </c>
      <c r="K145" s="30">
        <f t="shared" si="40"/>
        <v>475</v>
      </c>
      <c r="L145" s="30">
        <f t="shared" si="41"/>
        <v>3</v>
      </c>
      <c r="M145" s="30">
        <f t="shared" si="42"/>
        <v>158.33333333333334</v>
      </c>
    </row>
    <row r="146" spans="2:13" s="1" customFormat="1" ht="13.95" customHeight="1" x14ac:dyDescent="0.25">
      <c r="B146" s="1" t="str">
        <f>Roster_Selection_Men!AB163&amp;" " &amp; "V "</f>
        <v xml:space="preserve">Michigan State University V </v>
      </c>
      <c r="C146" s="1" t="str">
        <f>Roster_Selection_Men!AD163</f>
        <v>11-94402</v>
      </c>
      <c r="D146" s="1" t="str">
        <f>Roster_Selection_Men!AE163</f>
        <v>Ryan Wrublewski</v>
      </c>
      <c r="E146" s="23"/>
      <c r="F146" s="1" t="str">
        <f>IF(ISERROR(Baker_Scores_Men_Var!E146), " ", IF(Baker_Scores_Men_Var!E146 = "Yes", "Yes", "  "))</f>
        <v xml:space="preserve">  </v>
      </c>
      <c r="G146" s="29">
        <v>165</v>
      </c>
      <c r="H146" s="29">
        <v>161</v>
      </c>
      <c r="I146" s="29">
        <v>212</v>
      </c>
      <c r="J146" s="29">
        <v>178</v>
      </c>
      <c r="K146" s="30">
        <f t="shared" si="40"/>
        <v>716</v>
      </c>
      <c r="L146" s="30">
        <f t="shared" si="41"/>
        <v>4</v>
      </c>
      <c r="M146" s="30">
        <f t="shared" si="42"/>
        <v>179</v>
      </c>
    </row>
    <row r="147" spans="2:13" s="1" customFormat="1" ht="13.95" customHeight="1" x14ac:dyDescent="0.25">
      <c r="B147" s="1" t="str">
        <f>Roster_Selection_Men!AB164&amp;" " &amp; "V "</f>
        <v xml:space="preserve">Michigan State University V </v>
      </c>
      <c r="C147" s="1" t="str">
        <f>Roster_Selection_Men!AD164</f>
        <v>11-232037</v>
      </c>
      <c r="D147" s="1" t="str">
        <f>Roster_Selection_Men!AE164</f>
        <v>Sean Tinsley</v>
      </c>
      <c r="E147" s="23"/>
      <c r="F147" s="1" t="str">
        <f>IF(ISERROR(Baker_Scores_Men_Var!E147), " ", IF(Baker_Scores_Men_Var!E147 = "Yes", "Yes", "  "))</f>
        <v xml:space="preserve">  </v>
      </c>
      <c r="G147" s="29">
        <v>142</v>
      </c>
      <c r="H147" s="29">
        <v>0</v>
      </c>
      <c r="I147" s="29">
        <v>0</v>
      </c>
      <c r="J147" s="29">
        <v>182</v>
      </c>
      <c r="K147" s="30">
        <f t="shared" si="40"/>
        <v>324</v>
      </c>
      <c r="L147" s="30">
        <f t="shared" si="41"/>
        <v>2</v>
      </c>
      <c r="M147" s="30">
        <f t="shared" si="42"/>
        <v>162</v>
      </c>
    </row>
    <row r="148" spans="2:13" s="1" customFormat="1" ht="13.95" customHeight="1" x14ac:dyDescent="0.25">
      <c r="B148" s="1" t="str">
        <f>Roster_Selection_Men!AB165&amp;" " &amp; "V "</f>
        <v xml:space="preserve">Michigan State University V </v>
      </c>
      <c r="C148" s="1" t="str">
        <f>Roster_Selection_Men!AD165</f>
        <v>23-10466</v>
      </c>
      <c r="D148" s="1" t="str">
        <f>Roster_Selection_Men!AE165</f>
        <v>Tj McCarthy</v>
      </c>
      <c r="E148" s="23"/>
      <c r="F148" s="1" t="str">
        <f>IF(ISERROR(Baker_Scores_Men_Var!E148), " ", IF(Baker_Scores_Men_Var!E148 = "Yes", "Yes", "  "))</f>
        <v xml:space="preserve">  </v>
      </c>
      <c r="G148" s="29">
        <v>189</v>
      </c>
      <c r="H148" s="29">
        <v>160</v>
      </c>
      <c r="I148" s="29">
        <v>168</v>
      </c>
      <c r="J148" s="29">
        <v>171</v>
      </c>
      <c r="K148" s="30">
        <f t="shared" si="40"/>
        <v>688</v>
      </c>
      <c r="L148" s="30">
        <f t="shared" si="41"/>
        <v>4</v>
      </c>
      <c r="M148" s="30">
        <f t="shared" si="42"/>
        <v>172</v>
      </c>
    </row>
    <row r="149" spans="2:13" s="1" customFormat="1" ht="13.95" customHeight="1" x14ac:dyDescent="0.25">
      <c r="B149" s="1" t="str">
        <f>Roster_Selection_Men!AB166&amp;" " &amp; "V "</f>
        <v xml:space="preserve"> V </v>
      </c>
      <c r="C149" s="1" t="str">
        <f>Roster_Selection_Men!AD166</f>
        <v/>
      </c>
      <c r="D149" s="1" t="str">
        <f>Roster_Selection_Men!AE166</f>
        <v/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</row>
    <row r="150" spans="2:13" s="1" customFormat="1" ht="13.95" customHeight="1" x14ac:dyDescent="0.25">
      <c r="B150" s="1" t="s">
        <v>942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942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942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797</v>
      </c>
      <c r="H153" s="30">
        <f t="shared" si="43"/>
        <v>810</v>
      </c>
      <c r="I153" s="30">
        <f t="shared" si="43"/>
        <v>886</v>
      </c>
      <c r="J153" s="30">
        <f t="shared" si="43"/>
        <v>846</v>
      </c>
      <c r="K153" s="34">
        <f t="shared" si="43"/>
        <v>3339</v>
      </c>
      <c r="L153" s="34">
        <f t="shared" si="43"/>
        <v>20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Roster_Selection_Men!AB183&amp;" " &amp; "V "</f>
        <v xml:space="preserve">Michigan-Dearborn V </v>
      </c>
      <c r="C155" s="1" t="str">
        <f>Roster_Selection_Men!AD183</f>
        <v>21-6240</v>
      </c>
      <c r="D155" s="1" t="str">
        <f>Roster_Selection_Men!AE183</f>
        <v>Jaylen Watson</v>
      </c>
      <c r="E155" s="23"/>
      <c r="F155" s="1" t="str">
        <f>IF(ISERROR(Baker_Scores_Men_Var!E155), " ", IF(Baker_Scores_Men_Var!E155 = "Yes", "Yes", "  "))</f>
        <v xml:space="preserve">  </v>
      </c>
      <c r="G155" s="29">
        <v>215</v>
      </c>
      <c r="H155" s="29">
        <v>185</v>
      </c>
      <c r="I155" s="29">
        <v>215</v>
      </c>
      <c r="J155" s="29">
        <v>211</v>
      </c>
      <c r="K155" s="30">
        <f t="shared" ref="K155:K165" si="44">SUM(G155:J155)</f>
        <v>826</v>
      </c>
      <c r="L155" s="30">
        <f t="shared" ref="L155:L165" si="45">COUNTIF(G155:J155, "&gt;0" )</f>
        <v>4</v>
      </c>
      <c r="M155" s="30">
        <f t="shared" ref="M155:M165" si="46">IF(L155=0,0,K155/L155)</f>
        <v>206.5</v>
      </c>
    </row>
    <row r="156" spans="2:13" s="1" customFormat="1" ht="13.95" customHeight="1" x14ac:dyDescent="0.25">
      <c r="B156" s="1" t="str">
        <f>Roster_Selection_Men!AB184&amp;" " &amp; "V "</f>
        <v xml:space="preserve">Michigan-Dearborn V </v>
      </c>
      <c r="C156" s="1" t="str">
        <f>Roster_Selection_Men!AD184</f>
        <v>17-14963</v>
      </c>
      <c r="D156" s="1" t="str">
        <f>Roster_Selection_Men!AE184</f>
        <v>Joseph Devita</v>
      </c>
      <c r="E156" s="23"/>
      <c r="F156" s="1" t="str">
        <f>IF(ISERROR(Baker_Scores_Men_Var!E156), " ", IF(Baker_Scores_Men_Var!E156 = "Yes", "Yes", "  "))</f>
        <v xml:space="preserve">  </v>
      </c>
      <c r="G156" s="29">
        <v>242</v>
      </c>
      <c r="H156" s="29">
        <v>202</v>
      </c>
      <c r="I156" s="29">
        <v>211</v>
      </c>
      <c r="J156" s="29">
        <v>213</v>
      </c>
      <c r="K156" s="30">
        <f t="shared" si="44"/>
        <v>868</v>
      </c>
      <c r="L156" s="30">
        <f t="shared" si="45"/>
        <v>4</v>
      </c>
      <c r="M156" s="30">
        <f t="shared" si="46"/>
        <v>217</v>
      </c>
    </row>
    <row r="157" spans="2:13" s="1" customFormat="1" ht="13.95" customHeight="1" x14ac:dyDescent="0.25">
      <c r="B157" s="1" t="str">
        <f>Roster_Selection_Men!AB185&amp;" " &amp; "V "</f>
        <v xml:space="preserve">Michigan-Dearborn V </v>
      </c>
      <c r="C157" s="1" t="str">
        <f>Roster_Selection_Men!AD185</f>
        <v>11-563893</v>
      </c>
      <c r="D157" s="1" t="str">
        <f>Roster_Selection_Men!AE185</f>
        <v>Joshua Schunemann</v>
      </c>
      <c r="E157" s="23"/>
      <c r="F157" s="1" t="str">
        <f>IF(ISERROR(Baker_Scores_Men_Var!E157), " ", IF(Baker_Scores_Men_Var!E157 = "Yes", "Yes", "  "))</f>
        <v xml:space="preserve">  </v>
      </c>
      <c r="G157" s="29">
        <v>0</v>
      </c>
      <c r="H157" s="29">
        <v>158</v>
      </c>
      <c r="I157" s="29">
        <v>0</v>
      </c>
      <c r="J157" s="29">
        <v>0</v>
      </c>
      <c r="K157" s="30">
        <f t="shared" si="44"/>
        <v>158</v>
      </c>
      <c r="L157" s="30">
        <f t="shared" si="45"/>
        <v>1</v>
      </c>
      <c r="M157" s="30">
        <f t="shared" si="46"/>
        <v>158</v>
      </c>
    </row>
    <row r="158" spans="2:13" s="1" customFormat="1" ht="13.95" customHeight="1" x14ac:dyDescent="0.25">
      <c r="B158" s="1" t="str">
        <f>Roster_Selection_Men!AB186&amp;" " &amp; "V "</f>
        <v xml:space="preserve">Michigan-Dearborn V </v>
      </c>
      <c r="C158" s="1" t="str">
        <f>Roster_Selection_Men!AD186</f>
        <v>11-493251</v>
      </c>
      <c r="D158" s="1" t="str">
        <f>Roster_Selection_Men!AE186</f>
        <v>Kejuan Mathews</v>
      </c>
      <c r="E158" s="23"/>
      <c r="F158" s="1" t="str">
        <f>IF(ISERROR(Baker_Scores_Men_Var!E158), " ", IF(Baker_Scores_Men_Var!E158 = "Yes", "Yes", "  "))</f>
        <v xml:space="preserve">  </v>
      </c>
      <c r="G158" s="29">
        <v>169</v>
      </c>
      <c r="H158" s="29">
        <v>0</v>
      </c>
      <c r="I158" s="29">
        <v>0</v>
      </c>
      <c r="J158" s="29">
        <v>0</v>
      </c>
      <c r="K158" s="30">
        <f t="shared" si="44"/>
        <v>169</v>
      </c>
      <c r="L158" s="30">
        <f t="shared" si="45"/>
        <v>1</v>
      </c>
      <c r="M158" s="30">
        <f t="shared" si="46"/>
        <v>169</v>
      </c>
    </row>
    <row r="159" spans="2:13" s="1" customFormat="1" ht="13.95" customHeight="1" x14ac:dyDescent="0.25">
      <c r="B159" s="1" t="str">
        <f>Roster_Selection_Men!AB187&amp;" " &amp; "V "</f>
        <v xml:space="preserve">Michigan-Dearborn V </v>
      </c>
      <c r="C159" s="1" t="str">
        <f>Roster_Selection_Men!AD187</f>
        <v>17-102819</v>
      </c>
      <c r="D159" s="1" t="str">
        <f>Roster_Selection_Men!AE187</f>
        <v>Nathan Roberts</v>
      </c>
      <c r="E159" s="23"/>
      <c r="F159" s="1" t="str">
        <f>IF(ISERROR(Baker_Scores_Men_Var!E159), " ", IF(Baker_Scores_Men_Var!E159 = "Yes", "Yes", "  "))</f>
        <v xml:space="preserve">  </v>
      </c>
      <c r="G159" s="29">
        <v>187</v>
      </c>
      <c r="H159" s="29">
        <v>190</v>
      </c>
      <c r="I159" s="29">
        <v>244</v>
      </c>
      <c r="J159" s="29">
        <v>236</v>
      </c>
      <c r="K159" s="30">
        <f t="shared" si="44"/>
        <v>857</v>
      </c>
      <c r="L159" s="30">
        <f t="shared" si="45"/>
        <v>4</v>
      </c>
      <c r="M159" s="30">
        <f t="shared" si="46"/>
        <v>214.25</v>
      </c>
    </row>
    <row r="160" spans="2:13" s="1" customFormat="1" ht="13.95" customHeight="1" x14ac:dyDescent="0.25">
      <c r="B160" s="1" t="str">
        <f>Roster_Selection_Men!AB188&amp;" " &amp; "V "</f>
        <v xml:space="preserve">Michigan-Dearborn V </v>
      </c>
      <c r="C160" s="1" t="str">
        <f>Roster_Selection_Men!AD188</f>
        <v>22-43371</v>
      </c>
      <c r="D160" s="1" t="str">
        <f>Roster_Selection_Men!AE188</f>
        <v>Philip Albright</v>
      </c>
      <c r="E160" s="23"/>
      <c r="F160" s="1" t="str">
        <f>IF(ISERROR(Baker_Scores_Men_Var!E160), " ", IF(Baker_Scores_Men_Var!E160 = "Yes", "Yes", "  "))</f>
        <v xml:space="preserve">  </v>
      </c>
      <c r="G160" s="29">
        <v>0</v>
      </c>
      <c r="H160" s="29">
        <v>0</v>
      </c>
      <c r="I160" s="29">
        <v>0</v>
      </c>
      <c r="J160" s="29">
        <v>0</v>
      </c>
      <c r="K160" s="30">
        <f t="shared" si="44"/>
        <v>0</v>
      </c>
      <c r="L160" s="30">
        <f t="shared" si="45"/>
        <v>0</v>
      </c>
      <c r="M160" s="30">
        <f t="shared" si="46"/>
        <v>0</v>
      </c>
    </row>
    <row r="161" spans="2:13" s="1" customFormat="1" ht="13.95" customHeight="1" x14ac:dyDescent="0.25">
      <c r="B161" s="1" t="str">
        <f>Roster_Selection_Men!AB189&amp;" " &amp; "V "</f>
        <v xml:space="preserve">Michigan-Dearborn V </v>
      </c>
      <c r="C161" s="1" t="str">
        <f>Roster_Selection_Men!AD189</f>
        <v>8568-371403</v>
      </c>
      <c r="D161" s="1" t="str">
        <f>Roster_Selection_Men!AE189</f>
        <v>Stephen Strzalkowski</v>
      </c>
      <c r="E161" s="23"/>
      <c r="F161" s="1" t="str">
        <f>IF(ISERROR(Baker_Scores_Men_Var!E161), " ", IF(Baker_Scores_Men_Var!E161 = "Yes", "Yes", "  "))</f>
        <v xml:space="preserve">  </v>
      </c>
      <c r="G161" s="29">
        <v>0</v>
      </c>
      <c r="H161" s="29">
        <v>239</v>
      </c>
      <c r="I161" s="29">
        <v>202</v>
      </c>
      <c r="J161" s="29">
        <v>236</v>
      </c>
      <c r="K161" s="30">
        <f t="shared" si="44"/>
        <v>677</v>
      </c>
      <c r="L161" s="30">
        <f t="shared" si="45"/>
        <v>3</v>
      </c>
      <c r="M161" s="30">
        <f t="shared" si="46"/>
        <v>225.66666666666666</v>
      </c>
    </row>
    <row r="162" spans="2:13" s="1" customFormat="1" ht="13.95" customHeight="1" x14ac:dyDescent="0.25">
      <c r="B162" s="1" t="str">
        <f>Roster_Selection_Men!AB190&amp;" " &amp; "V "</f>
        <v xml:space="preserve">Michigan-Dearborn V </v>
      </c>
      <c r="C162" s="1" t="str">
        <f>Roster_Selection_Men!AD190</f>
        <v>11-168582</v>
      </c>
      <c r="D162" s="1" t="str">
        <f>Roster_Selection_Men!AE190</f>
        <v>Zachary Baum</v>
      </c>
      <c r="E162" s="23"/>
      <c r="F162" s="1" t="str">
        <f>IF(ISERROR(Baker_Scores_Men_Var!E162), " ", IF(Baker_Scores_Men_Var!E162 = "Yes", "Yes", "  "))</f>
        <v xml:space="preserve">  </v>
      </c>
      <c r="G162" s="29">
        <v>150</v>
      </c>
      <c r="H162" s="29">
        <v>0</v>
      </c>
      <c r="I162" s="29">
        <v>211</v>
      </c>
      <c r="J162" s="29">
        <v>222</v>
      </c>
      <c r="K162" s="30">
        <f t="shared" si="44"/>
        <v>583</v>
      </c>
      <c r="L162" s="30">
        <f t="shared" si="45"/>
        <v>3</v>
      </c>
      <c r="M162" s="30">
        <f t="shared" si="46"/>
        <v>194.33333333333334</v>
      </c>
    </row>
    <row r="163" spans="2:13" s="1" customFormat="1" ht="13.95" customHeight="1" x14ac:dyDescent="0.25">
      <c r="B163" s="1" t="s">
        <v>943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13" s="1" customFormat="1" ht="13.95" customHeight="1" x14ac:dyDescent="0.25">
      <c r="B164" s="1" t="s">
        <v>943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13" s="1" customFormat="1" ht="13.95" customHeight="1" x14ac:dyDescent="0.25">
      <c r="B165" s="1" t="s">
        <v>943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13" s="1" customFormat="1" ht="13.95" customHeight="1" x14ac:dyDescent="0.3">
      <c r="B166" s="33"/>
      <c r="G166" s="30">
        <f t="shared" ref="G166:L166" si="47">SUM(G155:G165)</f>
        <v>963</v>
      </c>
      <c r="H166" s="30">
        <f t="shared" si="47"/>
        <v>974</v>
      </c>
      <c r="I166" s="30">
        <f t="shared" si="47"/>
        <v>1083</v>
      </c>
      <c r="J166" s="30">
        <f t="shared" si="47"/>
        <v>1118</v>
      </c>
      <c r="K166" s="34">
        <f t="shared" si="47"/>
        <v>4138</v>
      </c>
      <c r="L166" s="34">
        <f t="shared" si="47"/>
        <v>20</v>
      </c>
    </row>
    <row r="167" spans="2:13" s="1" customFormat="1" ht="13.95" customHeight="1" x14ac:dyDescent="0.25"/>
    <row r="168" spans="2:13" s="1" customFormat="1" ht="13.95" customHeight="1" x14ac:dyDescent="0.25">
      <c r="B168" s="1" t="str">
        <f>Roster_Selection_Men!AB191&amp;" " &amp; "V "</f>
        <v xml:space="preserve">Mid Michigan Community College V </v>
      </c>
      <c r="C168" s="1" t="str">
        <f>Roster_Selection_Men!AD191</f>
        <v>19-30927</v>
      </c>
      <c r="D168" s="1" t="str">
        <f>Roster_Selection_Men!AE191</f>
        <v>Angelo Porter</v>
      </c>
      <c r="E168" s="23"/>
      <c r="F168" s="1" t="str">
        <f>IF(ISERROR(Baker_Scores_Men_Var!E168), " ", IF(Baker_Scores_Men_Var!E168 = "Yes", "Yes", "  "))</f>
        <v xml:space="preserve">  </v>
      </c>
      <c r="G168" s="29">
        <v>0</v>
      </c>
      <c r="H168" s="29">
        <v>0</v>
      </c>
      <c r="I168" s="29">
        <v>0</v>
      </c>
      <c r="J168" s="29">
        <v>0</v>
      </c>
      <c r="K168" s="30">
        <f t="shared" ref="K168:K178" si="48">SUM(G168:J168)</f>
        <v>0</v>
      </c>
      <c r="L168" s="30">
        <f t="shared" ref="L168:L178" si="49">COUNTIF(G168:J168, "&gt;0" )</f>
        <v>0</v>
      </c>
      <c r="M168" s="30">
        <f t="shared" ref="M168:M178" si="50">IF(L168=0,0,K168/L168)</f>
        <v>0</v>
      </c>
    </row>
    <row r="169" spans="2:13" s="1" customFormat="1" ht="13.95" customHeight="1" x14ac:dyDescent="0.25">
      <c r="B169" s="1" t="str">
        <f>Roster_Selection_Men!AB192&amp;" " &amp; "V "</f>
        <v xml:space="preserve">Mid Michigan Community College V </v>
      </c>
      <c r="C169" s="1" t="str">
        <f>Roster_Selection_Men!AD192</f>
        <v>23-1880</v>
      </c>
      <c r="D169" s="1" t="str">
        <f>Roster_Selection_Men!AE192</f>
        <v>Brett Petersen</v>
      </c>
      <c r="E169" s="23"/>
      <c r="F169" s="1" t="str">
        <f>IF(ISERROR(Baker_Scores_Men_Var!E169), " ", IF(Baker_Scores_Men_Var!E169 = "Yes", "Yes", "  "))</f>
        <v xml:space="preserve">  </v>
      </c>
      <c r="G169" s="29">
        <v>189</v>
      </c>
      <c r="H169" s="29">
        <v>205</v>
      </c>
      <c r="I169" s="29">
        <v>173</v>
      </c>
      <c r="J169" s="29">
        <v>160</v>
      </c>
      <c r="K169" s="30">
        <f t="shared" si="48"/>
        <v>727</v>
      </c>
      <c r="L169" s="30">
        <f t="shared" si="49"/>
        <v>4</v>
      </c>
      <c r="M169" s="30">
        <f t="shared" si="50"/>
        <v>181.75</v>
      </c>
    </row>
    <row r="170" spans="2:13" s="1" customFormat="1" ht="13.95" customHeight="1" x14ac:dyDescent="0.25">
      <c r="B170" s="1" t="str">
        <f>Roster_Selection_Men!AB193&amp;" " &amp; "V "</f>
        <v xml:space="preserve">Mid Michigan Community College V </v>
      </c>
      <c r="C170" s="1" t="str">
        <f>Roster_Selection_Men!AD193</f>
        <v>17-84923</v>
      </c>
      <c r="D170" s="1" t="str">
        <f>Roster_Selection_Men!AE193</f>
        <v>Cole Swanberg</v>
      </c>
      <c r="E170" s="23"/>
      <c r="F170" s="1" t="str">
        <f>IF(ISERROR(Baker_Scores_Men_Var!E170), " ", IF(Baker_Scores_Men_Var!E170 = "Yes", "Yes", "  "))</f>
        <v xml:space="preserve">  </v>
      </c>
      <c r="G170" s="29">
        <v>165</v>
      </c>
      <c r="H170" s="29">
        <v>191</v>
      </c>
      <c r="I170" s="29">
        <v>176</v>
      </c>
      <c r="J170" s="29">
        <v>180</v>
      </c>
      <c r="K170" s="30">
        <f t="shared" si="48"/>
        <v>712</v>
      </c>
      <c r="L170" s="30">
        <f t="shared" si="49"/>
        <v>4</v>
      </c>
      <c r="M170" s="30">
        <f t="shared" si="50"/>
        <v>178</v>
      </c>
    </row>
    <row r="171" spans="2:13" s="1" customFormat="1" ht="13.95" customHeight="1" x14ac:dyDescent="0.25">
      <c r="B171" s="1" t="str">
        <f>Roster_Selection_Men!AB194&amp;" " &amp; "V "</f>
        <v xml:space="preserve">Mid Michigan Community College V </v>
      </c>
      <c r="C171" s="1" t="str">
        <f>Roster_Selection_Men!AD194</f>
        <v>15-52761</v>
      </c>
      <c r="D171" s="1" t="str">
        <f>Roster_Selection_Men!AE194</f>
        <v>Jase Clairmont</v>
      </c>
      <c r="E171" s="23"/>
      <c r="F171" s="1" t="str">
        <f>IF(ISERROR(Baker_Scores_Men_Var!E171), " ", IF(Baker_Scores_Men_Var!E171 = "Yes", "Yes", "  "))</f>
        <v xml:space="preserve">  </v>
      </c>
      <c r="G171" s="29">
        <v>162</v>
      </c>
      <c r="H171" s="29">
        <v>182</v>
      </c>
      <c r="I171" s="29">
        <v>164</v>
      </c>
      <c r="J171" s="29">
        <v>0</v>
      </c>
      <c r="K171" s="30">
        <f t="shared" si="48"/>
        <v>508</v>
      </c>
      <c r="L171" s="30">
        <f t="shared" si="49"/>
        <v>3</v>
      </c>
      <c r="M171" s="30">
        <f t="shared" si="50"/>
        <v>169.33333333333334</v>
      </c>
    </row>
    <row r="172" spans="2:13" s="1" customFormat="1" ht="13.95" customHeight="1" x14ac:dyDescent="0.25">
      <c r="B172" s="1" t="str">
        <f>Roster_Selection_Men!AB195&amp;" " &amp; "V "</f>
        <v xml:space="preserve">Mid Michigan Community College V </v>
      </c>
      <c r="C172" s="1" t="str">
        <f>Roster_Selection_Men!AD195</f>
        <v>23-1879</v>
      </c>
      <c r="D172" s="1" t="str">
        <f>Roster_Selection_Men!AE195</f>
        <v>Mason Hodges</v>
      </c>
      <c r="E172" s="23"/>
      <c r="F172" s="1" t="str">
        <f>IF(ISERROR(Baker_Scores_Men_Var!E172), " ", IF(Baker_Scores_Men_Var!E172 = "Yes", "Yes", "  "))</f>
        <v xml:space="preserve">  </v>
      </c>
      <c r="G172" s="29">
        <v>164</v>
      </c>
      <c r="H172" s="29">
        <v>171</v>
      </c>
      <c r="I172" s="29">
        <v>161</v>
      </c>
      <c r="J172" s="29">
        <v>171</v>
      </c>
      <c r="K172" s="30">
        <f t="shared" si="48"/>
        <v>667</v>
      </c>
      <c r="L172" s="30">
        <f t="shared" si="49"/>
        <v>4</v>
      </c>
      <c r="M172" s="30">
        <f t="shared" si="50"/>
        <v>166.75</v>
      </c>
    </row>
    <row r="173" spans="2:13" s="1" customFormat="1" ht="13.95" customHeight="1" x14ac:dyDescent="0.25">
      <c r="B173" s="1" t="str">
        <f>Roster_Selection_Men!AB196&amp;" " &amp; "V "</f>
        <v xml:space="preserve">Mid Michigan Community College V </v>
      </c>
      <c r="C173" s="1" t="str">
        <f>Roster_Selection_Men!AD196</f>
        <v>11-535781</v>
      </c>
      <c r="D173" s="1" t="str">
        <f>Roster_Selection_Men!AE196</f>
        <v>Ruberto Mosqueda</v>
      </c>
      <c r="E173" s="23"/>
      <c r="F173" s="1" t="str">
        <f>IF(ISERROR(Baker_Scores_Men_Var!E173), " ", IF(Baker_Scores_Men_Var!E173 = "Yes", "Yes", "  "))</f>
        <v xml:space="preserve">  </v>
      </c>
      <c r="G173" s="29">
        <v>164</v>
      </c>
      <c r="H173" s="29">
        <v>117</v>
      </c>
      <c r="I173" s="29">
        <v>0</v>
      </c>
      <c r="J173" s="29">
        <v>182</v>
      </c>
      <c r="K173" s="30">
        <f t="shared" si="48"/>
        <v>463</v>
      </c>
      <c r="L173" s="30">
        <f t="shared" si="49"/>
        <v>3</v>
      </c>
      <c r="M173" s="30">
        <f t="shared" si="50"/>
        <v>154.33333333333334</v>
      </c>
    </row>
    <row r="174" spans="2:13" s="1" customFormat="1" ht="13.95" customHeight="1" x14ac:dyDescent="0.25">
      <c r="B174" s="1" t="str">
        <f>Roster_Selection_Men!AB197&amp;" " &amp; "V "</f>
        <v xml:space="preserve">Mid Michigan Community College V </v>
      </c>
      <c r="C174" s="1" t="str">
        <f>Roster_Selection_Men!AD197</f>
        <v>21-22069</v>
      </c>
      <c r="D174" s="1" t="str">
        <f>Roster_Selection_Men!AE197</f>
        <v>Taylor Parker</v>
      </c>
      <c r="E174" s="23"/>
      <c r="F174" s="1" t="str">
        <f>IF(ISERROR(Baker_Scores_Men_Var!E174), " ", IF(Baker_Scores_Men_Var!E174 = "Yes", "Yes", "  "))</f>
        <v xml:space="preserve">  </v>
      </c>
      <c r="G174" s="29">
        <v>0</v>
      </c>
      <c r="H174" s="29">
        <v>0</v>
      </c>
      <c r="I174" s="29">
        <v>156</v>
      </c>
      <c r="J174" s="29">
        <v>229</v>
      </c>
      <c r="K174" s="30">
        <f t="shared" si="48"/>
        <v>385</v>
      </c>
      <c r="L174" s="30">
        <f t="shared" si="49"/>
        <v>2</v>
      </c>
      <c r="M174" s="30">
        <f t="shared" si="50"/>
        <v>192.5</v>
      </c>
    </row>
    <row r="175" spans="2:13" s="1" customFormat="1" ht="13.95" customHeight="1" x14ac:dyDescent="0.25">
      <c r="B175" s="1" t="str">
        <f>Roster_Selection_Men!AB198&amp;" " &amp; "V "</f>
        <v xml:space="preserve"> V </v>
      </c>
      <c r="C175" s="1" t="str">
        <f>Roster_Selection_Men!AD198</f>
        <v/>
      </c>
      <c r="D175" s="1" t="str">
        <f>Roster_Selection_Men!AE198</f>
        <v/>
      </c>
      <c r="E175" s="23"/>
      <c r="F175" s="1" t="str">
        <f>IF(ISERROR(Baker_Scores_Men_Var!E175), " ", IF(Baker_Scores_Men_Var!E175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30">
        <f t="shared" si="48"/>
        <v>0</v>
      </c>
      <c r="L175" s="30">
        <f t="shared" si="49"/>
        <v>0</v>
      </c>
      <c r="M175" s="30">
        <f t="shared" si="50"/>
        <v>0</v>
      </c>
    </row>
    <row r="176" spans="2:13" s="1" customFormat="1" ht="13.95" customHeight="1" x14ac:dyDescent="0.25">
      <c r="B176" s="1" t="s">
        <v>944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</row>
    <row r="177" spans="2:13" s="1" customFormat="1" ht="13.95" customHeight="1" x14ac:dyDescent="0.25">
      <c r="B177" s="1" t="s">
        <v>944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</row>
    <row r="178" spans="2:13" s="1" customFormat="1" ht="13.95" customHeight="1" x14ac:dyDescent="0.25">
      <c r="B178" s="1" t="s">
        <v>944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</row>
    <row r="179" spans="2:13" s="1" customFormat="1" ht="13.95" customHeight="1" x14ac:dyDescent="0.3">
      <c r="B179" s="33"/>
      <c r="G179" s="30">
        <f t="shared" ref="G179:L179" si="51">SUM(G168:G178)</f>
        <v>844</v>
      </c>
      <c r="H179" s="30">
        <f t="shared" si="51"/>
        <v>866</v>
      </c>
      <c r="I179" s="30">
        <f t="shared" si="51"/>
        <v>830</v>
      </c>
      <c r="J179" s="30">
        <f t="shared" si="51"/>
        <v>922</v>
      </c>
      <c r="K179" s="34">
        <f t="shared" si="51"/>
        <v>3462</v>
      </c>
      <c r="L179" s="34">
        <f t="shared" si="51"/>
        <v>20</v>
      </c>
    </row>
    <row r="180" spans="2:13" s="1" customFormat="1" ht="13.95" customHeight="1" x14ac:dyDescent="0.25"/>
    <row r="181" spans="2:13" s="1" customFormat="1" ht="13.95" customHeight="1" x14ac:dyDescent="0.25">
      <c r="B181" s="1" t="str">
        <f>Roster_Selection_Men!AB200&amp;" " &amp; "V "</f>
        <v xml:space="preserve">Rochester University V </v>
      </c>
      <c r="C181" s="1" t="str">
        <f>Roster_Selection_Men!AD200</f>
        <v>19-84013</v>
      </c>
      <c r="D181" s="1" t="str">
        <f>Roster_Selection_Men!AE200</f>
        <v>Alexander Miller</v>
      </c>
      <c r="E181" s="23"/>
      <c r="F181" s="1" t="str">
        <f>IF(ISERROR(Baker_Scores_Men_Var!E181), " ", IF(Baker_Scores_Men_Var!E181 = "Yes", "Yes", "  "))</f>
        <v xml:space="preserve">  </v>
      </c>
      <c r="G181" s="29">
        <v>0</v>
      </c>
      <c r="H181" s="29">
        <v>190</v>
      </c>
      <c r="I181" s="29">
        <v>204</v>
      </c>
      <c r="J181" s="29">
        <v>238</v>
      </c>
      <c r="K181" s="30">
        <f t="shared" ref="K181:K191" si="52">SUM(G181:J181)</f>
        <v>632</v>
      </c>
      <c r="L181" s="30">
        <f t="shared" ref="L181:L191" si="53">COUNTIF(G181:J181, "&gt;0" )</f>
        <v>3</v>
      </c>
      <c r="M181" s="30">
        <f t="shared" ref="M181:M191" si="54">IF(L181=0,0,K181/L181)</f>
        <v>210.66666666666666</v>
      </c>
    </row>
    <row r="182" spans="2:13" s="1" customFormat="1" ht="13.95" customHeight="1" x14ac:dyDescent="0.25">
      <c r="B182" s="1" t="str">
        <f>Roster_Selection_Men!AB201&amp;" " &amp; "V "</f>
        <v xml:space="preserve">Rochester University V </v>
      </c>
      <c r="C182" s="1" t="str">
        <f>Roster_Selection_Men!AD201</f>
        <v>18-87248</v>
      </c>
      <c r="D182" s="1" t="str">
        <f>Roster_Selection_Men!AE201</f>
        <v>Brian Henry</v>
      </c>
      <c r="E182" s="23"/>
      <c r="F182" s="1" t="str">
        <f>IF(ISERROR(Baker_Scores_Men_Var!E182), " ", IF(Baker_Scores_Men_Var!E182 = "Yes", "Yes", "  "))</f>
        <v xml:space="preserve">  </v>
      </c>
      <c r="G182" s="29">
        <v>242</v>
      </c>
      <c r="H182" s="29">
        <v>185</v>
      </c>
      <c r="I182" s="29">
        <v>123</v>
      </c>
      <c r="J182" s="29">
        <v>0</v>
      </c>
      <c r="K182" s="30">
        <f t="shared" si="52"/>
        <v>550</v>
      </c>
      <c r="L182" s="30">
        <f t="shared" si="53"/>
        <v>3</v>
      </c>
      <c r="M182" s="30">
        <f t="shared" si="54"/>
        <v>183.33333333333334</v>
      </c>
    </row>
    <row r="183" spans="2:13" s="1" customFormat="1" ht="13.95" customHeight="1" x14ac:dyDescent="0.25">
      <c r="B183" s="1" t="str">
        <f>Roster_Selection_Men!AB202&amp;" " &amp; "V "</f>
        <v xml:space="preserve">Rochester University V </v>
      </c>
      <c r="C183" s="1" t="str">
        <f>Roster_Selection_Men!AD202</f>
        <v>20-59088</v>
      </c>
      <c r="D183" s="1" t="str">
        <f>Roster_Selection_Men!AE202</f>
        <v>Jackson Vlassis</v>
      </c>
      <c r="E183" s="23"/>
      <c r="F183" s="1" t="str">
        <f>IF(ISERROR(Baker_Scores_Men_Var!E183), " ", IF(Baker_Scores_Men_Var!E183 = "Yes", "Yes", "  "))</f>
        <v xml:space="preserve">  </v>
      </c>
      <c r="G183" s="29">
        <v>191</v>
      </c>
      <c r="H183" s="29">
        <v>161</v>
      </c>
      <c r="I183" s="29">
        <v>0</v>
      </c>
      <c r="J183" s="29">
        <v>0</v>
      </c>
      <c r="K183" s="30">
        <f t="shared" si="52"/>
        <v>352</v>
      </c>
      <c r="L183" s="30">
        <f t="shared" si="53"/>
        <v>2</v>
      </c>
      <c r="M183" s="30">
        <f t="shared" si="54"/>
        <v>176</v>
      </c>
    </row>
    <row r="184" spans="2:13" s="1" customFormat="1" ht="13.95" customHeight="1" x14ac:dyDescent="0.25">
      <c r="B184" s="1" t="str">
        <f>Roster_Selection_Men!AB203&amp;" " &amp; "V "</f>
        <v xml:space="preserve">Rochester University V </v>
      </c>
      <c r="C184" s="1" t="str">
        <f>Roster_Selection_Men!AD203</f>
        <v>21-3224</v>
      </c>
      <c r="D184" s="1" t="str">
        <f>Roster_Selection_Men!AE203</f>
        <v>Jake Thompson</v>
      </c>
      <c r="E184" s="23"/>
      <c r="F184" s="1" t="str">
        <f>IF(ISERROR(Baker_Scores_Men_Var!E184), " ", IF(Baker_Scores_Men_Var!E184 = "Yes", "Yes", "  "))</f>
        <v xml:space="preserve">  </v>
      </c>
      <c r="G184" s="29">
        <v>181</v>
      </c>
      <c r="H184" s="29">
        <v>184</v>
      </c>
      <c r="I184" s="29">
        <v>185</v>
      </c>
      <c r="J184" s="29">
        <v>233</v>
      </c>
      <c r="K184" s="30">
        <f t="shared" si="52"/>
        <v>783</v>
      </c>
      <c r="L184" s="30">
        <f t="shared" si="53"/>
        <v>4</v>
      </c>
      <c r="M184" s="30">
        <f t="shared" si="54"/>
        <v>195.75</v>
      </c>
    </row>
    <row r="185" spans="2:13" s="1" customFormat="1" ht="13.95" customHeight="1" x14ac:dyDescent="0.25">
      <c r="B185" s="1" t="str">
        <f>Roster_Selection_Men!AB204&amp;" " &amp; "V "</f>
        <v xml:space="preserve">Rochester University V </v>
      </c>
      <c r="C185" s="1" t="str">
        <f>Roster_Selection_Men!AD204</f>
        <v>18-82553</v>
      </c>
      <c r="D185" s="1" t="str">
        <f>Roster_Selection_Men!AE204</f>
        <v>Jaxon Small</v>
      </c>
      <c r="E185" s="23"/>
      <c r="F185" s="1" t="str">
        <f>IF(ISERROR(Baker_Scores_Men_Var!E185), " ", IF(Baker_Scores_Men_Var!E185 = "Yes", "Yes", "  "))</f>
        <v xml:space="preserve">  </v>
      </c>
      <c r="G185" s="29">
        <v>0</v>
      </c>
      <c r="H185" s="29">
        <v>0</v>
      </c>
      <c r="I185" s="29">
        <v>0</v>
      </c>
      <c r="J185" s="29">
        <v>0</v>
      </c>
      <c r="K185" s="30">
        <f t="shared" si="52"/>
        <v>0</v>
      </c>
      <c r="L185" s="30">
        <f t="shared" si="53"/>
        <v>0</v>
      </c>
      <c r="M185" s="30">
        <f t="shared" si="54"/>
        <v>0</v>
      </c>
    </row>
    <row r="186" spans="2:13" s="1" customFormat="1" ht="13.95" customHeight="1" x14ac:dyDescent="0.25">
      <c r="B186" s="1" t="str">
        <f>Roster_Selection_Men!AB205&amp;" " &amp; "V "</f>
        <v xml:space="preserve">Rochester University V </v>
      </c>
      <c r="C186" s="1" t="str">
        <f>Roster_Selection_Men!AD205</f>
        <v>11-268250</v>
      </c>
      <c r="D186" s="1" t="str">
        <f>Roster_Selection_Men!AE205</f>
        <v>Luke Acton</v>
      </c>
      <c r="E186" s="23"/>
      <c r="F186" s="1" t="str">
        <f>IF(ISERROR(Baker_Scores_Men_Var!E186), " ", IF(Baker_Scores_Men_Var!E186 = "Yes", "Yes", "  "))</f>
        <v xml:space="preserve">  </v>
      </c>
      <c r="G186" s="29">
        <v>210</v>
      </c>
      <c r="H186" s="29">
        <v>0</v>
      </c>
      <c r="I186" s="29">
        <v>210</v>
      </c>
      <c r="J186" s="29">
        <v>163</v>
      </c>
      <c r="K186" s="30">
        <f t="shared" si="52"/>
        <v>583</v>
      </c>
      <c r="L186" s="30">
        <f t="shared" si="53"/>
        <v>3</v>
      </c>
      <c r="M186" s="30">
        <f t="shared" si="54"/>
        <v>194.33333333333334</v>
      </c>
    </row>
    <row r="187" spans="2:13" s="1" customFormat="1" ht="13.95" customHeight="1" x14ac:dyDescent="0.25">
      <c r="B187" s="1" t="str">
        <f>Roster_Selection_Men!AB206&amp;" " &amp; "V "</f>
        <v xml:space="preserve">Rochester University V </v>
      </c>
      <c r="C187" s="1" t="str">
        <f>Roster_Selection_Men!AD206</f>
        <v>19-35288</v>
      </c>
      <c r="D187" s="1" t="str">
        <f>Roster_Selection_Men!AE206</f>
        <v>Nolan Matz</v>
      </c>
      <c r="E187" s="23"/>
      <c r="F187" s="1" t="str">
        <f>IF(ISERROR(Baker_Scores_Men_Var!E187), " ", IF(Baker_Scores_Men_Var!E187 = "Yes", "Yes", "  "))</f>
        <v xml:space="preserve">  </v>
      </c>
      <c r="G187" s="29">
        <v>0</v>
      </c>
      <c r="H187" s="29">
        <v>0</v>
      </c>
      <c r="I187" s="29">
        <v>0</v>
      </c>
      <c r="J187" s="29">
        <v>162</v>
      </c>
      <c r="K187" s="30">
        <f t="shared" si="52"/>
        <v>162</v>
      </c>
      <c r="L187" s="30">
        <f t="shared" si="53"/>
        <v>1</v>
      </c>
      <c r="M187" s="30">
        <f t="shared" si="54"/>
        <v>162</v>
      </c>
    </row>
    <row r="188" spans="2:13" s="1" customFormat="1" ht="13.95" customHeight="1" x14ac:dyDescent="0.25">
      <c r="B188" s="1" t="str">
        <f>Roster_Selection_Men!AB207&amp;" " &amp; "V "</f>
        <v xml:space="preserve">Rochester University V </v>
      </c>
      <c r="C188" s="1" t="str">
        <f>Roster_Selection_Men!AD207</f>
        <v>5617-4080</v>
      </c>
      <c r="D188" s="1" t="str">
        <f>Roster_Selection_Men!AE207</f>
        <v>Tylan Kim-Arellano</v>
      </c>
      <c r="E188" s="23"/>
      <c r="F188" s="1" t="str">
        <f>IF(ISERROR(Baker_Scores_Men_Var!E188), " ", IF(Baker_Scores_Men_Var!E188 = "Yes", "Yes", "  "))</f>
        <v xml:space="preserve">  </v>
      </c>
      <c r="G188" s="29">
        <v>215</v>
      </c>
      <c r="H188" s="29">
        <v>262</v>
      </c>
      <c r="I188" s="29">
        <v>202</v>
      </c>
      <c r="J188" s="29">
        <v>191</v>
      </c>
      <c r="K188" s="30">
        <f t="shared" si="52"/>
        <v>870</v>
      </c>
      <c r="L188" s="30">
        <f t="shared" si="53"/>
        <v>4</v>
      </c>
      <c r="M188" s="30">
        <f t="shared" si="54"/>
        <v>217.5</v>
      </c>
    </row>
    <row r="189" spans="2:13" s="1" customFormat="1" ht="13.95" customHeight="1" x14ac:dyDescent="0.25">
      <c r="B189" s="1" t="s">
        <v>945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</row>
    <row r="190" spans="2:13" s="1" customFormat="1" ht="13.95" customHeight="1" x14ac:dyDescent="0.25">
      <c r="B190" s="1" t="s">
        <v>945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</row>
    <row r="191" spans="2:13" s="1" customFormat="1" ht="13.95" customHeight="1" x14ac:dyDescent="0.25">
      <c r="B191" s="1" t="s">
        <v>945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</row>
    <row r="192" spans="2:13" s="1" customFormat="1" ht="13.95" customHeight="1" x14ac:dyDescent="0.3">
      <c r="B192" s="33"/>
      <c r="G192" s="30">
        <f t="shared" ref="G192:L192" si="55">SUM(G181:G191)</f>
        <v>1039</v>
      </c>
      <c r="H192" s="30">
        <f t="shared" si="55"/>
        <v>982</v>
      </c>
      <c r="I192" s="30">
        <f t="shared" si="55"/>
        <v>924</v>
      </c>
      <c r="J192" s="30">
        <f t="shared" si="55"/>
        <v>987</v>
      </c>
      <c r="K192" s="34">
        <f t="shared" si="55"/>
        <v>3932</v>
      </c>
      <c r="L192" s="34">
        <f t="shared" si="55"/>
        <v>20</v>
      </c>
    </row>
    <row r="193" spans="2:13" s="1" customFormat="1" ht="13.95" customHeight="1" x14ac:dyDescent="0.25"/>
    <row r="194" spans="2:13" s="1" customFormat="1" ht="13.95" customHeight="1" x14ac:dyDescent="0.25">
      <c r="B194" s="1" t="str">
        <f>Roster_Selection_Men!AB218&amp;" " &amp; "V "</f>
        <v xml:space="preserve">Shawnee State University V </v>
      </c>
      <c r="C194" s="1" t="str">
        <f>Roster_Selection_Men!AD218</f>
        <v>21-79372</v>
      </c>
      <c r="D194" s="1" t="str">
        <f>Roster_Selection_Men!AE218</f>
        <v>Blake Landers</v>
      </c>
      <c r="E194" s="23"/>
      <c r="F194" s="1" t="str">
        <f>IF(ISERROR(Baker_Scores_Men_Var!E194), " ", IF(Baker_Scores_Men_Var!E194 = "Yes", "Yes", "  "))</f>
        <v xml:space="preserve">  </v>
      </c>
      <c r="G194" s="29">
        <v>179</v>
      </c>
      <c r="H194" s="29">
        <v>202</v>
      </c>
      <c r="I194" s="29">
        <v>233</v>
      </c>
      <c r="J194" s="29">
        <v>223</v>
      </c>
      <c r="K194" s="30">
        <f t="shared" ref="K194:K204" si="56">SUM(G194:J194)</f>
        <v>837</v>
      </c>
      <c r="L194" s="30">
        <f t="shared" ref="L194:L204" si="57">COUNTIF(G194:J194, "&gt;0" )</f>
        <v>4</v>
      </c>
      <c r="M194" s="30">
        <f t="shared" ref="M194:M204" si="58">IF(L194=0,0,K194/L194)</f>
        <v>209.25</v>
      </c>
    </row>
    <row r="195" spans="2:13" s="1" customFormat="1" ht="13.95" customHeight="1" x14ac:dyDescent="0.25">
      <c r="B195" s="1" t="str">
        <f>Roster_Selection_Men!AB219&amp;" " &amp; "V "</f>
        <v xml:space="preserve">Shawnee State University V </v>
      </c>
      <c r="C195" s="1" t="str">
        <f>Roster_Selection_Men!AD219</f>
        <v>18-41927</v>
      </c>
      <c r="D195" s="1" t="str">
        <f>Roster_Selection_Men!AE219</f>
        <v>Jaylen Sumler</v>
      </c>
      <c r="E195" s="23"/>
      <c r="F195" s="1" t="str">
        <f>IF(ISERROR(Baker_Scores_Men_Var!E195), " ", IF(Baker_Scores_Men_Var!E195 = "Yes", "Yes", "  "))</f>
        <v xml:space="preserve">  </v>
      </c>
      <c r="G195" s="29">
        <v>172</v>
      </c>
      <c r="H195" s="29">
        <v>203</v>
      </c>
      <c r="I195" s="29">
        <v>181</v>
      </c>
      <c r="J195" s="29">
        <v>220</v>
      </c>
      <c r="K195" s="30">
        <f t="shared" si="56"/>
        <v>776</v>
      </c>
      <c r="L195" s="30">
        <f t="shared" si="57"/>
        <v>4</v>
      </c>
      <c r="M195" s="30">
        <f t="shared" si="58"/>
        <v>194</v>
      </c>
    </row>
    <row r="196" spans="2:13" s="1" customFormat="1" ht="13.95" customHeight="1" x14ac:dyDescent="0.25">
      <c r="B196" s="1" t="str">
        <f>Roster_Selection_Men!AB220&amp;" " &amp; "V "</f>
        <v xml:space="preserve">Shawnee State University V </v>
      </c>
      <c r="C196" s="1" t="str">
        <f>Roster_Selection_Men!AD220</f>
        <v>11-504244</v>
      </c>
      <c r="D196" s="1" t="str">
        <f>Roster_Selection_Men!AE220</f>
        <v>Khoury Carroll-Tanner</v>
      </c>
      <c r="E196" s="23"/>
      <c r="F196" s="1" t="str">
        <f>IF(ISERROR(Baker_Scores_Men_Var!E196), " ", IF(Baker_Scores_Men_Var!E196 = "Yes", "Yes", "  "))</f>
        <v xml:space="preserve">  </v>
      </c>
      <c r="G196" s="29">
        <v>0</v>
      </c>
      <c r="H196" s="29">
        <v>0</v>
      </c>
      <c r="I196" s="29">
        <v>0</v>
      </c>
      <c r="J196" s="29">
        <v>0</v>
      </c>
      <c r="K196" s="30">
        <f t="shared" si="56"/>
        <v>0</v>
      </c>
      <c r="L196" s="30">
        <f t="shared" si="57"/>
        <v>0</v>
      </c>
      <c r="M196" s="30">
        <f t="shared" si="58"/>
        <v>0</v>
      </c>
    </row>
    <row r="197" spans="2:13" s="1" customFormat="1" ht="13.95" customHeight="1" x14ac:dyDescent="0.25">
      <c r="B197" s="1" t="str">
        <f>Roster_Selection_Men!AB221&amp;" " &amp; "V "</f>
        <v xml:space="preserve">Shawnee State University V </v>
      </c>
      <c r="C197" s="1" t="str">
        <f>Roster_Selection_Men!AD221</f>
        <v>11-217355</v>
      </c>
      <c r="D197" s="1" t="str">
        <f>Roster_Selection_Men!AE221</f>
        <v>Logan Hughes</v>
      </c>
      <c r="E197" s="23"/>
      <c r="F197" s="1" t="str">
        <f>IF(ISERROR(Baker_Scores_Men_Var!E197), " ", IF(Baker_Scores_Men_Var!E197 = "Yes", "Yes", "  "))</f>
        <v xml:space="preserve">  </v>
      </c>
      <c r="G197" s="29">
        <v>0</v>
      </c>
      <c r="H197" s="29">
        <v>0</v>
      </c>
      <c r="I197" s="29">
        <v>0</v>
      </c>
      <c r="J197" s="29">
        <v>0</v>
      </c>
      <c r="K197" s="30">
        <f t="shared" si="56"/>
        <v>0</v>
      </c>
      <c r="L197" s="30">
        <f t="shared" si="57"/>
        <v>0</v>
      </c>
      <c r="M197" s="30">
        <f t="shared" si="58"/>
        <v>0</v>
      </c>
    </row>
    <row r="198" spans="2:13" s="1" customFormat="1" ht="13.95" customHeight="1" x14ac:dyDescent="0.25">
      <c r="B198" s="1" t="str">
        <f>Roster_Selection_Men!AB222&amp;" " &amp; "V "</f>
        <v xml:space="preserve">Shawnee State University V </v>
      </c>
      <c r="C198" s="1" t="str">
        <f>Roster_Selection_Men!AD222</f>
        <v>19-77551</v>
      </c>
      <c r="D198" s="1" t="str">
        <f>Roster_Selection_Men!AE222</f>
        <v>Parker Lauders</v>
      </c>
      <c r="E198" s="23"/>
      <c r="F198" s="1" t="str">
        <f>IF(ISERROR(Baker_Scores_Men_Var!E198), " ", IF(Baker_Scores_Men_Var!E198 = "Yes", "Yes", "  "))</f>
        <v xml:space="preserve">  </v>
      </c>
      <c r="G198" s="29">
        <v>198</v>
      </c>
      <c r="H198" s="29">
        <v>172</v>
      </c>
      <c r="I198" s="29">
        <v>192</v>
      </c>
      <c r="J198" s="29">
        <v>203</v>
      </c>
      <c r="K198" s="30">
        <f t="shared" si="56"/>
        <v>765</v>
      </c>
      <c r="L198" s="30">
        <f t="shared" si="57"/>
        <v>4</v>
      </c>
      <c r="M198" s="30">
        <f t="shared" si="58"/>
        <v>191.25</v>
      </c>
    </row>
    <row r="199" spans="2:13" s="1" customFormat="1" ht="13.95" customHeight="1" x14ac:dyDescent="0.25">
      <c r="B199" s="1" t="str">
        <f>Roster_Selection_Men!AB223&amp;" " &amp; "V "</f>
        <v xml:space="preserve">Shawnee State University V </v>
      </c>
      <c r="C199" s="1" t="str">
        <f>Roster_Selection_Men!AD223</f>
        <v>16-119392</v>
      </c>
      <c r="D199" s="1" t="str">
        <f>Roster_Selection_Men!AE223</f>
        <v>Sam Clay</v>
      </c>
      <c r="E199" s="23"/>
      <c r="F199" s="1" t="str">
        <f>IF(ISERROR(Baker_Scores_Men_Var!E199), " ", IF(Baker_Scores_Men_Var!E199 = "Yes", "Yes", "  "))</f>
        <v xml:space="preserve">  </v>
      </c>
      <c r="G199" s="29">
        <v>199</v>
      </c>
      <c r="H199" s="29">
        <v>254</v>
      </c>
      <c r="I199" s="29">
        <v>203</v>
      </c>
      <c r="J199" s="29">
        <v>170</v>
      </c>
      <c r="K199" s="30">
        <f t="shared" si="56"/>
        <v>826</v>
      </c>
      <c r="L199" s="30">
        <f t="shared" si="57"/>
        <v>4</v>
      </c>
      <c r="M199" s="30">
        <f t="shared" si="58"/>
        <v>206.5</v>
      </c>
    </row>
    <row r="200" spans="2:13" s="1" customFormat="1" ht="13.95" customHeight="1" x14ac:dyDescent="0.25">
      <c r="B200" s="1" t="str">
        <f>Roster_Selection_Men!AB224&amp;" " &amp; "V "</f>
        <v xml:space="preserve">Shawnee State University V </v>
      </c>
      <c r="C200" s="1" t="str">
        <f>Roster_Selection_Men!AD224</f>
        <v>7914-52475</v>
      </c>
      <c r="D200" s="1" t="str">
        <f>Roster_Selection_Men!AE224</f>
        <v>Tyler Roberts</v>
      </c>
      <c r="E200" s="23"/>
      <c r="F200" s="1" t="str">
        <f>IF(ISERROR(Baker_Scores_Men_Var!E200), " ", IF(Baker_Scores_Men_Var!E200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30">
        <f t="shared" si="56"/>
        <v>0</v>
      </c>
      <c r="L200" s="30">
        <f t="shared" si="57"/>
        <v>0</v>
      </c>
      <c r="M200" s="30">
        <f t="shared" si="58"/>
        <v>0</v>
      </c>
    </row>
    <row r="201" spans="2:13" s="1" customFormat="1" ht="13.95" customHeight="1" x14ac:dyDescent="0.25">
      <c r="B201" s="1" t="str">
        <f>Roster_Selection_Men!AB225&amp;" " &amp; "V "</f>
        <v xml:space="preserve">Shawnee State University V </v>
      </c>
      <c r="C201" s="1" t="str">
        <f>Roster_Selection_Men!AD225</f>
        <v>11-712661</v>
      </c>
      <c r="D201" s="1" t="str">
        <f>Roster_Selection_Men!AE225</f>
        <v>Zachary Ison</v>
      </c>
      <c r="E201" s="23"/>
      <c r="F201" s="1" t="str">
        <f>IF(ISERROR(Baker_Scores_Men_Var!E201), " ", IF(Baker_Scores_Men_Var!E201 = "Yes", "Yes", "  "))</f>
        <v xml:space="preserve">  </v>
      </c>
      <c r="G201" s="29">
        <v>215</v>
      </c>
      <c r="H201" s="29">
        <v>166</v>
      </c>
      <c r="I201" s="29">
        <v>182</v>
      </c>
      <c r="J201" s="29">
        <v>163</v>
      </c>
      <c r="K201" s="30">
        <f t="shared" si="56"/>
        <v>726</v>
      </c>
      <c r="L201" s="30">
        <f t="shared" si="57"/>
        <v>4</v>
      </c>
      <c r="M201" s="30">
        <f t="shared" si="58"/>
        <v>181.5</v>
      </c>
    </row>
    <row r="202" spans="2:13" s="1" customFormat="1" ht="13.95" customHeight="1" x14ac:dyDescent="0.25">
      <c r="B202" s="1" t="s">
        <v>946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30">
        <f t="shared" si="56"/>
        <v>0</v>
      </c>
      <c r="L202" s="30">
        <f t="shared" si="57"/>
        <v>0</v>
      </c>
      <c r="M202" s="30">
        <f t="shared" si="58"/>
        <v>0</v>
      </c>
    </row>
    <row r="203" spans="2:13" s="1" customFormat="1" ht="13.95" customHeight="1" x14ac:dyDescent="0.25">
      <c r="B203" s="1" t="s">
        <v>946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30">
        <f t="shared" si="56"/>
        <v>0</v>
      </c>
      <c r="L203" s="30">
        <f t="shared" si="57"/>
        <v>0</v>
      </c>
      <c r="M203" s="30">
        <f t="shared" si="58"/>
        <v>0</v>
      </c>
    </row>
    <row r="204" spans="2:13" s="1" customFormat="1" ht="13.95" customHeight="1" x14ac:dyDescent="0.25">
      <c r="B204" s="1" t="s">
        <v>946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2">
        <f t="shared" si="56"/>
        <v>0</v>
      </c>
      <c r="L204" s="32">
        <f t="shared" si="57"/>
        <v>0</v>
      </c>
      <c r="M204" s="30">
        <f t="shared" si="58"/>
        <v>0</v>
      </c>
    </row>
    <row r="205" spans="2:13" s="1" customFormat="1" ht="13.95" customHeight="1" x14ac:dyDescent="0.3">
      <c r="B205" s="33"/>
      <c r="G205" s="30">
        <f t="shared" ref="G205:L205" si="59">SUM(G194:G204)</f>
        <v>963</v>
      </c>
      <c r="H205" s="30">
        <f t="shared" si="59"/>
        <v>997</v>
      </c>
      <c r="I205" s="30">
        <f t="shared" si="59"/>
        <v>991</v>
      </c>
      <c r="J205" s="30">
        <f t="shared" si="59"/>
        <v>979</v>
      </c>
      <c r="K205" s="34">
        <f t="shared" si="59"/>
        <v>3930</v>
      </c>
      <c r="L205" s="34">
        <f t="shared" si="59"/>
        <v>20</v>
      </c>
    </row>
    <row r="206" spans="2:13" s="1" customFormat="1" ht="13.95" customHeight="1" x14ac:dyDescent="0.25"/>
    <row r="207" spans="2:13" s="1" customFormat="1" ht="13.95" customHeight="1" x14ac:dyDescent="0.25">
      <c r="B207" s="1" t="str">
        <f>Roster_Selection_Men!AB232&amp;" " &amp; "V "</f>
        <v xml:space="preserve">Siena Heights University V </v>
      </c>
      <c r="C207" s="1" t="str">
        <f>Roster_Selection_Men!AD232</f>
        <v>11-513107</v>
      </c>
      <c r="D207" s="1" t="str">
        <f>Roster_Selection_Men!AE232</f>
        <v>Charles Scopone</v>
      </c>
      <c r="E207" s="23"/>
      <c r="F207" s="1" t="str">
        <f>IF(ISERROR(Baker_Scores_Men_Var!E207), " ", IF(Baker_Scores_Men_Var!E207 = "Yes", "Yes", "  "))</f>
        <v xml:space="preserve">  </v>
      </c>
      <c r="G207" s="29">
        <v>167</v>
      </c>
      <c r="H207" s="29">
        <v>0</v>
      </c>
      <c r="I207" s="29">
        <v>0</v>
      </c>
      <c r="J207" s="29">
        <v>0</v>
      </c>
      <c r="K207" s="30">
        <f t="shared" ref="K207:K217" si="60">SUM(G207:J207)</f>
        <v>167</v>
      </c>
      <c r="L207" s="30">
        <f t="shared" ref="L207:L217" si="61">COUNTIF(G207:J207, "&gt;0" )</f>
        <v>1</v>
      </c>
      <c r="M207" s="30">
        <f t="shared" ref="M207:M217" si="62">IF(L207=0,0,K207/L207)</f>
        <v>167</v>
      </c>
    </row>
    <row r="208" spans="2:13" s="1" customFormat="1" ht="13.95" customHeight="1" x14ac:dyDescent="0.25">
      <c r="B208" s="1" t="str">
        <f>Roster_Selection_Men!AB233&amp;" " &amp; "V "</f>
        <v xml:space="preserve">Siena Heights University V </v>
      </c>
      <c r="C208" s="1" t="str">
        <f>Roster_Selection_Men!AD233</f>
        <v>18-96200</v>
      </c>
      <c r="D208" s="1" t="str">
        <f>Roster_Selection_Men!AE233</f>
        <v>Jack Sisco</v>
      </c>
      <c r="E208" s="23"/>
      <c r="F208" s="1" t="str">
        <f>IF(ISERROR(Baker_Scores_Men_Var!E208), " ", IF(Baker_Scores_Men_Var!E208 = "Yes", "Yes", "  "))</f>
        <v xml:space="preserve">  </v>
      </c>
      <c r="G208" s="29">
        <v>174</v>
      </c>
      <c r="H208" s="29">
        <v>218</v>
      </c>
      <c r="I208" s="29">
        <v>192</v>
      </c>
      <c r="J208" s="29">
        <v>192</v>
      </c>
      <c r="K208" s="30">
        <f t="shared" si="60"/>
        <v>776</v>
      </c>
      <c r="L208" s="30">
        <f t="shared" si="61"/>
        <v>4</v>
      </c>
      <c r="M208" s="30">
        <f t="shared" si="62"/>
        <v>194</v>
      </c>
    </row>
    <row r="209" spans="2:13" s="1" customFormat="1" ht="13.95" customHeight="1" x14ac:dyDescent="0.25">
      <c r="B209" s="1" t="str">
        <f>Roster_Selection_Men!AB234&amp;" " &amp; "V "</f>
        <v xml:space="preserve">Siena Heights University V </v>
      </c>
      <c r="C209" s="1" t="str">
        <f>Roster_Selection_Men!AD234</f>
        <v>20-47209</v>
      </c>
      <c r="D209" s="1" t="str">
        <f>Roster_Selection_Men!AE234</f>
        <v>Logan Cook</v>
      </c>
      <c r="E209" s="23"/>
      <c r="F209" s="1" t="str">
        <f>IF(ISERROR(Baker_Scores_Men_Var!E209), " ", IF(Baker_Scores_Men_Var!E209 = "Yes", "Yes", "  "))</f>
        <v xml:space="preserve">  </v>
      </c>
      <c r="G209" s="29">
        <v>185</v>
      </c>
      <c r="H209" s="29">
        <v>137</v>
      </c>
      <c r="I209" s="29">
        <v>0</v>
      </c>
      <c r="J209" s="29">
        <v>191</v>
      </c>
      <c r="K209" s="30">
        <f t="shared" si="60"/>
        <v>513</v>
      </c>
      <c r="L209" s="30">
        <f t="shared" si="61"/>
        <v>3</v>
      </c>
      <c r="M209" s="30">
        <f t="shared" si="62"/>
        <v>171</v>
      </c>
    </row>
    <row r="210" spans="2:13" s="1" customFormat="1" ht="13.95" customHeight="1" x14ac:dyDescent="0.25">
      <c r="B210" s="1" t="str">
        <f>Roster_Selection_Men!AB235&amp;" " &amp; "V "</f>
        <v xml:space="preserve">Siena Heights University V </v>
      </c>
      <c r="C210" s="1" t="str">
        <f>Roster_Selection_Men!AD235</f>
        <v>11-79415</v>
      </c>
      <c r="D210" s="1" t="str">
        <f>Roster_Selection_Men!AE235</f>
        <v>Noah Tafanelli</v>
      </c>
      <c r="E210" s="23"/>
      <c r="F210" s="1" t="str">
        <f>IF(ISERROR(Baker_Scores_Men_Var!E210), " ", IF(Baker_Scores_Men_Var!E210 = "Yes", "Yes", "  "))</f>
        <v xml:space="preserve">  </v>
      </c>
      <c r="G210" s="29">
        <v>186</v>
      </c>
      <c r="H210" s="29">
        <v>188</v>
      </c>
      <c r="I210" s="29">
        <v>207</v>
      </c>
      <c r="J210" s="29">
        <v>214</v>
      </c>
      <c r="K210" s="30">
        <f t="shared" si="60"/>
        <v>795</v>
      </c>
      <c r="L210" s="30">
        <f t="shared" si="61"/>
        <v>4</v>
      </c>
      <c r="M210" s="30">
        <f t="shared" si="62"/>
        <v>198.75</v>
      </c>
    </row>
    <row r="211" spans="2:13" s="1" customFormat="1" ht="13.95" customHeight="1" x14ac:dyDescent="0.25">
      <c r="B211" s="1" t="str">
        <f>Roster_Selection_Men!AB236&amp;" " &amp; "V "</f>
        <v xml:space="preserve">Siena Heights University V </v>
      </c>
      <c r="C211" s="1" t="str">
        <f>Roster_Selection_Men!AD236</f>
        <v>11-555142</v>
      </c>
      <c r="D211" s="1" t="str">
        <f>Roster_Selection_Men!AE236</f>
        <v>Pablo Gomez</v>
      </c>
      <c r="E211" s="23"/>
      <c r="F211" s="1" t="str">
        <f>IF(ISERROR(Baker_Scores_Men_Var!E211), " ", IF(Baker_Scores_Men_Var!E211 = "Yes", "Yes", "  "))</f>
        <v xml:space="preserve">  </v>
      </c>
      <c r="G211" s="29">
        <v>122</v>
      </c>
      <c r="H211" s="29">
        <v>0</v>
      </c>
      <c r="I211" s="29">
        <v>0</v>
      </c>
      <c r="J211" s="29">
        <v>0</v>
      </c>
      <c r="K211" s="30">
        <f t="shared" si="60"/>
        <v>122</v>
      </c>
      <c r="L211" s="30">
        <f t="shared" si="61"/>
        <v>1</v>
      </c>
      <c r="M211" s="30">
        <f t="shared" si="62"/>
        <v>122</v>
      </c>
    </row>
    <row r="212" spans="2:13" s="1" customFormat="1" ht="13.95" customHeight="1" x14ac:dyDescent="0.25">
      <c r="B212" s="1" t="str">
        <f>Roster_Selection_Men!AB237&amp;" " &amp; "V "</f>
        <v xml:space="preserve">Siena Heights University V </v>
      </c>
      <c r="C212" s="1" t="str">
        <f>Roster_Selection_Men!AD237</f>
        <v>11-545488</v>
      </c>
      <c r="D212" s="1" t="str">
        <f>Roster_Selection_Men!AE237</f>
        <v>Paul Scheuher</v>
      </c>
      <c r="E212" s="23"/>
      <c r="F212" s="1" t="str">
        <f>IF(ISERROR(Baker_Scores_Men_Var!E212), " ", IF(Baker_Scores_Men_Var!E212 = "Yes", "Yes", "  "))</f>
        <v xml:space="preserve">  </v>
      </c>
      <c r="G212" s="29">
        <v>0</v>
      </c>
      <c r="H212" s="29">
        <v>183</v>
      </c>
      <c r="I212" s="29">
        <v>235</v>
      </c>
      <c r="J212" s="29">
        <v>190</v>
      </c>
      <c r="K212" s="30">
        <f t="shared" si="60"/>
        <v>608</v>
      </c>
      <c r="L212" s="30">
        <f t="shared" si="61"/>
        <v>3</v>
      </c>
      <c r="M212" s="30">
        <f t="shared" si="62"/>
        <v>202.66666666666666</v>
      </c>
    </row>
    <row r="213" spans="2:13" s="1" customFormat="1" ht="13.95" customHeight="1" x14ac:dyDescent="0.25">
      <c r="B213" s="1" t="str">
        <f>Roster_Selection_Men!AB238&amp;" " &amp; "V "</f>
        <v xml:space="preserve">Siena Heights University V </v>
      </c>
      <c r="C213" s="1" t="str">
        <f>Roster_Selection_Men!AD238</f>
        <v>17-3177</v>
      </c>
      <c r="D213" s="1" t="str">
        <f>Roster_Selection_Men!AE238</f>
        <v>Robert Burcar</v>
      </c>
      <c r="E213" s="23"/>
      <c r="F213" s="1" t="str">
        <f>IF(ISERROR(Baker_Scores_Men_Var!E213), " ", IF(Baker_Scores_Men_Var!E213 = "Yes", "Yes", "  "))</f>
        <v xml:space="preserve">  </v>
      </c>
      <c r="G213" s="29">
        <v>0</v>
      </c>
      <c r="H213" s="29">
        <v>206</v>
      </c>
      <c r="I213" s="29">
        <v>168</v>
      </c>
      <c r="J213" s="29">
        <v>0</v>
      </c>
      <c r="K213" s="30">
        <f t="shared" si="60"/>
        <v>374</v>
      </c>
      <c r="L213" s="30">
        <f t="shared" si="61"/>
        <v>2</v>
      </c>
      <c r="M213" s="30">
        <f t="shared" si="62"/>
        <v>187</v>
      </c>
    </row>
    <row r="214" spans="2:13" s="1" customFormat="1" ht="13.95" customHeight="1" x14ac:dyDescent="0.25">
      <c r="B214" s="1" t="str">
        <f>Roster_Selection_Men!AB239&amp;" " &amp; "V "</f>
        <v xml:space="preserve">Siena Heights University V </v>
      </c>
      <c r="C214" s="1" t="str">
        <f>Roster_Selection_Men!AD239</f>
        <v>11-251803</v>
      </c>
      <c r="D214" s="1" t="str">
        <f>Roster_Selection_Men!AE239</f>
        <v>Sean Fitzgibbon</v>
      </c>
      <c r="E214" s="23"/>
      <c r="F214" s="1" t="str">
        <f>IF(ISERROR(Baker_Scores_Men_Var!E214), " ", IF(Baker_Scores_Men_Var!E214 = "Yes", "Yes", "  "))</f>
        <v xml:space="preserve">  </v>
      </c>
      <c r="G214" s="29">
        <v>0</v>
      </c>
      <c r="H214" s="29">
        <v>0</v>
      </c>
      <c r="I214" s="29">
        <v>211</v>
      </c>
      <c r="J214" s="29">
        <v>166</v>
      </c>
      <c r="K214" s="30">
        <f t="shared" si="60"/>
        <v>377</v>
      </c>
      <c r="L214" s="30">
        <f t="shared" si="61"/>
        <v>2</v>
      </c>
      <c r="M214" s="30">
        <f t="shared" si="62"/>
        <v>188.5</v>
      </c>
    </row>
    <row r="215" spans="2:13" s="1" customFormat="1" ht="13.95" customHeight="1" x14ac:dyDescent="0.25">
      <c r="B215" s="1" t="s">
        <v>947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30">
        <f t="shared" si="60"/>
        <v>0</v>
      </c>
      <c r="L215" s="30">
        <f t="shared" si="61"/>
        <v>0</v>
      </c>
      <c r="M215" s="30">
        <f t="shared" si="62"/>
        <v>0</v>
      </c>
    </row>
    <row r="216" spans="2:13" s="1" customFormat="1" ht="13.95" customHeight="1" x14ac:dyDescent="0.25">
      <c r="B216" s="1" t="s">
        <v>947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30">
        <f t="shared" si="60"/>
        <v>0</v>
      </c>
      <c r="L216" s="30">
        <f t="shared" si="61"/>
        <v>0</v>
      </c>
      <c r="M216" s="30">
        <f t="shared" si="62"/>
        <v>0</v>
      </c>
    </row>
    <row r="217" spans="2:13" s="1" customFormat="1" ht="13.95" customHeight="1" x14ac:dyDescent="0.25">
      <c r="B217" s="1" t="s">
        <v>947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2">
        <f t="shared" si="60"/>
        <v>0</v>
      </c>
      <c r="L217" s="32">
        <f t="shared" si="61"/>
        <v>0</v>
      </c>
      <c r="M217" s="30">
        <f t="shared" si="62"/>
        <v>0</v>
      </c>
    </row>
    <row r="218" spans="2:13" s="1" customFormat="1" ht="13.95" customHeight="1" x14ac:dyDescent="0.3">
      <c r="B218" s="33"/>
      <c r="G218" s="30">
        <f t="shared" ref="G218:L218" si="63">SUM(G207:G217)</f>
        <v>834</v>
      </c>
      <c r="H218" s="30">
        <f t="shared" si="63"/>
        <v>932</v>
      </c>
      <c r="I218" s="30">
        <f t="shared" si="63"/>
        <v>1013</v>
      </c>
      <c r="J218" s="30">
        <f t="shared" si="63"/>
        <v>953</v>
      </c>
      <c r="K218" s="34">
        <f t="shared" si="63"/>
        <v>3732</v>
      </c>
      <c r="L218" s="34">
        <f t="shared" si="63"/>
        <v>20</v>
      </c>
    </row>
    <row r="219" spans="2:13" s="1" customFormat="1" ht="13.95" customHeight="1" x14ac:dyDescent="0.25"/>
    <row r="220" spans="2:13" s="1" customFormat="1" ht="13.95" customHeight="1" x14ac:dyDescent="0.25">
      <c r="B220" s="1" t="str">
        <f>Roster_Selection_Men!AB250&amp;" " &amp; "V "</f>
        <v xml:space="preserve">Spring Arbor University V </v>
      </c>
      <c r="C220" s="1" t="str">
        <f>Roster_Selection_Men!AD250</f>
        <v>18-89550</v>
      </c>
      <c r="D220" s="1" t="str">
        <f>Roster_Selection_Men!AE250</f>
        <v>Brayden Metcalf</v>
      </c>
      <c r="E220" s="23"/>
      <c r="F220" s="1" t="str">
        <f>IF(ISERROR(Baker_Scores_Men_Var!E220), " ", IF(Baker_Scores_Men_Var!E220 = "Yes", "Yes", "  "))</f>
        <v xml:space="preserve">  </v>
      </c>
      <c r="G220" s="29">
        <v>203</v>
      </c>
      <c r="H220" s="29">
        <v>255</v>
      </c>
      <c r="I220" s="29">
        <v>188</v>
      </c>
      <c r="J220" s="29">
        <v>171</v>
      </c>
      <c r="K220" s="30">
        <f t="shared" ref="K220:K230" si="64">SUM(G220:J220)</f>
        <v>817</v>
      </c>
      <c r="L220" s="30">
        <f t="shared" ref="L220:L230" si="65">COUNTIF(G220:J220, "&gt;0" )</f>
        <v>4</v>
      </c>
      <c r="M220" s="30">
        <f t="shared" ref="M220:M230" si="66">IF(L220=0,0,K220/L220)</f>
        <v>204.25</v>
      </c>
    </row>
    <row r="221" spans="2:13" s="1" customFormat="1" ht="13.95" customHeight="1" x14ac:dyDescent="0.25">
      <c r="B221" s="1" t="str">
        <f>Roster_Selection_Men!AB251&amp;" " &amp; "V "</f>
        <v xml:space="preserve">Spring Arbor University V </v>
      </c>
      <c r="C221" s="1" t="str">
        <f>Roster_Selection_Men!AD251</f>
        <v>11-722464</v>
      </c>
      <c r="D221" s="1" t="str">
        <f>Roster_Selection_Men!AE251</f>
        <v>Caleb Tate</v>
      </c>
      <c r="E221" s="23"/>
      <c r="F221" s="1" t="str">
        <f>IF(ISERROR(Baker_Scores_Men_Var!E221), " ", IF(Baker_Scores_Men_Var!E221 = "Yes", "Yes", "  "))</f>
        <v xml:space="preserve">  </v>
      </c>
      <c r="G221" s="29">
        <v>212</v>
      </c>
      <c r="H221" s="29">
        <v>239</v>
      </c>
      <c r="I221" s="29">
        <v>191</v>
      </c>
      <c r="J221" s="29">
        <v>213</v>
      </c>
      <c r="K221" s="30">
        <f t="shared" si="64"/>
        <v>855</v>
      </c>
      <c r="L221" s="30">
        <f t="shared" si="65"/>
        <v>4</v>
      </c>
      <c r="M221" s="30">
        <f t="shared" si="66"/>
        <v>213.75</v>
      </c>
    </row>
    <row r="222" spans="2:13" s="1" customFormat="1" ht="13.95" customHeight="1" x14ac:dyDescent="0.25">
      <c r="B222" s="1" t="str">
        <f>Roster_Selection_Men!AB252&amp;" " &amp; "V "</f>
        <v xml:space="preserve">Spring Arbor University V </v>
      </c>
      <c r="C222" s="1" t="str">
        <f>Roster_Selection_Men!AD252</f>
        <v>5999-7799</v>
      </c>
      <c r="D222" s="1" t="str">
        <f>Roster_Selection_Men!AE252</f>
        <v>Carson Kohler</v>
      </c>
      <c r="E222" s="23"/>
      <c r="F222" s="1" t="str">
        <f>IF(ISERROR(Baker_Scores_Men_Var!E222), " ", IF(Baker_Scores_Men_Var!E222 = "Yes", "Yes", "  "))</f>
        <v xml:space="preserve">  </v>
      </c>
      <c r="G222" s="29">
        <v>235</v>
      </c>
      <c r="H222" s="29">
        <v>238</v>
      </c>
      <c r="I222" s="29">
        <v>231</v>
      </c>
      <c r="J222" s="29">
        <v>201</v>
      </c>
      <c r="K222" s="30">
        <f t="shared" si="64"/>
        <v>905</v>
      </c>
      <c r="L222" s="30">
        <f t="shared" si="65"/>
        <v>4</v>
      </c>
      <c r="M222" s="30">
        <f t="shared" si="66"/>
        <v>226.25</v>
      </c>
    </row>
    <row r="223" spans="2:13" s="1" customFormat="1" ht="13.95" customHeight="1" x14ac:dyDescent="0.25">
      <c r="B223" s="1" t="str">
        <f>Roster_Selection_Men!AB253&amp;" " &amp; "V "</f>
        <v xml:space="preserve">Spring Arbor University V </v>
      </c>
      <c r="C223" s="1" t="str">
        <f>Roster_Selection_Men!AD253</f>
        <v>11-692476</v>
      </c>
      <c r="D223" s="1" t="str">
        <f>Roster_Selection_Men!AE253</f>
        <v>Cody Hall</v>
      </c>
      <c r="E223" s="23"/>
      <c r="F223" s="1" t="str">
        <f>IF(ISERROR(Baker_Scores_Men_Var!E223), " ", IF(Baker_Scores_Men_Var!E223 = "Yes", "Yes", "  "))</f>
        <v xml:space="preserve">  </v>
      </c>
      <c r="G223" s="29">
        <v>245</v>
      </c>
      <c r="H223" s="29">
        <v>215</v>
      </c>
      <c r="I223" s="29">
        <v>175</v>
      </c>
      <c r="J223" s="29">
        <v>192</v>
      </c>
      <c r="K223" s="30">
        <f t="shared" si="64"/>
        <v>827</v>
      </c>
      <c r="L223" s="30">
        <f t="shared" si="65"/>
        <v>4</v>
      </c>
      <c r="M223" s="30">
        <f t="shared" si="66"/>
        <v>206.75</v>
      </c>
    </row>
    <row r="224" spans="2:13" s="1" customFormat="1" ht="13.95" customHeight="1" x14ac:dyDescent="0.25">
      <c r="B224" s="1" t="str">
        <f>Roster_Selection_Men!AB254&amp;" " &amp; "V "</f>
        <v xml:space="preserve">Spring Arbor University V </v>
      </c>
      <c r="C224" s="1" t="str">
        <f>Roster_Selection_Men!AD254</f>
        <v>11-697222</v>
      </c>
      <c r="D224" s="1" t="str">
        <f>Roster_Selection_Men!AE254</f>
        <v>Collin Massie</v>
      </c>
      <c r="E224" s="23"/>
      <c r="F224" s="1" t="str">
        <f>IF(ISERROR(Baker_Scores_Men_Var!E224), " ", IF(Baker_Scores_Men_Var!E224 = "Yes", "Yes", "  "))</f>
        <v xml:space="preserve">  </v>
      </c>
      <c r="G224" s="29">
        <v>0</v>
      </c>
      <c r="H224" s="29">
        <v>0</v>
      </c>
      <c r="I224" s="29">
        <v>0</v>
      </c>
      <c r="J224" s="29">
        <v>0</v>
      </c>
      <c r="K224" s="30">
        <f t="shared" si="64"/>
        <v>0</v>
      </c>
      <c r="L224" s="30">
        <f t="shared" si="65"/>
        <v>0</v>
      </c>
      <c r="M224" s="30">
        <f t="shared" si="66"/>
        <v>0</v>
      </c>
    </row>
    <row r="225" spans="2:13" s="1" customFormat="1" ht="13.95" customHeight="1" x14ac:dyDescent="0.25">
      <c r="B225" s="1" t="str">
        <f>Roster_Selection_Men!AB255&amp;" " &amp; "V "</f>
        <v xml:space="preserve">Spring Arbor University V </v>
      </c>
      <c r="C225" s="1" t="str">
        <f>Roster_Selection_Men!AD255</f>
        <v>19-58792</v>
      </c>
      <c r="D225" s="1" t="str">
        <f>Roster_Selection_Men!AE255</f>
        <v>Connor Wallis</v>
      </c>
      <c r="E225" s="23"/>
      <c r="F225" s="1" t="str">
        <f>IF(ISERROR(Baker_Scores_Men_Var!E225), " ", IF(Baker_Scores_Men_Var!E225 = "Yes", "Yes", "  "))</f>
        <v xml:space="preserve">  </v>
      </c>
      <c r="G225" s="29">
        <v>0</v>
      </c>
      <c r="H225" s="29">
        <v>209</v>
      </c>
      <c r="I225" s="29">
        <v>179</v>
      </c>
      <c r="J225" s="29">
        <v>0</v>
      </c>
      <c r="K225" s="30">
        <f t="shared" si="64"/>
        <v>388</v>
      </c>
      <c r="L225" s="30">
        <f t="shared" si="65"/>
        <v>2</v>
      </c>
      <c r="M225" s="30">
        <f t="shared" si="66"/>
        <v>194</v>
      </c>
    </row>
    <row r="226" spans="2:13" s="1" customFormat="1" ht="13.95" customHeight="1" x14ac:dyDescent="0.25">
      <c r="B226" s="1" t="str">
        <f>Roster_Selection_Men!AB256&amp;" " &amp; "V "</f>
        <v xml:space="preserve">Spring Arbor University V </v>
      </c>
      <c r="C226" s="1" t="str">
        <f>Roster_Selection_Men!AD256</f>
        <v>11-695044</v>
      </c>
      <c r="D226" s="1" t="str">
        <f>Roster_Selection_Men!AE256</f>
        <v>Keegan Bradley</v>
      </c>
      <c r="E226" s="23"/>
      <c r="F226" s="1" t="str">
        <f>IF(ISERROR(Baker_Scores_Men_Var!E226), " ", IF(Baker_Scores_Men_Var!E226 = "Yes", "Yes", "  "))</f>
        <v xml:space="preserve">  </v>
      </c>
      <c r="G226" s="29">
        <v>187</v>
      </c>
      <c r="H226" s="29">
        <v>0</v>
      </c>
      <c r="I226" s="29">
        <v>0</v>
      </c>
      <c r="J226" s="29">
        <v>0</v>
      </c>
      <c r="K226" s="30">
        <f t="shared" si="64"/>
        <v>187</v>
      </c>
      <c r="L226" s="30">
        <f t="shared" si="65"/>
        <v>1</v>
      </c>
      <c r="M226" s="30">
        <f t="shared" si="66"/>
        <v>187</v>
      </c>
    </row>
    <row r="227" spans="2:13" s="1" customFormat="1" ht="13.95" customHeight="1" x14ac:dyDescent="0.25">
      <c r="B227" s="1" t="str">
        <f>Roster_Selection_Men!AB257&amp;" " &amp; "V "</f>
        <v xml:space="preserve">Spring Arbor University V </v>
      </c>
      <c r="C227" s="1" t="str">
        <f>Roster_Selection_Men!AD257</f>
        <v>16-73989</v>
      </c>
      <c r="D227" s="1" t="str">
        <f>Roster_Selection_Men!AE257</f>
        <v>Zach Gietzel</v>
      </c>
      <c r="E227" s="23"/>
      <c r="F227" s="1" t="str">
        <f>IF(ISERROR(Baker_Scores_Men_Var!E227), " ", IF(Baker_Scores_Men_Var!E227 = "Yes", "Yes", "  "))</f>
        <v xml:space="preserve">  </v>
      </c>
      <c r="G227" s="29">
        <v>0</v>
      </c>
      <c r="H227" s="29">
        <v>0</v>
      </c>
      <c r="I227" s="29">
        <v>0</v>
      </c>
      <c r="J227" s="29">
        <v>146</v>
      </c>
      <c r="K227" s="30">
        <f t="shared" si="64"/>
        <v>146</v>
      </c>
      <c r="L227" s="30">
        <f t="shared" si="65"/>
        <v>1</v>
      </c>
      <c r="M227" s="30">
        <f t="shared" si="66"/>
        <v>146</v>
      </c>
    </row>
    <row r="228" spans="2:13" s="1" customFormat="1" ht="13.95" customHeight="1" x14ac:dyDescent="0.25">
      <c r="B228" s="1" t="s">
        <v>948</v>
      </c>
      <c r="C228" s="28" t="s">
        <v>8</v>
      </c>
      <c r="D228" s="23" t="s">
        <v>8</v>
      </c>
      <c r="E228" s="23"/>
      <c r="F228" s="23"/>
      <c r="G228" s="29"/>
      <c r="H228" s="29"/>
      <c r="I228" s="29"/>
      <c r="J228" s="29"/>
      <c r="K228" s="30">
        <f t="shared" si="64"/>
        <v>0</v>
      </c>
      <c r="L228" s="30">
        <f t="shared" si="65"/>
        <v>0</v>
      </c>
      <c r="M228" s="30">
        <f t="shared" si="66"/>
        <v>0</v>
      </c>
    </row>
    <row r="229" spans="2:13" s="1" customFormat="1" ht="13.95" customHeight="1" x14ac:dyDescent="0.25">
      <c r="B229" s="1" t="s">
        <v>948</v>
      </c>
      <c r="C229" s="28" t="s">
        <v>8</v>
      </c>
      <c r="D229" s="23" t="s">
        <v>8</v>
      </c>
      <c r="E229" s="23"/>
      <c r="F229" s="23"/>
      <c r="G229" s="29"/>
      <c r="H229" s="29"/>
      <c r="I229" s="29"/>
      <c r="J229" s="29"/>
      <c r="K229" s="30">
        <f t="shared" si="64"/>
        <v>0</v>
      </c>
      <c r="L229" s="30">
        <f t="shared" si="65"/>
        <v>0</v>
      </c>
      <c r="M229" s="30">
        <f t="shared" si="66"/>
        <v>0</v>
      </c>
    </row>
    <row r="230" spans="2:13" s="1" customFormat="1" ht="13.95" customHeight="1" x14ac:dyDescent="0.25">
      <c r="B230" s="1" t="s">
        <v>948</v>
      </c>
      <c r="C230" s="28" t="s">
        <v>8</v>
      </c>
      <c r="D230" s="23" t="s">
        <v>8</v>
      </c>
      <c r="E230" s="23"/>
      <c r="F230" s="23"/>
      <c r="G230" s="31"/>
      <c r="H230" s="31"/>
      <c r="I230" s="31"/>
      <c r="J230" s="31"/>
      <c r="K230" s="32">
        <f t="shared" si="64"/>
        <v>0</v>
      </c>
      <c r="L230" s="32">
        <f t="shared" si="65"/>
        <v>0</v>
      </c>
      <c r="M230" s="30">
        <f t="shared" si="66"/>
        <v>0</v>
      </c>
    </row>
    <row r="231" spans="2:13" s="1" customFormat="1" ht="13.95" customHeight="1" x14ac:dyDescent="0.3">
      <c r="B231" s="33"/>
      <c r="G231" s="30">
        <f t="shared" ref="G231:L231" si="67">SUM(G220:G230)</f>
        <v>1082</v>
      </c>
      <c r="H231" s="30">
        <f t="shared" si="67"/>
        <v>1156</v>
      </c>
      <c r="I231" s="30">
        <f t="shared" si="67"/>
        <v>964</v>
      </c>
      <c r="J231" s="30">
        <f t="shared" si="67"/>
        <v>923</v>
      </c>
      <c r="K231" s="34">
        <f t="shared" si="67"/>
        <v>4125</v>
      </c>
      <c r="L231" s="34">
        <f t="shared" si="67"/>
        <v>20</v>
      </c>
    </row>
    <row r="232" spans="2:13" s="1" customFormat="1" ht="13.95" customHeight="1" x14ac:dyDescent="0.25"/>
    <row r="233" spans="2:13" s="1" customFormat="1" ht="13.95" customHeight="1" x14ac:dyDescent="0.25">
      <c r="B233" s="1" t="str">
        <f>Roster_Selection_Men!AB266&amp;" " &amp; "V "</f>
        <v xml:space="preserve">University of the Cumberlands V </v>
      </c>
      <c r="C233" s="1" t="str">
        <f>Roster_Selection_Men!AD266</f>
        <v>11-77678</v>
      </c>
      <c r="D233" s="1" t="str">
        <f>Roster_Selection_Men!AE266</f>
        <v>Aidan Longo</v>
      </c>
      <c r="E233" s="23"/>
      <c r="F233" s="1" t="str">
        <f>IF(ISERROR(Baker_Scores_Men_Var!E233), " ", IF(Baker_Scores_Men_Var!E233 = "Yes", "Yes", "  "))</f>
        <v xml:space="preserve">  </v>
      </c>
      <c r="G233" s="29">
        <v>140</v>
      </c>
      <c r="H233" s="29">
        <v>230</v>
      </c>
      <c r="I233" s="29">
        <v>188</v>
      </c>
      <c r="J233" s="29">
        <v>186</v>
      </c>
      <c r="K233" s="30">
        <f t="shared" ref="K233:K243" si="68">SUM(G233:J233)</f>
        <v>744</v>
      </c>
      <c r="L233" s="30">
        <f t="shared" ref="L233:L243" si="69">COUNTIF(G233:J233, "&gt;0" )</f>
        <v>4</v>
      </c>
      <c r="M233" s="30">
        <f t="shared" ref="M233:M243" si="70">IF(L233=0,0,K233/L233)</f>
        <v>186</v>
      </c>
    </row>
    <row r="234" spans="2:13" s="1" customFormat="1" ht="13.95" customHeight="1" x14ac:dyDescent="0.25">
      <c r="B234" s="1" t="str">
        <f>Roster_Selection_Men!AB267&amp;" " &amp; "V "</f>
        <v xml:space="preserve">University of the Cumberlands V </v>
      </c>
      <c r="C234" s="1" t="str">
        <f>Roster_Selection_Men!AD267</f>
        <v>18-2834</v>
      </c>
      <c r="D234" s="1" t="str">
        <f>Roster_Selection_Men!AE267</f>
        <v>Austin Hale</v>
      </c>
      <c r="E234" s="23"/>
      <c r="F234" s="1" t="str">
        <f>IF(ISERROR(Baker_Scores_Men_Var!E234), " ", IF(Baker_Scores_Men_Var!E234 = "Yes", "Yes", "  "))</f>
        <v xml:space="preserve">  </v>
      </c>
      <c r="G234" s="29">
        <v>226</v>
      </c>
      <c r="H234" s="29">
        <v>220</v>
      </c>
      <c r="I234" s="29">
        <v>189</v>
      </c>
      <c r="J234" s="29">
        <v>184</v>
      </c>
      <c r="K234" s="30">
        <f t="shared" si="68"/>
        <v>819</v>
      </c>
      <c r="L234" s="30">
        <f t="shared" si="69"/>
        <v>4</v>
      </c>
      <c r="M234" s="30">
        <f t="shared" si="70"/>
        <v>204.75</v>
      </c>
    </row>
    <row r="235" spans="2:13" s="1" customFormat="1" ht="13.95" customHeight="1" x14ac:dyDescent="0.25">
      <c r="B235" s="1" t="str">
        <f>Roster_Selection_Men!AB268&amp;" " &amp; "V "</f>
        <v xml:space="preserve">University of the Cumberlands V </v>
      </c>
      <c r="C235" s="1" t="str">
        <f>Roster_Selection_Men!AD268</f>
        <v>11-746126</v>
      </c>
      <c r="D235" s="1" t="str">
        <f>Roster_Selection_Men!AE268</f>
        <v>Charles Wilken</v>
      </c>
      <c r="E235" s="23"/>
      <c r="F235" s="1" t="str">
        <f>IF(ISERROR(Baker_Scores_Men_Var!E235), " ", IF(Baker_Scores_Men_Var!E235 = "Yes", "Yes", "  "))</f>
        <v xml:space="preserve">  </v>
      </c>
      <c r="G235" s="29">
        <v>193</v>
      </c>
      <c r="H235" s="29">
        <v>181</v>
      </c>
      <c r="I235" s="29">
        <v>185</v>
      </c>
      <c r="J235" s="29">
        <v>175</v>
      </c>
      <c r="K235" s="30">
        <f t="shared" si="68"/>
        <v>734</v>
      </c>
      <c r="L235" s="30">
        <f t="shared" si="69"/>
        <v>4</v>
      </c>
      <c r="M235" s="30">
        <f t="shared" si="70"/>
        <v>183.5</v>
      </c>
    </row>
    <row r="236" spans="2:13" s="1" customFormat="1" ht="13.95" customHeight="1" x14ac:dyDescent="0.25">
      <c r="B236" s="1" t="str">
        <f>Roster_Selection_Men!AB269&amp;" " &amp; "V "</f>
        <v xml:space="preserve">University of the Cumberlands V </v>
      </c>
      <c r="C236" s="1" t="str">
        <f>Roster_Selection_Men!AD269</f>
        <v>20-39316</v>
      </c>
      <c r="D236" s="1" t="str">
        <f>Roster_Selection_Men!AE269</f>
        <v>Cody Lumpkins</v>
      </c>
      <c r="E236" s="23"/>
      <c r="F236" s="1" t="str">
        <f>IF(ISERROR(Baker_Scores_Men_Var!E236), " ", IF(Baker_Scores_Men_Var!E236 = "Yes", "Yes", "  "))</f>
        <v xml:space="preserve">  </v>
      </c>
      <c r="G236" s="29">
        <v>0</v>
      </c>
      <c r="H236" s="29">
        <v>0</v>
      </c>
      <c r="I236" s="29">
        <v>0</v>
      </c>
      <c r="J236" s="29">
        <v>0</v>
      </c>
      <c r="K236" s="30">
        <f t="shared" si="68"/>
        <v>0</v>
      </c>
      <c r="L236" s="30">
        <f t="shared" si="69"/>
        <v>0</v>
      </c>
      <c r="M236" s="30">
        <f t="shared" si="70"/>
        <v>0</v>
      </c>
    </row>
    <row r="237" spans="2:13" s="1" customFormat="1" ht="13.95" customHeight="1" x14ac:dyDescent="0.25">
      <c r="B237" s="1" t="str">
        <f>Roster_Selection_Men!AB270&amp;" " &amp; "V "</f>
        <v xml:space="preserve">University of the Cumberlands V </v>
      </c>
      <c r="C237" s="1" t="str">
        <f>Roster_Selection_Men!AD270</f>
        <v>16-162248</v>
      </c>
      <c r="D237" s="1" t="str">
        <f>Roster_Selection_Men!AE270</f>
        <v>Koby Brewer</v>
      </c>
      <c r="E237" s="23"/>
      <c r="F237" s="1" t="str">
        <f>IF(ISERROR(Baker_Scores_Men_Var!E237), " ", IF(Baker_Scores_Men_Var!E237 = "Yes", "Yes", "  "))</f>
        <v xml:space="preserve">  </v>
      </c>
      <c r="G237" s="29">
        <v>0</v>
      </c>
      <c r="H237" s="29">
        <v>0</v>
      </c>
      <c r="I237" s="29">
        <v>0</v>
      </c>
      <c r="J237" s="29">
        <v>0</v>
      </c>
      <c r="K237" s="30">
        <f t="shared" si="68"/>
        <v>0</v>
      </c>
      <c r="L237" s="30">
        <f t="shared" si="69"/>
        <v>0</v>
      </c>
      <c r="M237" s="30">
        <f t="shared" si="70"/>
        <v>0</v>
      </c>
    </row>
    <row r="238" spans="2:13" s="1" customFormat="1" ht="13.95" customHeight="1" x14ac:dyDescent="0.25">
      <c r="B238" s="1" t="str">
        <f>Roster_Selection_Men!AB271&amp;" " &amp; "V "</f>
        <v xml:space="preserve">University of the Cumberlands V </v>
      </c>
      <c r="C238" s="1" t="str">
        <f>Roster_Selection_Men!AD271</f>
        <v>8069-30719</v>
      </c>
      <c r="D238" s="1" t="str">
        <f>Roster_Selection_Men!AE271</f>
        <v>Liam Mcnamara</v>
      </c>
      <c r="E238" s="23"/>
      <c r="F238" s="1" t="str">
        <f>IF(ISERROR(Baker_Scores_Men_Var!E238), " ", IF(Baker_Scores_Men_Var!E238 = "Yes", "Yes", "  "))</f>
        <v xml:space="preserve">  </v>
      </c>
      <c r="G238" s="29">
        <v>164</v>
      </c>
      <c r="H238" s="29">
        <v>193</v>
      </c>
      <c r="I238" s="29">
        <v>190</v>
      </c>
      <c r="J238" s="29">
        <v>202</v>
      </c>
      <c r="K238" s="30">
        <f t="shared" si="68"/>
        <v>749</v>
      </c>
      <c r="L238" s="30">
        <f t="shared" si="69"/>
        <v>4</v>
      </c>
      <c r="M238" s="30">
        <f t="shared" si="70"/>
        <v>187.25</v>
      </c>
    </row>
    <row r="239" spans="2:13" s="1" customFormat="1" ht="13.95" customHeight="1" x14ac:dyDescent="0.25">
      <c r="B239" s="1" t="str">
        <f>Roster_Selection_Men!AB272&amp;" " &amp; "V "</f>
        <v xml:space="preserve">University of the Cumberlands V </v>
      </c>
      <c r="C239" s="1" t="str">
        <f>Roster_Selection_Men!AD272</f>
        <v>19-80458</v>
      </c>
      <c r="D239" s="1" t="str">
        <f>Roster_Selection_Men!AE272</f>
        <v>Samuel Belew</v>
      </c>
      <c r="E239" s="23"/>
      <c r="F239" s="1" t="str">
        <f>IF(ISERROR(Baker_Scores_Men_Var!E239), " ", IF(Baker_Scores_Men_Var!E239 = "Yes", "Yes", "  "))</f>
        <v xml:space="preserve">  </v>
      </c>
      <c r="G239" s="29">
        <v>0</v>
      </c>
      <c r="H239" s="29">
        <v>0</v>
      </c>
      <c r="I239" s="29">
        <v>0</v>
      </c>
      <c r="J239" s="29">
        <v>0</v>
      </c>
      <c r="K239" s="30">
        <f t="shared" si="68"/>
        <v>0</v>
      </c>
      <c r="L239" s="30">
        <f t="shared" si="69"/>
        <v>0</v>
      </c>
      <c r="M239" s="30">
        <f t="shared" si="70"/>
        <v>0</v>
      </c>
    </row>
    <row r="240" spans="2:13" s="1" customFormat="1" ht="13.95" customHeight="1" x14ac:dyDescent="0.25">
      <c r="B240" s="1" t="str">
        <f>Roster_Selection_Men!AB273&amp;" " &amp; "V "</f>
        <v xml:space="preserve">University of the Cumberlands V </v>
      </c>
      <c r="C240" s="1" t="str">
        <f>Roster_Selection_Men!AD273</f>
        <v>18-64010</v>
      </c>
      <c r="D240" s="1" t="str">
        <f>Roster_Selection_Men!AE273</f>
        <v>Stephen Simmons</v>
      </c>
      <c r="E240" s="23"/>
      <c r="F240" s="1" t="str">
        <f>IF(ISERROR(Baker_Scores_Men_Var!E240), " ", IF(Baker_Scores_Men_Var!E240 = "Yes", "Yes", "  "))</f>
        <v xml:space="preserve">  </v>
      </c>
      <c r="G240" s="29">
        <v>197</v>
      </c>
      <c r="H240" s="29">
        <v>203</v>
      </c>
      <c r="I240" s="29">
        <v>189</v>
      </c>
      <c r="J240" s="29">
        <v>159</v>
      </c>
      <c r="K240" s="30">
        <f t="shared" si="68"/>
        <v>748</v>
      </c>
      <c r="L240" s="30">
        <f t="shared" si="69"/>
        <v>4</v>
      </c>
      <c r="M240" s="30">
        <f t="shared" si="70"/>
        <v>187</v>
      </c>
    </row>
    <row r="241" spans="2:52" s="1" customFormat="1" ht="13.95" customHeight="1" x14ac:dyDescent="0.25">
      <c r="B241" s="1" t="s">
        <v>949</v>
      </c>
      <c r="C241" s="28" t="s">
        <v>8</v>
      </c>
      <c r="D241" s="23" t="s">
        <v>8</v>
      </c>
      <c r="E241" s="23"/>
      <c r="F241" s="23"/>
      <c r="G241" s="29"/>
      <c r="H241" s="29"/>
      <c r="I241" s="29"/>
      <c r="J241" s="29"/>
      <c r="K241" s="30">
        <f t="shared" si="68"/>
        <v>0</v>
      </c>
      <c r="L241" s="30">
        <f t="shared" si="69"/>
        <v>0</v>
      </c>
      <c r="M241" s="30">
        <f t="shared" si="70"/>
        <v>0</v>
      </c>
    </row>
    <row r="242" spans="2:52" s="1" customFormat="1" ht="13.95" customHeight="1" x14ac:dyDescent="0.25">
      <c r="B242" s="1" t="s">
        <v>949</v>
      </c>
      <c r="C242" s="28" t="s">
        <v>8</v>
      </c>
      <c r="D242" s="23" t="s">
        <v>8</v>
      </c>
      <c r="E242" s="23"/>
      <c r="F242" s="23"/>
      <c r="G242" s="29"/>
      <c r="H242" s="29"/>
      <c r="I242" s="29"/>
      <c r="J242" s="29"/>
      <c r="K242" s="30">
        <f t="shared" si="68"/>
        <v>0</v>
      </c>
      <c r="L242" s="30">
        <f t="shared" si="69"/>
        <v>0</v>
      </c>
      <c r="M242" s="30">
        <f t="shared" si="70"/>
        <v>0</v>
      </c>
    </row>
    <row r="243" spans="2:52" s="1" customFormat="1" ht="13.95" customHeight="1" x14ac:dyDescent="0.25">
      <c r="B243" s="1" t="s">
        <v>949</v>
      </c>
      <c r="C243" s="28" t="s">
        <v>8</v>
      </c>
      <c r="D243" s="23" t="s">
        <v>8</v>
      </c>
      <c r="E243" s="23"/>
      <c r="F243" s="23"/>
      <c r="G243" s="31"/>
      <c r="H243" s="31"/>
      <c r="I243" s="31"/>
      <c r="J243" s="31"/>
      <c r="K243" s="32">
        <f t="shared" si="68"/>
        <v>0</v>
      </c>
      <c r="L243" s="32">
        <f t="shared" si="69"/>
        <v>0</v>
      </c>
      <c r="M243" s="30">
        <f t="shared" si="70"/>
        <v>0</v>
      </c>
    </row>
    <row r="244" spans="2:52" s="1" customFormat="1" ht="13.95" customHeight="1" x14ac:dyDescent="0.3">
      <c r="B244" s="33"/>
      <c r="G244" s="30">
        <f t="shared" ref="G244:L244" si="71">SUM(G233:G243)</f>
        <v>920</v>
      </c>
      <c r="H244" s="30">
        <f t="shared" si="71"/>
        <v>1027</v>
      </c>
      <c r="I244" s="30">
        <f t="shared" si="71"/>
        <v>941</v>
      </c>
      <c r="J244" s="30">
        <f t="shared" si="71"/>
        <v>906</v>
      </c>
      <c r="K244" s="34">
        <f t="shared" si="71"/>
        <v>3794</v>
      </c>
      <c r="L244" s="34">
        <f t="shared" si="71"/>
        <v>20</v>
      </c>
    </row>
    <row r="245" spans="2:52" s="1" customFormat="1" ht="13.95" customHeight="1" x14ac:dyDescent="0.25"/>
    <row r="246" spans="2:52" s="1" customFormat="1" ht="13.95" customHeight="1" x14ac:dyDescent="0.25"/>
    <row r="247" spans="2:52" s="1" customFormat="1" ht="13.95" customHeight="1" x14ac:dyDescent="0.25"/>
    <row r="248" spans="2:52" s="1" customFormat="1" ht="13.95" customHeight="1" x14ac:dyDescent="0.25"/>
    <row r="249" spans="2:52" s="1" customFormat="1" ht="13.95" customHeight="1" x14ac:dyDescent="0.3">
      <c r="E249" s="35" t="s">
        <v>950</v>
      </c>
      <c r="F249" s="36"/>
      <c r="G249" s="37">
        <f t="shared" ref="G249:L249" si="72">SUM(G23,G36,G49,G62,G75,G88,G101,G114,G127,G140,G153,G166,G179,G192,G205,G218,G231,G244)</f>
        <v>16753</v>
      </c>
      <c r="H249" s="37">
        <f t="shared" si="72"/>
        <v>17291</v>
      </c>
      <c r="I249" s="37">
        <f t="shared" si="72"/>
        <v>17216</v>
      </c>
      <c r="J249" s="37">
        <f t="shared" si="72"/>
        <v>17197</v>
      </c>
      <c r="K249" s="38">
        <f t="shared" si="72"/>
        <v>68457</v>
      </c>
      <c r="L249" s="39">
        <f t="shared" si="72"/>
        <v>360</v>
      </c>
      <c r="AZ249" s="13" t="s">
        <v>951</v>
      </c>
    </row>
    <row r="250" spans="2:52" s="1" customFormat="1" ht="13.95" customHeight="1" x14ac:dyDescent="0.25">
      <c r="E250" s="40" t="s">
        <v>952</v>
      </c>
      <c r="F250" s="41"/>
      <c r="G250" s="42">
        <f>SUM(G249/(18))</f>
        <v>930.72222222222217</v>
      </c>
      <c r="H250" s="42">
        <f>SUM(H249/(18))</f>
        <v>960.61111111111109</v>
      </c>
      <c r="I250" s="42">
        <f>SUM(I249/(18))</f>
        <v>956.44444444444446</v>
      </c>
      <c r="J250" s="42">
        <f>SUM(J249/(18))</f>
        <v>955.38888888888891</v>
      </c>
      <c r="K250" s="41"/>
      <c r="L250" s="43"/>
    </row>
    <row r="251" spans="2:52" s="1" customFormat="1" ht="13.95" customHeight="1" x14ac:dyDescent="0.25"/>
    <row r="252" spans="2:52" s="1" customFormat="1" ht="13.95" customHeight="1" x14ac:dyDescent="0.25"/>
    <row r="253" spans="2:52" s="1" customFormat="1" ht="13.95" customHeight="1" x14ac:dyDescent="0.25"/>
    <row r="254" spans="2:52" s="1" customFormat="1" ht="13.95" customHeight="1" x14ac:dyDescent="0.25"/>
    <row r="255" spans="2:52" s="1" customFormat="1" ht="13.95" customHeight="1" x14ac:dyDescent="0.25"/>
    <row r="256" spans="2:52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J22 G233:J243 G220:J230 G207:J217 G194:J204 G181:J191 G168:J178 G155:J165 G142:J152 G129:J139 G116:J126 G103:J113 G90:J100 G77:J87 G64:J74 G51:J61 G38:J48 G25:J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="70" zoomScaleNormal="70" workbookViewId="0">
      <pane ySplit="11" topLeftCell="A47" activePane="bottomLeft" state="frozen"/>
      <selection pane="bottomLeft" activeCell="J67" sqref="J67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921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922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923</v>
      </c>
    </row>
    <row r="4" spans="1:54" s="4" customFormat="1" ht="17.399999999999999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7.399999999999999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7.399999999999999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924</v>
      </c>
      <c r="H10" s="5" t="s">
        <v>924</v>
      </c>
      <c r="I10" s="5" t="s">
        <v>924</v>
      </c>
      <c r="J10" s="5" t="s">
        <v>924</v>
      </c>
      <c r="K10" s="5"/>
      <c r="L10" s="5" t="s">
        <v>925</v>
      </c>
      <c r="M10" s="18" t="s">
        <v>926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929</v>
      </c>
      <c r="G11" s="19">
        <v>1</v>
      </c>
      <c r="H11" s="19">
        <v>2</v>
      </c>
      <c r="I11" s="19">
        <v>3</v>
      </c>
      <c r="J11" s="19">
        <v>4</v>
      </c>
      <c r="K11" s="5" t="s">
        <v>930</v>
      </c>
      <c r="L11" s="5" t="s">
        <v>928</v>
      </c>
      <c r="M11" s="5" t="s">
        <v>931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Roster_Selection_Men!AF11&amp;" " &amp; "JV1 "</f>
        <v xml:space="preserve">Aquinas College JV1 </v>
      </c>
      <c r="C12" s="1" t="str">
        <f>Roster_Selection_Men!AH11</f>
        <v>21-79440</v>
      </c>
      <c r="D12" s="1" t="str">
        <f>Roster_Selection_Men!AI11</f>
        <v>Bradyn Curtis</v>
      </c>
      <c r="E12" s="23"/>
      <c r="F12" s="1" t="str">
        <f>IF(ISERROR(Baker_Scores_Men_JV!E12), " ", IF(Baker_Scores_Men_JV!E12 = "Yes", "Yes", "  "))</f>
        <v xml:space="preserve">  </v>
      </c>
      <c r="G12" s="44">
        <v>181</v>
      </c>
      <c r="H12" s="44">
        <v>172</v>
      </c>
      <c r="I12" s="44">
        <v>162</v>
      </c>
      <c r="J12" s="44">
        <v>191</v>
      </c>
      <c r="K12" s="19">
        <f t="shared" ref="K12:K22" si="0">SUM(G12:J12)</f>
        <v>706</v>
      </c>
      <c r="L12" s="19">
        <f t="shared" ref="L12:L22" si="1">COUNTIF(G12:J12, "&gt;0" )</f>
        <v>4</v>
      </c>
      <c r="M12" s="19">
        <f t="shared" ref="M12:M22" si="2">IF(L12=0,0,K12/L12)</f>
        <v>176.5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Roster_Selection_Men!AF12&amp;" " &amp; "JV1 "</f>
        <v xml:space="preserve">Aquinas College JV1 </v>
      </c>
      <c r="C13" s="1" t="str">
        <f>Roster_Selection_Men!AH12</f>
        <v>19-34469</v>
      </c>
      <c r="D13" s="1" t="str">
        <f>Roster_Selection_Men!AI12</f>
        <v>Brendan Madej</v>
      </c>
      <c r="E13" s="23"/>
      <c r="F13" s="1" t="str">
        <f>IF(ISERROR(Baker_Scores_Men_JV!E13), " ", IF(Baker_Scores_Men_JV!E13 = "Yes", "Yes", "  "))</f>
        <v xml:space="preserve">  </v>
      </c>
      <c r="G13" s="44">
        <v>176</v>
      </c>
      <c r="H13" s="44">
        <v>194</v>
      </c>
      <c r="I13" s="44">
        <v>164</v>
      </c>
      <c r="J13" s="44">
        <v>209</v>
      </c>
      <c r="K13" s="19">
        <f t="shared" si="0"/>
        <v>743</v>
      </c>
      <c r="L13" s="19">
        <f t="shared" si="1"/>
        <v>4</v>
      </c>
      <c r="M13" s="19">
        <f t="shared" si="2"/>
        <v>185.75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Roster_Selection_Men!AF13&amp;" " &amp; "JV1 "</f>
        <v xml:space="preserve">Aquinas College JV1 </v>
      </c>
      <c r="C14" s="1" t="str">
        <f>Roster_Selection_Men!AH13</f>
        <v>11-520072</v>
      </c>
      <c r="D14" s="1" t="str">
        <f>Roster_Selection_Men!AI13</f>
        <v>Greyson White</v>
      </c>
      <c r="E14" s="23"/>
      <c r="F14" s="1" t="str">
        <f>IF(ISERROR(Baker_Scores_Men_JV!E14), " ", IF(Baker_Scores_Men_JV!E14 = "Yes", "Yes", "  "))</f>
        <v xml:space="preserve">  </v>
      </c>
      <c r="G14" s="44">
        <v>214</v>
      </c>
      <c r="H14" s="44">
        <v>156</v>
      </c>
      <c r="I14" s="44">
        <v>181</v>
      </c>
      <c r="J14" s="44">
        <v>151</v>
      </c>
      <c r="K14" s="19">
        <f t="shared" si="0"/>
        <v>702</v>
      </c>
      <c r="L14" s="19">
        <f t="shared" si="1"/>
        <v>4</v>
      </c>
      <c r="M14" s="19">
        <f t="shared" si="2"/>
        <v>175.5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Roster_Selection_Men!AF14&amp;" " &amp; "JV1 "</f>
        <v xml:space="preserve">Aquinas College JV1 </v>
      </c>
      <c r="C15" s="1" t="str">
        <f>Roster_Selection_Men!AH14</f>
        <v>19-84855</v>
      </c>
      <c r="D15" s="1" t="str">
        <f>Roster_Selection_Men!AI14</f>
        <v>Ian Carmichael</v>
      </c>
      <c r="E15" s="23"/>
      <c r="F15" s="1" t="str">
        <f>IF(ISERROR(Baker_Scores_Men_JV!E15), " ", IF(Baker_Scores_Men_JV!E15 = "Yes", "Yes", "  "))</f>
        <v xml:space="preserve">  </v>
      </c>
      <c r="G15" s="44">
        <v>175</v>
      </c>
      <c r="H15" s="44">
        <v>202</v>
      </c>
      <c r="I15" s="44">
        <v>171</v>
      </c>
      <c r="J15" s="44">
        <v>238</v>
      </c>
      <c r="K15" s="19">
        <f t="shared" si="0"/>
        <v>786</v>
      </c>
      <c r="L15" s="19">
        <f t="shared" si="1"/>
        <v>4</v>
      </c>
      <c r="M15" s="19">
        <f t="shared" si="2"/>
        <v>196.5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Roster_Selection_Men!AF15&amp;" " &amp; "JV1 "</f>
        <v xml:space="preserve">Aquinas College JV1 </v>
      </c>
      <c r="C16" s="1" t="str">
        <f>Roster_Selection_Men!AH15</f>
        <v>22-7517</v>
      </c>
      <c r="D16" s="1" t="str">
        <f>Roster_Selection_Men!AI15</f>
        <v>Nathan Kozminski</v>
      </c>
      <c r="E16" s="23"/>
      <c r="F16" s="1" t="str">
        <f>IF(ISERROR(Baker_Scores_Men_JV!E16), " ", IF(Baker_Scores_Men_JV!E16 = "Yes", "Yes", "  "))</f>
        <v xml:space="preserve">  </v>
      </c>
      <c r="G16" s="44">
        <v>0</v>
      </c>
      <c r="H16" s="44">
        <v>0</v>
      </c>
      <c r="I16" s="44">
        <v>0</v>
      </c>
      <c r="J16" s="44">
        <v>0</v>
      </c>
      <c r="K16" s="19">
        <f t="shared" si="0"/>
        <v>0</v>
      </c>
      <c r="L16" s="19">
        <f t="shared" si="1"/>
        <v>0</v>
      </c>
      <c r="M16" s="19">
        <f t="shared" si="2"/>
        <v>0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Roster_Selection_Men!AF16&amp;" " &amp; "JV1 "</f>
        <v xml:space="preserve">Aquinas College JV1 </v>
      </c>
      <c r="C17" s="1" t="str">
        <f>Roster_Selection_Men!AH16</f>
        <v>7914-3030</v>
      </c>
      <c r="D17" s="1" t="str">
        <f>Roster_Selection_Men!AI16</f>
        <v>Riley Devereaux</v>
      </c>
      <c r="E17" s="23"/>
      <c r="F17" s="1" t="str">
        <f>IF(ISERROR(Baker_Scores_Men_JV!E17), " ", IF(Baker_Scores_Men_JV!E17 = "Yes", "Yes", "  "))</f>
        <v xml:space="preserve">  </v>
      </c>
      <c r="G17" s="44">
        <v>163</v>
      </c>
      <c r="H17" s="44">
        <v>170</v>
      </c>
      <c r="I17" s="44">
        <v>223</v>
      </c>
      <c r="J17" s="44">
        <v>201</v>
      </c>
      <c r="K17" s="19">
        <f t="shared" si="0"/>
        <v>757</v>
      </c>
      <c r="L17" s="19">
        <f t="shared" si="1"/>
        <v>4</v>
      </c>
      <c r="M17" s="19">
        <f t="shared" si="2"/>
        <v>189.25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953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953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953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909</v>
      </c>
      <c r="H23" s="19">
        <f t="shared" si="3"/>
        <v>894</v>
      </c>
      <c r="I23" s="19">
        <f t="shared" si="3"/>
        <v>901</v>
      </c>
      <c r="J23" s="19">
        <f t="shared" si="3"/>
        <v>990</v>
      </c>
      <c r="K23" s="49">
        <f t="shared" si="3"/>
        <v>3694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Roster_Selection_Men!AF26&amp;" " &amp; "JV1 "</f>
        <v xml:space="preserve">Cleary University JV1 </v>
      </c>
      <c r="C25" s="1" t="str">
        <f>Roster_Selection_Men!AH26</f>
        <v>19-78222</v>
      </c>
      <c r="D25" s="1" t="str">
        <f>Roster_Selection_Men!AI26</f>
        <v>Andrew Robbins</v>
      </c>
      <c r="E25" s="23"/>
      <c r="F25" s="1" t="str">
        <f>IF(ISERROR(Baker_Scores_Men_JV!E25), " ", IF(Baker_Scores_Men_JV!E25 = "Yes", "Yes", "  "))</f>
        <v xml:space="preserve">  </v>
      </c>
      <c r="G25" s="44">
        <v>169</v>
      </c>
      <c r="H25" s="44">
        <v>133</v>
      </c>
      <c r="I25" s="44">
        <v>0</v>
      </c>
      <c r="J25" s="44">
        <v>167</v>
      </c>
      <c r="K25" s="19">
        <f t="shared" ref="K25:K35" si="4">SUM(G25:J25)</f>
        <v>469</v>
      </c>
      <c r="L25" s="19">
        <f t="shared" ref="L25:L35" si="5">COUNTIF(G25:J25, "&gt;0" )</f>
        <v>3</v>
      </c>
      <c r="M25" s="19">
        <f t="shared" ref="M25:M35" si="6">IF(L25=0,0,K25/L25)</f>
        <v>156.33333333333334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Roster_Selection_Men!AF27&amp;" " &amp; "JV1 "</f>
        <v xml:space="preserve">Cleary University JV1 </v>
      </c>
      <c r="C26" s="1" t="str">
        <f>Roster_Selection_Men!AH27</f>
        <v>21-1273</v>
      </c>
      <c r="D26" s="1" t="str">
        <f>Roster_Selection_Men!AI27</f>
        <v>Brent Wood</v>
      </c>
      <c r="E26" s="23"/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155</v>
      </c>
      <c r="I26" s="44">
        <v>192</v>
      </c>
      <c r="J26" s="44">
        <v>169</v>
      </c>
      <c r="K26" s="19">
        <f t="shared" si="4"/>
        <v>516</v>
      </c>
      <c r="L26" s="19">
        <f t="shared" si="5"/>
        <v>3</v>
      </c>
      <c r="M26" s="19">
        <f t="shared" si="6"/>
        <v>172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Roster_Selection_Men!AF28&amp;" " &amp; "JV1 "</f>
        <v xml:space="preserve">Cleary University JV1 </v>
      </c>
      <c r="C27" s="1" t="str">
        <f>Roster_Selection_Men!AH28</f>
        <v>15-120862</v>
      </c>
      <c r="D27" s="1" t="str">
        <f>Roster_Selection_Men!AI28</f>
        <v>Brett Fraser</v>
      </c>
      <c r="E27" s="23"/>
      <c r="F27" s="1" t="str">
        <f>IF(ISERROR(Baker_Scores_Men_JV!E27), " ", IF(Baker_Scores_Men_JV!E27 = "Yes", "Yes", "  "))</f>
        <v xml:space="preserve">  </v>
      </c>
      <c r="G27" s="44">
        <v>164</v>
      </c>
      <c r="H27" s="44">
        <v>149</v>
      </c>
      <c r="I27" s="44">
        <v>201</v>
      </c>
      <c r="J27" s="44">
        <v>144</v>
      </c>
      <c r="K27" s="19">
        <f t="shared" si="4"/>
        <v>658</v>
      </c>
      <c r="L27" s="19">
        <f t="shared" si="5"/>
        <v>4</v>
      </c>
      <c r="M27" s="19">
        <f t="shared" si="6"/>
        <v>164.5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Roster_Selection_Men!AF29&amp;" " &amp; "JV1 "</f>
        <v xml:space="preserve">Cleary University JV1 </v>
      </c>
      <c r="C28" s="1" t="str">
        <f>Roster_Selection_Men!AH29</f>
        <v>20-46949</v>
      </c>
      <c r="D28" s="1" t="str">
        <f>Roster_Selection_Men!AI29</f>
        <v>Bryce Owens</v>
      </c>
      <c r="E28" s="23"/>
      <c r="F28" s="1" t="str">
        <f>IF(ISERROR(Baker_Scores_Men_JV!E28), " ", IF(Baker_Scores_Men_JV!E28 = "Yes", "Yes", "  "))</f>
        <v xml:space="preserve">  </v>
      </c>
      <c r="G28" s="44">
        <v>125</v>
      </c>
      <c r="H28" s="44">
        <v>0</v>
      </c>
      <c r="I28" s="44">
        <v>202</v>
      </c>
      <c r="J28" s="44">
        <v>161</v>
      </c>
      <c r="K28" s="19">
        <f t="shared" si="4"/>
        <v>488</v>
      </c>
      <c r="L28" s="19">
        <f t="shared" si="5"/>
        <v>3</v>
      </c>
      <c r="M28" s="19">
        <f t="shared" si="6"/>
        <v>162.66666666666666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Roster_Selection_Men!AF30&amp;" " &amp; "JV1 "</f>
        <v xml:space="preserve">Cleary University JV1 </v>
      </c>
      <c r="C29" s="1" t="str">
        <f>Roster_Selection_Men!AH30</f>
        <v>18-54219</v>
      </c>
      <c r="D29" s="1" t="str">
        <f>Roster_Selection_Men!AI30</f>
        <v>Justin De Bont</v>
      </c>
      <c r="E29" s="23"/>
      <c r="F29" s="1" t="str">
        <f>IF(ISERROR(Baker_Scores_Men_JV!E29), " ", IF(Baker_Scores_Men_JV!E29 = "Yes", "Yes", "  "))</f>
        <v xml:space="preserve">  </v>
      </c>
      <c r="G29" s="44">
        <v>167</v>
      </c>
      <c r="H29" s="44">
        <v>173</v>
      </c>
      <c r="I29" s="44">
        <v>173</v>
      </c>
      <c r="J29" s="44">
        <v>157</v>
      </c>
      <c r="K29" s="19">
        <f t="shared" si="4"/>
        <v>670</v>
      </c>
      <c r="L29" s="19">
        <f t="shared" si="5"/>
        <v>4</v>
      </c>
      <c r="M29" s="19">
        <f t="shared" si="6"/>
        <v>167.5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Roster_Selection_Men!AF31&amp;" " &amp; "JV1 "</f>
        <v xml:space="preserve">Cleary University JV1 </v>
      </c>
      <c r="C30" s="1" t="str">
        <f>Roster_Selection_Men!AH31</f>
        <v>15-164847</v>
      </c>
      <c r="D30" s="1" t="str">
        <f>Roster_Selection_Men!AI31</f>
        <v>Reis Stine</v>
      </c>
      <c r="E30" s="23"/>
      <c r="F30" s="1" t="str">
        <f>IF(ISERROR(Baker_Scores_Men_JV!E30), " ", IF(Baker_Scores_Men_JV!E30 = "Yes", "Yes", "  "))</f>
        <v xml:space="preserve">  </v>
      </c>
      <c r="G30" s="44">
        <v>144</v>
      </c>
      <c r="H30" s="44">
        <v>174</v>
      </c>
      <c r="I30" s="44">
        <v>152</v>
      </c>
      <c r="J30" s="44">
        <v>0</v>
      </c>
      <c r="K30" s="19">
        <f t="shared" si="4"/>
        <v>470</v>
      </c>
      <c r="L30" s="19">
        <f t="shared" si="5"/>
        <v>3</v>
      </c>
      <c r="M30" s="19">
        <f t="shared" si="6"/>
        <v>156.66666666666666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Roster_Selection_Men!AF32&amp;" " &amp; "JV1 "</f>
        <v xml:space="preserve"> JV1 </v>
      </c>
      <c r="C31" s="1" t="str">
        <f>Roster_Selection_Men!AH32</f>
        <v/>
      </c>
      <c r="D31" s="1" t="str">
        <f>Roster_Selection_Men!AI32</f>
        <v/>
      </c>
      <c r="E31" s="23"/>
      <c r="F31" s="1" t="str">
        <f>IF(ISERROR(Baker_Scores_Men_JV!E31), " ", IF(Baker_Scores_Men_JV!E31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Roster_Selection_Men!AF33&amp;" " &amp; "JV1 "</f>
        <v xml:space="preserve"> JV1 </v>
      </c>
      <c r="C32" s="1" t="str">
        <f>Roster_Selection_Men!AH33</f>
        <v/>
      </c>
      <c r="D32" s="1" t="str">
        <f>Roster_Selection_Men!AI33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954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19">
        <f t="shared" si="4"/>
        <v>0</v>
      </c>
      <c r="L33" s="19">
        <f t="shared" si="5"/>
        <v>0</v>
      </c>
      <c r="M33" s="19">
        <f t="shared" si="6"/>
        <v>0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954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954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769</v>
      </c>
      <c r="H36" s="19">
        <f t="shared" si="7"/>
        <v>784</v>
      </c>
      <c r="I36" s="19">
        <f t="shared" si="7"/>
        <v>920</v>
      </c>
      <c r="J36" s="19">
        <f t="shared" si="7"/>
        <v>798</v>
      </c>
      <c r="K36" s="49">
        <f t="shared" si="7"/>
        <v>3271</v>
      </c>
      <c r="L36" s="49">
        <f t="shared" si="7"/>
        <v>20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Roster_Selection_Men!AF40&amp;" " &amp; "JV1 "</f>
        <v xml:space="preserve">Concordia University JV1 </v>
      </c>
      <c r="C38" s="1" t="str">
        <f>Roster_Selection_Men!AH40</f>
        <v>11-225882</v>
      </c>
      <c r="D38" s="1" t="str">
        <f>Roster_Selection_Men!AI40</f>
        <v>Brandon Hiestand</v>
      </c>
      <c r="E38" s="23"/>
      <c r="F38" s="1" t="str">
        <f>IF(ISERROR(Baker_Scores_Men_JV!E38), " ", IF(Baker_Scores_Men_JV!E38 = "Yes", "Yes", "  "))</f>
        <v xml:space="preserve">  </v>
      </c>
      <c r="G38" s="44">
        <v>159</v>
      </c>
      <c r="H38" s="44">
        <v>0</v>
      </c>
      <c r="I38" s="44">
        <v>0</v>
      </c>
      <c r="J38" s="44">
        <v>0</v>
      </c>
      <c r="K38" s="19">
        <f t="shared" ref="K38:K48" si="8">SUM(G38:J38)</f>
        <v>159</v>
      </c>
      <c r="L38" s="19">
        <f t="shared" ref="L38:L48" si="9">COUNTIF(G38:J38, "&gt;0" )</f>
        <v>1</v>
      </c>
      <c r="M38" s="19">
        <f t="shared" ref="M38:M48" si="10">IF(L38=0,0,K38/L38)</f>
        <v>159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Roster_Selection_Men!AF41&amp;" " &amp; "JV1 "</f>
        <v xml:space="preserve">Concordia University JV1 </v>
      </c>
      <c r="C39" s="1" t="str">
        <f>Roster_Selection_Men!AH41</f>
        <v>11-144778</v>
      </c>
      <c r="D39" s="1" t="str">
        <f>Roster_Selection_Men!AI41</f>
        <v>Caleb Gard</v>
      </c>
      <c r="E39" s="23"/>
      <c r="F39" s="1" t="str">
        <f>IF(ISERROR(Baker_Scores_Men_JV!E39), " ", IF(Baker_Scores_Men_JV!E39 = "Yes", "Yes", "  "))</f>
        <v xml:space="preserve">  </v>
      </c>
      <c r="G39" s="44">
        <v>0</v>
      </c>
      <c r="H39" s="44">
        <v>0</v>
      </c>
      <c r="I39" s="44">
        <v>0</v>
      </c>
      <c r="J39" s="44">
        <v>0</v>
      </c>
      <c r="K39" s="19">
        <f t="shared" si="8"/>
        <v>0</v>
      </c>
      <c r="L39" s="19">
        <f t="shared" si="9"/>
        <v>0</v>
      </c>
      <c r="M39" s="19">
        <f t="shared" si="10"/>
        <v>0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Roster_Selection_Men!AF42&amp;" " &amp; "JV1 "</f>
        <v xml:space="preserve">Concordia University JV1 </v>
      </c>
      <c r="C40" s="1" t="str">
        <f>Roster_Selection_Men!AH42</f>
        <v>7823-208839</v>
      </c>
      <c r="D40" s="1" t="str">
        <f>Roster_Selection_Men!AI42</f>
        <v>Cameron Barrett</v>
      </c>
      <c r="E40" s="23"/>
      <c r="F40" s="1" t="str">
        <f>IF(ISERROR(Baker_Scores_Men_JV!E40), " ", IF(Baker_Scores_Men_JV!E40 = "Yes", "Yes", "  "))</f>
        <v xml:space="preserve">  </v>
      </c>
      <c r="G40" s="44">
        <v>194</v>
      </c>
      <c r="H40" s="44">
        <v>201</v>
      </c>
      <c r="I40" s="44">
        <v>196</v>
      </c>
      <c r="J40" s="44">
        <v>226</v>
      </c>
      <c r="K40" s="19">
        <f t="shared" si="8"/>
        <v>817</v>
      </c>
      <c r="L40" s="19">
        <f t="shared" si="9"/>
        <v>4</v>
      </c>
      <c r="M40" s="19">
        <f t="shared" si="10"/>
        <v>204.25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Roster_Selection_Men!AF43&amp;" " &amp; "JV1 "</f>
        <v xml:space="preserve">Concordia University JV1 </v>
      </c>
      <c r="C41" s="1" t="str">
        <f>Roster_Selection_Men!AH43</f>
        <v>11-276689</v>
      </c>
      <c r="D41" s="1" t="str">
        <f>Roster_Selection_Men!AI43</f>
        <v>Cole Peters</v>
      </c>
      <c r="E41" s="23"/>
      <c r="F41" s="1" t="str">
        <f>IF(ISERROR(Baker_Scores_Men_JV!E41), " ", IF(Baker_Scores_Men_JV!E41 = "Yes", "Yes", "  "))</f>
        <v xml:space="preserve">  </v>
      </c>
      <c r="G41" s="44">
        <v>234</v>
      </c>
      <c r="H41" s="44">
        <v>249</v>
      </c>
      <c r="I41" s="44">
        <v>162</v>
      </c>
      <c r="J41" s="44">
        <v>225</v>
      </c>
      <c r="K41" s="19">
        <f t="shared" si="8"/>
        <v>870</v>
      </c>
      <c r="L41" s="19">
        <f t="shared" si="9"/>
        <v>4</v>
      </c>
      <c r="M41" s="19">
        <f t="shared" si="10"/>
        <v>217.5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Roster_Selection_Men!AF44&amp;" " &amp; "JV1 "</f>
        <v xml:space="preserve">Concordia University JV1 </v>
      </c>
      <c r="C42" s="1" t="str">
        <f>Roster_Selection_Men!AH44</f>
        <v>8414-15971</v>
      </c>
      <c r="D42" s="1" t="str">
        <f>Roster_Selection_Men!AI44</f>
        <v>Conner Lackey</v>
      </c>
      <c r="E42" s="23"/>
      <c r="F42" s="1" t="str">
        <f>IF(ISERROR(Baker_Scores_Men_JV!E42), " ", IF(Baker_Scores_Men_JV!E42 = "Yes", "Yes", "  "))</f>
        <v xml:space="preserve">  </v>
      </c>
      <c r="G42" s="44">
        <v>201</v>
      </c>
      <c r="H42" s="44">
        <v>256</v>
      </c>
      <c r="I42" s="44">
        <v>221</v>
      </c>
      <c r="J42" s="44">
        <v>204</v>
      </c>
      <c r="K42" s="19">
        <f t="shared" si="8"/>
        <v>882</v>
      </c>
      <c r="L42" s="19">
        <f t="shared" si="9"/>
        <v>4</v>
      </c>
      <c r="M42" s="19">
        <f t="shared" si="10"/>
        <v>220.5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Roster_Selection_Men!AF45&amp;" " &amp; "JV1 "</f>
        <v xml:space="preserve">Concordia University JV1 </v>
      </c>
      <c r="C43" s="1" t="str">
        <f>Roster_Selection_Men!AH45</f>
        <v>11-752550</v>
      </c>
      <c r="D43" s="1" t="str">
        <f>Roster_Selection_Men!AI45</f>
        <v>Hunter Fletcher</v>
      </c>
      <c r="E43" s="23"/>
      <c r="F43" s="1" t="str">
        <f>IF(ISERROR(Baker_Scores_Men_JV!E43), " ", IF(Baker_Scores_Men_JV!E43 = "Yes", "Yes", "  "))</f>
        <v xml:space="preserve">  </v>
      </c>
      <c r="G43" s="44">
        <v>246</v>
      </c>
      <c r="H43" s="44">
        <v>234</v>
      </c>
      <c r="I43" s="44">
        <v>167</v>
      </c>
      <c r="J43" s="44">
        <v>199</v>
      </c>
      <c r="K43" s="19">
        <f t="shared" si="8"/>
        <v>846</v>
      </c>
      <c r="L43" s="19">
        <f t="shared" si="9"/>
        <v>4</v>
      </c>
      <c r="M43" s="19">
        <f t="shared" si="10"/>
        <v>211.5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Roster_Selection_Men!AF46&amp;" " &amp; "JV1 "</f>
        <v xml:space="preserve">Concordia University JV1 </v>
      </c>
      <c r="C44" s="1" t="str">
        <f>Roster_Selection_Men!AH46</f>
        <v>21-3352</v>
      </c>
      <c r="D44" s="1" t="str">
        <f>Roster_Selection_Men!AI46</f>
        <v>Marek Bernhardt</v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Roster_Selection_Men!AF47&amp;" " &amp; "JV1 "</f>
        <v xml:space="preserve">Concordia University JV1 </v>
      </c>
      <c r="C45" s="1" t="str">
        <f>Roster_Selection_Men!AH47</f>
        <v>11-721550</v>
      </c>
      <c r="D45" s="1" t="str">
        <f>Roster_Selection_Men!AI47</f>
        <v>Nicholas Cranson</v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245</v>
      </c>
      <c r="I45" s="44">
        <v>246</v>
      </c>
      <c r="J45" s="44">
        <v>231</v>
      </c>
      <c r="K45" s="19">
        <f t="shared" si="8"/>
        <v>722</v>
      </c>
      <c r="L45" s="19">
        <f t="shared" si="9"/>
        <v>3</v>
      </c>
      <c r="M45" s="19">
        <f t="shared" si="10"/>
        <v>240.66666666666666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955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955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955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1034</v>
      </c>
      <c r="H49" s="19">
        <f t="shared" si="11"/>
        <v>1185</v>
      </c>
      <c r="I49" s="19">
        <f t="shared" si="11"/>
        <v>992</v>
      </c>
      <c r="J49" s="19">
        <f t="shared" si="11"/>
        <v>1085</v>
      </c>
      <c r="K49" s="49">
        <f t="shared" si="11"/>
        <v>4296</v>
      </c>
      <c r="L49" s="49">
        <f t="shared" si="11"/>
        <v>20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Roster_Selection_Men!AJ40&amp;" " &amp; "JV2 "</f>
        <v xml:space="preserve"> JV2 </v>
      </c>
      <c r="C51" s="1" t="str">
        <f>Roster_Selection_Men!AL40</f>
        <v/>
      </c>
      <c r="D51" s="1" t="str">
        <f>Roster_Selection_Men!AM40</f>
        <v/>
      </c>
      <c r="E51" s="23"/>
      <c r="F51" s="1" t="str">
        <f>IF(ISERROR(Baker_Scores_Men_JV!E51), " ", IF(Baker_Scores_Men_JV!E51 = "Yes", "Yes", "  "))</f>
        <v xml:space="preserve">  </v>
      </c>
      <c r="G51" s="44">
        <v>0</v>
      </c>
      <c r="H51" s="44">
        <v>0</v>
      </c>
      <c r="I51" s="44">
        <v>0</v>
      </c>
      <c r="J51" s="44">
        <v>0</v>
      </c>
      <c r="K51" s="19">
        <f t="shared" ref="K51:K61" si="12">SUM(G51:J51)</f>
        <v>0</v>
      </c>
      <c r="L51" s="19">
        <f t="shared" ref="L51:L61" si="13">COUNTIF(G51:J51, "&gt;0" )</f>
        <v>0</v>
      </c>
      <c r="M51" s="19">
        <f t="shared" ref="M51:M61" si="14">IF(L51=0,0,K51/L51)</f>
        <v>0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Roster_Selection_Men!AJ41&amp;" " &amp; "JV2 "</f>
        <v xml:space="preserve"> JV2 </v>
      </c>
      <c r="C52" s="1" t="str">
        <f>Roster_Selection_Men!AL41</f>
        <v/>
      </c>
      <c r="D52" s="1" t="str">
        <f>Roster_Selection_Men!AM41</f>
        <v/>
      </c>
      <c r="E52" s="23"/>
      <c r="F52" s="1" t="str">
        <f>IF(ISERROR(Baker_Scores_Men_JV!E52), " ", IF(Baker_Scores_Men_JV!E52 = "Yes", "Yes", "  "))</f>
        <v xml:space="preserve">  </v>
      </c>
      <c r="G52" s="44">
        <v>0</v>
      </c>
      <c r="H52" s="44">
        <v>0</v>
      </c>
      <c r="I52" s="44">
        <v>0</v>
      </c>
      <c r="J52" s="44">
        <v>0</v>
      </c>
      <c r="K52" s="19">
        <f t="shared" si="12"/>
        <v>0</v>
      </c>
      <c r="L52" s="19">
        <f t="shared" si="13"/>
        <v>0</v>
      </c>
      <c r="M52" s="19">
        <f t="shared" si="14"/>
        <v>0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Roster_Selection_Men!AJ42&amp;" " &amp; "JV2 "</f>
        <v xml:space="preserve"> JV2 </v>
      </c>
      <c r="C53" s="1" t="str">
        <f>Roster_Selection_Men!AL42</f>
        <v/>
      </c>
      <c r="D53" s="1" t="str">
        <f>Roster_Selection_Men!AM42</f>
        <v/>
      </c>
      <c r="E53" s="23"/>
      <c r="F53" s="1" t="str">
        <f>IF(ISERROR(Baker_Scores_Men_JV!E53), " ", IF(Baker_Scores_Men_JV!E53 = "Yes", "Yes", "  "))</f>
        <v xml:space="preserve">  </v>
      </c>
      <c r="G53" s="44">
        <v>0</v>
      </c>
      <c r="H53" s="44">
        <v>0</v>
      </c>
      <c r="I53" s="44">
        <v>0</v>
      </c>
      <c r="J53" s="44">
        <v>0</v>
      </c>
      <c r="K53" s="19">
        <f t="shared" si="12"/>
        <v>0</v>
      </c>
      <c r="L53" s="19">
        <f t="shared" si="13"/>
        <v>0</v>
      </c>
      <c r="M53" s="19">
        <f t="shared" si="14"/>
        <v>0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Roster_Selection_Men!AJ43&amp;" " &amp; "JV2 "</f>
        <v xml:space="preserve"> JV2 </v>
      </c>
      <c r="C54" s="1" t="str">
        <f>Roster_Selection_Men!AL43</f>
        <v/>
      </c>
      <c r="D54" s="1" t="str">
        <f>Roster_Selection_Men!AM43</f>
        <v/>
      </c>
      <c r="E54" s="23"/>
      <c r="F54" s="1" t="str">
        <f>IF(ISERROR(Baker_Scores_Men_JV!E54), " ", IF(Baker_Scores_Men_JV!E54 = "Yes", "Yes", "  "))</f>
        <v xml:space="preserve">  </v>
      </c>
      <c r="G54" s="44">
        <v>0</v>
      </c>
      <c r="H54" s="44">
        <v>0</v>
      </c>
      <c r="I54" s="44">
        <v>0</v>
      </c>
      <c r="J54" s="44">
        <v>0</v>
      </c>
      <c r="K54" s="19">
        <f t="shared" si="12"/>
        <v>0</v>
      </c>
      <c r="L54" s="19">
        <f t="shared" si="13"/>
        <v>0</v>
      </c>
      <c r="M54" s="19">
        <f t="shared" si="14"/>
        <v>0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Roster_Selection_Men!AJ44&amp;" " &amp; "JV2 "</f>
        <v xml:space="preserve"> JV2 </v>
      </c>
      <c r="C55" s="1" t="str">
        <f>Roster_Selection_Men!AL44</f>
        <v/>
      </c>
      <c r="D55" s="1" t="str">
        <f>Roster_Selection_Men!AM44</f>
        <v/>
      </c>
      <c r="E55" s="23"/>
      <c r="F55" s="1" t="str">
        <f>IF(ISERROR(Baker_Scores_Men_JV!E55), " ", IF(Baker_Scores_Men_JV!E55 = "Yes", "Yes", "  "))</f>
        <v xml:space="preserve">  </v>
      </c>
      <c r="G55" s="44">
        <v>0</v>
      </c>
      <c r="H55" s="44">
        <v>0</v>
      </c>
      <c r="I55" s="44">
        <v>0</v>
      </c>
      <c r="J55" s="44">
        <v>0</v>
      </c>
      <c r="K55" s="19">
        <f t="shared" si="12"/>
        <v>0</v>
      </c>
      <c r="L55" s="19">
        <f t="shared" si="13"/>
        <v>0</v>
      </c>
      <c r="M55" s="19">
        <f t="shared" si="14"/>
        <v>0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Roster_Selection_Men!AJ45&amp;" " &amp; "JV2 "</f>
        <v xml:space="preserve"> JV2 </v>
      </c>
      <c r="C56" s="1" t="str">
        <f>Roster_Selection_Men!AL45</f>
        <v/>
      </c>
      <c r="D56" s="1" t="str">
        <f>Roster_Selection_Men!AM45</f>
        <v/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19">
        <f t="shared" si="12"/>
        <v>0</v>
      </c>
      <c r="L56" s="19">
        <f t="shared" si="13"/>
        <v>0</v>
      </c>
      <c r="M56" s="19">
        <f t="shared" si="14"/>
        <v>0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Roster_Selection_Men!AJ46&amp;" " &amp; "JV2 "</f>
        <v xml:space="preserve"> JV2 </v>
      </c>
      <c r="C57" s="1" t="str">
        <f>Roster_Selection_Men!AL46</f>
        <v/>
      </c>
      <c r="D57" s="1" t="str">
        <f>Roster_Selection_Men!AM46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19">
        <f t="shared" si="12"/>
        <v>0</v>
      </c>
      <c r="L57" s="19">
        <f t="shared" si="13"/>
        <v>0</v>
      </c>
      <c r="M57" s="19">
        <f t="shared" si="14"/>
        <v>0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Roster_Selection_Men!AJ47&amp;" " &amp; "JV2 "</f>
        <v xml:space="preserve"> JV2 </v>
      </c>
      <c r="C58" s="1" t="str">
        <f>Roster_Selection_Men!AL47</f>
        <v/>
      </c>
      <c r="D58" s="1" t="str">
        <f>Roster_Selection_Men!AM47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956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956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956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0</v>
      </c>
      <c r="H62" s="30">
        <f t="shared" si="15"/>
        <v>0</v>
      </c>
      <c r="I62" s="30">
        <f t="shared" si="15"/>
        <v>0</v>
      </c>
      <c r="J62" s="30">
        <f t="shared" si="15"/>
        <v>0</v>
      </c>
      <c r="K62" s="34">
        <f t="shared" si="15"/>
        <v>0</v>
      </c>
      <c r="L62" s="34">
        <f t="shared" si="15"/>
        <v>0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B64" s="1" t="str">
        <f>Roster_Selection_Men!AF61&amp;" " &amp; "JV1 "</f>
        <v xml:space="preserve">Cornerstone University JV1 </v>
      </c>
      <c r="C64" s="1" t="str">
        <f>Roster_Selection_Men!AH61</f>
        <v>23-1235</v>
      </c>
      <c r="D64" s="1" t="str">
        <f>Roster_Selection_Men!AI61</f>
        <v>Levi Heerema</v>
      </c>
      <c r="E64" s="23"/>
      <c r="F64" s="1" t="str">
        <f>IF(ISERROR(Baker_Scores_Men_JV!E64), " ", IF(Baker_Scores_Men_JV!E64 = "Yes", "Yes", "  "))</f>
        <v xml:space="preserve">  </v>
      </c>
      <c r="G64" s="29">
        <v>162</v>
      </c>
      <c r="H64" s="29">
        <v>194</v>
      </c>
      <c r="I64" s="29">
        <v>187</v>
      </c>
      <c r="J64" s="29">
        <v>143</v>
      </c>
      <c r="K64" s="30">
        <f t="shared" ref="K64:K74" si="16">SUM(G64:J64)</f>
        <v>686</v>
      </c>
      <c r="L64" s="30">
        <f t="shared" ref="L64:L74" si="17">COUNTIF(G64:J64, "&gt;0" )</f>
        <v>4</v>
      </c>
      <c r="M64" s="30">
        <f t="shared" ref="M64:M74" si="18">IF(L64=0,0,K64/L64)</f>
        <v>171.5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5" customHeight="1" x14ac:dyDescent="0.25">
      <c r="B65" s="1" t="str">
        <f>Roster_Selection_Men!AF62&amp;" " &amp; "JV1 "</f>
        <v xml:space="preserve">Cornerstone University JV1 </v>
      </c>
      <c r="C65" s="1" t="str">
        <f>Roster_Selection_Men!AH62</f>
        <v>23-1234</v>
      </c>
      <c r="D65" s="1" t="str">
        <f>Roster_Selection_Men!AI62</f>
        <v>Nathan Slowik</v>
      </c>
      <c r="E65" s="23"/>
      <c r="F65" s="1" t="str">
        <f>IF(ISERROR(Baker_Scores_Men_JV!E65), " ", IF(Baker_Scores_Men_JV!E65 = "Yes", "Yes", "  "))</f>
        <v xml:space="preserve">  </v>
      </c>
      <c r="G65" s="29">
        <v>217</v>
      </c>
      <c r="H65" s="29">
        <v>163</v>
      </c>
      <c r="I65" s="29">
        <v>153</v>
      </c>
      <c r="J65" s="29">
        <v>186</v>
      </c>
      <c r="K65" s="30">
        <f t="shared" si="16"/>
        <v>719</v>
      </c>
      <c r="L65" s="30">
        <f t="shared" si="17"/>
        <v>4</v>
      </c>
      <c r="M65" s="30">
        <f t="shared" si="18"/>
        <v>179.75</v>
      </c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5" customHeight="1" x14ac:dyDescent="0.25">
      <c r="B66" s="1" t="str">
        <f>Roster_Selection_Men!AF63&amp;" " &amp; "JV1 "</f>
        <v xml:space="preserve">Cornerstone University JV1 </v>
      </c>
      <c r="C66" s="1" t="str">
        <f>Roster_Selection_Men!AH63</f>
        <v>23-1237</v>
      </c>
      <c r="D66" s="1" t="str">
        <f>Roster_Selection_Men!AI63</f>
        <v>Robert Phillips</v>
      </c>
      <c r="E66" s="23"/>
      <c r="F66" s="1" t="str">
        <f>IF(ISERROR(Baker_Scores_Men_JV!E66), " ", IF(Baker_Scores_Men_JV!E66 = "Yes", "Yes", "  "))</f>
        <v xml:space="preserve">  </v>
      </c>
      <c r="G66" s="29">
        <v>158</v>
      </c>
      <c r="H66" s="29">
        <v>264</v>
      </c>
      <c r="I66" s="29">
        <v>183</v>
      </c>
      <c r="J66" s="29">
        <v>202</v>
      </c>
      <c r="K66" s="30">
        <f t="shared" si="16"/>
        <v>807</v>
      </c>
      <c r="L66" s="30">
        <f t="shared" si="17"/>
        <v>4</v>
      </c>
      <c r="M66" s="30">
        <f t="shared" si="18"/>
        <v>201.75</v>
      </c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5" customHeight="1" x14ac:dyDescent="0.25">
      <c r="B67" s="1" t="str">
        <f>Roster_Selection_Men!AF64&amp;" " &amp; "JV1 "</f>
        <v xml:space="preserve"> JV1 </v>
      </c>
      <c r="C67" s="1" t="str">
        <f>Roster_Selection_Men!AH64</f>
        <v/>
      </c>
      <c r="D67" s="1" t="str">
        <f>Roster_Selection_Men!AI64</f>
        <v/>
      </c>
      <c r="E67" s="23"/>
      <c r="F67" s="1" t="str">
        <f>IF(ISERROR(Baker_Scores_Men_JV!E67), " ", IF(Baker_Scores_Men_JV!E67 = "Yes", "Yes", "  "))</f>
        <v xml:space="preserve">  </v>
      </c>
      <c r="G67" s="29">
        <v>0</v>
      </c>
      <c r="H67" s="29">
        <v>0</v>
      </c>
      <c r="I67" s="29">
        <v>0</v>
      </c>
      <c r="J67" s="29">
        <v>0</v>
      </c>
      <c r="K67" s="30">
        <f t="shared" si="16"/>
        <v>0</v>
      </c>
      <c r="L67" s="30">
        <f t="shared" si="17"/>
        <v>0</v>
      </c>
      <c r="M67" s="30">
        <f t="shared" si="18"/>
        <v>0</v>
      </c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5" customHeight="1" x14ac:dyDescent="0.25">
      <c r="B68" s="1" t="str">
        <f>Roster_Selection_Men!AF65&amp;" " &amp; "JV1 "</f>
        <v xml:space="preserve"> JV1 </v>
      </c>
      <c r="C68" s="1" t="str">
        <f>Roster_Selection_Men!AH65</f>
        <v/>
      </c>
      <c r="D68" s="1" t="str">
        <f>Roster_Selection_Men!AI65</f>
        <v/>
      </c>
      <c r="E68" s="23"/>
      <c r="F68" s="1" t="str">
        <f>IF(ISERROR(Baker_Scores_Men_JV!E68), " ", IF(Baker_Scores_Men_JV!E68 = "Yes", "Yes", "  "))</f>
        <v xml:space="preserve">  </v>
      </c>
      <c r="G68" s="29">
        <v>0</v>
      </c>
      <c r="H68" s="29">
        <v>0</v>
      </c>
      <c r="I68" s="29">
        <v>0</v>
      </c>
      <c r="J68" s="29">
        <v>0</v>
      </c>
      <c r="K68" s="30">
        <f t="shared" si="16"/>
        <v>0</v>
      </c>
      <c r="L68" s="30">
        <f t="shared" si="17"/>
        <v>0</v>
      </c>
      <c r="M68" s="30">
        <f t="shared" si="18"/>
        <v>0</v>
      </c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5" customHeight="1" x14ac:dyDescent="0.25">
      <c r="B69" s="1" t="str">
        <f>Roster_Selection_Men!AF66&amp;" " &amp; "JV1 "</f>
        <v xml:space="preserve"> JV1 </v>
      </c>
      <c r="C69" s="1" t="str">
        <f>Roster_Selection_Men!AH66</f>
        <v/>
      </c>
      <c r="D69" s="1" t="str">
        <f>Roster_Selection_Men!AI66</f>
        <v/>
      </c>
      <c r="E69" s="23"/>
      <c r="F69" s="1" t="str">
        <f>IF(ISERROR(Baker_Scores_Men_JV!E69), " ", IF(Baker_Scores_Men_JV!E69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30">
        <f t="shared" si="16"/>
        <v>0</v>
      </c>
      <c r="L69" s="30">
        <f t="shared" si="17"/>
        <v>0</v>
      </c>
      <c r="M69" s="30">
        <f t="shared" si="18"/>
        <v>0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5" customHeight="1" x14ac:dyDescent="0.25">
      <c r="B70" s="1" t="str">
        <f>Roster_Selection_Men!AF67&amp;" " &amp; "JV1 "</f>
        <v xml:space="preserve"> JV1 </v>
      </c>
      <c r="C70" s="1" t="str">
        <f>Roster_Selection_Men!AH67</f>
        <v/>
      </c>
      <c r="D70" s="1" t="str">
        <f>Roster_Selection_Men!AI67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5" customHeight="1" x14ac:dyDescent="0.25">
      <c r="B71" s="1" t="str">
        <f>Roster_Selection_Men!AF68&amp;" " &amp; "JV1 "</f>
        <v xml:space="preserve"> JV1 </v>
      </c>
      <c r="C71" s="1" t="str">
        <f>Roster_Selection_Men!AH68</f>
        <v/>
      </c>
      <c r="D71" s="1" t="str">
        <f>Roster_Selection_Men!AI68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5" customHeight="1" x14ac:dyDescent="0.25">
      <c r="B72" s="1" t="s">
        <v>957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5" customHeight="1" x14ac:dyDescent="0.25">
      <c r="B73" s="1" t="s">
        <v>957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5" customHeight="1" x14ac:dyDescent="0.25">
      <c r="B74" s="1" t="s">
        <v>957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5" customHeight="1" x14ac:dyDescent="0.3">
      <c r="B75" s="33"/>
      <c r="G75" s="30">
        <f t="shared" ref="G75:L75" si="19">SUM(G64:G74)</f>
        <v>537</v>
      </c>
      <c r="H75" s="30">
        <f t="shared" si="19"/>
        <v>621</v>
      </c>
      <c r="I75" s="30">
        <f t="shared" si="19"/>
        <v>523</v>
      </c>
      <c r="J75" s="30">
        <f t="shared" si="19"/>
        <v>531</v>
      </c>
      <c r="K75" s="34">
        <f t="shared" si="19"/>
        <v>2212</v>
      </c>
      <c r="L75" s="34">
        <f t="shared" si="19"/>
        <v>12</v>
      </c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5" customHeight="1" x14ac:dyDescent="0.25">
      <c r="B77" s="1" t="str">
        <f>Roster_Selection_Men!AF70&amp;" " &amp; "JV1 "</f>
        <v xml:space="preserve">Ferris State University JV1 </v>
      </c>
      <c r="C77" s="1" t="str">
        <f>Roster_Selection_Men!AH70</f>
        <v>19-38344</v>
      </c>
      <c r="D77" s="1" t="str">
        <f>Roster_Selection_Men!AI70</f>
        <v>Benjamin Gehman</v>
      </c>
      <c r="E77" s="23"/>
      <c r="F77" s="1" t="str">
        <f>IF(ISERROR(Baker_Scores_Men_JV!E77), " ", IF(Baker_Scores_Men_JV!E77 = "Yes", "Yes", "  "))</f>
        <v xml:space="preserve">  </v>
      </c>
      <c r="G77" s="29">
        <v>185</v>
      </c>
      <c r="H77" s="29">
        <v>168</v>
      </c>
      <c r="I77" s="29">
        <v>159</v>
      </c>
      <c r="J77" s="29">
        <v>155</v>
      </c>
      <c r="K77" s="30">
        <f t="shared" ref="K77:K87" si="20">SUM(G77:J77)</f>
        <v>667</v>
      </c>
      <c r="L77" s="30">
        <f t="shared" ref="L77:L87" si="21">COUNTIF(G77:J77, "&gt;0" )</f>
        <v>4</v>
      </c>
      <c r="M77" s="30">
        <f t="shared" ref="M77:M87" si="22">IF(L77=0,0,K77/L77)</f>
        <v>166.75</v>
      </c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5" customHeight="1" x14ac:dyDescent="0.25">
      <c r="B78" s="1" t="str">
        <f>Roster_Selection_Men!AF71&amp;" " &amp; "JV1 "</f>
        <v xml:space="preserve">Ferris State University JV1 </v>
      </c>
      <c r="C78" s="1" t="str">
        <f>Roster_Selection_Men!AH71</f>
        <v>21-23060</v>
      </c>
      <c r="D78" s="1" t="str">
        <f>Roster_Selection_Men!AI71</f>
        <v>Cale Herzenstiel</v>
      </c>
      <c r="E78" s="23"/>
      <c r="F78" s="1" t="str">
        <f>IF(ISERROR(Baker_Scores_Men_JV!E78), " ", IF(Baker_Scores_Men_JV!E78 = "Yes", "Yes", "  "))</f>
        <v xml:space="preserve">  </v>
      </c>
      <c r="G78" s="29">
        <v>167</v>
      </c>
      <c r="H78" s="29">
        <v>158</v>
      </c>
      <c r="I78" s="29">
        <v>164</v>
      </c>
      <c r="J78" s="29">
        <v>156</v>
      </c>
      <c r="K78" s="30">
        <f t="shared" si="20"/>
        <v>645</v>
      </c>
      <c r="L78" s="30">
        <f t="shared" si="21"/>
        <v>4</v>
      </c>
      <c r="M78" s="30">
        <f t="shared" si="22"/>
        <v>161.25</v>
      </c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5" customHeight="1" x14ac:dyDescent="0.25">
      <c r="B79" s="1" t="str">
        <f>Roster_Selection_Men!AF72&amp;" " &amp; "JV1 "</f>
        <v xml:space="preserve">Ferris State University JV1 </v>
      </c>
      <c r="C79" s="1" t="str">
        <f>Roster_Selection_Men!AH72</f>
        <v>19-39059</v>
      </c>
      <c r="D79" s="1" t="str">
        <f>Roster_Selection_Men!AI72</f>
        <v>Charlie Glamzi</v>
      </c>
      <c r="E79" s="23"/>
      <c r="F79" s="1" t="str">
        <f>IF(ISERROR(Baker_Scores_Men_JV!E79), " ", IF(Baker_Scores_Men_JV!E79 = "Yes", "Yes", "  "))</f>
        <v xml:space="preserve">  </v>
      </c>
      <c r="G79" s="29">
        <v>164</v>
      </c>
      <c r="H79" s="29">
        <v>193</v>
      </c>
      <c r="I79" s="29">
        <v>163</v>
      </c>
      <c r="J79" s="29">
        <v>234</v>
      </c>
      <c r="K79" s="30">
        <f t="shared" si="20"/>
        <v>754</v>
      </c>
      <c r="L79" s="30">
        <f t="shared" si="21"/>
        <v>4</v>
      </c>
      <c r="M79" s="30">
        <f t="shared" si="22"/>
        <v>188.5</v>
      </c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5" customHeight="1" x14ac:dyDescent="0.25">
      <c r="B80" s="1" t="str">
        <f>Roster_Selection_Men!AF73&amp;" " &amp; "JV1 "</f>
        <v xml:space="preserve">Ferris State University JV1 </v>
      </c>
      <c r="C80" s="1" t="str">
        <f>Roster_Selection_Men!AH73</f>
        <v>9815-3828</v>
      </c>
      <c r="D80" s="1" t="str">
        <f>Roster_Selection_Men!AI73</f>
        <v>Jevik Freeman</v>
      </c>
      <c r="E80" s="23"/>
      <c r="F80" s="1" t="str">
        <f>IF(ISERROR(Baker_Scores_Men_JV!E80), " ", IF(Baker_Scores_Men_JV!E80 = "Yes", "Yes", "  "))</f>
        <v xml:space="preserve">  </v>
      </c>
      <c r="G80" s="29">
        <v>243</v>
      </c>
      <c r="H80" s="29">
        <v>194</v>
      </c>
      <c r="I80" s="29">
        <v>149</v>
      </c>
      <c r="J80" s="29">
        <v>165</v>
      </c>
      <c r="K80" s="30">
        <f t="shared" si="20"/>
        <v>751</v>
      </c>
      <c r="L80" s="30">
        <f t="shared" si="21"/>
        <v>4</v>
      </c>
      <c r="M80" s="30">
        <f t="shared" si="22"/>
        <v>187.75</v>
      </c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5" customHeight="1" x14ac:dyDescent="0.25">
      <c r="B81" s="1" t="str">
        <f>Roster_Selection_Men!AF74&amp;" " &amp; "JV1 "</f>
        <v xml:space="preserve">Ferris State University JV1 </v>
      </c>
      <c r="C81" s="1" t="str">
        <f>Roster_Selection_Men!AH74</f>
        <v>9721-8043</v>
      </c>
      <c r="D81" s="1" t="str">
        <f>Roster_Selection_Men!AI74</f>
        <v>Konnor Brugh</v>
      </c>
      <c r="E81" s="23"/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0</v>
      </c>
      <c r="I81" s="29">
        <v>0</v>
      </c>
      <c r="J81" s="29">
        <v>179</v>
      </c>
      <c r="K81" s="30">
        <f t="shared" si="20"/>
        <v>179</v>
      </c>
      <c r="L81" s="30">
        <f t="shared" si="21"/>
        <v>1</v>
      </c>
      <c r="M81" s="30">
        <f t="shared" si="22"/>
        <v>179</v>
      </c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5" customHeight="1" x14ac:dyDescent="0.25">
      <c r="B82" s="1" t="str">
        <f>Roster_Selection_Men!AF75&amp;" " &amp; "JV1 "</f>
        <v xml:space="preserve">Ferris State University JV1 </v>
      </c>
      <c r="C82" s="1" t="str">
        <f>Roster_Selection_Men!AH75</f>
        <v>23-14814</v>
      </c>
      <c r="D82" s="1" t="str">
        <f>Roster_Selection_Men!AI75</f>
        <v>Tyler Pierce</v>
      </c>
      <c r="E82" s="23"/>
      <c r="F82" s="1" t="str">
        <f>IF(ISERROR(Baker_Scores_Men_JV!E82), " ", IF(Baker_Scores_Men_JV!E82 = "Yes", "Yes", "  "))</f>
        <v xml:space="preserve">  </v>
      </c>
      <c r="G82" s="29">
        <v>129</v>
      </c>
      <c r="H82" s="29">
        <v>110</v>
      </c>
      <c r="I82" s="29">
        <v>178</v>
      </c>
      <c r="J82" s="29">
        <v>0</v>
      </c>
      <c r="K82" s="30">
        <f t="shared" si="20"/>
        <v>417</v>
      </c>
      <c r="L82" s="30">
        <f t="shared" si="21"/>
        <v>3</v>
      </c>
      <c r="M82" s="30">
        <f t="shared" si="22"/>
        <v>139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5" customHeight="1" x14ac:dyDescent="0.25">
      <c r="B83" s="1" t="str">
        <f>Roster_Selection_Men!AF76&amp;" " &amp; "JV1 "</f>
        <v xml:space="preserve"> JV1 </v>
      </c>
      <c r="C83" s="1" t="str">
        <f>Roster_Selection_Men!AH76</f>
        <v/>
      </c>
      <c r="D83" s="1" t="str">
        <f>Roster_Selection_Men!AI76</f>
        <v/>
      </c>
      <c r="E83" s="23"/>
      <c r="F83" s="1" t="str">
        <f>IF(ISERROR(Baker_Scores_Men_JV!E83), " ", IF(Baker_Scores_Men_JV!E83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30">
        <f t="shared" si="20"/>
        <v>0</v>
      </c>
      <c r="L83" s="30">
        <f t="shared" si="21"/>
        <v>0</v>
      </c>
      <c r="M83" s="30">
        <f t="shared" si="22"/>
        <v>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5" customHeight="1" x14ac:dyDescent="0.25">
      <c r="B84" s="1" t="str">
        <f>Roster_Selection_Men!AF77&amp;" " &amp; "JV1 "</f>
        <v xml:space="preserve"> JV1 </v>
      </c>
      <c r="C84" s="1" t="str">
        <f>Roster_Selection_Men!AH77</f>
        <v/>
      </c>
      <c r="D84" s="1" t="str">
        <f>Roster_Selection_Men!AI77</f>
        <v/>
      </c>
      <c r="E84" s="23"/>
      <c r="F84" s="1" t="str">
        <f>IF(ISERROR(Baker_Scores_Men_JV!E84), " ", IF(Baker_Scores_Men_JV!E84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5" customHeight="1" x14ac:dyDescent="0.25">
      <c r="B85" s="1" t="s">
        <v>958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5" customHeight="1" x14ac:dyDescent="0.25">
      <c r="B86" s="1" t="s">
        <v>958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5" customHeight="1" x14ac:dyDescent="0.25">
      <c r="B87" s="1" t="s">
        <v>958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5" customHeight="1" x14ac:dyDescent="0.3">
      <c r="B88" s="33"/>
      <c r="G88" s="30">
        <f t="shared" ref="G88:L88" si="23">SUM(G77:G87)</f>
        <v>888</v>
      </c>
      <c r="H88" s="30">
        <f t="shared" si="23"/>
        <v>823</v>
      </c>
      <c r="I88" s="30">
        <f t="shared" si="23"/>
        <v>813</v>
      </c>
      <c r="J88" s="30">
        <f t="shared" si="23"/>
        <v>889</v>
      </c>
      <c r="K88" s="34">
        <f t="shared" si="23"/>
        <v>3413</v>
      </c>
      <c r="L88" s="34">
        <f t="shared" si="23"/>
        <v>20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5" customHeight="1" x14ac:dyDescent="0.25">
      <c r="B90" s="1" t="str">
        <f>Roster_Selection_Men!AF81&amp;" " &amp; "JV1 "</f>
        <v xml:space="preserve">Grand Valley State University JV1 </v>
      </c>
      <c r="C90" s="1" t="str">
        <f>Roster_Selection_Men!AH81</f>
        <v>23-10105</v>
      </c>
      <c r="D90" s="1" t="str">
        <f>Roster_Selection_Men!AI81</f>
        <v>Chloe Witter</v>
      </c>
      <c r="E90" s="23"/>
      <c r="F90" s="1" t="str">
        <f>IF(ISERROR(Baker_Scores_Men_JV!E90), " ", IF(Baker_Scores_Men_JV!E90 = "Yes", "Yes", "  "))</f>
        <v xml:space="preserve">  </v>
      </c>
      <c r="G90" s="29">
        <v>176</v>
      </c>
      <c r="H90" s="29">
        <v>161</v>
      </c>
      <c r="I90" s="29">
        <v>175</v>
      </c>
      <c r="J90" s="29">
        <v>195</v>
      </c>
      <c r="K90" s="30">
        <f t="shared" ref="K90:K100" si="24">SUM(G90:J90)</f>
        <v>707</v>
      </c>
      <c r="L90" s="30">
        <f t="shared" ref="L90:L100" si="25">COUNTIF(G90:J90, "&gt;0" )</f>
        <v>4</v>
      </c>
      <c r="M90" s="30">
        <f t="shared" ref="M90:M100" si="26">IF(L90=0,0,K90/L90)</f>
        <v>176.75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5" customHeight="1" x14ac:dyDescent="0.25">
      <c r="B91" s="1" t="str">
        <f>Roster_Selection_Men!AF82&amp;" " &amp; "JV1 "</f>
        <v xml:space="preserve">Grand Valley State University JV1 </v>
      </c>
      <c r="C91" s="1" t="str">
        <f>Roster_Selection_Men!AH82</f>
        <v>18-40483</v>
      </c>
      <c r="D91" s="1" t="str">
        <f>Roster_Selection_Men!AI82</f>
        <v>Delaney Morrin</v>
      </c>
      <c r="E91" s="23"/>
      <c r="F91" s="1" t="str">
        <f>IF(ISERROR(Baker_Scores_Men_JV!E91), " ", IF(Baker_Scores_Men_JV!E91 = "Yes", "Yes", "  "))</f>
        <v xml:space="preserve">  </v>
      </c>
      <c r="G91" s="29">
        <v>145</v>
      </c>
      <c r="H91" s="29">
        <v>164</v>
      </c>
      <c r="I91" s="29">
        <v>176</v>
      </c>
      <c r="J91" s="29">
        <v>118</v>
      </c>
      <c r="K91" s="30">
        <f t="shared" si="24"/>
        <v>603</v>
      </c>
      <c r="L91" s="30">
        <f t="shared" si="25"/>
        <v>4</v>
      </c>
      <c r="M91" s="30">
        <f t="shared" si="26"/>
        <v>150.75</v>
      </c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5" customHeight="1" x14ac:dyDescent="0.25">
      <c r="B92" s="1" t="str">
        <f>Roster_Selection_Men!AF83&amp;" " &amp; "JV1 "</f>
        <v xml:space="preserve">Grand Valley State University JV1 </v>
      </c>
      <c r="C92" s="1" t="str">
        <f>Roster_Selection_Men!AH83</f>
        <v>23-22245</v>
      </c>
      <c r="D92" s="1" t="str">
        <f>Roster_Selection_Men!AI83</f>
        <v>Dylan Vavrick</v>
      </c>
      <c r="E92" s="23"/>
      <c r="F92" s="1" t="str">
        <f>IF(ISERROR(Baker_Scores_Men_JV!E92), " ", IF(Baker_Scores_Men_JV!E92 = "Yes", "Yes", "  "))</f>
        <v xml:space="preserve">  </v>
      </c>
      <c r="G92" s="29">
        <v>53</v>
      </c>
      <c r="H92" s="29">
        <v>0</v>
      </c>
      <c r="I92" s="29">
        <v>0</v>
      </c>
      <c r="J92" s="29">
        <v>0</v>
      </c>
      <c r="K92" s="30">
        <f t="shared" si="24"/>
        <v>53</v>
      </c>
      <c r="L92" s="30">
        <f t="shared" si="25"/>
        <v>1</v>
      </c>
      <c r="M92" s="30">
        <f t="shared" si="26"/>
        <v>53</v>
      </c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5" customHeight="1" x14ac:dyDescent="0.25">
      <c r="B93" s="1" t="str">
        <f>Roster_Selection_Men!AF84&amp;" " &amp; "JV1 "</f>
        <v xml:space="preserve">Grand Valley State University JV1 </v>
      </c>
      <c r="C93" s="1" t="str">
        <f>Roster_Selection_Men!AH84</f>
        <v>23-10096</v>
      </c>
      <c r="D93" s="1" t="str">
        <f>Roster_Selection_Men!AI84</f>
        <v>Eric Moras</v>
      </c>
      <c r="E93" s="23"/>
      <c r="F93" s="1" t="str">
        <f>IF(ISERROR(Baker_Scores_Men_JV!E93), " ", IF(Baker_Scores_Men_JV!E93 = "Yes", "Yes", "  "))</f>
        <v xml:space="preserve">  </v>
      </c>
      <c r="G93" s="29">
        <v>94</v>
      </c>
      <c r="H93" s="29">
        <v>122</v>
      </c>
      <c r="I93" s="29">
        <v>135</v>
      </c>
      <c r="J93" s="29">
        <v>126</v>
      </c>
      <c r="K93" s="30">
        <f t="shared" si="24"/>
        <v>477</v>
      </c>
      <c r="L93" s="30">
        <f t="shared" si="25"/>
        <v>4</v>
      </c>
      <c r="M93" s="30">
        <f t="shared" si="26"/>
        <v>119.25</v>
      </c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5" customHeight="1" x14ac:dyDescent="0.25">
      <c r="B94" s="1" t="str">
        <f>Roster_Selection_Men!AF85&amp;" " &amp; "JV1 "</f>
        <v xml:space="preserve">Grand Valley State University JV1 </v>
      </c>
      <c r="C94" s="1" t="str">
        <f>Roster_Selection_Men!AH85</f>
        <v>23-10114</v>
      </c>
      <c r="D94" s="1" t="str">
        <f>Roster_Selection_Men!AI85</f>
        <v>Natalie Davis</v>
      </c>
      <c r="E94" s="23"/>
      <c r="F94" s="1" t="str">
        <f>IF(ISERROR(Baker_Scores_Men_JV!E94), " ", IF(Baker_Scores_Men_JV!E94 = "Yes", "Yes", "  "))</f>
        <v xml:space="preserve">  </v>
      </c>
      <c r="G94" s="29">
        <v>0</v>
      </c>
      <c r="H94" s="29">
        <v>0</v>
      </c>
      <c r="I94" s="29">
        <v>0</v>
      </c>
      <c r="J94" s="29">
        <v>0</v>
      </c>
      <c r="K94" s="30">
        <f t="shared" si="24"/>
        <v>0</v>
      </c>
      <c r="L94" s="30">
        <f t="shared" si="25"/>
        <v>0</v>
      </c>
      <c r="M94" s="30">
        <f t="shared" si="26"/>
        <v>0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5" customHeight="1" x14ac:dyDescent="0.25">
      <c r="B95" s="1" t="str">
        <f>Roster_Selection_Men!AF86&amp;" " &amp; "JV1 "</f>
        <v xml:space="preserve"> JV1 </v>
      </c>
      <c r="C95" s="1" t="str">
        <f>Roster_Selection_Men!AH86</f>
        <v/>
      </c>
      <c r="D95" s="1" t="str">
        <f>Roster_Selection_Men!AI86</f>
        <v/>
      </c>
      <c r="E95" s="23"/>
      <c r="F95" s="1" t="str">
        <f>IF(ISERROR(Baker_Scores_Men_JV!E95), " ", IF(Baker_Scores_Men_JV!E95 = "Yes", "Yes", "  "))</f>
        <v xml:space="preserve">  </v>
      </c>
      <c r="G95" s="29">
        <v>0</v>
      </c>
      <c r="H95" s="29">
        <v>0</v>
      </c>
      <c r="I95" s="29">
        <v>0</v>
      </c>
      <c r="J95" s="29">
        <v>0</v>
      </c>
      <c r="K95" s="30">
        <f t="shared" si="24"/>
        <v>0</v>
      </c>
      <c r="L95" s="30">
        <f t="shared" si="25"/>
        <v>0</v>
      </c>
      <c r="M95" s="30">
        <f t="shared" si="26"/>
        <v>0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5" customHeight="1" x14ac:dyDescent="0.25">
      <c r="B96" s="1" t="str">
        <f>Roster_Selection_Men!AF87&amp;" " &amp; "JV1 "</f>
        <v xml:space="preserve"> JV1 </v>
      </c>
      <c r="C96" s="1" t="str">
        <f>Roster_Selection_Men!AH87</f>
        <v/>
      </c>
      <c r="D96" s="1" t="str">
        <f>Roster_Selection_Men!AI87</f>
        <v/>
      </c>
      <c r="E96" s="23"/>
      <c r="F96" s="1" t="str">
        <f>IF(ISERROR(Baker_Scores_Men_JV!E96), " ", IF(Baker_Scores_Men_JV!E96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30">
        <f t="shared" si="24"/>
        <v>0</v>
      </c>
      <c r="L96" s="30">
        <f t="shared" si="25"/>
        <v>0</v>
      </c>
      <c r="M96" s="30">
        <f t="shared" si="26"/>
        <v>0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5" customHeight="1" x14ac:dyDescent="0.25">
      <c r="B97" s="1" t="str">
        <f>Roster_Selection_Men!AF88&amp;" " &amp; "JV1 "</f>
        <v xml:space="preserve"> JV1 </v>
      </c>
      <c r="C97" s="1" t="str">
        <f>Roster_Selection_Men!AH88</f>
        <v/>
      </c>
      <c r="D97" s="1" t="str">
        <f>Roster_Selection_Men!AI88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30">
        <f t="shared" si="24"/>
        <v>0</v>
      </c>
      <c r="L97" s="30">
        <f t="shared" si="25"/>
        <v>0</v>
      </c>
      <c r="M97" s="30">
        <f t="shared" si="26"/>
        <v>0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5" customHeight="1" x14ac:dyDescent="0.25">
      <c r="B98" s="1" t="s">
        <v>959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5" customHeight="1" x14ac:dyDescent="0.25">
      <c r="B99" s="1" t="s">
        <v>959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5" customHeight="1" x14ac:dyDescent="0.25">
      <c r="B100" s="1" t="s">
        <v>959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5" customHeight="1" x14ac:dyDescent="0.3">
      <c r="B101" s="33"/>
      <c r="G101" s="30">
        <f t="shared" ref="G101:L101" si="27">SUM(G90:G100)</f>
        <v>468</v>
      </c>
      <c r="H101" s="30">
        <f t="shared" si="27"/>
        <v>447</v>
      </c>
      <c r="I101" s="30">
        <f t="shared" si="27"/>
        <v>486</v>
      </c>
      <c r="J101" s="30">
        <f t="shared" si="27"/>
        <v>439</v>
      </c>
      <c r="K101" s="34">
        <f t="shared" si="27"/>
        <v>1840</v>
      </c>
      <c r="L101" s="34">
        <f t="shared" si="27"/>
        <v>13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5" customHeight="1" x14ac:dyDescent="0.25">
      <c r="B103" s="1" t="str">
        <f>Roster_Selection_Men!AF93&amp;" " &amp; "JV1 "</f>
        <v xml:space="preserve">Indiana Institute Of Technology JV1 </v>
      </c>
      <c r="C103" s="1" t="str">
        <f>Roster_Selection_Men!AH93</f>
        <v>9024-115159</v>
      </c>
      <c r="D103" s="1" t="str">
        <f>Roster_Selection_Men!AI93</f>
        <v>Anthony Daniels</v>
      </c>
      <c r="E103" s="23"/>
      <c r="F103" s="1" t="str">
        <f>IF(ISERROR(Baker_Scores_Men_JV!E103), " ", IF(Baker_Scores_Men_JV!E103 = "Yes", "Yes", "  "))</f>
        <v xml:space="preserve">  </v>
      </c>
      <c r="G103" s="29">
        <v>0</v>
      </c>
      <c r="H103" s="29">
        <v>0</v>
      </c>
      <c r="I103" s="29">
        <v>0</v>
      </c>
      <c r="J103" s="29">
        <v>221</v>
      </c>
      <c r="K103" s="30">
        <f t="shared" ref="K103:K113" si="28">SUM(G103:J103)</f>
        <v>221</v>
      </c>
      <c r="L103" s="30">
        <f t="shared" ref="L103:L113" si="29">COUNTIF(G103:J103, "&gt;0" )</f>
        <v>1</v>
      </c>
      <c r="M103" s="30">
        <f t="shared" ref="M103:M113" si="30">IF(L103=0,0,K103/L103)</f>
        <v>221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5" customHeight="1" x14ac:dyDescent="0.25">
      <c r="B104" s="1" t="str">
        <f>Roster_Selection_Men!AF94&amp;" " &amp; "JV1 "</f>
        <v xml:space="preserve">Indiana Institute Of Technology JV1 </v>
      </c>
      <c r="C104" s="1" t="str">
        <f>Roster_Selection_Men!AH94</f>
        <v>11-274294</v>
      </c>
      <c r="D104" s="1" t="str">
        <f>Roster_Selection_Men!AI94</f>
        <v>Dylan Bulusan</v>
      </c>
      <c r="E104" s="23"/>
      <c r="F104" s="1" t="str">
        <f>IF(ISERROR(Baker_Scores_Men_JV!E104), " ", IF(Baker_Scores_Men_JV!E104 = "Yes", "Yes", "  "))</f>
        <v xml:space="preserve">  </v>
      </c>
      <c r="G104" s="29">
        <v>219</v>
      </c>
      <c r="H104" s="29">
        <v>197</v>
      </c>
      <c r="I104" s="29">
        <v>189</v>
      </c>
      <c r="J104" s="29">
        <v>226</v>
      </c>
      <c r="K104" s="30">
        <f t="shared" si="28"/>
        <v>831</v>
      </c>
      <c r="L104" s="30">
        <f t="shared" si="29"/>
        <v>4</v>
      </c>
      <c r="M104" s="30">
        <f t="shared" si="30"/>
        <v>207.75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5" customHeight="1" x14ac:dyDescent="0.25">
      <c r="B105" s="1" t="str">
        <f>Roster_Selection_Men!AF95&amp;" " &amp; "JV1 "</f>
        <v xml:space="preserve">Indiana Institute Of Technology JV1 </v>
      </c>
      <c r="C105" s="1" t="str">
        <f>Roster_Selection_Men!AH95</f>
        <v>11-293040</v>
      </c>
      <c r="D105" s="1" t="str">
        <f>Roster_Selection_Men!AI95</f>
        <v>Jacob Hull</v>
      </c>
      <c r="E105" s="23"/>
      <c r="F105" s="1" t="str">
        <f>IF(ISERROR(Baker_Scores_Men_JV!E105), " ", IF(Baker_Scores_Men_JV!E105 = "Yes", "Yes", "  "))</f>
        <v xml:space="preserve">  </v>
      </c>
      <c r="G105" s="29">
        <v>0</v>
      </c>
      <c r="H105" s="29">
        <v>165</v>
      </c>
      <c r="I105" s="29">
        <v>183</v>
      </c>
      <c r="J105" s="29">
        <v>185</v>
      </c>
      <c r="K105" s="30">
        <f t="shared" si="28"/>
        <v>533</v>
      </c>
      <c r="L105" s="30">
        <f t="shared" si="29"/>
        <v>3</v>
      </c>
      <c r="M105" s="30">
        <f t="shared" si="30"/>
        <v>177.66666666666666</v>
      </c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5" customHeight="1" x14ac:dyDescent="0.25">
      <c r="B106" s="1" t="str">
        <f>Roster_Selection_Men!AF96&amp;" " &amp; "JV1 "</f>
        <v xml:space="preserve">Indiana Institute Of Technology JV1 </v>
      </c>
      <c r="C106" s="1" t="str">
        <f>Roster_Selection_Men!AH96</f>
        <v>11-615880</v>
      </c>
      <c r="D106" s="1" t="str">
        <f>Roster_Selection_Men!AI96</f>
        <v>Javier Ison</v>
      </c>
      <c r="E106" s="23"/>
      <c r="F106" s="1" t="str">
        <f>IF(ISERROR(Baker_Scores_Men_JV!E106), " ", IF(Baker_Scores_Men_JV!E106 = "Yes", "Yes", "  "))</f>
        <v xml:space="preserve">  </v>
      </c>
      <c r="G106" s="29">
        <v>180</v>
      </c>
      <c r="H106" s="29">
        <v>0</v>
      </c>
      <c r="I106" s="29">
        <v>0</v>
      </c>
      <c r="J106" s="29">
        <v>0</v>
      </c>
      <c r="K106" s="30">
        <f t="shared" si="28"/>
        <v>180</v>
      </c>
      <c r="L106" s="30">
        <f t="shared" si="29"/>
        <v>1</v>
      </c>
      <c r="M106" s="30">
        <f t="shared" si="30"/>
        <v>180</v>
      </c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5" customHeight="1" x14ac:dyDescent="0.25">
      <c r="B107" s="1" t="str">
        <f>Roster_Selection_Men!AF97&amp;" " &amp; "JV1 "</f>
        <v xml:space="preserve">Indiana Institute Of Technology JV1 </v>
      </c>
      <c r="C107" s="1" t="str">
        <f>Roster_Selection_Men!AH97</f>
        <v>11-434569</v>
      </c>
      <c r="D107" s="1" t="str">
        <f>Roster_Selection_Men!AI97</f>
        <v>Joey Price</v>
      </c>
      <c r="E107" s="23"/>
      <c r="F107" s="1" t="str">
        <f>IF(ISERROR(Baker_Scores_Men_JV!E107), " ", IF(Baker_Scores_Men_JV!E107 = "Yes", "Yes", "  "))</f>
        <v xml:space="preserve">  </v>
      </c>
      <c r="G107" s="29">
        <v>0</v>
      </c>
      <c r="H107" s="29">
        <v>0</v>
      </c>
      <c r="I107" s="29">
        <v>0</v>
      </c>
      <c r="J107" s="29">
        <v>0</v>
      </c>
      <c r="K107" s="30">
        <f t="shared" si="28"/>
        <v>0</v>
      </c>
      <c r="L107" s="30">
        <f t="shared" si="29"/>
        <v>0</v>
      </c>
      <c r="M107" s="30">
        <f t="shared" si="30"/>
        <v>0</v>
      </c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5" customHeight="1" x14ac:dyDescent="0.25">
      <c r="B108" s="1" t="str">
        <f>Roster_Selection_Men!AF98&amp;" " &amp; "JV1 "</f>
        <v xml:space="preserve">Indiana Institute Of Technology JV1 </v>
      </c>
      <c r="C108" s="1" t="str">
        <f>Roster_Selection_Men!AH98</f>
        <v>18-59855</v>
      </c>
      <c r="D108" s="1" t="str">
        <f>Roster_Selection_Men!AI98</f>
        <v>Nick Schwartz</v>
      </c>
      <c r="E108" s="23"/>
      <c r="F108" s="1" t="str">
        <f>IF(ISERROR(Baker_Scores_Men_JV!E108), " ", IF(Baker_Scores_Men_JV!E108 = "Yes", "Yes", "  "))</f>
        <v xml:space="preserve">  </v>
      </c>
      <c r="G108" s="29">
        <v>195</v>
      </c>
      <c r="H108" s="29">
        <v>256</v>
      </c>
      <c r="I108" s="29">
        <v>176</v>
      </c>
      <c r="J108" s="29">
        <v>223</v>
      </c>
      <c r="K108" s="30">
        <f t="shared" si="28"/>
        <v>850</v>
      </c>
      <c r="L108" s="30">
        <f t="shared" si="29"/>
        <v>4</v>
      </c>
      <c r="M108" s="30">
        <f t="shared" si="30"/>
        <v>212.5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5" customHeight="1" x14ac:dyDescent="0.25">
      <c r="B109" s="1" t="str">
        <f>Roster_Selection_Men!AF99&amp;" " &amp; "JV1 "</f>
        <v xml:space="preserve">Indiana Institute Of Technology JV1 </v>
      </c>
      <c r="C109" s="1" t="str">
        <f>Roster_Selection_Men!AH99</f>
        <v>11-763514</v>
      </c>
      <c r="D109" s="1" t="str">
        <f>Roster_Selection_Men!AI99</f>
        <v>Ralph Carbone</v>
      </c>
      <c r="E109" s="23"/>
      <c r="F109" s="1" t="str">
        <f>IF(ISERROR(Baker_Scores_Men_JV!E109), " ", IF(Baker_Scores_Men_JV!E109 = "Yes", "Yes", "  "))</f>
        <v xml:space="preserve">  </v>
      </c>
      <c r="G109" s="29">
        <v>199</v>
      </c>
      <c r="H109" s="29">
        <v>213</v>
      </c>
      <c r="I109" s="29">
        <v>247</v>
      </c>
      <c r="J109" s="29">
        <v>244</v>
      </c>
      <c r="K109" s="30">
        <f t="shared" si="28"/>
        <v>903</v>
      </c>
      <c r="L109" s="30">
        <f t="shared" si="29"/>
        <v>4</v>
      </c>
      <c r="M109" s="30">
        <f t="shared" si="30"/>
        <v>225.75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5" customHeight="1" x14ac:dyDescent="0.25">
      <c r="B110" s="1" t="str">
        <f>Roster_Selection_Men!AF100&amp;" " &amp; "JV1 "</f>
        <v xml:space="preserve">Indiana Institute Of Technology JV1 </v>
      </c>
      <c r="C110" s="1" t="str">
        <f>Roster_Selection_Men!AH100</f>
        <v>22-30830</v>
      </c>
      <c r="D110" s="1" t="str">
        <f>Roster_Selection_Men!AI100</f>
        <v>Tyler Inthanongxay</v>
      </c>
      <c r="E110" s="23"/>
      <c r="F110" s="1" t="str">
        <f>IF(ISERROR(Baker_Scores_Men_JV!E110), " ", IF(Baker_Scores_Men_JV!E110 = "Yes", "Yes", "  "))</f>
        <v xml:space="preserve">  </v>
      </c>
      <c r="G110" s="29">
        <v>210</v>
      </c>
      <c r="H110" s="29">
        <v>168</v>
      </c>
      <c r="I110" s="29">
        <v>162</v>
      </c>
      <c r="J110" s="29">
        <v>0</v>
      </c>
      <c r="K110" s="30">
        <f t="shared" si="28"/>
        <v>540</v>
      </c>
      <c r="L110" s="30">
        <f t="shared" si="29"/>
        <v>3</v>
      </c>
      <c r="M110" s="30">
        <f t="shared" si="30"/>
        <v>180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5" customHeight="1" x14ac:dyDescent="0.25">
      <c r="B111" s="1" t="s">
        <v>960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5" customHeight="1" x14ac:dyDescent="0.25">
      <c r="B112" s="1" t="s">
        <v>960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5" customHeight="1" x14ac:dyDescent="0.25">
      <c r="B113" s="1" t="s">
        <v>960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5" customHeight="1" x14ac:dyDescent="0.3">
      <c r="B114" s="33"/>
      <c r="G114" s="30">
        <f t="shared" ref="G114:L114" si="31">SUM(G103:G113)</f>
        <v>1003</v>
      </c>
      <c r="H114" s="30">
        <f t="shared" si="31"/>
        <v>999</v>
      </c>
      <c r="I114" s="30">
        <f t="shared" si="31"/>
        <v>957</v>
      </c>
      <c r="J114" s="30">
        <f t="shared" si="31"/>
        <v>1099</v>
      </c>
      <c r="K114" s="34">
        <f t="shared" si="31"/>
        <v>4058</v>
      </c>
      <c r="L114" s="34">
        <f t="shared" si="31"/>
        <v>20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5" customHeight="1" x14ac:dyDescent="0.25">
      <c r="B116" s="1" t="str">
        <f>Roster_Selection_Men!AJ93&amp;" " &amp; "JV2 "</f>
        <v xml:space="preserve">Indiana Institute Of Technology JV2 </v>
      </c>
      <c r="C116" s="1" t="str">
        <f>Roster_Selection_Men!AL93</f>
        <v>11-655419</v>
      </c>
      <c r="D116" s="1" t="str">
        <f>Roster_Selection_Men!AM93</f>
        <v>Ashton Kiessling</v>
      </c>
      <c r="E116" s="23"/>
      <c r="F116" s="1" t="str">
        <f>IF(ISERROR(Baker_Scores_Men_JV!E116), " ", IF(Baker_Scores_Men_JV!E116 = "Yes", "Yes", "  "))</f>
        <v xml:space="preserve">  </v>
      </c>
      <c r="G116" s="29">
        <v>153</v>
      </c>
      <c r="H116" s="29">
        <v>161</v>
      </c>
      <c r="I116" s="29">
        <v>178</v>
      </c>
      <c r="J116" s="29">
        <v>145</v>
      </c>
      <c r="K116" s="30">
        <f t="shared" ref="K116:K126" si="32">SUM(G116:J116)</f>
        <v>637</v>
      </c>
      <c r="L116" s="30">
        <f t="shared" ref="L116:L126" si="33">COUNTIF(G116:J116, "&gt;0" )</f>
        <v>4</v>
      </c>
      <c r="M116" s="30">
        <f t="shared" ref="M116:M126" si="34">IF(L116=0,0,K116/L116)</f>
        <v>159.25</v>
      </c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5" customHeight="1" x14ac:dyDescent="0.25">
      <c r="B117" s="1" t="str">
        <f>Roster_Selection_Men!AJ94&amp;" " &amp; "JV2 "</f>
        <v xml:space="preserve">Indiana Institute Of Technology JV2 </v>
      </c>
      <c r="C117" s="1" t="str">
        <f>Roster_Selection_Men!AL94</f>
        <v>21-35514</v>
      </c>
      <c r="D117" s="1" t="str">
        <f>Roster_Selection_Men!AM94</f>
        <v>Damin Knowles</v>
      </c>
      <c r="E117" s="23"/>
      <c r="F117" s="1" t="str">
        <f>IF(ISERROR(Baker_Scores_Men_JV!E117), " ", IF(Baker_Scores_Men_JV!E117 = "Yes", "Yes", "  "))</f>
        <v xml:space="preserve">  </v>
      </c>
      <c r="G117" s="29">
        <v>0</v>
      </c>
      <c r="H117" s="29">
        <v>135</v>
      </c>
      <c r="I117" s="29">
        <v>160</v>
      </c>
      <c r="J117" s="29">
        <v>0</v>
      </c>
      <c r="K117" s="30">
        <f t="shared" si="32"/>
        <v>295</v>
      </c>
      <c r="L117" s="30">
        <f t="shared" si="33"/>
        <v>2</v>
      </c>
      <c r="M117" s="30">
        <f t="shared" si="34"/>
        <v>147.5</v>
      </c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5" customHeight="1" x14ac:dyDescent="0.25">
      <c r="B118" s="1" t="str">
        <f>Roster_Selection_Men!AJ95&amp;" " &amp; "JV2 "</f>
        <v xml:space="preserve">Indiana Institute Of Technology JV2 </v>
      </c>
      <c r="C118" s="1" t="str">
        <f>Roster_Selection_Men!AL95</f>
        <v>18-17334</v>
      </c>
      <c r="D118" s="1" t="str">
        <f>Roster_Selection_Men!AM95</f>
        <v>Donovan Oneil</v>
      </c>
      <c r="E118" s="23"/>
      <c r="F118" s="1" t="str">
        <f>IF(ISERROR(Baker_Scores_Men_JV!E118), " ", IF(Baker_Scores_Men_JV!E118 = "Yes", "Yes", "  "))</f>
        <v xml:space="preserve">  </v>
      </c>
      <c r="G118" s="29">
        <v>152</v>
      </c>
      <c r="H118" s="29">
        <v>0</v>
      </c>
      <c r="I118" s="29">
        <v>0</v>
      </c>
      <c r="J118" s="29">
        <v>202</v>
      </c>
      <c r="K118" s="30">
        <f t="shared" si="32"/>
        <v>354</v>
      </c>
      <c r="L118" s="30">
        <f t="shared" si="33"/>
        <v>2</v>
      </c>
      <c r="M118" s="30">
        <f t="shared" si="34"/>
        <v>177</v>
      </c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5" customHeight="1" x14ac:dyDescent="0.25">
      <c r="B119" s="1" t="str">
        <f>Roster_Selection_Men!AJ96&amp;" " &amp; "JV2 "</f>
        <v xml:space="preserve">Indiana Institute Of Technology JV2 </v>
      </c>
      <c r="C119" s="1" t="str">
        <f>Roster_Selection_Men!AL96</f>
        <v>16-45570</v>
      </c>
      <c r="D119" s="1" t="str">
        <f>Roster_Selection_Men!AM96</f>
        <v>Ethan Rubio</v>
      </c>
      <c r="E119" s="23"/>
      <c r="F119" s="1" t="str">
        <f>IF(ISERROR(Baker_Scores_Men_JV!E119), " ", IF(Baker_Scores_Men_JV!E119 = "Yes", "Yes", "  "))</f>
        <v xml:space="preserve">  </v>
      </c>
      <c r="G119" s="29">
        <v>130</v>
      </c>
      <c r="H119" s="29">
        <v>0</v>
      </c>
      <c r="I119" s="29">
        <v>0</v>
      </c>
      <c r="J119" s="29">
        <v>0</v>
      </c>
      <c r="K119" s="30">
        <f t="shared" si="32"/>
        <v>130</v>
      </c>
      <c r="L119" s="30">
        <f t="shared" si="33"/>
        <v>1</v>
      </c>
      <c r="M119" s="30">
        <f t="shared" si="34"/>
        <v>130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5" customHeight="1" x14ac:dyDescent="0.25">
      <c r="B120" s="1" t="str">
        <f>Roster_Selection_Men!AJ97&amp;" " &amp; "JV2 "</f>
        <v xml:space="preserve">Indiana Institute Of Technology JV2 </v>
      </c>
      <c r="C120" s="1" t="str">
        <f>Roster_Selection_Men!AL97</f>
        <v>18-83581</v>
      </c>
      <c r="D120" s="1" t="str">
        <f>Roster_Selection_Men!AM97</f>
        <v>Kameron Ruiz</v>
      </c>
      <c r="E120" s="23"/>
      <c r="F120" s="1" t="str">
        <f>IF(ISERROR(Baker_Scores_Men_JV!E120), " ", IF(Baker_Scores_Men_JV!E120 = "Yes", "Yes", "  "))</f>
        <v xml:space="preserve">  </v>
      </c>
      <c r="G120" s="29">
        <v>0</v>
      </c>
      <c r="H120" s="29">
        <v>214</v>
      </c>
      <c r="I120" s="29">
        <v>162</v>
      </c>
      <c r="J120" s="29">
        <v>160</v>
      </c>
      <c r="K120" s="30">
        <f t="shared" si="32"/>
        <v>536</v>
      </c>
      <c r="L120" s="30">
        <f t="shared" si="33"/>
        <v>3</v>
      </c>
      <c r="M120" s="30">
        <f t="shared" si="34"/>
        <v>178.66666666666666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5" customHeight="1" x14ac:dyDescent="0.25">
      <c r="B121" s="1" t="str">
        <f>Roster_Selection_Men!AJ98&amp;" " &amp; "JV2 "</f>
        <v xml:space="preserve">Indiana Institute Of Technology JV2 </v>
      </c>
      <c r="C121" s="1" t="str">
        <f>Roster_Selection_Men!AL98</f>
        <v>8568-381075</v>
      </c>
      <c r="D121" s="1" t="str">
        <f>Roster_Selection_Men!AM98</f>
        <v>Logan Salyer</v>
      </c>
      <c r="E121" s="23"/>
      <c r="F121" s="1" t="str">
        <f>IF(ISERROR(Baker_Scores_Men_JV!E121), " ", IF(Baker_Scores_Men_JV!E121 = "Yes", "Yes", "  "))</f>
        <v xml:space="preserve">  </v>
      </c>
      <c r="G121" s="29">
        <v>156</v>
      </c>
      <c r="H121" s="29">
        <v>192</v>
      </c>
      <c r="I121" s="29">
        <v>202</v>
      </c>
      <c r="J121" s="29">
        <v>203</v>
      </c>
      <c r="K121" s="30">
        <f t="shared" si="32"/>
        <v>753</v>
      </c>
      <c r="L121" s="30">
        <f t="shared" si="33"/>
        <v>4</v>
      </c>
      <c r="M121" s="30">
        <f t="shared" si="34"/>
        <v>188.25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5" customHeight="1" x14ac:dyDescent="0.25">
      <c r="B122" s="1" t="str">
        <f>Roster_Selection_Men!AJ99&amp;" " &amp; "JV2 "</f>
        <v xml:space="preserve">Indiana Institute Of Technology JV2 </v>
      </c>
      <c r="C122" s="1" t="str">
        <f>Roster_Selection_Men!AL99</f>
        <v>11-749233</v>
      </c>
      <c r="D122" s="1" t="str">
        <f>Roster_Selection_Men!AM99</f>
        <v>Matthew Heldman</v>
      </c>
      <c r="E122" s="23"/>
      <c r="F122" s="1" t="str">
        <f>IF(ISERROR(Baker_Scores_Men_JV!E122), " ", IF(Baker_Scores_Men_JV!E122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30">
        <f t="shared" si="32"/>
        <v>0</v>
      </c>
      <c r="L122" s="30">
        <f t="shared" si="33"/>
        <v>0</v>
      </c>
      <c r="M122" s="30">
        <f t="shared" si="34"/>
        <v>0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5" customHeight="1" x14ac:dyDescent="0.25">
      <c r="B123" s="1" t="str">
        <f>Roster_Selection_Men!AJ100&amp;" " &amp; "JV2 "</f>
        <v xml:space="preserve">Indiana Institute Of Technology JV2 </v>
      </c>
      <c r="C123" s="1" t="str">
        <f>Roster_Selection_Men!AL100</f>
        <v>11-110534</v>
      </c>
      <c r="D123" s="1" t="str">
        <f>Roster_Selection_Men!AM100</f>
        <v>Nick Borgman</v>
      </c>
      <c r="E123" s="23"/>
      <c r="F123" s="1" t="str">
        <f>IF(ISERROR(Baker_Scores_Men_JV!E123), " ", IF(Baker_Scores_Men_JV!E123 = "Yes", "Yes", "  "))</f>
        <v xml:space="preserve">  </v>
      </c>
      <c r="G123" s="29">
        <v>192</v>
      </c>
      <c r="H123" s="29">
        <v>167</v>
      </c>
      <c r="I123" s="29">
        <v>209</v>
      </c>
      <c r="J123" s="29">
        <v>140</v>
      </c>
      <c r="K123" s="30">
        <f t="shared" si="32"/>
        <v>708</v>
      </c>
      <c r="L123" s="30">
        <f t="shared" si="33"/>
        <v>4</v>
      </c>
      <c r="M123" s="30">
        <f t="shared" si="34"/>
        <v>177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5" customHeight="1" x14ac:dyDescent="0.25">
      <c r="B124" s="1" t="s">
        <v>961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5" customHeight="1" x14ac:dyDescent="0.25">
      <c r="B125" s="1" t="s">
        <v>961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5" customHeight="1" x14ac:dyDescent="0.25">
      <c r="B126" s="1" t="s">
        <v>961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5" customHeight="1" x14ac:dyDescent="0.3">
      <c r="B127" s="33"/>
      <c r="G127" s="30">
        <f t="shared" ref="G127:L127" si="35">SUM(G116:G126)</f>
        <v>783</v>
      </c>
      <c r="H127" s="30">
        <f t="shared" si="35"/>
        <v>869</v>
      </c>
      <c r="I127" s="30">
        <f t="shared" si="35"/>
        <v>911</v>
      </c>
      <c r="J127" s="30">
        <f t="shared" si="35"/>
        <v>850</v>
      </c>
      <c r="K127" s="34">
        <f t="shared" si="35"/>
        <v>3413</v>
      </c>
      <c r="L127" s="34">
        <f t="shared" si="35"/>
        <v>20</v>
      </c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5" customHeight="1" x14ac:dyDescent="0.25">
      <c r="B129" s="1" t="str">
        <f>Roster_Selection_Men!AF117&amp;" " &amp; "JV1 "</f>
        <v xml:space="preserve">Lawrence Technological University JV1 </v>
      </c>
      <c r="C129" s="1" t="str">
        <f>Roster_Selection_Men!AH117</f>
        <v>7914-54822</v>
      </c>
      <c r="D129" s="1" t="str">
        <f>Roster_Selection_Men!AI117</f>
        <v>Adam Ferris</v>
      </c>
      <c r="E129" s="23"/>
      <c r="F129" s="1" t="str">
        <f>IF(ISERROR(Baker_Scores_Men_JV!E129), " ", IF(Baker_Scores_Men_JV!E129 = "Yes", "Yes", "  "))</f>
        <v xml:space="preserve">  </v>
      </c>
      <c r="G129" s="29">
        <v>132</v>
      </c>
      <c r="H129" s="29">
        <v>183</v>
      </c>
      <c r="I129" s="29">
        <v>188</v>
      </c>
      <c r="J129" s="29">
        <v>158</v>
      </c>
      <c r="K129" s="30">
        <f t="shared" ref="K129:K139" si="36">SUM(G129:J129)</f>
        <v>661</v>
      </c>
      <c r="L129" s="30">
        <f t="shared" ref="L129:L139" si="37">COUNTIF(G129:J129, "&gt;0" )</f>
        <v>4</v>
      </c>
      <c r="M129" s="30">
        <f t="shared" ref="M129:M139" si="38">IF(L129=0,0,K129/L129)</f>
        <v>165.25</v>
      </c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5" customHeight="1" x14ac:dyDescent="0.25">
      <c r="B130" s="1" t="str">
        <f>Roster_Selection_Men!AF118&amp;" " &amp; "JV1 "</f>
        <v xml:space="preserve">Lawrence Technological University JV1 </v>
      </c>
      <c r="C130" s="1" t="str">
        <f>Roster_Selection_Men!AH118</f>
        <v>19-35989</v>
      </c>
      <c r="D130" s="1" t="str">
        <f>Roster_Selection_Men!AI118</f>
        <v>Benjamin Augustitus</v>
      </c>
      <c r="E130" s="23"/>
      <c r="F130" s="1" t="str">
        <f>IF(ISERROR(Baker_Scores_Men_JV!E130), " ", IF(Baker_Scores_Men_JV!E130 = "Yes", "Yes", "  "))</f>
        <v xml:space="preserve">  </v>
      </c>
      <c r="G130" s="29">
        <v>181</v>
      </c>
      <c r="H130" s="29">
        <v>243</v>
      </c>
      <c r="I130" s="29">
        <v>229</v>
      </c>
      <c r="J130" s="29">
        <v>158</v>
      </c>
      <c r="K130" s="30">
        <f t="shared" si="36"/>
        <v>811</v>
      </c>
      <c r="L130" s="30">
        <f t="shared" si="37"/>
        <v>4</v>
      </c>
      <c r="M130" s="30">
        <f t="shared" si="38"/>
        <v>202.75</v>
      </c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5" customHeight="1" x14ac:dyDescent="0.25">
      <c r="B131" s="1" t="str">
        <f>Roster_Selection_Men!AF119&amp;" " &amp; "JV1 "</f>
        <v xml:space="preserve">Lawrence Technological University JV1 </v>
      </c>
      <c r="C131" s="1" t="str">
        <f>Roster_Selection_Men!AH119</f>
        <v>9229-52707</v>
      </c>
      <c r="D131" s="1" t="str">
        <f>Roster_Selection_Men!AI119</f>
        <v>Brody La Rose</v>
      </c>
      <c r="E131" s="23"/>
      <c r="F131" s="1" t="str">
        <f>IF(ISERROR(Baker_Scores_Men_JV!E131), " ", IF(Baker_Scores_Men_JV!E131 = "Yes", "Yes", "  "))</f>
        <v xml:space="preserve">  </v>
      </c>
      <c r="G131" s="29">
        <v>189</v>
      </c>
      <c r="H131" s="29">
        <v>193</v>
      </c>
      <c r="I131" s="29">
        <v>234</v>
      </c>
      <c r="J131" s="29">
        <v>176</v>
      </c>
      <c r="K131" s="30">
        <f t="shared" si="36"/>
        <v>792</v>
      </c>
      <c r="L131" s="30">
        <f t="shared" si="37"/>
        <v>4</v>
      </c>
      <c r="M131" s="30">
        <f t="shared" si="38"/>
        <v>198</v>
      </c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5" customHeight="1" x14ac:dyDescent="0.25">
      <c r="B132" s="1" t="str">
        <f>Roster_Selection_Men!AF120&amp;" " &amp; "JV1 "</f>
        <v xml:space="preserve">Lawrence Technological University JV1 </v>
      </c>
      <c r="C132" s="1" t="str">
        <f>Roster_Selection_Men!AH120</f>
        <v>11-377079</v>
      </c>
      <c r="D132" s="1" t="str">
        <f>Roster_Selection_Men!AI120</f>
        <v>Jervon Webster</v>
      </c>
      <c r="E132" s="23"/>
      <c r="F132" s="1" t="str">
        <f>IF(ISERROR(Baker_Scores_Men_JV!E132), " ", IF(Baker_Scores_Men_JV!E132 = "Yes", "Yes", "  "))</f>
        <v xml:space="preserve">  </v>
      </c>
      <c r="G132" s="29">
        <v>206</v>
      </c>
      <c r="H132" s="29">
        <v>194</v>
      </c>
      <c r="I132" s="29">
        <v>190</v>
      </c>
      <c r="J132" s="29">
        <v>228</v>
      </c>
      <c r="K132" s="30">
        <f t="shared" si="36"/>
        <v>818</v>
      </c>
      <c r="L132" s="30">
        <f t="shared" si="37"/>
        <v>4</v>
      </c>
      <c r="M132" s="30">
        <f t="shared" si="38"/>
        <v>204.5</v>
      </c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5" customHeight="1" x14ac:dyDescent="0.25">
      <c r="B133" s="1" t="str">
        <f>Roster_Selection_Men!AF121&amp;" " &amp; "JV1 "</f>
        <v xml:space="preserve">Lawrence Technological University JV1 </v>
      </c>
      <c r="C133" s="1" t="str">
        <f>Roster_Selection_Men!AH121</f>
        <v>16-80311</v>
      </c>
      <c r="D133" s="1" t="str">
        <f>Roster_Selection_Men!AI121</f>
        <v>Micah Grune</v>
      </c>
      <c r="E133" s="23"/>
      <c r="F133" s="1" t="str">
        <f>IF(ISERROR(Baker_Scores_Men_JV!E133), " ", IF(Baker_Scores_Men_JV!E133 = "Yes", "Yes", "  "))</f>
        <v xml:space="preserve">  </v>
      </c>
      <c r="G133" s="29">
        <v>228</v>
      </c>
      <c r="H133" s="29">
        <v>177</v>
      </c>
      <c r="I133" s="29">
        <v>224</v>
      </c>
      <c r="J133" s="29">
        <v>213</v>
      </c>
      <c r="K133" s="30">
        <f t="shared" si="36"/>
        <v>842</v>
      </c>
      <c r="L133" s="30">
        <f t="shared" si="37"/>
        <v>4</v>
      </c>
      <c r="M133" s="30">
        <f t="shared" si="38"/>
        <v>210.5</v>
      </c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5" customHeight="1" x14ac:dyDescent="0.25">
      <c r="B134" s="1" t="str">
        <f>Roster_Selection_Men!AF122&amp;" " &amp; "JV1 "</f>
        <v xml:space="preserve"> JV1 </v>
      </c>
      <c r="C134" s="1" t="str">
        <f>Roster_Selection_Men!AH122</f>
        <v/>
      </c>
      <c r="D134" s="1" t="str">
        <f>Roster_Selection_Men!AI122</f>
        <v/>
      </c>
      <c r="E134" s="23"/>
      <c r="F134" s="1" t="str">
        <f>IF(ISERROR(Baker_Scores_Men_JV!E134), " ", IF(Baker_Scores_Men_JV!E134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0</v>
      </c>
      <c r="K134" s="30">
        <f t="shared" si="36"/>
        <v>0</v>
      </c>
      <c r="L134" s="30">
        <f t="shared" si="37"/>
        <v>0</v>
      </c>
      <c r="M134" s="30">
        <f t="shared" si="38"/>
        <v>0</v>
      </c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5" customHeight="1" x14ac:dyDescent="0.25">
      <c r="B135" s="1" t="str">
        <f>Roster_Selection_Men!AF123&amp;" " &amp; "JV1 "</f>
        <v xml:space="preserve"> JV1 </v>
      </c>
      <c r="C135" s="1" t="str">
        <f>Roster_Selection_Men!AH123</f>
        <v/>
      </c>
      <c r="D135" s="1" t="str">
        <f>Roster_Selection_Men!AI123</f>
        <v/>
      </c>
      <c r="E135" s="23"/>
      <c r="F135" s="1" t="str">
        <f>IF(ISERROR(Baker_Scores_Men_JV!E135), " ", IF(Baker_Scores_Men_JV!E135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30">
        <f t="shared" si="36"/>
        <v>0</v>
      </c>
      <c r="L135" s="30">
        <f t="shared" si="37"/>
        <v>0</v>
      </c>
      <c r="M135" s="30">
        <f t="shared" si="38"/>
        <v>0</v>
      </c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5" customHeight="1" x14ac:dyDescent="0.25">
      <c r="B136" s="1" t="str">
        <f>Roster_Selection_Men!AF124&amp;" " &amp; "JV1 "</f>
        <v xml:space="preserve"> JV1 </v>
      </c>
      <c r="C136" s="1" t="str">
        <f>Roster_Selection_Men!AH124</f>
        <v/>
      </c>
      <c r="D136" s="1" t="str">
        <f>Roster_Selection_Men!AI124</f>
        <v/>
      </c>
      <c r="E136" s="23"/>
      <c r="F136" s="1" t="str">
        <f>IF(ISERROR(Baker_Scores_Men_JV!E136), " ", IF(Baker_Scores_Men_JV!E136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30">
        <f t="shared" si="36"/>
        <v>0</v>
      </c>
      <c r="L136" s="30">
        <f t="shared" si="37"/>
        <v>0</v>
      </c>
      <c r="M136" s="30">
        <f t="shared" si="38"/>
        <v>0</v>
      </c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5" customHeight="1" x14ac:dyDescent="0.25">
      <c r="B137" s="1" t="s">
        <v>962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5" customHeight="1" x14ac:dyDescent="0.25">
      <c r="B138" s="1" t="s">
        <v>962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5" customHeight="1" x14ac:dyDescent="0.25">
      <c r="B139" s="1" t="s">
        <v>962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5" customHeight="1" x14ac:dyDescent="0.3">
      <c r="B140" s="33"/>
      <c r="G140" s="30">
        <f t="shared" ref="G140:L140" si="39">SUM(G129:G139)</f>
        <v>936</v>
      </c>
      <c r="H140" s="30">
        <f t="shared" si="39"/>
        <v>990</v>
      </c>
      <c r="I140" s="30">
        <f t="shared" si="39"/>
        <v>1065</v>
      </c>
      <c r="J140" s="30">
        <f t="shared" si="39"/>
        <v>933</v>
      </c>
      <c r="K140" s="34">
        <f t="shared" si="39"/>
        <v>3924</v>
      </c>
      <c r="L140" s="34">
        <f t="shared" si="39"/>
        <v>20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5" customHeight="1" x14ac:dyDescent="0.25">
      <c r="B142" s="1" t="str">
        <f>Roster_Selection_Men!AJ117&amp;" " &amp; "JV2 "</f>
        <v xml:space="preserve">Lawrence Technological University JV2 </v>
      </c>
      <c r="C142" s="1" t="str">
        <f>Roster_Selection_Men!AL117</f>
        <v>15-197089</v>
      </c>
      <c r="D142" s="1" t="str">
        <f>Roster_Selection_Men!AM117</f>
        <v>David Decruydt</v>
      </c>
      <c r="E142" s="23"/>
      <c r="F142" s="1" t="str">
        <f>IF(ISERROR(Baker_Scores_Men_JV!E142), " ", IF(Baker_Scores_Men_JV!E142 = "Yes", "Yes", "  "))</f>
        <v xml:space="preserve">  </v>
      </c>
      <c r="G142" s="29">
        <v>234</v>
      </c>
      <c r="H142" s="29">
        <v>221</v>
      </c>
      <c r="I142" s="29">
        <v>154</v>
      </c>
      <c r="J142" s="29">
        <v>188</v>
      </c>
      <c r="K142" s="30">
        <f t="shared" ref="K142:K152" si="40">SUM(G142:J142)</f>
        <v>797</v>
      </c>
      <c r="L142" s="30">
        <f t="shared" ref="L142:L152" si="41">COUNTIF(G142:J142, "&gt;0" )</f>
        <v>4</v>
      </c>
      <c r="M142" s="30">
        <f t="shared" ref="M142:M152" si="42">IF(L142=0,0,K142/L142)</f>
        <v>199.25</v>
      </c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5" customHeight="1" x14ac:dyDescent="0.25">
      <c r="B143" s="1" t="str">
        <f>Roster_Selection_Men!AJ118&amp;" " &amp; "JV2 "</f>
        <v xml:space="preserve">Lawrence Technological University JV2 </v>
      </c>
      <c r="C143" s="1" t="str">
        <f>Roster_Selection_Men!AL118</f>
        <v>11-342421</v>
      </c>
      <c r="D143" s="1" t="str">
        <f>Roster_Selection_Men!AM118</f>
        <v>Jacob Wilson</v>
      </c>
      <c r="E143" s="23"/>
      <c r="F143" s="1" t="str">
        <f>IF(ISERROR(Baker_Scores_Men_JV!E143), " ", IF(Baker_Scores_Men_JV!E143 = "Yes", "Yes", "  "))</f>
        <v xml:space="preserve">  </v>
      </c>
      <c r="G143" s="29">
        <v>216</v>
      </c>
      <c r="H143" s="29">
        <v>196</v>
      </c>
      <c r="I143" s="29">
        <v>189</v>
      </c>
      <c r="J143" s="29">
        <v>202</v>
      </c>
      <c r="K143" s="30">
        <f t="shared" si="40"/>
        <v>803</v>
      </c>
      <c r="L143" s="30">
        <f t="shared" si="41"/>
        <v>4</v>
      </c>
      <c r="M143" s="30">
        <f t="shared" si="42"/>
        <v>200.75</v>
      </c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5" customHeight="1" x14ac:dyDescent="0.25">
      <c r="B144" s="1" t="str">
        <f>Roster_Selection_Men!AJ119&amp;" " &amp; "JV2 "</f>
        <v xml:space="preserve">Lawrence Technological University JV2 </v>
      </c>
      <c r="C144" s="1" t="str">
        <f>Roster_Selection_Men!AL119</f>
        <v>11-83127</v>
      </c>
      <c r="D144" s="1" t="str">
        <f>Roster_Selection_Men!AM119</f>
        <v>Logan Bird</v>
      </c>
      <c r="E144" s="23"/>
      <c r="F144" s="1" t="str">
        <f>IF(ISERROR(Baker_Scores_Men_JV!E144), " ", IF(Baker_Scores_Men_JV!E144 = "Yes", "Yes", "  "))</f>
        <v xml:space="preserve">  </v>
      </c>
      <c r="G144" s="29">
        <v>178</v>
      </c>
      <c r="H144" s="29">
        <v>177</v>
      </c>
      <c r="I144" s="29">
        <v>133</v>
      </c>
      <c r="J144" s="29">
        <v>222</v>
      </c>
      <c r="K144" s="30">
        <f t="shared" si="40"/>
        <v>710</v>
      </c>
      <c r="L144" s="30">
        <f t="shared" si="41"/>
        <v>4</v>
      </c>
      <c r="M144" s="30">
        <f t="shared" si="42"/>
        <v>177.5</v>
      </c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5" customHeight="1" x14ac:dyDescent="0.25">
      <c r="B145" s="1" t="str">
        <f>Roster_Selection_Men!AJ120&amp;" " &amp; "JV2 "</f>
        <v xml:space="preserve">Lawrence Technological University JV2 </v>
      </c>
      <c r="C145" s="1" t="str">
        <f>Roster_Selection_Men!AL120</f>
        <v>11-670270</v>
      </c>
      <c r="D145" s="1" t="str">
        <f>Roster_Selection_Men!AM120</f>
        <v>Nicholas Clauson</v>
      </c>
      <c r="E145" s="23"/>
      <c r="F145" s="1" t="str">
        <f>IF(ISERROR(Baker_Scores_Men_JV!E145), " ", IF(Baker_Scores_Men_JV!E145 = "Yes", "Yes", "  "))</f>
        <v xml:space="preserve">  </v>
      </c>
      <c r="G145" s="29">
        <v>212</v>
      </c>
      <c r="H145" s="29">
        <v>228</v>
      </c>
      <c r="I145" s="29">
        <v>249</v>
      </c>
      <c r="J145" s="29">
        <v>212</v>
      </c>
      <c r="K145" s="30">
        <f t="shared" si="40"/>
        <v>901</v>
      </c>
      <c r="L145" s="30">
        <f t="shared" si="41"/>
        <v>4</v>
      </c>
      <c r="M145" s="30">
        <f t="shared" si="42"/>
        <v>225.25</v>
      </c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5" customHeight="1" x14ac:dyDescent="0.25">
      <c r="B146" s="1" t="str">
        <f>Roster_Selection_Men!AJ121&amp;" " &amp; "JV2 "</f>
        <v xml:space="preserve">Lawrence Technological University JV2 </v>
      </c>
      <c r="C146" s="1" t="str">
        <f>Roster_Selection_Men!AL121</f>
        <v>17-62773</v>
      </c>
      <c r="D146" s="1" t="str">
        <f>Roster_Selection_Men!AM121</f>
        <v>Seth Braum</v>
      </c>
      <c r="E146" s="23"/>
      <c r="F146" s="1" t="str">
        <f>IF(ISERROR(Baker_Scores_Men_JV!E146), " ", IF(Baker_Scores_Men_JV!E146 = "Yes", "Yes", "  "))</f>
        <v xml:space="preserve">  </v>
      </c>
      <c r="G146" s="29">
        <v>160</v>
      </c>
      <c r="H146" s="29">
        <v>170</v>
      </c>
      <c r="I146" s="29">
        <v>192</v>
      </c>
      <c r="J146" s="29">
        <v>167</v>
      </c>
      <c r="K146" s="30">
        <f t="shared" si="40"/>
        <v>689</v>
      </c>
      <c r="L146" s="30">
        <f t="shared" si="41"/>
        <v>4</v>
      </c>
      <c r="M146" s="30">
        <f t="shared" si="42"/>
        <v>172.25</v>
      </c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5" customHeight="1" x14ac:dyDescent="0.25">
      <c r="B147" s="1" t="str">
        <f>Roster_Selection_Men!AJ122&amp;" " &amp; "JV2 "</f>
        <v xml:space="preserve"> JV2 </v>
      </c>
      <c r="C147" s="1" t="str">
        <f>Roster_Selection_Men!AL122</f>
        <v/>
      </c>
      <c r="D147" s="1" t="str">
        <f>Roster_Selection_Men!AM122</f>
        <v/>
      </c>
      <c r="E147" s="23"/>
      <c r="F147" s="1" t="str">
        <f>IF(ISERROR(Baker_Scores_Men_JV!E147), " ", IF(Baker_Scores_Men_JV!E147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30">
        <f t="shared" si="40"/>
        <v>0</v>
      </c>
      <c r="L147" s="30">
        <f t="shared" si="41"/>
        <v>0</v>
      </c>
      <c r="M147" s="30">
        <f t="shared" si="42"/>
        <v>0</v>
      </c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5" customHeight="1" x14ac:dyDescent="0.25">
      <c r="B148" s="1" t="str">
        <f>Roster_Selection_Men!AJ123&amp;" " &amp; "JV2 "</f>
        <v xml:space="preserve"> JV2 </v>
      </c>
      <c r="C148" s="1" t="str">
        <f>Roster_Selection_Men!AL123</f>
        <v/>
      </c>
      <c r="D148" s="1" t="str">
        <f>Roster_Selection_Men!AM123</f>
        <v/>
      </c>
      <c r="E148" s="23"/>
      <c r="F148" s="1" t="str">
        <f>IF(ISERROR(Baker_Scores_Men_JV!E148), " ", IF(Baker_Scores_Men_JV!E148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5" customHeight="1" x14ac:dyDescent="0.25">
      <c r="B149" s="1" t="str">
        <f>Roster_Selection_Men!AJ124&amp;" " &amp; "JV2 "</f>
        <v xml:space="preserve"> JV2 </v>
      </c>
      <c r="C149" s="1" t="str">
        <f>Roster_Selection_Men!AL124</f>
        <v/>
      </c>
      <c r="D149" s="1" t="str">
        <f>Roster_Selection_Men!AM124</f>
        <v/>
      </c>
      <c r="E149" s="23"/>
      <c r="F149" s="1" t="str">
        <f>IF(ISERROR(Baker_Scores_Men_JV!E149), " ", IF(Baker_Scores_Men_JV!E149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5" customHeight="1" x14ac:dyDescent="0.25">
      <c r="B150" s="1" t="s">
        <v>963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5" customHeight="1" x14ac:dyDescent="0.25">
      <c r="B151" s="1" t="s">
        <v>963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5" customHeight="1" x14ac:dyDescent="0.25">
      <c r="B152" s="1" t="s">
        <v>963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5" customHeight="1" x14ac:dyDescent="0.3">
      <c r="B153" s="33"/>
      <c r="G153" s="30">
        <f t="shared" ref="G153:L153" si="43">SUM(G142:G152)</f>
        <v>1000</v>
      </c>
      <c r="H153" s="30">
        <f t="shared" si="43"/>
        <v>992</v>
      </c>
      <c r="I153" s="30">
        <f t="shared" si="43"/>
        <v>917</v>
      </c>
      <c r="J153" s="30">
        <f t="shared" si="43"/>
        <v>991</v>
      </c>
      <c r="K153" s="34">
        <f t="shared" si="43"/>
        <v>3900</v>
      </c>
      <c r="L153" s="34">
        <f t="shared" si="43"/>
        <v>20</v>
      </c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5" customHeight="1" x14ac:dyDescent="0.25">
      <c r="B155" s="1" t="str">
        <f>Roster_Selection_Men!AF145&amp;" " &amp; "JV1 "</f>
        <v xml:space="preserve">Madonna University JV1 </v>
      </c>
      <c r="C155" s="1" t="str">
        <f>Roster_Selection_Men!AH145</f>
        <v>11-598356</v>
      </c>
      <c r="D155" s="1" t="str">
        <f>Roster_Selection_Men!AI145</f>
        <v>Alex Warren</v>
      </c>
      <c r="E155" s="23"/>
      <c r="F155" s="1" t="str">
        <f>IF(ISERROR(Baker_Scores_Men_JV!E155), " ", IF(Baker_Scores_Men_JV!E155 = "Yes", "Yes", "  "))</f>
        <v xml:space="preserve">  </v>
      </c>
      <c r="G155" s="29">
        <v>207</v>
      </c>
      <c r="H155" s="29">
        <v>172</v>
      </c>
      <c r="I155" s="29">
        <v>113</v>
      </c>
      <c r="J155" s="29">
        <v>0</v>
      </c>
      <c r="K155" s="30">
        <f t="shared" ref="K155:K165" si="44">SUM(G155:J155)</f>
        <v>492</v>
      </c>
      <c r="L155" s="30">
        <f t="shared" ref="L155:L165" si="45">COUNTIF(G155:J155, "&gt;0" )</f>
        <v>3</v>
      </c>
      <c r="M155" s="30">
        <f t="shared" ref="M155:M165" si="46">IF(L155=0,0,K155/L155)</f>
        <v>164</v>
      </c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5" customHeight="1" x14ac:dyDescent="0.25">
      <c r="B156" s="1" t="str">
        <f>Roster_Selection_Men!AF146&amp;" " &amp; "JV1 "</f>
        <v xml:space="preserve">Madonna University JV1 </v>
      </c>
      <c r="C156" s="1" t="str">
        <f>Roster_Selection_Men!AH146</f>
        <v>11-335322</v>
      </c>
      <c r="D156" s="1" t="str">
        <f>Roster_Selection_Men!AI146</f>
        <v>Griffin Cartier</v>
      </c>
      <c r="E156" s="23"/>
      <c r="F156" s="1" t="str">
        <f>IF(ISERROR(Baker_Scores_Men_JV!E156), " ", IF(Baker_Scores_Men_JV!E156 = "Yes", "Yes", "  "))</f>
        <v xml:space="preserve">  </v>
      </c>
      <c r="G156" s="29">
        <v>204</v>
      </c>
      <c r="H156" s="29">
        <v>169</v>
      </c>
      <c r="I156" s="29">
        <v>175</v>
      </c>
      <c r="J156" s="29">
        <v>149</v>
      </c>
      <c r="K156" s="30">
        <f t="shared" si="44"/>
        <v>697</v>
      </c>
      <c r="L156" s="30">
        <f t="shared" si="45"/>
        <v>4</v>
      </c>
      <c r="M156" s="30">
        <f t="shared" si="46"/>
        <v>174.25</v>
      </c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5" customHeight="1" x14ac:dyDescent="0.25">
      <c r="B157" s="1" t="str">
        <f>Roster_Selection_Men!AF147&amp;" " &amp; "JV1 "</f>
        <v xml:space="preserve">Madonna University JV1 </v>
      </c>
      <c r="C157" s="1" t="str">
        <f>Roster_Selection_Men!AH147</f>
        <v>11-733325</v>
      </c>
      <c r="D157" s="1" t="str">
        <f>Roster_Selection_Men!AI147</f>
        <v>Isiah Humphries</v>
      </c>
      <c r="E157" s="23"/>
      <c r="F157" s="1" t="str">
        <f>IF(ISERROR(Baker_Scores_Men_JV!E157), " ", IF(Baker_Scores_Men_JV!E157 = "Yes", "Yes", "  "))</f>
        <v xml:space="preserve">  </v>
      </c>
      <c r="G157" s="29">
        <v>209</v>
      </c>
      <c r="H157" s="29">
        <v>145</v>
      </c>
      <c r="I157" s="29">
        <v>0</v>
      </c>
      <c r="J157" s="29">
        <v>191</v>
      </c>
      <c r="K157" s="30">
        <f t="shared" si="44"/>
        <v>545</v>
      </c>
      <c r="L157" s="30">
        <f t="shared" si="45"/>
        <v>3</v>
      </c>
      <c r="M157" s="30">
        <f t="shared" si="46"/>
        <v>181.66666666666666</v>
      </c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5" customHeight="1" x14ac:dyDescent="0.25">
      <c r="B158" s="1" t="str">
        <f>Roster_Selection_Men!AF148&amp;" " &amp; "JV1 "</f>
        <v xml:space="preserve">Madonna University JV1 </v>
      </c>
      <c r="C158" s="1" t="str">
        <f>Roster_Selection_Men!AH148</f>
        <v>20-46680</v>
      </c>
      <c r="D158" s="1" t="str">
        <f>Roster_Selection_Men!AI148</f>
        <v>Kaden Cirata</v>
      </c>
      <c r="E158" s="23"/>
      <c r="F158" s="1" t="str">
        <f>IF(ISERROR(Baker_Scores_Men_JV!E158), " ", IF(Baker_Scores_Men_JV!E158 = "Yes", "Yes", "  "))</f>
        <v xml:space="preserve">  </v>
      </c>
      <c r="G158" s="29">
        <v>0</v>
      </c>
      <c r="H158" s="29">
        <v>0</v>
      </c>
      <c r="I158" s="29">
        <v>154</v>
      </c>
      <c r="J158" s="29">
        <v>157</v>
      </c>
      <c r="K158" s="30">
        <f t="shared" si="44"/>
        <v>311</v>
      </c>
      <c r="L158" s="30">
        <f t="shared" si="45"/>
        <v>2</v>
      </c>
      <c r="M158" s="30">
        <f t="shared" si="46"/>
        <v>155.5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5" customHeight="1" x14ac:dyDescent="0.25">
      <c r="B159" s="1" t="str">
        <f>Roster_Selection_Men!AF149&amp;" " &amp; "JV1 "</f>
        <v xml:space="preserve">Madonna University JV1 </v>
      </c>
      <c r="C159" s="1" t="str">
        <f>Roster_Selection_Men!AH149</f>
        <v>21-66242</v>
      </c>
      <c r="D159" s="1" t="str">
        <f>Roster_Selection_Men!AI149</f>
        <v>Owen Schook</v>
      </c>
      <c r="E159" s="23"/>
      <c r="F159" s="1" t="str">
        <f>IF(ISERROR(Baker_Scores_Men_JV!E159), " ", IF(Baker_Scores_Men_JV!E159 = "Yes", "Yes", "  "))</f>
        <v xml:space="preserve">  </v>
      </c>
      <c r="G159" s="29">
        <v>199</v>
      </c>
      <c r="H159" s="29">
        <v>159</v>
      </c>
      <c r="I159" s="29">
        <v>201</v>
      </c>
      <c r="J159" s="29">
        <v>161</v>
      </c>
      <c r="K159" s="30">
        <f t="shared" si="44"/>
        <v>720</v>
      </c>
      <c r="L159" s="30">
        <f t="shared" si="45"/>
        <v>4</v>
      </c>
      <c r="M159" s="30">
        <f t="shared" si="46"/>
        <v>180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5" customHeight="1" x14ac:dyDescent="0.25">
      <c r="B160" s="1" t="str">
        <f>Roster_Selection_Men!AF150&amp;" " &amp; "JV1 "</f>
        <v xml:space="preserve">Madonna University JV1 </v>
      </c>
      <c r="C160" s="1" t="str">
        <f>Roster_Selection_Men!AH150</f>
        <v>18-26345</v>
      </c>
      <c r="D160" s="1" t="str">
        <f>Roster_Selection_Men!AI150</f>
        <v>Timothy McGarry</v>
      </c>
      <c r="E160" s="23"/>
      <c r="F160" s="1" t="str">
        <f>IF(ISERROR(Baker_Scores_Men_JV!E160), " ", IF(Baker_Scores_Men_JV!E160 = "Yes", "Yes", "  "))</f>
        <v xml:space="preserve">  </v>
      </c>
      <c r="G160" s="29">
        <v>170</v>
      </c>
      <c r="H160" s="29">
        <v>156</v>
      </c>
      <c r="I160" s="29">
        <v>158</v>
      </c>
      <c r="J160" s="29">
        <v>184</v>
      </c>
      <c r="K160" s="30">
        <f t="shared" si="44"/>
        <v>668</v>
      </c>
      <c r="L160" s="30">
        <f t="shared" si="45"/>
        <v>4</v>
      </c>
      <c r="M160" s="30">
        <f t="shared" si="46"/>
        <v>167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5" customHeight="1" x14ac:dyDescent="0.25">
      <c r="B161" s="1" t="str">
        <f>Roster_Selection_Men!AF151&amp;" " &amp; "JV1 "</f>
        <v xml:space="preserve"> JV1 </v>
      </c>
      <c r="C161" s="1" t="str">
        <f>Roster_Selection_Men!AH151</f>
        <v/>
      </c>
      <c r="D161" s="1" t="str">
        <f>Roster_Selection_Men!AI151</f>
        <v/>
      </c>
      <c r="E161" s="23"/>
      <c r="F161" s="1" t="str">
        <f>IF(ISERROR(Baker_Scores_Men_JV!E161), " ", IF(Baker_Scores_Men_JV!E161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30">
        <f t="shared" si="44"/>
        <v>0</v>
      </c>
      <c r="L161" s="30">
        <f t="shared" si="45"/>
        <v>0</v>
      </c>
      <c r="M161" s="30">
        <f t="shared" si="46"/>
        <v>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5" customHeight="1" x14ac:dyDescent="0.25">
      <c r="B162" s="1" t="str">
        <f>Roster_Selection_Men!AF152&amp;" " &amp; "JV1 "</f>
        <v xml:space="preserve"> JV1 </v>
      </c>
      <c r="C162" s="1" t="str">
        <f>Roster_Selection_Men!AH152</f>
        <v/>
      </c>
      <c r="D162" s="1" t="str">
        <f>Roster_Selection_Men!AI152</f>
        <v/>
      </c>
      <c r="E162" s="23"/>
      <c r="F162" s="1" t="str">
        <f>IF(ISERROR(Baker_Scores_Men_JV!E162), " ", IF(Baker_Scores_Men_JV!E162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30">
        <f t="shared" si="44"/>
        <v>0</v>
      </c>
      <c r="L162" s="30">
        <f t="shared" si="45"/>
        <v>0</v>
      </c>
      <c r="M162" s="30">
        <f t="shared" si="46"/>
        <v>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5" customHeight="1" x14ac:dyDescent="0.25">
      <c r="B163" s="1" t="s">
        <v>964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5" customHeight="1" x14ac:dyDescent="0.25">
      <c r="B164" s="1" t="s">
        <v>964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5" customHeight="1" x14ac:dyDescent="0.25">
      <c r="B165" s="1" t="s">
        <v>964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5" customHeight="1" x14ac:dyDescent="0.3">
      <c r="B166" s="33"/>
      <c r="G166" s="30">
        <f t="shared" ref="G166:L166" si="47">SUM(G155:G165)</f>
        <v>989</v>
      </c>
      <c r="H166" s="30">
        <f t="shared" si="47"/>
        <v>801</v>
      </c>
      <c r="I166" s="30">
        <f t="shared" si="47"/>
        <v>801</v>
      </c>
      <c r="J166" s="30">
        <f t="shared" si="47"/>
        <v>842</v>
      </c>
      <c r="K166" s="34">
        <f t="shared" si="47"/>
        <v>3433</v>
      </c>
      <c r="L166" s="34">
        <f t="shared" si="47"/>
        <v>20</v>
      </c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5" customHeight="1" x14ac:dyDescent="0.25">
      <c r="B168" s="1" t="str">
        <f>Roster_Selection_Men!AF159&amp;" " &amp; "JV1 "</f>
        <v xml:space="preserve">Michigan State University JV1 </v>
      </c>
      <c r="C168" s="1" t="str">
        <f>Roster_Selection_Men!AH159</f>
        <v>23-7266</v>
      </c>
      <c r="D168" s="1" t="str">
        <f>Roster_Selection_Men!AI159</f>
        <v>Ali Jefferies</v>
      </c>
      <c r="E168" s="23"/>
      <c r="F168" s="1" t="str">
        <f>IF(ISERROR(Baker_Scores_Men_JV!E168), " ", IF(Baker_Scores_Men_JV!E168 = "Yes", "Yes", "  "))</f>
        <v xml:space="preserve">  </v>
      </c>
      <c r="G168" s="29">
        <v>147</v>
      </c>
      <c r="H168" s="29">
        <v>167</v>
      </c>
      <c r="I168" s="29">
        <v>180</v>
      </c>
      <c r="J168" s="29">
        <v>171</v>
      </c>
      <c r="K168" s="30">
        <f t="shared" ref="K168:K178" si="48">SUM(G168:J168)</f>
        <v>665</v>
      </c>
      <c r="L168" s="30">
        <f t="shared" ref="L168:L178" si="49">COUNTIF(G168:J168, "&gt;0" )</f>
        <v>4</v>
      </c>
      <c r="M168" s="30">
        <f t="shared" ref="M168:M178" si="50">IF(L168=0,0,K168/L168)</f>
        <v>166.25</v>
      </c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5" customHeight="1" x14ac:dyDescent="0.25">
      <c r="B169" s="1" t="str">
        <f>Roster_Selection_Men!AF160&amp;" " &amp; "JV1 "</f>
        <v xml:space="preserve">Michigan State University JV1 </v>
      </c>
      <c r="C169" s="1" t="str">
        <f>Roster_Selection_Men!AH160</f>
        <v>7914-32865</v>
      </c>
      <c r="D169" s="1" t="str">
        <f>Roster_Selection_Men!AI160</f>
        <v>Ian Kalinowski</v>
      </c>
      <c r="E169" s="23"/>
      <c r="F169" s="1" t="str">
        <f>IF(ISERROR(Baker_Scores_Men_JV!E169), " ", IF(Baker_Scores_Men_JV!E169 = "Yes", "Yes", "  "))</f>
        <v xml:space="preserve">  </v>
      </c>
      <c r="G169" s="29">
        <v>200</v>
      </c>
      <c r="H169" s="29">
        <v>188</v>
      </c>
      <c r="I169" s="29">
        <v>258</v>
      </c>
      <c r="J169" s="29">
        <v>244</v>
      </c>
      <c r="K169" s="30">
        <f t="shared" si="48"/>
        <v>890</v>
      </c>
      <c r="L169" s="30">
        <f t="shared" si="49"/>
        <v>4</v>
      </c>
      <c r="M169" s="30">
        <f t="shared" si="50"/>
        <v>222.5</v>
      </c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5" customHeight="1" x14ac:dyDescent="0.25">
      <c r="B170" s="1" t="str">
        <f>Roster_Selection_Men!AF161&amp;" " &amp; "JV1 "</f>
        <v xml:space="preserve">Michigan State University JV1 </v>
      </c>
      <c r="C170" s="1" t="str">
        <f>Roster_Selection_Men!AH161</f>
        <v>20-29115</v>
      </c>
      <c r="D170" s="1" t="str">
        <f>Roster_Selection_Men!AI161</f>
        <v>Jackson Massey</v>
      </c>
      <c r="E170" s="23"/>
      <c r="F170" s="1" t="str">
        <f>IF(ISERROR(Baker_Scores_Men_JV!E170), " ", IF(Baker_Scores_Men_JV!E170 = "Yes", "Yes", "  "))</f>
        <v xml:space="preserve">  </v>
      </c>
      <c r="G170" s="29">
        <v>0</v>
      </c>
      <c r="H170" s="29">
        <v>165</v>
      </c>
      <c r="I170" s="29">
        <v>184</v>
      </c>
      <c r="J170" s="29">
        <v>170</v>
      </c>
      <c r="K170" s="30">
        <f t="shared" si="48"/>
        <v>519</v>
      </c>
      <c r="L170" s="30">
        <f t="shared" si="49"/>
        <v>3</v>
      </c>
      <c r="M170" s="30">
        <f t="shared" si="50"/>
        <v>173</v>
      </c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5" customHeight="1" x14ac:dyDescent="0.25">
      <c r="B171" s="1" t="str">
        <f>Roster_Selection_Men!AF162&amp;" " &amp; "JV1 "</f>
        <v xml:space="preserve">Michigan State University JV1 </v>
      </c>
      <c r="C171" s="1" t="str">
        <f>Roster_Selection_Men!AH162</f>
        <v>23-9170</v>
      </c>
      <c r="D171" s="1" t="str">
        <f>Roster_Selection_Men!AI162</f>
        <v>Jacob Gray</v>
      </c>
      <c r="E171" s="23"/>
      <c r="F171" s="1" t="str">
        <f>IF(ISERROR(Baker_Scores_Men_JV!E171), " ", IF(Baker_Scores_Men_JV!E171 = "Yes", "Yes", "  "))</f>
        <v xml:space="preserve">  </v>
      </c>
      <c r="G171" s="29">
        <v>150</v>
      </c>
      <c r="H171" s="29">
        <v>162</v>
      </c>
      <c r="I171" s="29">
        <v>0</v>
      </c>
      <c r="J171" s="29">
        <v>118</v>
      </c>
      <c r="K171" s="30">
        <f t="shared" si="48"/>
        <v>430</v>
      </c>
      <c r="L171" s="30">
        <f t="shared" si="49"/>
        <v>3</v>
      </c>
      <c r="M171" s="30">
        <f t="shared" si="50"/>
        <v>143.33333333333334</v>
      </c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5" customHeight="1" x14ac:dyDescent="0.25">
      <c r="B172" s="1" t="str">
        <f>Roster_Selection_Men!AF163&amp;" " &amp; "JV1 "</f>
        <v xml:space="preserve">Michigan State University JV1 </v>
      </c>
      <c r="C172" s="1" t="str">
        <f>Roster_Selection_Men!AH163</f>
        <v>19-20053</v>
      </c>
      <c r="D172" s="1" t="str">
        <f>Roster_Selection_Men!AI163</f>
        <v>Samuel Colby</v>
      </c>
      <c r="E172" s="23"/>
      <c r="F172" s="1" t="str">
        <f>IF(ISERROR(Baker_Scores_Men_JV!E172), " ", IF(Baker_Scores_Men_JV!E172 = "Yes", "Yes", "  "))</f>
        <v xml:space="preserve">  </v>
      </c>
      <c r="G172" s="29">
        <v>147</v>
      </c>
      <c r="H172" s="29">
        <v>0</v>
      </c>
      <c r="I172" s="29">
        <v>126</v>
      </c>
      <c r="J172" s="29">
        <v>0</v>
      </c>
      <c r="K172" s="30">
        <f t="shared" si="48"/>
        <v>273</v>
      </c>
      <c r="L172" s="30">
        <f t="shared" si="49"/>
        <v>2</v>
      </c>
      <c r="M172" s="30">
        <f t="shared" si="50"/>
        <v>136.5</v>
      </c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5" customHeight="1" x14ac:dyDescent="0.25">
      <c r="B173" s="1" t="str">
        <f>Roster_Selection_Men!AF164&amp;" " &amp; "JV1 "</f>
        <v xml:space="preserve">Michigan State University JV1 </v>
      </c>
      <c r="C173" s="1" t="str">
        <f>Roster_Selection_Men!AH164</f>
        <v>15-103779</v>
      </c>
      <c r="D173" s="1" t="str">
        <f>Roster_Selection_Men!AI164</f>
        <v>Tyler Rutter</v>
      </c>
      <c r="E173" s="23"/>
      <c r="F173" s="1" t="str">
        <f>IF(ISERROR(Baker_Scores_Men_JV!E173), " ", IF(Baker_Scores_Men_JV!E173 = "Yes", "Yes", "  "))</f>
        <v xml:space="preserve">  </v>
      </c>
      <c r="G173" s="29">
        <v>221</v>
      </c>
      <c r="H173" s="29">
        <v>190</v>
      </c>
      <c r="I173" s="29">
        <v>195</v>
      </c>
      <c r="J173" s="29">
        <v>212</v>
      </c>
      <c r="K173" s="30">
        <f t="shared" si="48"/>
        <v>818</v>
      </c>
      <c r="L173" s="30">
        <f t="shared" si="49"/>
        <v>4</v>
      </c>
      <c r="M173" s="30">
        <f t="shared" si="50"/>
        <v>204.5</v>
      </c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5" customHeight="1" x14ac:dyDescent="0.25">
      <c r="B174" s="1" t="str">
        <f>Roster_Selection_Men!AF165&amp;" " &amp; "JV1 "</f>
        <v xml:space="preserve"> JV1 </v>
      </c>
      <c r="C174" s="1" t="str">
        <f>Roster_Selection_Men!AH165</f>
        <v/>
      </c>
      <c r="D174" s="1" t="str">
        <f>Roster_Selection_Men!AI165</f>
        <v/>
      </c>
      <c r="E174" s="23"/>
      <c r="F174" s="1" t="str">
        <f>IF(ISERROR(Baker_Scores_Men_JV!E174), " ", IF(Baker_Scores_Men_JV!E174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30">
        <f t="shared" si="48"/>
        <v>0</v>
      </c>
      <c r="L174" s="30">
        <f t="shared" si="49"/>
        <v>0</v>
      </c>
      <c r="M174" s="30">
        <f t="shared" si="50"/>
        <v>0</v>
      </c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5" customHeight="1" x14ac:dyDescent="0.25">
      <c r="B175" s="1" t="str">
        <f>Roster_Selection_Men!AF166&amp;" " &amp; "JV1 "</f>
        <v xml:space="preserve"> JV1 </v>
      </c>
      <c r="C175" s="1" t="str">
        <f>Roster_Selection_Men!AH166</f>
        <v/>
      </c>
      <c r="D175" s="1" t="str">
        <f>Roster_Selection_Men!AI166</f>
        <v/>
      </c>
      <c r="E175" s="23"/>
      <c r="F175" s="1" t="str">
        <f>IF(ISERROR(Baker_Scores_Men_JV!E175), " ", IF(Baker_Scores_Men_JV!E175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30">
        <f t="shared" si="48"/>
        <v>0</v>
      </c>
      <c r="L175" s="30">
        <f t="shared" si="49"/>
        <v>0</v>
      </c>
      <c r="M175" s="30">
        <f t="shared" si="50"/>
        <v>0</v>
      </c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5" customHeight="1" x14ac:dyDescent="0.25">
      <c r="B176" s="1" t="s">
        <v>965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37" s="1" customFormat="1" ht="13.95" customHeight="1" x14ac:dyDescent="0.25">
      <c r="B177" s="1" t="s">
        <v>965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37" s="1" customFormat="1" ht="13.95" customHeight="1" x14ac:dyDescent="0.25">
      <c r="B178" s="1" t="s">
        <v>965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37" s="1" customFormat="1" ht="13.95" customHeight="1" x14ac:dyDescent="0.3">
      <c r="B179" s="33"/>
      <c r="G179" s="30">
        <f t="shared" ref="G179:L179" si="51">SUM(G168:G178)</f>
        <v>865</v>
      </c>
      <c r="H179" s="30">
        <f t="shared" si="51"/>
        <v>872</v>
      </c>
      <c r="I179" s="30">
        <f t="shared" si="51"/>
        <v>943</v>
      </c>
      <c r="J179" s="30">
        <f t="shared" si="51"/>
        <v>915</v>
      </c>
      <c r="K179" s="34">
        <f t="shared" si="51"/>
        <v>3595</v>
      </c>
      <c r="L179" s="34">
        <f t="shared" si="51"/>
        <v>20</v>
      </c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37" s="1" customFormat="1" ht="13.95" customHeight="1" x14ac:dyDescent="0.25">
      <c r="B181" s="1" t="str">
        <f>Roster_Selection_Men!AJ159&amp;" " &amp; "JV2 "</f>
        <v xml:space="preserve">Michigan State University JV2 </v>
      </c>
      <c r="C181" s="1" t="str">
        <f>Roster_Selection_Men!AL159</f>
        <v>23-9162</v>
      </c>
      <c r="D181" s="1" t="str">
        <f>Roster_Selection_Men!AM159</f>
        <v>Alexander Page</v>
      </c>
      <c r="E181" s="23"/>
      <c r="F181" s="1" t="str">
        <f>IF(ISERROR(Baker_Scores_Men_JV!E181), " ", IF(Baker_Scores_Men_JV!E181 = "Yes", "Yes", "  "))</f>
        <v xml:space="preserve">  </v>
      </c>
      <c r="G181" s="29">
        <v>147</v>
      </c>
      <c r="H181" s="29">
        <v>154</v>
      </c>
      <c r="I181" s="29">
        <v>0</v>
      </c>
      <c r="J181" s="29">
        <v>212</v>
      </c>
      <c r="K181" s="30">
        <f t="shared" ref="K181:K191" si="52">SUM(G181:J181)</f>
        <v>513</v>
      </c>
      <c r="L181" s="30">
        <f t="shared" ref="L181:L191" si="53">COUNTIF(G181:J181, "&gt;0" )</f>
        <v>3</v>
      </c>
      <c r="M181" s="30">
        <f t="shared" ref="M181:M191" si="54">IF(L181=0,0,K181/L181)</f>
        <v>171</v>
      </c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37" s="1" customFormat="1" ht="13.95" customHeight="1" x14ac:dyDescent="0.25">
      <c r="B182" s="1" t="str">
        <f>Roster_Selection_Men!AJ160&amp;" " &amp; "JV2 "</f>
        <v xml:space="preserve">Michigan State University JV2 </v>
      </c>
      <c r="C182" s="1" t="str">
        <f>Roster_Selection_Men!AL160</f>
        <v>23-7262</v>
      </c>
      <c r="D182" s="1" t="str">
        <f>Roster_Selection_Men!AM160</f>
        <v>Alexander Peet</v>
      </c>
      <c r="E182" s="23"/>
      <c r="F182" s="1" t="str">
        <f>IF(ISERROR(Baker_Scores_Men_JV!E182), " ", IF(Baker_Scores_Men_JV!E182 = "Yes", "Yes", "  "))</f>
        <v xml:space="preserve">  </v>
      </c>
      <c r="G182" s="29">
        <v>0</v>
      </c>
      <c r="H182" s="29">
        <v>159</v>
      </c>
      <c r="I182" s="29">
        <v>133</v>
      </c>
      <c r="J182" s="29">
        <v>0</v>
      </c>
      <c r="K182" s="30">
        <f t="shared" si="52"/>
        <v>292</v>
      </c>
      <c r="L182" s="30">
        <f t="shared" si="53"/>
        <v>2</v>
      </c>
      <c r="M182" s="30">
        <f t="shared" si="54"/>
        <v>146</v>
      </c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37" s="1" customFormat="1" ht="13.95" customHeight="1" x14ac:dyDescent="0.25">
      <c r="B183" s="1" t="str">
        <f>Roster_Selection_Men!AJ161&amp;" " &amp; "JV2 "</f>
        <v xml:space="preserve">Michigan State University JV2 </v>
      </c>
      <c r="C183" s="1" t="str">
        <f>Roster_Selection_Men!AL161</f>
        <v>22-28172</v>
      </c>
      <c r="D183" s="1" t="str">
        <f>Roster_Selection_Men!AM161</f>
        <v>Brendan Witt</v>
      </c>
      <c r="E183" s="23"/>
      <c r="F183" s="1" t="str">
        <f>IF(ISERROR(Baker_Scores_Men_JV!E183), " ", IF(Baker_Scores_Men_JV!E183 = "Yes", "Yes", "  "))</f>
        <v xml:space="preserve">  </v>
      </c>
      <c r="G183" s="29">
        <v>188</v>
      </c>
      <c r="H183" s="29">
        <v>168</v>
      </c>
      <c r="I183" s="29">
        <v>208</v>
      </c>
      <c r="J183" s="29">
        <v>130</v>
      </c>
      <c r="K183" s="30">
        <f t="shared" si="52"/>
        <v>694</v>
      </c>
      <c r="L183" s="30">
        <f t="shared" si="53"/>
        <v>4</v>
      </c>
      <c r="M183" s="30">
        <f t="shared" si="54"/>
        <v>173.5</v>
      </c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37" s="1" customFormat="1" ht="13.95" customHeight="1" x14ac:dyDescent="0.25">
      <c r="B184" s="1" t="str">
        <f>Roster_Selection_Men!AJ162&amp;" " &amp; "JV2 "</f>
        <v xml:space="preserve">Michigan State University JV2 </v>
      </c>
      <c r="C184" s="1" t="str">
        <f>Roster_Selection_Men!AL162</f>
        <v>22-15432</v>
      </c>
      <c r="D184" s="1" t="str">
        <f>Roster_Selection_Men!AM162</f>
        <v>Finn Moher</v>
      </c>
      <c r="E184" s="23"/>
      <c r="F184" s="1" t="str">
        <f>IF(ISERROR(Baker_Scores_Men_JV!E184), " ", IF(Baker_Scores_Men_JV!E184 = "Yes", "Yes", "  "))</f>
        <v xml:space="preserve">  </v>
      </c>
      <c r="G184" s="29">
        <v>150</v>
      </c>
      <c r="H184" s="29">
        <v>155</v>
      </c>
      <c r="I184" s="29">
        <v>154</v>
      </c>
      <c r="J184" s="29">
        <v>123</v>
      </c>
      <c r="K184" s="30">
        <f t="shared" si="52"/>
        <v>582</v>
      </c>
      <c r="L184" s="30">
        <f t="shared" si="53"/>
        <v>4</v>
      </c>
      <c r="M184" s="30">
        <f t="shared" si="54"/>
        <v>145.5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2:37" s="1" customFormat="1" ht="13.95" customHeight="1" x14ac:dyDescent="0.25">
      <c r="B185" s="1" t="str">
        <f>Roster_Selection_Men!AJ163&amp;" " &amp; "JV2 "</f>
        <v xml:space="preserve">Michigan State University JV2 </v>
      </c>
      <c r="C185" s="1" t="str">
        <f>Roster_Selection_Men!AL163</f>
        <v>23-7259</v>
      </c>
      <c r="D185" s="1" t="str">
        <f>Roster_Selection_Men!AM163</f>
        <v>Gunnar Nelson</v>
      </c>
      <c r="E185" s="23"/>
      <c r="F185" s="1" t="str">
        <f>IF(ISERROR(Baker_Scores_Men_JV!E185), " ", IF(Baker_Scores_Men_JV!E185 = "Yes", "Yes", "  "))</f>
        <v xml:space="preserve">  </v>
      </c>
      <c r="G185" s="29">
        <v>156</v>
      </c>
      <c r="H185" s="29">
        <v>0</v>
      </c>
      <c r="I185" s="29">
        <v>193</v>
      </c>
      <c r="J185" s="29">
        <v>176</v>
      </c>
      <c r="K185" s="30">
        <f t="shared" si="52"/>
        <v>525</v>
      </c>
      <c r="L185" s="30">
        <f t="shared" si="53"/>
        <v>3</v>
      </c>
      <c r="M185" s="30">
        <f t="shared" si="54"/>
        <v>175</v>
      </c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37" s="1" customFormat="1" ht="13.95" customHeight="1" x14ac:dyDescent="0.25">
      <c r="B186" s="1" t="str">
        <f>Roster_Selection_Men!AJ164&amp;" " &amp; "JV2 "</f>
        <v xml:space="preserve">Michigan State University JV2 </v>
      </c>
      <c r="C186" s="1" t="str">
        <f>Roster_Selection_Men!AL164</f>
        <v>23-7245</v>
      </c>
      <c r="D186" s="1" t="str">
        <f>Roster_Selection_Men!AM164</f>
        <v>Michael Lamb</v>
      </c>
      <c r="E186" s="23"/>
      <c r="F186" s="1" t="str">
        <f>IF(ISERROR(Baker_Scores_Men_JV!E186), " ", IF(Baker_Scores_Men_JV!E186 = "Yes", "Yes", "  "))</f>
        <v xml:space="preserve">  </v>
      </c>
      <c r="G186" s="29">
        <v>0</v>
      </c>
      <c r="H186" s="29">
        <v>0</v>
      </c>
      <c r="I186" s="29">
        <v>0</v>
      </c>
      <c r="J186" s="29">
        <v>0</v>
      </c>
      <c r="K186" s="30">
        <f t="shared" si="52"/>
        <v>0</v>
      </c>
      <c r="L186" s="30">
        <f t="shared" si="53"/>
        <v>0</v>
      </c>
      <c r="M186" s="30">
        <f t="shared" si="54"/>
        <v>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37" s="1" customFormat="1" ht="13.95" customHeight="1" x14ac:dyDescent="0.25">
      <c r="B187" s="1" t="str">
        <f>Roster_Selection_Men!AJ165&amp;" " &amp; "JV2 "</f>
        <v xml:space="preserve">Michigan State University JV2 </v>
      </c>
      <c r="C187" s="1" t="str">
        <f>Roster_Selection_Men!AL165</f>
        <v>5986-57543</v>
      </c>
      <c r="D187" s="1" t="str">
        <f>Roster_Selection_Men!AM165</f>
        <v>Zachary Stowe</v>
      </c>
      <c r="E187" s="23"/>
      <c r="F187" s="1" t="str">
        <f>IF(ISERROR(Baker_Scores_Men_JV!E187), " ", IF(Baker_Scores_Men_JV!E187 = "Yes", "Yes", "  "))</f>
        <v xml:space="preserve">  </v>
      </c>
      <c r="G187" s="29">
        <v>156</v>
      </c>
      <c r="H187" s="29">
        <v>187</v>
      </c>
      <c r="I187" s="29">
        <v>157</v>
      </c>
      <c r="J187" s="29">
        <v>134</v>
      </c>
      <c r="K187" s="30">
        <f t="shared" si="52"/>
        <v>634</v>
      </c>
      <c r="L187" s="30">
        <f t="shared" si="53"/>
        <v>4</v>
      </c>
      <c r="M187" s="30">
        <f t="shared" si="54"/>
        <v>158.5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37" s="1" customFormat="1" ht="13.95" customHeight="1" x14ac:dyDescent="0.25">
      <c r="B188" s="1" t="str">
        <f>Roster_Selection_Men!AJ166&amp;" " &amp; "JV2 "</f>
        <v xml:space="preserve"> JV2 </v>
      </c>
      <c r="C188" s="1" t="str">
        <f>Roster_Selection_Men!AL166</f>
        <v/>
      </c>
      <c r="D188" s="1" t="str">
        <f>Roster_Selection_Men!AM166</f>
        <v/>
      </c>
      <c r="E188" s="23"/>
      <c r="F188" s="1" t="str">
        <f>IF(ISERROR(Baker_Scores_Men_JV!E188), " ", IF(Baker_Scores_Men_JV!E188 = "Yes", "Yes", "  "))</f>
        <v xml:space="preserve">  </v>
      </c>
      <c r="G188" s="29">
        <v>0</v>
      </c>
      <c r="H188" s="29">
        <v>0</v>
      </c>
      <c r="I188" s="29">
        <v>0</v>
      </c>
      <c r="J188" s="29">
        <v>0</v>
      </c>
      <c r="K188" s="30">
        <f t="shared" si="52"/>
        <v>0</v>
      </c>
      <c r="L188" s="30">
        <f t="shared" si="53"/>
        <v>0</v>
      </c>
      <c r="M188" s="30">
        <f t="shared" si="54"/>
        <v>0</v>
      </c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37" s="1" customFormat="1" ht="13.95" customHeight="1" x14ac:dyDescent="0.25">
      <c r="B189" s="1" t="s">
        <v>966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37" s="1" customFormat="1" ht="13.95" customHeight="1" x14ac:dyDescent="0.25">
      <c r="B190" s="1" t="s">
        <v>966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37" s="1" customFormat="1" ht="13.95" customHeight="1" x14ac:dyDescent="0.25">
      <c r="B191" s="1" t="s">
        <v>966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37" s="1" customFormat="1" ht="13.95" customHeight="1" x14ac:dyDescent="0.3">
      <c r="B192" s="33"/>
      <c r="G192" s="30">
        <f t="shared" ref="G192:L192" si="55">SUM(G181:G191)</f>
        <v>797</v>
      </c>
      <c r="H192" s="30">
        <f t="shared" si="55"/>
        <v>823</v>
      </c>
      <c r="I192" s="30">
        <f t="shared" si="55"/>
        <v>845</v>
      </c>
      <c r="J192" s="30">
        <f t="shared" si="55"/>
        <v>775</v>
      </c>
      <c r="K192" s="34">
        <f t="shared" si="55"/>
        <v>3240</v>
      </c>
      <c r="L192" s="34">
        <f t="shared" si="55"/>
        <v>20</v>
      </c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2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2:37" s="1" customFormat="1" ht="13.95" customHeight="1" x14ac:dyDescent="0.25">
      <c r="B194" s="1" t="str">
        <f>Roster_Selection_Men!AF200&amp;" " &amp; "JV1 "</f>
        <v xml:space="preserve">Rochester University JV1 </v>
      </c>
      <c r="C194" s="1" t="str">
        <f>Roster_Selection_Men!AH200</f>
        <v>19-50137</v>
      </c>
      <c r="D194" s="1" t="str">
        <f>Roster_Selection_Men!AI200</f>
        <v>Brandon Rinke</v>
      </c>
      <c r="E194" s="23"/>
      <c r="F194" s="1" t="str">
        <f>IF(ISERROR(Baker_Scores_Men_JV!E194), " ", IF(Baker_Scores_Men_JV!E194 = "Yes", "Yes", "  "))</f>
        <v xml:space="preserve">  </v>
      </c>
      <c r="G194" s="29">
        <v>233</v>
      </c>
      <c r="H194" s="29">
        <v>150</v>
      </c>
      <c r="I194" s="29">
        <v>0</v>
      </c>
      <c r="J194" s="29">
        <v>0</v>
      </c>
      <c r="K194" s="30">
        <f t="shared" ref="K194:K204" si="56">SUM(G194:J194)</f>
        <v>383</v>
      </c>
      <c r="L194" s="30">
        <f t="shared" ref="L194:L204" si="57">COUNTIF(G194:J194, "&gt;0" )</f>
        <v>2</v>
      </c>
      <c r="M194" s="30">
        <f t="shared" ref="M194:M204" si="58">IF(L194=0,0,K194/L194)</f>
        <v>191.5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2:37" s="1" customFormat="1" ht="13.95" customHeight="1" x14ac:dyDescent="0.25">
      <c r="B195" s="1" t="str">
        <f>Roster_Selection_Men!AF201&amp;" " &amp; "JV1 "</f>
        <v xml:space="preserve">Rochester University JV1 </v>
      </c>
      <c r="C195" s="1" t="str">
        <f>Roster_Selection_Men!AH201</f>
        <v>11-564027</v>
      </c>
      <c r="D195" s="1" t="str">
        <f>Roster_Selection_Men!AI201</f>
        <v>Brendan Kasa</v>
      </c>
      <c r="E195" s="23"/>
      <c r="F195" s="1" t="str">
        <f>IF(ISERROR(Baker_Scores_Men_JV!E195), " ", IF(Baker_Scores_Men_JV!E195 = "Yes", "Yes", "  "))</f>
        <v xml:space="preserve">  </v>
      </c>
      <c r="G195" s="29">
        <v>203</v>
      </c>
      <c r="H195" s="29">
        <v>157</v>
      </c>
      <c r="I195" s="29">
        <v>0</v>
      </c>
      <c r="J195" s="29">
        <v>0</v>
      </c>
      <c r="K195" s="30">
        <f t="shared" si="56"/>
        <v>360</v>
      </c>
      <c r="L195" s="30">
        <f t="shared" si="57"/>
        <v>2</v>
      </c>
      <c r="M195" s="30">
        <f t="shared" si="58"/>
        <v>180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2:37" s="1" customFormat="1" ht="13.95" customHeight="1" x14ac:dyDescent="0.25">
      <c r="B196" s="1" t="str">
        <f>Roster_Selection_Men!AF202&amp;" " &amp; "JV1 "</f>
        <v xml:space="preserve">Rochester University JV1 </v>
      </c>
      <c r="C196" s="1" t="str">
        <f>Roster_Selection_Men!AH202</f>
        <v>11-493030</v>
      </c>
      <c r="D196" s="1" t="str">
        <f>Roster_Selection_Men!AI202</f>
        <v>Brian Shimabukuro</v>
      </c>
      <c r="E196" s="23"/>
      <c r="F196" s="1" t="str">
        <f>IF(ISERROR(Baker_Scores_Men_JV!E196), " ", IF(Baker_Scores_Men_JV!E196 = "Yes", "Yes", "  "))</f>
        <v xml:space="preserve">  </v>
      </c>
      <c r="G196" s="29">
        <v>135</v>
      </c>
      <c r="H196" s="29">
        <v>0</v>
      </c>
      <c r="I196" s="29">
        <v>257</v>
      </c>
      <c r="J196" s="29">
        <v>233</v>
      </c>
      <c r="K196" s="30">
        <f t="shared" si="56"/>
        <v>625</v>
      </c>
      <c r="L196" s="30">
        <f t="shared" si="57"/>
        <v>3</v>
      </c>
      <c r="M196" s="30">
        <f t="shared" si="58"/>
        <v>208.33333333333334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2:37" s="1" customFormat="1" ht="13.95" customHeight="1" x14ac:dyDescent="0.25">
      <c r="B197" s="1" t="str">
        <f>Roster_Selection_Men!AF203&amp;" " &amp; "JV1 "</f>
        <v xml:space="preserve">Rochester University JV1 </v>
      </c>
      <c r="C197" s="1" t="str">
        <f>Roster_Selection_Men!AH203</f>
        <v>11-258416</v>
      </c>
      <c r="D197" s="1" t="str">
        <f>Roster_Selection_Men!AI203</f>
        <v>Dominic Wilson</v>
      </c>
      <c r="E197" s="23"/>
      <c r="F197" s="1" t="str">
        <f>IF(ISERROR(Baker_Scores_Men_JV!E197), " ", IF(Baker_Scores_Men_JV!E197 = "Yes", "Yes", "  "))</f>
        <v xml:space="preserve">  </v>
      </c>
      <c r="G197" s="29">
        <v>0</v>
      </c>
      <c r="H197" s="29">
        <v>0</v>
      </c>
      <c r="I197" s="29">
        <v>169</v>
      </c>
      <c r="J197" s="29">
        <v>0</v>
      </c>
      <c r="K197" s="30">
        <f t="shared" si="56"/>
        <v>169</v>
      </c>
      <c r="L197" s="30">
        <f t="shared" si="57"/>
        <v>1</v>
      </c>
      <c r="M197" s="30">
        <f t="shared" si="58"/>
        <v>169</v>
      </c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2:37" s="1" customFormat="1" ht="13.95" customHeight="1" x14ac:dyDescent="0.25">
      <c r="B198" s="1" t="str">
        <f>Roster_Selection_Men!AF204&amp;" " &amp; "JV1 "</f>
        <v xml:space="preserve">Rochester University JV1 </v>
      </c>
      <c r="C198" s="1" t="str">
        <f>Roster_Selection_Men!AH204</f>
        <v>11-268258</v>
      </c>
      <c r="D198" s="1" t="str">
        <f>Roster_Selection_Men!AI204</f>
        <v>Justin Powell</v>
      </c>
      <c r="E198" s="23"/>
      <c r="F198" s="1" t="str">
        <f>IF(ISERROR(Baker_Scores_Men_JV!E198), " ", IF(Baker_Scores_Men_JV!E198 = "Yes", "Yes", "  "))</f>
        <v xml:space="preserve">  </v>
      </c>
      <c r="G198" s="29">
        <v>181</v>
      </c>
      <c r="H198" s="29">
        <v>225</v>
      </c>
      <c r="I198" s="29">
        <v>209</v>
      </c>
      <c r="J198" s="29">
        <v>190</v>
      </c>
      <c r="K198" s="30">
        <f t="shared" si="56"/>
        <v>805</v>
      </c>
      <c r="L198" s="30">
        <f t="shared" si="57"/>
        <v>4</v>
      </c>
      <c r="M198" s="30">
        <f t="shared" si="58"/>
        <v>201.25</v>
      </c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2:37" s="1" customFormat="1" ht="13.95" customHeight="1" x14ac:dyDescent="0.25">
      <c r="B199" s="1" t="str">
        <f>Roster_Selection_Men!AF205&amp;" " &amp; "JV1 "</f>
        <v xml:space="preserve">Rochester University JV1 </v>
      </c>
      <c r="C199" s="1" t="str">
        <f>Roster_Selection_Men!AH205</f>
        <v>7914-25519</v>
      </c>
      <c r="D199" s="1" t="str">
        <f>Roster_Selection_Men!AI205</f>
        <v>Mitchell Martin</v>
      </c>
      <c r="E199" s="23"/>
      <c r="F199" s="1" t="str">
        <f>IF(ISERROR(Baker_Scores_Men_JV!E199), " ", IF(Baker_Scores_Men_JV!E199 = "Yes", "Yes", "  "))</f>
        <v xml:space="preserve">  </v>
      </c>
      <c r="G199" s="29">
        <v>0</v>
      </c>
      <c r="H199" s="29">
        <v>181</v>
      </c>
      <c r="I199" s="29">
        <v>0</v>
      </c>
      <c r="J199" s="29">
        <v>199</v>
      </c>
      <c r="K199" s="30">
        <f t="shared" si="56"/>
        <v>380</v>
      </c>
      <c r="L199" s="30">
        <f t="shared" si="57"/>
        <v>2</v>
      </c>
      <c r="M199" s="30">
        <f t="shared" si="58"/>
        <v>190</v>
      </c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2:37" s="1" customFormat="1" ht="13.95" customHeight="1" x14ac:dyDescent="0.25">
      <c r="B200" s="1" t="str">
        <f>Roster_Selection_Men!AF206&amp;" " &amp; "JV1 "</f>
        <v xml:space="preserve">Rochester University JV1 </v>
      </c>
      <c r="C200" s="1" t="str">
        <f>Roster_Selection_Men!AH206</f>
        <v>11-697167</v>
      </c>
      <c r="D200" s="1" t="str">
        <f>Roster_Selection_Men!AI206</f>
        <v>Tony Verbeke</v>
      </c>
      <c r="E200" s="23"/>
      <c r="F200" s="1" t="str">
        <f>IF(ISERROR(Baker_Scores_Men_JV!E200), " ", IF(Baker_Scores_Men_JV!E200 = "Yes", "Yes", "  "))</f>
        <v xml:space="preserve">  </v>
      </c>
      <c r="G200" s="29">
        <v>226</v>
      </c>
      <c r="H200" s="29">
        <v>167</v>
      </c>
      <c r="I200" s="29">
        <v>200</v>
      </c>
      <c r="J200" s="29">
        <v>203</v>
      </c>
      <c r="K200" s="30">
        <f t="shared" si="56"/>
        <v>796</v>
      </c>
      <c r="L200" s="30">
        <f t="shared" si="57"/>
        <v>4</v>
      </c>
      <c r="M200" s="30">
        <f t="shared" si="58"/>
        <v>199</v>
      </c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2:37" s="1" customFormat="1" ht="13.95" customHeight="1" x14ac:dyDescent="0.25">
      <c r="B201" s="1" t="str">
        <f>Roster_Selection_Men!AF207&amp;" " &amp; "JV1 "</f>
        <v xml:space="preserve">Rochester University JV1 </v>
      </c>
      <c r="C201" s="1" t="str">
        <f>Roster_Selection_Men!AH207</f>
        <v>7914-23647</v>
      </c>
      <c r="D201" s="1" t="str">
        <f>Roster_Selection_Men!AI207</f>
        <v>Zachary Florence</v>
      </c>
      <c r="E201" s="23"/>
      <c r="F201" s="1" t="str">
        <f>IF(ISERROR(Baker_Scores_Men_JV!E201), " ", IF(Baker_Scores_Men_JV!E201 = "Yes", "Yes", "  "))</f>
        <v xml:space="preserve">  </v>
      </c>
      <c r="G201" s="29">
        <v>0</v>
      </c>
      <c r="H201" s="29">
        <v>0</v>
      </c>
      <c r="I201" s="29">
        <v>247</v>
      </c>
      <c r="J201" s="29">
        <v>178</v>
      </c>
      <c r="K201" s="30">
        <f t="shared" si="56"/>
        <v>425</v>
      </c>
      <c r="L201" s="30">
        <f t="shared" si="57"/>
        <v>2</v>
      </c>
      <c r="M201" s="30">
        <f t="shared" si="58"/>
        <v>212.5</v>
      </c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2:37" s="1" customFormat="1" ht="13.95" customHeight="1" x14ac:dyDescent="0.25">
      <c r="B202" s="1" t="s">
        <v>967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30">
        <f t="shared" si="56"/>
        <v>0</v>
      </c>
      <c r="L202" s="30">
        <f t="shared" si="57"/>
        <v>0</v>
      </c>
      <c r="M202" s="30">
        <f t="shared" si="58"/>
        <v>0</v>
      </c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2:37" s="1" customFormat="1" ht="13.95" customHeight="1" x14ac:dyDescent="0.25">
      <c r="B203" s="1" t="s">
        <v>967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30">
        <f t="shared" si="56"/>
        <v>0</v>
      </c>
      <c r="L203" s="30">
        <f t="shared" si="57"/>
        <v>0</v>
      </c>
      <c r="M203" s="30">
        <f t="shared" si="58"/>
        <v>0</v>
      </c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2:37" s="1" customFormat="1" ht="13.95" customHeight="1" x14ac:dyDescent="0.25">
      <c r="B204" s="1" t="s">
        <v>967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2">
        <f t="shared" si="56"/>
        <v>0</v>
      </c>
      <c r="L204" s="32">
        <f t="shared" si="57"/>
        <v>0</v>
      </c>
      <c r="M204" s="30">
        <f t="shared" si="58"/>
        <v>0</v>
      </c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2:37" s="1" customFormat="1" ht="13.95" customHeight="1" x14ac:dyDescent="0.3">
      <c r="B205" s="33"/>
      <c r="G205" s="30">
        <f t="shared" ref="G205:L205" si="59">SUM(G194:G204)</f>
        <v>978</v>
      </c>
      <c r="H205" s="30">
        <f t="shared" si="59"/>
        <v>880</v>
      </c>
      <c r="I205" s="30">
        <f t="shared" si="59"/>
        <v>1082</v>
      </c>
      <c r="J205" s="30">
        <f t="shared" si="59"/>
        <v>1003</v>
      </c>
      <c r="K205" s="34">
        <f t="shared" si="59"/>
        <v>3943</v>
      </c>
      <c r="L205" s="34">
        <f t="shared" si="59"/>
        <v>20</v>
      </c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2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2:37" s="1" customFormat="1" ht="13.95" customHeight="1" x14ac:dyDescent="0.25">
      <c r="B207" s="1" t="str">
        <f>Roster_Selection_Men!AF232&amp;" " &amp; "JV1 "</f>
        <v xml:space="preserve">Siena Heights University JV1 </v>
      </c>
      <c r="C207" s="1" t="str">
        <f>Roster_Selection_Men!AH232</f>
        <v>20-48193</v>
      </c>
      <c r="D207" s="1" t="str">
        <f>Roster_Selection_Men!AI232</f>
        <v>Cooper Greuling</v>
      </c>
      <c r="E207" s="23"/>
      <c r="F207" s="1" t="str">
        <f>IF(ISERROR(Baker_Scores_Men_JV!E207), " ", IF(Baker_Scores_Men_JV!E207 = "Yes", "Yes", "  "))</f>
        <v xml:space="preserve">  </v>
      </c>
      <c r="G207" s="29">
        <v>151</v>
      </c>
      <c r="H207" s="29">
        <v>0</v>
      </c>
      <c r="I207" s="29">
        <v>212</v>
      </c>
      <c r="J207" s="29">
        <v>213</v>
      </c>
      <c r="K207" s="30">
        <f t="shared" ref="K207:K217" si="60">SUM(G207:J207)</f>
        <v>576</v>
      </c>
      <c r="L207" s="30">
        <f t="shared" ref="L207:L217" si="61">COUNTIF(G207:J207, "&gt;0" )</f>
        <v>3</v>
      </c>
      <c r="M207" s="30">
        <f t="shared" ref="M207:M217" si="62">IF(L207=0,0,K207/L207)</f>
        <v>192</v>
      </c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2:37" s="1" customFormat="1" ht="13.95" customHeight="1" x14ac:dyDescent="0.25">
      <c r="B208" s="1" t="str">
        <f>Roster_Selection_Men!AF233&amp;" " &amp; "JV1 "</f>
        <v xml:space="preserve">Siena Heights University JV1 </v>
      </c>
      <c r="C208" s="1" t="str">
        <f>Roster_Selection_Men!AH233</f>
        <v>23-1805</v>
      </c>
      <c r="D208" s="1" t="str">
        <f>Roster_Selection_Men!AI233</f>
        <v>Jeffrey Dudek</v>
      </c>
      <c r="E208" s="23"/>
      <c r="F208" s="1" t="str">
        <f>IF(ISERROR(Baker_Scores_Men_JV!E208), " ", IF(Baker_Scores_Men_JV!E208 = "Yes", "Yes", "  "))</f>
        <v xml:space="preserve">  </v>
      </c>
      <c r="G208" s="29">
        <v>0</v>
      </c>
      <c r="H208" s="29">
        <v>216</v>
      </c>
      <c r="I208" s="29">
        <v>209</v>
      </c>
      <c r="J208" s="29">
        <v>186</v>
      </c>
      <c r="K208" s="30">
        <f t="shared" si="60"/>
        <v>611</v>
      </c>
      <c r="L208" s="30">
        <f t="shared" si="61"/>
        <v>3</v>
      </c>
      <c r="M208" s="30">
        <f t="shared" si="62"/>
        <v>203.66666666666666</v>
      </c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2:52" s="1" customFormat="1" ht="13.95" customHeight="1" x14ac:dyDescent="0.25">
      <c r="B209" s="1" t="str">
        <f>Roster_Selection_Men!AF234&amp;" " &amp; "JV1 "</f>
        <v xml:space="preserve">Siena Heights University JV1 </v>
      </c>
      <c r="C209" s="1" t="str">
        <f>Roster_Selection_Men!AH234</f>
        <v>20-1456</v>
      </c>
      <c r="D209" s="1" t="str">
        <f>Roster_Selection_Men!AI234</f>
        <v>Joe Wager</v>
      </c>
      <c r="E209" s="23"/>
      <c r="F209" s="1" t="str">
        <f>IF(ISERROR(Baker_Scores_Men_JV!E209), " ", IF(Baker_Scores_Men_JV!E209 = "Yes", "Yes", "  "))</f>
        <v xml:space="preserve">  </v>
      </c>
      <c r="G209" s="29">
        <v>179</v>
      </c>
      <c r="H209" s="29">
        <v>192</v>
      </c>
      <c r="I209" s="29">
        <v>255</v>
      </c>
      <c r="J209" s="29">
        <v>215</v>
      </c>
      <c r="K209" s="30">
        <f t="shared" si="60"/>
        <v>841</v>
      </c>
      <c r="L209" s="30">
        <f t="shared" si="61"/>
        <v>4</v>
      </c>
      <c r="M209" s="30">
        <f t="shared" si="62"/>
        <v>210.25</v>
      </c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2:52" s="1" customFormat="1" ht="13.95" customHeight="1" x14ac:dyDescent="0.25">
      <c r="B210" s="1" t="str">
        <f>Roster_Selection_Men!AF235&amp;" " &amp; "JV1 "</f>
        <v xml:space="preserve">Siena Heights University JV1 </v>
      </c>
      <c r="C210" s="1" t="str">
        <f>Roster_Selection_Men!AH235</f>
        <v>19-45688</v>
      </c>
      <c r="D210" s="1" t="str">
        <f>Roster_Selection_Men!AI235</f>
        <v>Luke Spear</v>
      </c>
      <c r="E210" s="23"/>
      <c r="F210" s="1" t="str">
        <f>IF(ISERROR(Baker_Scores_Men_JV!E210), " ", IF(Baker_Scores_Men_JV!E210 = "Yes", "Yes", "  "))</f>
        <v xml:space="preserve">  </v>
      </c>
      <c r="G210" s="29">
        <v>0</v>
      </c>
      <c r="H210" s="29">
        <v>136</v>
      </c>
      <c r="I210" s="29">
        <v>0</v>
      </c>
      <c r="J210" s="29">
        <v>202</v>
      </c>
      <c r="K210" s="30">
        <f t="shared" si="60"/>
        <v>338</v>
      </c>
      <c r="L210" s="30">
        <f t="shared" si="61"/>
        <v>2</v>
      </c>
      <c r="M210" s="30">
        <f t="shared" si="62"/>
        <v>169</v>
      </c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2:52" s="1" customFormat="1" ht="13.95" customHeight="1" x14ac:dyDescent="0.25">
      <c r="B211" s="1" t="str">
        <f>Roster_Selection_Men!AF236&amp;" " &amp; "JV1 "</f>
        <v xml:space="preserve">Siena Heights University JV1 </v>
      </c>
      <c r="C211" s="1" t="str">
        <f>Roster_Selection_Men!AH236</f>
        <v>20-23576</v>
      </c>
      <c r="D211" s="1" t="str">
        <f>Roster_Selection_Men!AI236</f>
        <v>Nathan Ewing</v>
      </c>
      <c r="E211" s="23"/>
      <c r="F211" s="1" t="str">
        <f>IF(ISERROR(Baker_Scores_Men_JV!E211), " ", IF(Baker_Scores_Men_JV!E211 = "Yes", "Yes", "  "))</f>
        <v xml:space="preserve">  </v>
      </c>
      <c r="G211" s="29">
        <v>212</v>
      </c>
      <c r="H211" s="29">
        <v>176</v>
      </c>
      <c r="I211" s="29">
        <v>0</v>
      </c>
      <c r="J211" s="29">
        <v>160</v>
      </c>
      <c r="K211" s="30">
        <f t="shared" si="60"/>
        <v>548</v>
      </c>
      <c r="L211" s="30">
        <f t="shared" si="61"/>
        <v>3</v>
      </c>
      <c r="M211" s="30">
        <f t="shared" si="62"/>
        <v>182.66666666666666</v>
      </c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2:52" s="1" customFormat="1" ht="13.95" customHeight="1" x14ac:dyDescent="0.25">
      <c r="B212" s="1" t="str">
        <f>Roster_Selection_Men!AF237&amp;" " &amp; "JV1 "</f>
        <v xml:space="preserve">Siena Heights University JV1 </v>
      </c>
      <c r="C212" s="1" t="str">
        <f>Roster_Selection_Men!AH237</f>
        <v>16-144451</v>
      </c>
      <c r="D212" s="1" t="str">
        <f>Roster_Selection_Men!AI237</f>
        <v>Neal Perok</v>
      </c>
      <c r="E212" s="23"/>
      <c r="F212" s="1" t="str">
        <f>IF(ISERROR(Baker_Scores_Men_JV!E212), " ", IF(Baker_Scores_Men_JV!E212 = "Yes", "Yes", "  "))</f>
        <v xml:space="preserve">  </v>
      </c>
      <c r="G212" s="29">
        <v>168</v>
      </c>
      <c r="H212" s="29">
        <v>0</v>
      </c>
      <c r="I212" s="29">
        <v>197</v>
      </c>
      <c r="J212" s="29">
        <v>0</v>
      </c>
      <c r="K212" s="30">
        <f t="shared" si="60"/>
        <v>365</v>
      </c>
      <c r="L212" s="30">
        <f t="shared" si="61"/>
        <v>2</v>
      </c>
      <c r="M212" s="30">
        <f t="shared" si="62"/>
        <v>182.5</v>
      </c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2:52" s="1" customFormat="1" ht="13.95" customHeight="1" x14ac:dyDescent="0.25">
      <c r="B213" s="1" t="str">
        <f>Roster_Selection_Men!AF238&amp;" " &amp; "JV1 "</f>
        <v xml:space="preserve">Siena Heights University JV1 </v>
      </c>
      <c r="C213" s="1" t="str">
        <f>Roster_Selection_Men!AH238</f>
        <v>17-85211</v>
      </c>
      <c r="D213" s="1" t="str">
        <f>Roster_Selection_Men!AI238</f>
        <v>Tim Polidor</v>
      </c>
      <c r="E213" s="23"/>
      <c r="F213" s="1" t="str">
        <f>IF(ISERROR(Baker_Scores_Men_JV!E213), " ", IF(Baker_Scores_Men_JV!E213 = "Yes", "Yes", "  "))</f>
        <v xml:space="preserve">  </v>
      </c>
      <c r="G213" s="29">
        <v>215</v>
      </c>
      <c r="H213" s="29">
        <v>193</v>
      </c>
      <c r="I213" s="29">
        <v>198</v>
      </c>
      <c r="J213" s="29">
        <v>0</v>
      </c>
      <c r="K213" s="30">
        <f t="shared" si="60"/>
        <v>606</v>
      </c>
      <c r="L213" s="30">
        <f t="shared" si="61"/>
        <v>3</v>
      </c>
      <c r="M213" s="30">
        <f t="shared" si="62"/>
        <v>202</v>
      </c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2:52" s="1" customFormat="1" ht="13.95" customHeight="1" x14ac:dyDescent="0.25">
      <c r="B214" s="1" t="str">
        <f>Roster_Selection_Men!AF239&amp;" " &amp; "JV1 "</f>
        <v xml:space="preserve"> JV1 </v>
      </c>
      <c r="C214" s="1" t="str">
        <f>Roster_Selection_Men!AH239</f>
        <v/>
      </c>
      <c r="D214" s="1" t="str">
        <f>Roster_Selection_Men!AI239</f>
        <v/>
      </c>
      <c r="E214" s="23"/>
      <c r="F214" s="1" t="str">
        <f>IF(ISERROR(Baker_Scores_Men_JV!E214), " ", IF(Baker_Scores_Men_JV!E214 = "Yes", "Yes", "  "))</f>
        <v xml:space="preserve">  </v>
      </c>
      <c r="G214" s="29">
        <v>0</v>
      </c>
      <c r="H214" s="29">
        <v>0</v>
      </c>
      <c r="I214" s="29">
        <v>0</v>
      </c>
      <c r="J214" s="29">
        <v>0</v>
      </c>
      <c r="K214" s="30">
        <f t="shared" si="60"/>
        <v>0</v>
      </c>
      <c r="L214" s="30">
        <f t="shared" si="61"/>
        <v>0</v>
      </c>
      <c r="M214" s="30">
        <f t="shared" si="62"/>
        <v>0</v>
      </c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2:52" s="1" customFormat="1" ht="13.95" customHeight="1" x14ac:dyDescent="0.25">
      <c r="B215" s="1" t="s">
        <v>968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30">
        <f t="shared" si="60"/>
        <v>0</v>
      </c>
      <c r="L215" s="30">
        <f t="shared" si="61"/>
        <v>0</v>
      </c>
      <c r="M215" s="30">
        <f t="shared" si="62"/>
        <v>0</v>
      </c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2:52" s="1" customFormat="1" ht="13.95" customHeight="1" x14ac:dyDescent="0.25">
      <c r="B216" s="1" t="s">
        <v>968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30">
        <f t="shared" si="60"/>
        <v>0</v>
      </c>
      <c r="L216" s="30">
        <f t="shared" si="61"/>
        <v>0</v>
      </c>
      <c r="M216" s="30">
        <f t="shared" si="62"/>
        <v>0</v>
      </c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2:52" s="1" customFormat="1" ht="13.95" customHeight="1" x14ac:dyDescent="0.25">
      <c r="B217" s="1" t="s">
        <v>968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2">
        <f t="shared" si="60"/>
        <v>0</v>
      </c>
      <c r="L217" s="32">
        <f t="shared" si="61"/>
        <v>0</v>
      </c>
      <c r="M217" s="30">
        <f t="shared" si="62"/>
        <v>0</v>
      </c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2:52" s="1" customFormat="1" ht="13.95" customHeight="1" x14ac:dyDescent="0.3">
      <c r="B218" s="33"/>
      <c r="G218" s="30">
        <f t="shared" ref="G218:L218" si="63">SUM(G207:G217)</f>
        <v>925</v>
      </c>
      <c r="H218" s="30">
        <f t="shared" si="63"/>
        <v>913</v>
      </c>
      <c r="I218" s="30">
        <f t="shared" si="63"/>
        <v>1071</v>
      </c>
      <c r="J218" s="30">
        <f t="shared" si="63"/>
        <v>976</v>
      </c>
      <c r="K218" s="34">
        <f t="shared" si="63"/>
        <v>3885</v>
      </c>
      <c r="L218" s="34">
        <f t="shared" si="63"/>
        <v>20</v>
      </c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2:52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2:52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2:52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2:52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2:52" s="1" customFormat="1" ht="13.95" customHeight="1" x14ac:dyDescent="0.25">
      <c r="E223" s="35" t="s">
        <v>950</v>
      </c>
      <c r="F223" s="36"/>
      <c r="G223" s="37">
        <f t="shared" ref="G223:L223" si="64">SUM(G23,G36,G49,G62,G75,G88,G101,G114,G127,G140,G153,G166,G179,G192,G205,G218)</f>
        <v>12881</v>
      </c>
      <c r="H223" s="37">
        <f t="shared" si="64"/>
        <v>12893</v>
      </c>
      <c r="I223" s="37">
        <f t="shared" si="64"/>
        <v>13227</v>
      </c>
      <c r="J223" s="37">
        <f t="shared" si="64"/>
        <v>13116</v>
      </c>
      <c r="K223" s="38">
        <f t="shared" si="64"/>
        <v>52117</v>
      </c>
      <c r="L223" s="39">
        <f t="shared" si="64"/>
        <v>285</v>
      </c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Z223" s="1" t="s">
        <v>951</v>
      </c>
    </row>
    <row r="224" spans="2:52" s="1" customFormat="1" ht="13.95" customHeight="1" x14ac:dyDescent="0.25">
      <c r="E224" s="40" t="s">
        <v>952</v>
      </c>
      <c r="F224" s="41"/>
      <c r="G224" s="42">
        <f>SUM(G223/(16))</f>
        <v>805.0625</v>
      </c>
      <c r="H224" s="42">
        <f>SUM(H223/(16))</f>
        <v>805.8125</v>
      </c>
      <c r="I224" s="42">
        <f>SUM(I223/(16))</f>
        <v>826.6875</v>
      </c>
      <c r="J224" s="42">
        <f>SUM(J223/(16))</f>
        <v>819.75</v>
      </c>
      <c r="K224" s="32"/>
      <c r="L224" s="51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J22 G207:J217 G194:J204 G181:J191 G168:J178 G155:J165 G142:J152 G129:J139 G116:J126 G103:J113 G90:J100 G77:J87 G64:J74 G51:J61 G38:J48 G25:J35" xr:uid="{00000000-0002-0000-03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70" zoomScaleNormal="70" workbookViewId="0">
      <pane ySplit="11" topLeftCell="A139" activePane="bottomLeft" state="frozen"/>
      <selection pane="bottomLeft" activeCell="J163" sqref="J163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921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52" customFormat="1" ht="16.2" customHeight="1" x14ac:dyDescent="0.3">
      <c r="C2" s="4"/>
      <c r="D2" s="4"/>
      <c r="E2" s="4"/>
      <c r="F2" s="4"/>
      <c r="AZ2" s="52" t="s">
        <v>922</v>
      </c>
    </row>
    <row r="3" spans="1:54" s="52" customFormat="1" ht="16.2" customHeight="1" x14ac:dyDescent="0.3">
      <c r="B3" s="8" t="s">
        <v>1</v>
      </c>
      <c r="C3" s="9"/>
      <c r="D3" s="4"/>
      <c r="E3" s="9"/>
      <c r="F3" s="9"/>
      <c r="H3" s="53"/>
      <c r="I3" s="53"/>
      <c r="J3" s="54"/>
      <c r="K3" s="54"/>
      <c r="AZ3" s="52" t="s">
        <v>923</v>
      </c>
    </row>
    <row r="4" spans="1:54" s="52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53"/>
      <c r="I4" s="53"/>
      <c r="J4" s="54"/>
      <c r="K4" s="54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3" t="s">
        <v>10</v>
      </c>
    </row>
    <row r="5" spans="1:54" s="52" customFormat="1" ht="16.2" hidden="1" customHeight="1" x14ac:dyDescent="0.3">
      <c r="B5" s="9" t="s">
        <v>11</v>
      </c>
      <c r="C5" s="9" t="s">
        <v>12</v>
      </c>
      <c r="D5" s="4" t="s">
        <v>13</v>
      </c>
      <c r="E5" s="9"/>
      <c r="F5" s="9"/>
      <c r="H5" s="53"/>
      <c r="I5" s="53"/>
      <c r="J5" s="54"/>
      <c r="K5" s="54"/>
    </row>
    <row r="6" spans="1:54" s="52" customFormat="1" ht="16.2" hidden="1" customHeight="1" x14ac:dyDescent="0.3">
      <c r="B6" s="9" t="s">
        <v>15</v>
      </c>
      <c r="C6" s="9"/>
      <c r="D6" s="4" t="s">
        <v>16</v>
      </c>
      <c r="E6" s="9"/>
      <c r="F6" s="9"/>
      <c r="H6" s="55"/>
      <c r="I6" s="53"/>
      <c r="J6" s="54"/>
      <c r="K6" s="54"/>
    </row>
    <row r="7" spans="1:54" s="52" customFormat="1" ht="16.2" customHeight="1" x14ac:dyDescent="0.3">
      <c r="B7" s="56"/>
      <c r="C7" s="16"/>
      <c r="D7" s="4"/>
      <c r="E7" s="4"/>
      <c r="F7" s="4"/>
      <c r="G7" s="54"/>
      <c r="H7" s="54"/>
      <c r="I7" s="54"/>
      <c r="J7" s="54"/>
      <c r="K7" s="54"/>
    </row>
    <row r="8" spans="1:54" s="52" customFormat="1" ht="16.2" customHeight="1" x14ac:dyDescent="0.3">
      <c r="B8" s="8" t="s">
        <v>570</v>
      </c>
      <c r="C8" s="16"/>
      <c r="D8" s="14" t="s">
        <v>20</v>
      </c>
      <c r="E8" s="14" t="s">
        <v>21</v>
      </c>
      <c r="F8" s="4"/>
      <c r="T8" s="9"/>
      <c r="U8" s="9"/>
    </row>
    <row r="9" spans="1:54" s="52" customFormat="1" ht="16.2" hidden="1" customHeight="1" x14ac:dyDescent="0.3">
      <c r="B9" s="8" t="s">
        <v>26</v>
      </c>
      <c r="C9" s="16"/>
      <c r="D9" s="4"/>
      <c r="E9" s="4"/>
      <c r="F9" s="4"/>
      <c r="T9" s="9"/>
      <c r="U9" s="9"/>
    </row>
    <row r="10" spans="1:54" s="52" customFormat="1" ht="16.2" customHeight="1" x14ac:dyDescent="0.3">
      <c r="B10" s="57"/>
      <c r="C10" s="15"/>
      <c r="D10" s="16"/>
      <c r="E10" s="16"/>
      <c r="F10" s="16"/>
      <c r="G10" s="5" t="s">
        <v>924</v>
      </c>
      <c r="H10" s="5" t="s">
        <v>924</v>
      </c>
      <c r="I10" s="5" t="s">
        <v>924</v>
      </c>
      <c r="J10" s="5" t="s">
        <v>924</v>
      </c>
      <c r="K10" s="55"/>
      <c r="L10" s="5" t="s">
        <v>925</v>
      </c>
      <c r="M10" s="18" t="s">
        <v>926</v>
      </c>
      <c r="N10" s="58"/>
      <c r="O10" s="58"/>
      <c r="P10" s="58"/>
      <c r="Q10" s="58"/>
      <c r="R10" s="58"/>
      <c r="S10" s="58"/>
      <c r="T10" s="58"/>
      <c r="U10" s="58"/>
    </row>
    <row r="11" spans="1:54" s="1" customFormat="1" ht="13.95" customHeight="1" x14ac:dyDescent="0.3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929</v>
      </c>
      <c r="G11" s="19">
        <v>1</v>
      </c>
      <c r="H11" s="19">
        <v>2</v>
      </c>
      <c r="I11" s="19">
        <v>3</v>
      </c>
      <c r="J11" s="19">
        <v>4</v>
      </c>
      <c r="K11" s="5" t="s">
        <v>930</v>
      </c>
      <c r="L11" s="5" t="s">
        <v>928</v>
      </c>
      <c r="M11" s="5" t="s">
        <v>931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Roster_Selection_Women!AB11&amp;" " &amp; "V "</f>
        <v xml:space="preserve">Aquinas College V </v>
      </c>
      <c r="C12" s="1" t="str">
        <f>Roster_Selection_Women!AD11</f>
        <v>17-61027</v>
      </c>
      <c r="D12" s="1" t="str">
        <f>Roster_Selection_Women!AE11</f>
        <v>Abby Pecynski</v>
      </c>
      <c r="E12" s="23"/>
      <c r="F12" s="1" t="str">
        <f>IF(ISERROR(Baker_Scores_Women_Var!E12), " ", IF(Baker_Scores_Women_Var!E12 = "Yes", "Yes", "  "))</f>
        <v xml:space="preserve">  </v>
      </c>
      <c r="G12" s="29">
        <v>0</v>
      </c>
      <c r="H12" s="29">
        <v>0</v>
      </c>
      <c r="I12" s="29">
        <v>200</v>
      </c>
      <c r="J12" s="29">
        <v>140</v>
      </c>
      <c r="K12" s="30">
        <f t="shared" ref="K12:K22" si="0">SUM(G12:J12)</f>
        <v>340</v>
      </c>
      <c r="L12" s="30">
        <f t="shared" ref="L12:L22" si="1">COUNTIF(G12:J12, "&gt;0" )</f>
        <v>2</v>
      </c>
      <c r="M12" s="30">
        <f t="shared" ref="M12:M22" si="2">IF(L12=0,0,K12/L12)</f>
        <v>170</v>
      </c>
    </row>
    <row r="13" spans="1:54" s="1" customFormat="1" ht="13.95" customHeight="1" x14ac:dyDescent="0.25">
      <c r="B13" s="1" t="str">
        <f>Roster_Selection_Women!AB12&amp;" " &amp; "V "</f>
        <v xml:space="preserve">Aquinas College V </v>
      </c>
      <c r="C13" s="1" t="str">
        <f>Roster_Selection_Women!AD12</f>
        <v>22-7521</v>
      </c>
      <c r="D13" s="1" t="str">
        <f>Roster_Selection_Women!AE12</f>
        <v>Avery Burk</v>
      </c>
      <c r="E13" s="23"/>
      <c r="F13" s="1" t="str">
        <f>IF(ISERROR(Baker_Scores_Women_Var!E13), " ", IF(Baker_Scores_Women_Var!E13 = "Yes", "Yes", "  "))</f>
        <v xml:space="preserve">  </v>
      </c>
      <c r="G13" s="29">
        <v>0</v>
      </c>
      <c r="H13" s="29">
        <v>0</v>
      </c>
      <c r="I13" s="29">
        <v>173</v>
      </c>
      <c r="J13" s="29">
        <v>114</v>
      </c>
      <c r="K13" s="30">
        <f t="shared" si="0"/>
        <v>287</v>
      </c>
      <c r="L13" s="30">
        <f t="shared" si="1"/>
        <v>2</v>
      </c>
      <c r="M13" s="30">
        <f t="shared" si="2"/>
        <v>143.5</v>
      </c>
    </row>
    <row r="14" spans="1:54" s="1" customFormat="1" ht="13.95" customHeight="1" x14ac:dyDescent="0.25">
      <c r="B14" s="1" t="str">
        <f>Roster_Selection_Women!AB13&amp;" " &amp; "V "</f>
        <v xml:space="preserve">Aquinas College V </v>
      </c>
      <c r="C14" s="1" t="str">
        <f>Roster_Selection_Women!AD13</f>
        <v>5998-4682</v>
      </c>
      <c r="D14" s="1" t="str">
        <f>Roster_Selection_Women!AE13</f>
        <v>Carley Blanchard</v>
      </c>
      <c r="E14" s="23"/>
      <c r="F14" s="1" t="str">
        <f>IF(ISERROR(Baker_Scores_Women_Var!E14), " ", IF(Baker_Scores_Women_Var!E14 = "Yes", "Yes", "  "))</f>
        <v xml:space="preserve">  </v>
      </c>
      <c r="G14" s="29">
        <v>159</v>
      </c>
      <c r="H14" s="29">
        <v>159</v>
      </c>
      <c r="I14" s="29">
        <v>125</v>
      </c>
      <c r="J14" s="29">
        <v>0</v>
      </c>
      <c r="K14" s="30">
        <f t="shared" si="0"/>
        <v>443</v>
      </c>
      <c r="L14" s="30">
        <f t="shared" si="1"/>
        <v>3</v>
      </c>
      <c r="M14" s="30">
        <f t="shared" si="2"/>
        <v>147.66666666666666</v>
      </c>
    </row>
    <row r="15" spans="1:54" s="1" customFormat="1" ht="13.95" customHeight="1" x14ac:dyDescent="0.25">
      <c r="B15" s="1" t="str">
        <f>Roster_Selection_Women!AB14&amp;" " &amp; "V "</f>
        <v xml:space="preserve">Aquinas College V </v>
      </c>
      <c r="C15" s="1" t="str">
        <f>Roster_Selection_Women!AD14</f>
        <v>11-421889</v>
      </c>
      <c r="D15" s="1" t="str">
        <f>Roster_Selection_Women!AE14</f>
        <v>Chloe Fisk</v>
      </c>
      <c r="E15" s="23"/>
      <c r="F15" s="1" t="str">
        <f>IF(ISERROR(Baker_Scores_Women_Var!E15), " ", IF(Baker_Scores_Women_Var!E15 = "Yes", "Yes", "  "))</f>
        <v xml:space="preserve">  </v>
      </c>
      <c r="G15" s="29">
        <v>120</v>
      </c>
      <c r="H15" s="29">
        <v>127</v>
      </c>
      <c r="I15" s="29">
        <v>0</v>
      </c>
      <c r="J15" s="29">
        <v>0</v>
      </c>
      <c r="K15" s="30">
        <f t="shared" si="0"/>
        <v>247</v>
      </c>
      <c r="L15" s="30">
        <f t="shared" si="1"/>
        <v>2</v>
      </c>
      <c r="M15" s="30">
        <f t="shared" si="2"/>
        <v>123.5</v>
      </c>
    </row>
    <row r="16" spans="1:54" s="1" customFormat="1" ht="13.95" customHeight="1" x14ac:dyDescent="0.25">
      <c r="B16" s="1" t="str">
        <f>Roster_Selection_Women!AB15&amp;" " &amp; "V "</f>
        <v xml:space="preserve">Aquinas College V </v>
      </c>
      <c r="C16" s="1" t="str">
        <f>Roster_Selection_Women!AD15</f>
        <v>20-52022</v>
      </c>
      <c r="D16" s="1" t="str">
        <f>Roster_Selection_Women!AE15</f>
        <v>Kayla VanLinden</v>
      </c>
      <c r="E16" s="23"/>
      <c r="F16" s="1" t="str">
        <f>IF(ISERROR(Baker_Scores_Women_Var!E16), " ", IF(Baker_Scores_Women_Var!E16 = "Yes", "Yes", "  "))</f>
        <v xml:space="preserve">  </v>
      </c>
      <c r="G16" s="29">
        <v>197</v>
      </c>
      <c r="H16" s="29">
        <v>225</v>
      </c>
      <c r="I16" s="29">
        <v>205</v>
      </c>
      <c r="J16" s="29">
        <v>219</v>
      </c>
      <c r="K16" s="30">
        <f t="shared" si="0"/>
        <v>846</v>
      </c>
      <c r="L16" s="30">
        <f t="shared" si="1"/>
        <v>4</v>
      </c>
      <c r="M16" s="30">
        <f t="shared" si="2"/>
        <v>211.5</v>
      </c>
    </row>
    <row r="17" spans="2:13" s="1" customFormat="1" ht="13.95" customHeight="1" x14ac:dyDescent="0.25">
      <c r="B17" s="1" t="str">
        <f>Roster_Selection_Women!AB16&amp;" " &amp; "V "</f>
        <v xml:space="preserve">Aquinas College V </v>
      </c>
      <c r="C17" s="1" t="str">
        <f>Roster_Selection_Women!AD16</f>
        <v>20-46531</v>
      </c>
      <c r="D17" s="1" t="str">
        <f>Roster_Selection_Women!AE16</f>
        <v>Mary Brown</v>
      </c>
      <c r="E17" s="23"/>
      <c r="F17" s="1" t="str">
        <f>IF(ISERROR(Baker_Scores_Women_Var!E17), " ", IF(Baker_Scores_Women_Var!E17 = "Yes", "Yes", "  "))</f>
        <v xml:space="preserve">  </v>
      </c>
      <c r="G17" s="29">
        <v>196</v>
      </c>
      <c r="H17" s="29">
        <v>128</v>
      </c>
      <c r="I17" s="29">
        <v>0</v>
      </c>
      <c r="J17" s="29">
        <v>140</v>
      </c>
      <c r="K17" s="30">
        <f t="shared" si="0"/>
        <v>464</v>
      </c>
      <c r="L17" s="30">
        <f t="shared" si="1"/>
        <v>3</v>
      </c>
      <c r="M17" s="30">
        <f t="shared" si="2"/>
        <v>154.66666666666666</v>
      </c>
    </row>
    <row r="18" spans="2:13" s="1" customFormat="1" ht="13.95" customHeight="1" x14ac:dyDescent="0.25">
      <c r="B18" s="1" t="str">
        <f>Roster_Selection_Women!AB17&amp;" " &amp; "V "</f>
        <v xml:space="preserve">Aquinas College V </v>
      </c>
      <c r="C18" s="1" t="str">
        <f>Roster_Selection_Women!AD17</f>
        <v>15-164600</v>
      </c>
      <c r="D18" s="1" t="str">
        <f>Roster_Selection_Women!AE17</f>
        <v>Morgan Jones</v>
      </c>
      <c r="E18" s="23"/>
      <c r="F18" s="1" t="str">
        <f>IF(ISERROR(Baker_Scores_Women_Var!E18), " ", IF(Baker_Scores_Women_Var!E18 = "Yes", "Yes", "  "))</f>
        <v xml:space="preserve">  </v>
      </c>
      <c r="G18" s="29">
        <v>167</v>
      </c>
      <c r="H18" s="29">
        <v>207</v>
      </c>
      <c r="I18" s="29">
        <v>199</v>
      </c>
      <c r="J18" s="29">
        <v>209</v>
      </c>
      <c r="K18" s="30">
        <f t="shared" si="0"/>
        <v>782</v>
      </c>
      <c r="L18" s="30">
        <f t="shared" si="1"/>
        <v>4</v>
      </c>
      <c r="M18" s="30">
        <f t="shared" si="2"/>
        <v>195.5</v>
      </c>
    </row>
    <row r="19" spans="2:13" s="1" customFormat="1" ht="13.95" customHeight="1" x14ac:dyDescent="0.25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30">
        <f t="shared" si="0"/>
        <v>0</v>
      </c>
      <c r="L19" s="30">
        <f t="shared" si="1"/>
        <v>0</v>
      </c>
      <c r="M19" s="30">
        <f t="shared" si="2"/>
        <v>0</v>
      </c>
    </row>
    <row r="20" spans="2:13" s="1" customFormat="1" ht="13.95" customHeight="1" x14ac:dyDescent="0.25">
      <c r="B20" s="1" t="s">
        <v>932</v>
      </c>
      <c r="C20" s="28" t="s">
        <v>8</v>
      </c>
      <c r="D20" s="23" t="s">
        <v>8</v>
      </c>
      <c r="E20" s="23"/>
      <c r="F20" s="23"/>
      <c r="G20" s="29"/>
      <c r="H20" s="29"/>
      <c r="I20" s="29"/>
      <c r="J20" s="29"/>
      <c r="K20" s="30">
        <f t="shared" si="0"/>
        <v>0</v>
      </c>
      <c r="L20" s="30">
        <f t="shared" si="1"/>
        <v>0</v>
      </c>
      <c r="M20" s="30">
        <f t="shared" si="2"/>
        <v>0</v>
      </c>
    </row>
    <row r="21" spans="2:13" s="1" customFormat="1" ht="13.95" customHeight="1" x14ac:dyDescent="0.25">
      <c r="B21" s="1" t="s">
        <v>932</v>
      </c>
      <c r="C21" s="28" t="s">
        <v>8</v>
      </c>
      <c r="D21" s="23" t="s">
        <v>8</v>
      </c>
      <c r="E21" s="23"/>
      <c r="F21" s="23"/>
      <c r="G21" s="29"/>
      <c r="H21" s="29"/>
      <c r="I21" s="29"/>
      <c r="J21" s="29"/>
      <c r="K21" s="30">
        <f t="shared" si="0"/>
        <v>0</v>
      </c>
      <c r="L21" s="30">
        <f t="shared" si="1"/>
        <v>0</v>
      </c>
      <c r="M21" s="30">
        <f t="shared" si="2"/>
        <v>0</v>
      </c>
    </row>
    <row r="22" spans="2:13" s="1" customFormat="1" ht="13.95" customHeight="1" x14ac:dyDescent="0.25">
      <c r="B22" s="1" t="s">
        <v>932</v>
      </c>
      <c r="C22" s="28" t="s">
        <v>8</v>
      </c>
      <c r="D22" s="23" t="s">
        <v>8</v>
      </c>
      <c r="E22" s="23"/>
      <c r="F22" s="23"/>
      <c r="G22" s="31"/>
      <c r="H22" s="31"/>
      <c r="I22" s="31"/>
      <c r="J22" s="31"/>
      <c r="K22" s="32">
        <f t="shared" si="0"/>
        <v>0</v>
      </c>
      <c r="L22" s="32">
        <f t="shared" si="1"/>
        <v>0</v>
      </c>
      <c r="M22" s="30">
        <f t="shared" si="2"/>
        <v>0</v>
      </c>
    </row>
    <row r="23" spans="2:13" s="1" customFormat="1" ht="13.95" customHeight="1" x14ac:dyDescent="0.3">
      <c r="B23" s="33"/>
      <c r="G23" s="30">
        <f t="shared" ref="G23:L23" si="3">SUM(G12:G22)</f>
        <v>839</v>
      </c>
      <c r="H23" s="30">
        <f t="shared" si="3"/>
        <v>846</v>
      </c>
      <c r="I23" s="30">
        <f t="shared" si="3"/>
        <v>902</v>
      </c>
      <c r="J23" s="30">
        <f t="shared" si="3"/>
        <v>822</v>
      </c>
      <c r="K23" s="34">
        <f t="shared" si="3"/>
        <v>3409</v>
      </c>
      <c r="L23" s="34">
        <f t="shared" si="3"/>
        <v>20</v>
      </c>
    </row>
    <row r="24" spans="2:13" s="1" customFormat="1" ht="13.95" customHeight="1" x14ac:dyDescent="0.25"/>
    <row r="25" spans="2:13" s="1" customFormat="1" ht="13.95" customHeight="1" x14ac:dyDescent="0.25">
      <c r="B25" s="1" t="str">
        <f>Roster_Selection_Women!AB23&amp;" " &amp; "V "</f>
        <v xml:space="preserve">Cleary University V </v>
      </c>
      <c r="C25" s="1" t="str">
        <f>Roster_Selection_Women!AD23</f>
        <v>21-43259</v>
      </c>
      <c r="D25" s="1" t="str">
        <f>Roster_Selection_Women!AE23</f>
        <v>Cali Hunter</v>
      </c>
      <c r="E25" s="23"/>
      <c r="F25" s="1" t="str">
        <f>IF(ISERROR(Baker_Scores_Women_Var!E25), " ", IF(Baker_Scores_Women_Var!E25 = "Yes", "Yes", "  "))</f>
        <v xml:space="preserve">  </v>
      </c>
      <c r="G25" s="29">
        <v>170</v>
      </c>
      <c r="H25" s="29">
        <v>157</v>
      </c>
      <c r="I25" s="29">
        <v>179</v>
      </c>
      <c r="J25" s="29">
        <v>165</v>
      </c>
      <c r="K25" s="30">
        <f t="shared" ref="K25:K35" si="4">SUM(G25:J25)</f>
        <v>671</v>
      </c>
      <c r="L25" s="30">
        <f t="shared" ref="L25:L35" si="5">COUNTIF(G25:J25, "&gt;0" )</f>
        <v>4</v>
      </c>
      <c r="M25" s="30">
        <f t="shared" ref="M25:M35" si="6">IF(L25=0,0,K25/L25)</f>
        <v>167.75</v>
      </c>
    </row>
    <row r="26" spans="2:13" s="1" customFormat="1" ht="13.95" customHeight="1" x14ac:dyDescent="0.25">
      <c r="B26" s="1" t="str">
        <f>Roster_Selection_Women!AB24&amp;" " &amp; "V "</f>
        <v xml:space="preserve">Cleary University V </v>
      </c>
      <c r="C26" s="1" t="str">
        <f>Roster_Selection_Women!AD24</f>
        <v>7914-44554</v>
      </c>
      <c r="D26" s="1" t="str">
        <f>Roster_Selection_Women!AE24</f>
        <v>Courtney Witten</v>
      </c>
      <c r="E26" s="23"/>
      <c r="F26" s="1" t="str">
        <f>IF(ISERROR(Baker_Scores_Women_Var!E26), " ", IF(Baker_Scores_Women_Var!E26 = "Yes", "Yes", "  "))</f>
        <v xml:space="preserve">  </v>
      </c>
      <c r="G26" s="29">
        <v>147</v>
      </c>
      <c r="H26" s="29">
        <v>175</v>
      </c>
      <c r="I26" s="29">
        <v>152</v>
      </c>
      <c r="J26" s="29">
        <v>0</v>
      </c>
      <c r="K26" s="30">
        <f t="shared" si="4"/>
        <v>474</v>
      </c>
      <c r="L26" s="30">
        <f t="shared" si="5"/>
        <v>3</v>
      </c>
      <c r="M26" s="30">
        <f t="shared" si="6"/>
        <v>158</v>
      </c>
    </row>
    <row r="27" spans="2:13" s="1" customFormat="1" ht="13.95" customHeight="1" x14ac:dyDescent="0.25">
      <c r="B27" s="1" t="str">
        <f>Roster_Selection_Women!AB25&amp;" " &amp; "V "</f>
        <v xml:space="preserve">Cleary University V </v>
      </c>
      <c r="C27" s="1" t="str">
        <f>Roster_Selection_Women!AD25</f>
        <v>11-396381</v>
      </c>
      <c r="D27" s="1" t="str">
        <f>Roster_Selection_Women!AE25</f>
        <v>Erica Pyden</v>
      </c>
      <c r="E27" s="23"/>
      <c r="F27" s="1" t="str">
        <f>IF(ISERROR(Baker_Scores_Women_Var!E27), " ", IF(Baker_Scores_Women_Var!E27 = "Yes", "Yes", "  "))</f>
        <v xml:space="preserve">  </v>
      </c>
      <c r="G27" s="29">
        <v>0</v>
      </c>
      <c r="H27" s="29">
        <v>0</v>
      </c>
      <c r="I27" s="29">
        <v>0</v>
      </c>
      <c r="J27" s="29">
        <v>161</v>
      </c>
      <c r="K27" s="30">
        <f t="shared" si="4"/>
        <v>161</v>
      </c>
      <c r="L27" s="30">
        <f t="shared" si="5"/>
        <v>1</v>
      </c>
      <c r="M27" s="30">
        <f t="shared" si="6"/>
        <v>161</v>
      </c>
    </row>
    <row r="28" spans="2:13" s="1" customFormat="1" ht="13.95" customHeight="1" x14ac:dyDescent="0.25">
      <c r="B28" s="1" t="str">
        <f>Roster_Selection_Women!AB26&amp;" " &amp; "V "</f>
        <v xml:space="preserve">Cleary University V </v>
      </c>
      <c r="C28" s="1" t="str">
        <f>Roster_Selection_Women!AD26</f>
        <v>16-164469</v>
      </c>
      <c r="D28" s="1" t="str">
        <f>Roster_Selection_Women!AE26</f>
        <v>Hailee Hale</v>
      </c>
      <c r="E28" s="23"/>
      <c r="F28" s="1" t="str">
        <f>IF(ISERROR(Baker_Scores_Women_Var!E28), " ", IF(Baker_Scores_Women_Var!E28 = "Yes", "Yes", "  "))</f>
        <v xml:space="preserve">  </v>
      </c>
      <c r="G28" s="29">
        <v>200</v>
      </c>
      <c r="H28" s="29">
        <v>217</v>
      </c>
      <c r="I28" s="29">
        <v>215</v>
      </c>
      <c r="J28" s="29">
        <v>157</v>
      </c>
      <c r="K28" s="30">
        <f t="shared" si="4"/>
        <v>789</v>
      </c>
      <c r="L28" s="30">
        <f t="shared" si="5"/>
        <v>4</v>
      </c>
      <c r="M28" s="30">
        <f t="shared" si="6"/>
        <v>197.25</v>
      </c>
    </row>
    <row r="29" spans="2:13" s="1" customFormat="1" ht="13.95" customHeight="1" x14ac:dyDescent="0.25">
      <c r="B29" s="1" t="str">
        <f>Roster_Selection_Women!AB27&amp;" " &amp; "V "</f>
        <v xml:space="preserve">Cleary University V </v>
      </c>
      <c r="C29" s="1" t="str">
        <f>Roster_Selection_Women!AD27</f>
        <v>11-447967</v>
      </c>
      <c r="D29" s="1" t="str">
        <f>Roster_Selection_Women!AE27</f>
        <v>Jamie Crandell</v>
      </c>
      <c r="E29" s="23"/>
      <c r="F29" s="1" t="str">
        <f>IF(ISERROR(Baker_Scores_Women_Var!E29), " ", IF(Baker_Scores_Women_Var!E29 = "Yes", "Yes", "  "))</f>
        <v xml:space="preserve">  </v>
      </c>
      <c r="G29" s="29">
        <v>0</v>
      </c>
      <c r="H29" s="29">
        <v>0</v>
      </c>
      <c r="I29" s="29">
        <v>0</v>
      </c>
      <c r="J29" s="29">
        <v>0</v>
      </c>
      <c r="K29" s="30">
        <f t="shared" si="4"/>
        <v>0</v>
      </c>
      <c r="L29" s="30">
        <f t="shared" si="5"/>
        <v>0</v>
      </c>
      <c r="M29" s="30">
        <f t="shared" si="6"/>
        <v>0</v>
      </c>
    </row>
    <row r="30" spans="2:13" s="1" customFormat="1" ht="13.95" customHeight="1" x14ac:dyDescent="0.25">
      <c r="B30" s="1" t="str">
        <f>Roster_Selection_Women!AB28&amp;" " &amp; "V "</f>
        <v xml:space="preserve">Cleary University V </v>
      </c>
      <c r="C30" s="1" t="str">
        <f>Roster_Selection_Women!AD28</f>
        <v>15-103776</v>
      </c>
      <c r="D30" s="1" t="str">
        <f>Roster_Selection_Women!AE28</f>
        <v>Leigha Rue</v>
      </c>
      <c r="E30" s="23"/>
      <c r="F30" s="1" t="str">
        <f>IF(ISERROR(Baker_Scores_Women_Var!E30), " ", IF(Baker_Scores_Women_Var!E30 = "Yes", "Yes", "  "))</f>
        <v xml:space="preserve">  </v>
      </c>
      <c r="G30" s="29">
        <v>185</v>
      </c>
      <c r="H30" s="29">
        <v>154</v>
      </c>
      <c r="I30" s="29">
        <v>201</v>
      </c>
      <c r="J30" s="29">
        <v>201</v>
      </c>
      <c r="K30" s="30">
        <f t="shared" si="4"/>
        <v>741</v>
      </c>
      <c r="L30" s="30">
        <f t="shared" si="5"/>
        <v>4</v>
      </c>
      <c r="M30" s="30">
        <f t="shared" si="6"/>
        <v>185.25</v>
      </c>
    </row>
    <row r="31" spans="2:13" s="1" customFormat="1" ht="13.95" customHeight="1" x14ac:dyDescent="0.25">
      <c r="B31" s="1" t="str">
        <f>Roster_Selection_Women!AB29&amp;" " &amp; "V "</f>
        <v xml:space="preserve">Cleary University V </v>
      </c>
      <c r="C31" s="1" t="str">
        <f>Roster_Selection_Women!AD29</f>
        <v>17-73985</v>
      </c>
      <c r="D31" s="1" t="str">
        <f>Roster_Selection_Women!AE29</f>
        <v>Samantha Dulz</v>
      </c>
      <c r="E31" s="23"/>
      <c r="F31" s="1" t="str">
        <f>IF(ISERROR(Baker_Scores_Women_Var!E31), " ", IF(Baker_Scores_Women_Var!E31 = "Yes", "Yes", "  "))</f>
        <v xml:space="preserve">  </v>
      </c>
      <c r="G31" s="29">
        <v>178</v>
      </c>
      <c r="H31" s="29">
        <v>153</v>
      </c>
      <c r="I31" s="29">
        <v>191</v>
      </c>
      <c r="J31" s="29">
        <v>257</v>
      </c>
      <c r="K31" s="30">
        <f t="shared" si="4"/>
        <v>779</v>
      </c>
      <c r="L31" s="30">
        <f t="shared" si="5"/>
        <v>4</v>
      </c>
      <c r="M31" s="30">
        <f t="shared" si="6"/>
        <v>194.75</v>
      </c>
    </row>
    <row r="32" spans="2:13" s="1" customFormat="1" ht="13.95" customHeight="1" x14ac:dyDescent="0.25">
      <c r="B32" s="1" t="str">
        <f>Roster_Selection_Women!AB30&amp;" " &amp; "V "</f>
        <v xml:space="preserve"> V </v>
      </c>
      <c r="C32" s="1" t="str">
        <f>Roster_Selection_Women!AD30</f>
        <v/>
      </c>
      <c r="D32" s="1" t="str">
        <f>Roster_Selection_Women!AE30</f>
        <v/>
      </c>
      <c r="E32" s="23"/>
      <c r="F32" s="1" t="str">
        <f>IF(ISERROR(Baker_Scores_Women_Var!E32), " ", IF(Baker_Scores_Women_Var!E32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30">
        <f t="shared" si="4"/>
        <v>0</v>
      </c>
      <c r="L32" s="30">
        <f t="shared" si="5"/>
        <v>0</v>
      </c>
      <c r="M32" s="30">
        <f t="shared" si="6"/>
        <v>0</v>
      </c>
    </row>
    <row r="33" spans="2:13" s="1" customFormat="1" ht="13.95" customHeight="1" x14ac:dyDescent="0.25">
      <c r="B33" s="1" t="s">
        <v>933</v>
      </c>
      <c r="C33" s="28" t="s">
        <v>8</v>
      </c>
      <c r="D33" s="23" t="s">
        <v>8</v>
      </c>
      <c r="E33" s="23"/>
      <c r="F33" s="23"/>
      <c r="G33" s="29"/>
      <c r="H33" s="29"/>
      <c r="I33" s="29"/>
      <c r="J33" s="29"/>
      <c r="K33" s="30">
        <f t="shared" si="4"/>
        <v>0</v>
      </c>
      <c r="L33" s="30">
        <f t="shared" si="5"/>
        <v>0</v>
      </c>
      <c r="M33" s="30">
        <f t="shared" si="6"/>
        <v>0</v>
      </c>
    </row>
    <row r="34" spans="2:13" s="1" customFormat="1" ht="13.95" customHeight="1" x14ac:dyDescent="0.25">
      <c r="B34" s="1" t="s">
        <v>933</v>
      </c>
      <c r="C34" s="28" t="s">
        <v>8</v>
      </c>
      <c r="D34" s="23" t="s">
        <v>8</v>
      </c>
      <c r="E34" s="23"/>
      <c r="F34" s="23"/>
      <c r="G34" s="29"/>
      <c r="H34" s="29"/>
      <c r="I34" s="29"/>
      <c r="J34" s="29"/>
      <c r="K34" s="30">
        <f t="shared" si="4"/>
        <v>0</v>
      </c>
      <c r="L34" s="30">
        <f t="shared" si="5"/>
        <v>0</v>
      </c>
      <c r="M34" s="30">
        <f t="shared" si="6"/>
        <v>0</v>
      </c>
    </row>
    <row r="35" spans="2:13" s="1" customFormat="1" ht="13.95" customHeight="1" x14ac:dyDescent="0.25">
      <c r="B35" s="1" t="s">
        <v>933</v>
      </c>
      <c r="C35" s="28" t="s">
        <v>8</v>
      </c>
      <c r="D35" s="23" t="s">
        <v>8</v>
      </c>
      <c r="E35" s="23"/>
      <c r="F35" s="23"/>
      <c r="G35" s="31"/>
      <c r="H35" s="31"/>
      <c r="I35" s="31"/>
      <c r="J35" s="31"/>
      <c r="K35" s="32">
        <f t="shared" si="4"/>
        <v>0</v>
      </c>
      <c r="L35" s="32">
        <f t="shared" si="5"/>
        <v>0</v>
      </c>
      <c r="M35" s="30">
        <f t="shared" si="6"/>
        <v>0</v>
      </c>
    </row>
    <row r="36" spans="2:13" s="1" customFormat="1" ht="13.95" customHeight="1" x14ac:dyDescent="0.3">
      <c r="B36" s="33"/>
      <c r="G36" s="30">
        <f t="shared" ref="G36:L36" si="7">SUM(G25:G35)</f>
        <v>880</v>
      </c>
      <c r="H36" s="30">
        <f t="shared" si="7"/>
        <v>856</v>
      </c>
      <c r="I36" s="30">
        <f t="shared" si="7"/>
        <v>938</v>
      </c>
      <c r="J36" s="30">
        <f t="shared" si="7"/>
        <v>941</v>
      </c>
      <c r="K36" s="34">
        <f t="shared" si="7"/>
        <v>3615</v>
      </c>
      <c r="L36" s="34">
        <f t="shared" si="7"/>
        <v>20</v>
      </c>
    </row>
    <row r="37" spans="2:13" s="1" customFormat="1" ht="13.95" customHeight="1" x14ac:dyDescent="0.25"/>
    <row r="38" spans="2:13" s="1" customFormat="1" ht="13.95" customHeight="1" x14ac:dyDescent="0.25">
      <c r="B38" s="1" t="str">
        <f>Roster_Selection_Women!AB32&amp;" " &amp; "V "</f>
        <v xml:space="preserve">Concordia University V </v>
      </c>
      <c r="C38" s="1" t="str">
        <f>Roster_Selection_Women!AD32</f>
        <v>19-32062</v>
      </c>
      <c r="D38" s="1" t="str">
        <f>Roster_Selection_Women!AE32</f>
        <v>Amanda Fisher</v>
      </c>
      <c r="E38" s="23"/>
      <c r="F38" s="1" t="str">
        <f>IF(ISERROR(Baker_Scores_Women_Var!E38), " ", IF(Baker_Scores_Women_Var!E38 = "Yes", "Yes", "  "))</f>
        <v xml:space="preserve">  </v>
      </c>
      <c r="G38" s="29">
        <v>158</v>
      </c>
      <c r="H38" s="29">
        <v>171</v>
      </c>
      <c r="I38" s="29">
        <v>225</v>
      </c>
      <c r="J38" s="29">
        <v>191</v>
      </c>
      <c r="K38" s="30">
        <f t="shared" ref="K38:K48" si="8">SUM(G38:J38)</f>
        <v>745</v>
      </c>
      <c r="L38" s="30">
        <f t="shared" ref="L38:L48" si="9">COUNTIF(G38:J38, "&gt;0" )</f>
        <v>4</v>
      </c>
      <c r="M38" s="30">
        <f t="shared" ref="M38:M48" si="10">IF(L38=0,0,K38/L38)</f>
        <v>186.25</v>
      </c>
    </row>
    <row r="39" spans="2:13" s="1" customFormat="1" ht="13.95" customHeight="1" x14ac:dyDescent="0.25">
      <c r="B39" s="1" t="str">
        <f>Roster_Selection_Women!AB33&amp;" " &amp; "V "</f>
        <v xml:space="preserve">Concordia University V </v>
      </c>
      <c r="C39" s="1" t="str">
        <f>Roster_Selection_Women!AD33</f>
        <v>11-294037</v>
      </c>
      <c r="D39" s="1" t="str">
        <f>Roster_Selection_Women!AE33</f>
        <v>Arielle Oakley</v>
      </c>
      <c r="E39" s="23"/>
      <c r="F39" s="1" t="str">
        <f>IF(ISERROR(Baker_Scores_Women_Var!E39), " ", IF(Baker_Scores_Women_Var!E39 = "Yes", "Yes", "  "))</f>
        <v xml:space="preserve">  </v>
      </c>
      <c r="G39" s="29">
        <v>0</v>
      </c>
      <c r="H39" s="29">
        <v>0</v>
      </c>
      <c r="I39" s="29">
        <v>0</v>
      </c>
      <c r="J39" s="29">
        <v>0</v>
      </c>
      <c r="K39" s="30">
        <f t="shared" si="8"/>
        <v>0</v>
      </c>
      <c r="L39" s="30">
        <f t="shared" si="9"/>
        <v>0</v>
      </c>
      <c r="M39" s="30">
        <f t="shared" si="10"/>
        <v>0</v>
      </c>
    </row>
    <row r="40" spans="2:13" s="1" customFormat="1" ht="13.95" customHeight="1" x14ac:dyDescent="0.25">
      <c r="B40" s="1" t="str">
        <f>Roster_Selection_Women!AB34&amp;" " &amp; "V "</f>
        <v xml:space="preserve">Concordia University V </v>
      </c>
      <c r="C40" s="1" t="str">
        <f>Roster_Selection_Women!AD34</f>
        <v>11-388021</v>
      </c>
      <c r="D40" s="1" t="str">
        <f>Roster_Selection_Women!AE34</f>
        <v>Brooke Binder</v>
      </c>
      <c r="E40" s="23"/>
      <c r="F40" s="1" t="str">
        <f>IF(ISERROR(Baker_Scores_Women_Var!E40), " ", IF(Baker_Scores_Women_Var!E40 = "Yes", "Yes", "  "))</f>
        <v xml:space="preserve">  </v>
      </c>
      <c r="G40" s="29">
        <v>269</v>
      </c>
      <c r="H40" s="29">
        <v>252</v>
      </c>
      <c r="I40" s="29">
        <v>166</v>
      </c>
      <c r="J40" s="29">
        <v>203</v>
      </c>
      <c r="K40" s="30">
        <f t="shared" si="8"/>
        <v>890</v>
      </c>
      <c r="L40" s="30">
        <f t="shared" si="9"/>
        <v>4</v>
      </c>
      <c r="M40" s="30">
        <f t="shared" si="10"/>
        <v>222.5</v>
      </c>
    </row>
    <row r="41" spans="2:13" s="1" customFormat="1" ht="13.95" customHeight="1" x14ac:dyDescent="0.25">
      <c r="B41" s="1" t="str">
        <f>Roster_Selection_Women!AB35&amp;" " &amp; "V "</f>
        <v xml:space="preserve">Concordia University V </v>
      </c>
      <c r="C41" s="1" t="str">
        <f>Roster_Selection_Women!AD35</f>
        <v>18-84897</v>
      </c>
      <c r="D41" s="1" t="str">
        <f>Roster_Selection_Women!AE35</f>
        <v>Emilee Hughes</v>
      </c>
      <c r="E41" s="23"/>
      <c r="F41" s="1" t="str">
        <f>IF(ISERROR(Baker_Scores_Women_Var!E41), " ", IF(Baker_Scores_Women_Var!E41 = "Yes", "Yes", "  "))</f>
        <v xml:space="preserve">  </v>
      </c>
      <c r="G41" s="29">
        <v>200</v>
      </c>
      <c r="H41" s="29">
        <v>140</v>
      </c>
      <c r="I41" s="29">
        <v>255</v>
      </c>
      <c r="J41" s="29">
        <v>194</v>
      </c>
      <c r="K41" s="30">
        <f t="shared" si="8"/>
        <v>789</v>
      </c>
      <c r="L41" s="30">
        <f t="shared" si="9"/>
        <v>4</v>
      </c>
      <c r="M41" s="30">
        <f t="shared" si="10"/>
        <v>197.25</v>
      </c>
    </row>
    <row r="42" spans="2:13" s="1" customFormat="1" ht="13.95" customHeight="1" x14ac:dyDescent="0.25">
      <c r="B42" s="1" t="str">
        <f>Roster_Selection_Women!AB36&amp;" " &amp; "V "</f>
        <v xml:space="preserve">Concordia University V </v>
      </c>
      <c r="C42" s="1" t="str">
        <f>Roster_Selection_Women!AD36</f>
        <v>5999-7548</v>
      </c>
      <c r="D42" s="1" t="str">
        <f>Roster_Selection_Women!AE36</f>
        <v>Gabriella VanHorn</v>
      </c>
      <c r="E42" s="23"/>
      <c r="F42" s="1" t="str">
        <f>IF(ISERROR(Baker_Scores_Women_Var!E42), " ", IF(Baker_Scores_Women_Var!E42 = "Yes", "Yes", "  "))</f>
        <v xml:space="preserve">  </v>
      </c>
      <c r="G42" s="29">
        <v>157</v>
      </c>
      <c r="H42" s="29">
        <v>199</v>
      </c>
      <c r="I42" s="29">
        <v>222</v>
      </c>
      <c r="J42" s="29">
        <v>181</v>
      </c>
      <c r="K42" s="30">
        <f t="shared" si="8"/>
        <v>759</v>
      </c>
      <c r="L42" s="30">
        <f t="shared" si="9"/>
        <v>4</v>
      </c>
      <c r="M42" s="30">
        <f t="shared" si="10"/>
        <v>189.75</v>
      </c>
    </row>
    <row r="43" spans="2:13" s="1" customFormat="1" ht="13.95" customHeight="1" x14ac:dyDescent="0.25">
      <c r="B43" s="1" t="str">
        <f>Roster_Selection_Women!AB37&amp;" " &amp; "V "</f>
        <v xml:space="preserve">Concordia University V </v>
      </c>
      <c r="C43" s="1" t="str">
        <f>Roster_Selection_Women!AD37</f>
        <v>17-17225</v>
      </c>
      <c r="D43" s="1" t="str">
        <f>Roster_Selection_Women!AE37</f>
        <v>Kyla Peterson</v>
      </c>
      <c r="E43" s="23"/>
      <c r="F43" s="1" t="str">
        <f>IF(ISERROR(Baker_Scores_Women_Var!E43), " ", IF(Baker_Scores_Women_Var!E43 = "Yes", "Yes", "  "))</f>
        <v xml:space="preserve">  </v>
      </c>
      <c r="G43" s="29">
        <v>177</v>
      </c>
      <c r="H43" s="29">
        <v>180</v>
      </c>
      <c r="I43" s="29">
        <v>230</v>
      </c>
      <c r="J43" s="29">
        <v>135</v>
      </c>
      <c r="K43" s="30">
        <f t="shared" si="8"/>
        <v>722</v>
      </c>
      <c r="L43" s="30">
        <f t="shared" si="9"/>
        <v>4</v>
      </c>
      <c r="M43" s="30">
        <f t="shared" si="10"/>
        <v>180.5</v>
      </c>
    </row>
    <row r="44" spans="2:13" s="1" customFormat="1" ht="13.95" customHeight="1" x14ac:dyDescent="0.25">
      <c r="B44" s="1" t="str">
        <f>Roster_Selection_Women!AB38&amp;" " &amp; "V "</f>
        <v xml:space="preserve">Concordia University V </v>
      </c>
      <c r="C44" s="1" t="str">
        <f>Roster_Selection_Women!AD38</f>
        <v>22-23695</v>
      </c>
      <c r="D44" s="1" t="str">
        <f>Roster_Selection_Women!AE38</f>
        <v>Megan Redmond</v>
      </c>
      <c r="E44" s="23"/>
      <c r="F44" s="1" t="str">
        <f>IF(ISERROR(Baker_Scores_Women_Var!E44), " ", IF(Baker_Scores_Women_Var!E44 = "Yes", "Yes", "  "))</f>
        <v xml:space="preserve">  </v>
      </c>
      <c r="G44" s="29">
        <v>0</v>
      </c>
      <c r="H44" s="29">
        <v>0</v>
      </c>
      <c r="I44" s="29">
        <v>0</v>
      </c>
      <c r="J44" s="29">
        <v>0</v>
      </c>
      <c r="K44" s="30">
        <f t="shared" si="8"/>
        <v>0</v>
      </c>
      <c r="L44" s="30">
        <f t="shared" si="9"/>
        <v>0</v>
      </c>
      <c r="M44" s="30">
        <f t="shared" si="10"/>
        <v>0</v>
      </c>
    </row>
    <row r="45" spans="2:13" s="1" customFormat="1" ht="13.95" customHeight="1" x14ac:dyDescent="0.25">
      <c r="B45" s="1" t="str">
        <f>Roster_Selection_Women!AB39&amp;" " &amp; "V "</f>
        <v xml:space="preserve">Concordia University V </v>
      </c>
      <c r="C45" s="1" t="str">
        <f>Roster_Selection_Women!AD39</f>
        <v>11-666975</v>
      </c>
      <c r="D45" s="1" t="str">
        <f>Roster_Selection_Women!AE39</f>
        <v>Ryan Giese</v>
      </c>
      <c r="E45" s="23"/>
      <c r="F45" s="1" t="str">
        <f>IF(ISERROR(Baker_Scores_Women_Var!E45), " ", IF(Baker_Scores_Women_Var!E45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30">
        <f t="shared" si="8"/>
        <v>0</v>
      </c>
      <c r="L45" s="30">
        <f t="shared" si="9"/>
        <v>0</v>
      </c>
      <c r="M45" s="30">
        <f t="shared" si="10"/>
        <v>0</v>
      </c>
    </row>
    <row r="46" spans="2:13" s="1" customFormat="1" ht="13.95" customHeight="1" x14ac:dyDescent="0.25">
      <c r="B46" s="1" t="s">
        <v>934</v>
      </c>
      <c r="C46" s="28" t="s">
        <v>8</v>
      </c>
      <c r="D46" s="23" t="s">
        <v>8</v>
      </c>
      <c r="E46" s="23"/>
      <c r="F46" s="23"/>
      <c r="G46" s="29"/>
      <c r="H46" s="29"/>
      <c r="I46" s="29"/>
      <c r="J46" s="29"/>
      <c r="K46" s="30">
        <f t="shared" si="8"/>
        <v>0</v>
      </c>
      <c r="L46" s="30">
        <f t="shared" si="9"/>
        <v>0</v>
      </c>
      <c r="M46" s="30">
        <f t="shared" si="10"/>
        <v>0</v>
      </c>
    </row>
    <row r="47" spans="2:13" s="1" customFormat="1" ht="13.95" customHeight="1" x14ac:dyDescent="0.25">
      <c r="B47" s="1" t="s">
        <v>934</v>
      </c>
      <c r="C47" s="28" t="s">
        <v>8</v>
      </c>
      <c r="D47" s="23" t="s">
        <v>8</v>
      </c>
      <c r="E47" s="23"/>
      <c r="F47" s="23"/>
      <c r="G47" s="29"/>
      <c r="H47" s="29"/>
      <c r="I47" s="29"/>
      <c r="J47" s="29"/>
      <c r="K47" s="30">
        <f t="shared" si="8"/>
        <v>0</v>
      </c>
      <c r="L47" s="30">
        <f t="shared" si="9"/>
        <v>0</v>
      </c>
      <c r="M47" s="30">
        <f t="shared" si="10"/>
        <v>0</v>
      </c>
    </row>
    <row r="48" spans="2:13" s="1" customFormat="1" ht="13.95" customHeight="1" x14ac:dyDescent="0.25">
      <c r="B48" s="1" t="s">
        <v>934</v>
      </c>
      <c r="C48" s="28" t="s">
        <v>8</v>
      </c>
      <c r="D48" s="23" t="s">
        <v>8</v>
      </c>
      <c r="E48" s="23"/>
      <c r="F48" s="23"/>
      <c r="G48" s="31"/>
      <c r="H48" s="31"/>
      <c r="I48" s="31"/>
      <c r="J48" s="31"/>
      <c r="K48" s="32">
        <f t="shared" si="8"/>
        <v>0</v>
      </c>
      <c r="L48" s="32">
        <f t="shared" si="9"/>
        <v>0</v>
      </c>
      <c r="M48" s="30">
        <f t="shared" si="10"/>
        <v>0</v>
      </c>
    </row>
    <row r="49" spans="2:13" s="1" customFormat="1" ht="13.95" customHeight="1" x14ac:dyDescent="0.3">
      <c r="B49" s="33"/>
      <c r="G49" s="30">
        <f t="shared" ref="G49:L49" si="11">SUM(G38:G48)</f>
        <v>961</v>
      </c>
      <c r="H49" s="30">
        <f t="shared" si="11"/>
        <v>942</v>
      </c>
      <c r="I49" s="30">
        <f t="shared" si="11"/>
        <v>1098</v>
      </c>
      <c r="J49" s="30">
        <f t="shared" si="11"/>
        <v>904</v>
      </c>
      <c r="K49" s="34">
        <f t="shared" si="11"/>
        <v>3905</v>
      </c>
      <c r="L49" s="34">
        <f t="shared" si="11"/>
        <v>20</v>
      </c>
    </row>
    <row r="50" spans="2:13" s="1" customFormat="1" ht="13.95" customHeight="1" x14ac:dyDescent="0.25"/>
    <row r="51" spans="2:13" s="1" customFormat="1" ht="13.95" customHeight="1" x14ac:dyDescent="0.25">
      <c r="B51" s="1" t="str">
        <f>Roster_Selection_Women!AB50&amp;" " &amp; "V "</f>
        <v xml:space="preserve">Cornerstone University V </v>
      </c>
      <c r="C51" s="1" t="str">
        <f>Roster_Selection_Women!AD50</f>
        <v>19-30230</v>
      </c>
      <c r="D51" s="1" t="str">
        <f>Roster_Selection_Women!AE50</f>
        <v>Alayna Ryan</v>
      </c>
      <c r="E51" s="23"/>
      <c r="F51" s="1" t="str">
        <f>IF(ISERROR(Baker_Scores_Women_Var!E51), " ", IF(Baker_Scores_Women_Var!E51 = "Yes", "Yes", "  "))</f>
        <v xml:space="preserve">  </v>
      </c>
      <c r="G51" s="29">
        <v>151</v>
      </c>
      <c r="H51" s="29">
        <v>183</v>
      </c>
      <c r="I51" s="29">
        <v>0</v>
      </c>
      <c r="J51" s="29">
        <v>0</v>
      </c>
      <c r="K51" s="30">
        <f t="shared" ref="K51:K61" si="12">SUM(G51:J51)</f>
        <v>334</v>
      </c>
      <c r="L51" s="30">
        <f t="shared" ref="L51:L61" si="13">COUNTIF(G51:J51, "&gt;0" )</f>
        <v>2</v>
      </c>
      <c r="M51" s="30">
        <f t="shared" ref="M51:M61" si="14">IF(L51=0,0,K51/L51)</f>
        <v>167</v>
      </c>
    </row>
    <row r="52" spans="2:13" s="1" customFormat="1" ht="13.95" customHeight="1" x14ac:dyDescent="0.25">
      <c r="B52" s="1" t="str">
        <f>Roster_Selection_Women!AB51&amp;" " &amp; "V "</f>
        <v xml:space="preserve">Cornerstone University V </v>
      </c>
      <c r="C52" s="1" t="str">
        <f>Roster_Selection_Women!AD51</f>
        <v>22-9023</v>
      </c>
      <c r="D52" s="1" t="str">
        <f>Roster_Selection_Women!AE51</f>
        <v>Amelia Wells</v>
      </c>
      <c r="E52" s="23"/>
      <c r="F52" s="1" t="str">
        <f>IF(ISERROR(Baker_Scores_Women_Var!E52), " ", IF(Baker_Scores_Women_Var!E52 = "Yes", "Yes", "  "))</f>
        <v xml:space="preserve">  </v>
      </c>
      <c r="G52" s="29">
        <v>0</v>
      </c>
      <c r="H52" s="29">
        <v>0</v>
      </c>
      <c r="I52" s="29">
        <v>158</v>
      </c>
      <c r="J52" s="29">
        <v>143</v>
      </c>
      <c r="K52" s="30">
        <f t="shared" si="12"/>
        <v>301</v>
      </c>
      <c r="L52" s="30">
        <f t="shared" si="13"/>
        <v>2</v>
      </c>
      <c r="M52" s="30">
        <f t="shared" si="14"/>
        <v>150.5</v>
      </c>
    </row>
    <row r="53" spans="2:13" s="1" customFormat="1" ht="13.95" customHeight="1" x14ac:dyDescent="0.25">
      <c r="B53" s="1" t="str">
        <f>Roster_Selection_Women!AB52&amp;" " &amp; "V "</f>
        <v xml:space="preserve">Cornerstone University V </v>
      </c>
      <c r="C53" s="1" t="str">
        <f>Roster_Selection_Women!AD52</f>
        <v>7914-5160</v>
      </c>
      <c r="D53" s="1" t="str">
        <f>Roster_Selection_Women!AE52</f>
        <v>Chloe Crick</v>
      </c>
      <c r="E53" s="23"/>
      <c r="F53" s="1" t="str">
        <f>IF(ISERROR(Baker_Scores_Women_Var!E53), " ", IF(Baker_Scores_Women_Var!E53 = "Yes", "Yes", "  "))</f>
        <v xml:space="preserve">  </v>
      </c>
      <c r="G53" s="29">
        <v>169</v>
      </c>
      <c r="H53" s="29">
        <v>190</v>
      </c>
      <c r="I53" s="29">
        <v>232</v>
      </c>
      <c r="J53" s="29">
        <v>158</v>
      </c>
      <c r="K53" s="30">
        <f t="shared" si="12"/>
        <v>749</v>
      </c>
      <c r="L53" s="30">
        <f t="shared" si="13"/>
        <v>4</v>
      </c>
      <c r="M53" s="30">
        <f t="shared" si="14"/>
        <v>187.25</v>
      </c>
    </row>
    <row r="54" spans="2:13" s="1" customFormat="1" ht="13.95" customHeight="1" x14ac:dyDescent="0.25">
      <c r="B54" s="1" t="str">
        <f>Roster_Selection_Women!AB53&amp;" " &amp; "V "</f>
        <v xml:space="preserve">Cornerstone University V </v>
      </c>
      <c r="C54" s="1" t="str">
        <f>Roster_Selection_Women!AD53</f>
        <v>20-3312</v>
      </c>
      <c r="D54" s="1" t="str">
        <f>Roster_Selection_Women!AE53</f>
        <v>Francesca Bontomasi</v>
      </c>
      <c r="E54" s="23"/>
      <c r="F54" s="1" t="str">
        <f>IF(ISERROR(Baker_Scores_Women_Var!E54), " ", IF(Baker_Scores_Women_Var!E54 = "Yes", "Yes", "  "))</f>
        <v xml:space="preserve">  </v>
      </c>
      <c r="G54" s="29">
        <v>211</v>
      </c>
      <c r="H54" s="29">
        <v>160</v>
      </c>
      <c r="I54" s="29">
        <v>183</v>
      </c>
      <c r="J54" s="29">
        <v>130</v>
      </c>
      <c r="K54" s="30">
        <f t="shared" si="12"/>
        <v>684</v>
      </c>
      <c r="L54" s="30">
        <f t="shared" si="13"/>
        <v>4</v>
      </c>
      <c r="M54" s="30">
        <f t="shared" si="14"/>
        <v>171</v>
      </c>
    </row>
    <row r="55" spans="2:13" s="1" customFormat="1" ht="13.95" customHeight="1" x14ac:dyDescent="0.25">
      <c r="B55" s="1" t="str">
        <f>Roster_Selection_Women!AB54&amp;" " &amp; "V "</f>
        <v xml:space="preserve">Cornerstone University V </v>
      </c>
      <c r="C55" s="1" t="str">
        <f>Roster_Selection_Women!AD54</f>
        <v>21-5624</v>
      </c>
      <c r="D55" s="1" t="str">
        <f>Roster_Selection_Women!AE54</f>
        <v>Mackenzie Smith</v>
      </c>
      <c r="E55" s="23"/>
      <c r="F55" s="1" t="str">
        <f>IF(ISERROR(Baker_Scores_Women_Var!E55), " ", IF(Baker_Scores_Women_Var!E55 = "Yes", "Yes", "  "))</f>
        <v xml:space="preserve">  </v>
      </c>
      <c r="G55" s="29">
        <v>0</v>
      </c>
      <c r="H55" s="29">
        <v>0</v>
      </c>
      <c r="I55" s="29">
        <v>0</v>
      </c>
      <c r="J55" s="29">
        <v>166</v>
      </c>
      <c r="K55" s="30">
        <f t="shared" si="12"/>
        <v>166</v>
      </c>
      <c r="L55" s="30">
        <f t="shared" si="13"/>
        <v>1</v>
      </c>
      <c r="M55" s="30">
        <f t="shared" si="14"/>
        <v>166</v>
      </c>
    </row>
    <row r="56" spans="2:13" s="1" customFormat="1" ht="13.95" customHeight="1" x14ac:dyDescent="0.25">
      <c r="B56" s="1" t="str">
        <f>Roster_Selection_Women!AB55&amp;" " &amp; "V "</f>
        <v xml:space="preserve">Cornerstone University V </v>
      </c>
      <c r="C56" s="1" t="str">
        <f>Roster_Selection_Women!AD55</f>
        <v>21-5623</v>
      </c>
      <c r="D56" s="1" t="str">
        <f>Roster_Selection_Women!AE55</f>
        <v>Nicole Will</v>
      </c>
      <c r="E56" s="23"/>
      <c r="F56" s="1" t="str">
        <f>IF(ISERROR(Baker_Scores_Women_Var!E56), " ", IF(Baker_Scores_Women_Var!E56 = "Yes", "Yes", "  "))</f>
        <v xml:space="preserve">  </v>
      </c>
      <c r="G56" s="29">
        <v>205</v>
      </c>
      <c r="H56" s="29">
        <v>202</v>
      </c>
      <c r="I56" s="29">
        <v>215</v>
      </c>
      <c r="J56" s="29">
        <v>202</v>
      </c>
      <c r="K56" s="30">
        <f t="shared" si="12"/>
        <v>824</v>
      </c>
      <c r="L56" s="30">
        <f t="shared" si="13"/>
        <v>4</v>
      </c>
      <c r="M56" s="30">
        <f t="shared" si="14"/>
        <v>206</v>
      </c>
    </row>
    <row r="57" spans="2:13" s="1" customFormat="1" ht="13.95" customHeight="1" x14ac:dyDescent="0.25">
      <c r="B57" s="1" t="str">
        <f>Roster_Selection_Women!AB56&amp;" " &amp; "V "</f>
        <v xml:space="preserve">Cornerstone University V </v>
      </c>
      <c r="C57" s="1" t="str">
        <f>Roster_Selection_Women!AD56</f>
        <v>7916-84</v>
      </c>
      <c r="D57" s="1" t="str">
        <f>Roster_Selection_Women!AE56</f>
        <v>Ryleigh Jordan</v>
      </c>
      <c r="E57" s="23"/>
      <c r="F57" s="1" t="str">
        <f>IF(ISERROR(Baker_Scores_Women_Var!E57), " ", IF(Baker_Scores_Women_Var!E57 = "Yes", "Yes", "  "))</f>
        <v xml:space="preserve">  </v>
      </c>
      <c r="G57" s="29">
        <v>207</v>
      </c>
      <c r="H57" s="29">
        <v>189</v>
      </c>
      <c r="I57" s="29">
        <v>139</v>
      </c>
      <c r="J57" s="29">
        <v>0</v>
      </c>
      <c r="K57" s="30">
        <f t="shared" si="12"/>
        <v>535</v>
      </c>
      <c r="L57" s="30">
        <f t="shared" si="13"/>
        <v>3</v>
      </c>
      <c r="M57" s="30">
        <f t="shared" si="14"/>
        <v>178.33333333333334</v>
      </c>
    </row>
    <row r="58" spans="2:13" s="1" customFormat="1" ht="13.95" customHeight="1" x14ac:dyDescent="0.25">
      <c r="B58" s="1" t="str">
        <f>Roster_Selection_Women!AB57&amp;" " &amp; "V "</f>
        <v xml:space="preserve"> V </v>
      </c>
      <c r="C58" s="1" t="str">
        <f>Roster_Selection_Women!AD57</f>
        <v/>
      </c>
      <c r="D58" s="1" t="str">
        <f>Roster_Selection_Women!AE57</f>
        <v/>
      </c>
      <c r="E58" s="23"/>
      <c r="F58" s="1" t="str">
        <f>IF(ISERROR(Baker_Scores_Women_Var!E58), " ", IF(Baker_Scores_Women_Var!E58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30">
        <f t="shared" si="12"/>
        <v>0</v>
      </c>
      <c r="L58" s="30">
        <f t="shared" si="13"/>
        <v>0</v>
      </c>
      <c r="M58" s="30">
        <f t="shared" si="14"/>
        <v>0</v>
      </c>
    </row>
    <row r="59" spans="2:13" s="1" customFormat="1" ht="13.95" customHeight="1" x14ac:dyDescent="0.25">
      <c r="B59" s="1" t="s">
        <v>935</v>
      </c>
      <c r="C59" s="28" t="s">
        <v>8</v>
      </c>
      <c r="D59" s="23" t="s">
        <v>8</v>
      </c>
      <c r="E59" s="23"/>
      <c r="F59" s="23"/>
      <c r="G59" s="29"/>
      <c r="H59" s="29"/>
      <c r="I59" s="29"/>
      <c r="J59" s="29"/>
      <c r="K59" s="30">
        <f t="shared" si="12"/>
        <v>0</v>
      </c>
      <c r="L59" s="30">
        <f t="shared" si="13"/>
        <v>0</v>
      </c>
      <c r="M59" s="30">
        <f t="shared" si="14"/>
        <v>0</v>
      </c>
    </row>
    <row r="60" spans="2:13" s="1" customFormat="1" ht="13.95" customHeight="1" x14ac:dyDescent="0.25">
      <c r="B60" s="1" t="s">
        <v>935</v>
      </c>
      <c r="C60" s="28" t="s">
        <v>8</v>
      </c>
      <c r="D60" s="23" t="s">
        <v>8</v>
      </c>
      <c r="E60" s="23"/>
      <c r="F60" s="23"/>
      <c r="G60" s="29"/>
      <c r="H60" s="29"/>
      <c r="I60" s="29"/>
      <c r="J60" s="29"/>
      <c r="K60" s="30">
        <f t="shared" si="12"/>
        <v>0</v>
      </c>
      <c r="L60" s="30">
        <f t="shared" si="13"/>
        <v>0</v>
      </c>
      <c r="M60" s="30">
        <f t="shared" si="14"/>
        <v>0</v>
      </c>
    </row>
    <row r="61" spans="2:13" s="1" customFormat="1" ht="13.95" customHeight="1" x14ac:dyDescent="0.25">
      <c r="B61" s="1" t="s">
        <v>935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</row>
    <row r="62" spans="2:13" s="1" customFormat="1" ht="13.95" customHeight="1" x14ac:dyDescent="0.3">
      <c r="B62" s="33"/>
      <c r="G62" s="30">
        <f t="shared" ref="G62:L62" si="15">SUM(G51:G61)</f>
        <v>943</v>
      </c>
      <c r="H62" s="30">
        <f t="shared" si="15"/>
        <v>924</v>
      </c>
      <c r="I62" s="30">
        <f t="shared" si="15"/>
        <v>927</v>
      </c>
      <c r="J62" s="30">
        <f t="shared" si="15"/>
        <v>799</v>
      </c>
      <c r="K62" s="34">
        <f t="shared" si="15"/>
        <v>3593</v>
      </c>
      <c r="L62" s="34">
        <f t="shared" si="15"/>
        <v>20</v>
      </c>
    </row>
    <row r="63" spans="2:13" s="1" customFormat="1" ht="13.95" customHeight="1" x14ac:dyDescent="0.25"/>
    <row r="64" spans="2:13" s="1" customFormat="1" ht="13.95" customHeight="1" x14ac:dyDescent="0.25">
      <c r="B64" s="1" t="str">
        <f>Roster_Selection_Women!AB58&amp;" " &amp; "V "</f>
        <v xml:space="preserve">Ferris State University V </v>
      </c>
      <c r="C64" s="1" t="str">
        <f>Roster_Selection_Women!AD58</f>
        <v>19-11189</v>
      </c>
      <c r="D64" s="1" t="str">
        <f>Roster_Selection_Women!AE58</f>
        <v>Allison Leslie</v>
      </c>
      <c r="E64" s="23"/>
      <c r="F64" s="1" t="str">
        <f>IF(ISERROR(Baker_Scores_Women_Var!E64), " ", IF(Baker_Scores_Women_Var!E64 = "Yes", "Yes", "  "))</f>
        <v xml:space="preserve">  </v>
      </c>
      <c r="G64" s="29">
        <v>135</v>
      </c>
      <c r="H64" s="29">
        <v>183</v>
      </c>
      <c r="I64" s="29">
        <v>140</v>
      </c>
      <c r="J64" s="29">
        <v>161</v>
      </c>
      <c r="K64" s="30">
        <f t="shared" ref="K64:K74" si="16">SUM(G64:J64)</f>
        <v>619</v>
      </c>
      <c r="L64" s="30">
        <f t="shared" ref="L64:L74" si="17">COUNTIF(G64:J64, "&gt;0" )</f>
        <v>4</v>
      </c>
      <c r="M64" s="30">
        <f t="shared" ref="M64:M74" si="18">IF(L64=0,0,K64/L64)</f>
        <v>154.75</v>
      </c>
    </row>
    <row r="65" spans="2:13" s="1" customFormat="1" ht="13.95" customHeight="1" x14ac:dyDescent="0.25">
      <c r="B65" s="1" t="str">
        <f>Roster_Selection_Women!AB59&amp;" " &amp; "V "</f>
        <v xml:space="preserve">Ferris State University V </v>
      </c>
      <c r="C65" s="1" t="str">
        <f>Roster_Selection_Women!AD59</f>
        <v>11-429854</v>
      </c>
      <c r="D65" s="1" t="str">
        <f>Roster_Selection_Women!AE59</f>
        <v>Courtney Wheeler</v>
      </c>
      <c r="E65" s="23"/>
      <c r="F65" s="1" t="str">
        <f>IF(ISERROR(Baker_Scores_Women_Var!E65), " ", IF(Baker_Scores_Women_Var!E65 = "Yes", "Yes", "  "))</f>
        <v xml:space="preserve">  </v>
      </c>
      <c r="G65" s="29">
        <v>161</v>
      </c>
      <c r="H65" s="29">
        <v>167</v>
      </c>
      <c r="I65" s="29">
        <v>151</v>
      </c>
      <c r="J65" s="29">
        <v>131</v>
      </c>
      <c r="K65" s="30">
        <f t="shared" si="16"/>
        <v>610</v>
      </c>
      <c r="L65" s="30">
        <f t="shared" si="17"/>
        <v>4</v>
      </c>
      <c r="M65" s="30">
        <f t="shared" si="18"/>
        <v>152.5</v>
      </c>
    </row>
    <row r="66" spans="2:13" s="1" customFormat="1" ht="13.95" customHeight="1" x14ac:dyDescent="0.25">
      <c r="B66" s="1" t="str">
        <f>Roster_Selection_Women!AB60&amp;" " &amp; "V "</f>
        <v xml:space="preserve">Ferris State University V </v>
      </c>
      <c r="C66" s="1" t="str">
        <f>Roster_Selection_Women!AD60</f>
        <v>11-311342</v>
      </c>
      <c r="D66" s="1" t="str">
        <f>Roster_Selection_Women!AE60</f>
        <v>Emma VanDongen</v>
      </c>
      <c r="E66" s="23"/>
      <c r="F66" s="1" t="str">
        <f>IF(ISERROR(Baker_Scores_Women_Var!E66), " ", IF(Baker_Scores_Women_Var!E66 = "Yes", "Yes", "  "))</f>
        <v xml:space="preserve">  </v>
      </c>
      <c r="G66" s="29">
        <v>194</v>
      </c>
      <c r="H66" s="29">
        <v>244</v>
      </c>
      <c r="I66" s="29">
        <v>182</v>
      </c>
      <c r="J66" s="29">
        <v>218</v>
      </c>
      <c r="K66" s="30">
        <f t="shared" si="16"/>
        <v>838</v>
      </c>
      <c r="L66" s="30">
        <f t="shared" si="17"/>
        <v>4</v>
      </c>
      <c r="M66" s="30">
        <f t="shared" si="18"/>
        <v>209.5</v>
      </c>
    </row>
    <row r="67" spans="2:13" s="1" customFormat="1" ht="13.95" customHeight="1" x14ac:dyDescent="0.25">
      <c r="B67" s="1" t="str">
        <f>Roster_Selection_Women!AB61&amp;" " &amp; "V "</f>
        <v xml:space="preserve">Ferris State University V </v>
      </c>
      <c r="C67" s="1" t="str">
        <f>Roster_Selection_Women!AD61</f>
        <v>7914-53541</v>
      </c>
      <c r="D67" s="1" t="str">
        <f>Roster_Selection_Women!AE61</f>
        <v>Kylie Middleton</v>
      </c>
      <c r="E67" s="23"/>
      <c r="F67" s="1" t="str">
        <f>IF(ISERROR(Baker_Scores_Women_Var!E67), " ", IF(Baker_Scores_Women_Var!E67 = "Yes", "Yes", "  "))</f>
        <v xml:space="preserve">  </v>
      </c>
      <c r="G67" s="29">
        <v>203</v>
      </c>
      <c r="H67" s="29">
        <v>199</v>
      </c>
      <c r="I67" s="29">
        <v>221</v>
      </c>
      <c r="J67" s="29">
        <v>179</v>
      </c>
      <c r="K67" s="30">
        <f t="shared" si="16"/>
        <v>802</v>
      </c>
      <c r="L67" s="30">
        <f t="shared" si="17"/>
        <v>4</v>
      </c>
      <c r="M67" s="30">
        <f t="shared" si="18"/>
        <v>200.5</v>
      </c>
    </row>
    <row r="68" spans="2:13" s="1" customFormat="1" ht="13.95" customHeight="1" x14ac:dyDescent="0.25">
      <c r="B68" s="1" t="str">
        <f>Roster_Selection_Women!AB62&amp;" " &amp; "V "</f>
        <v xml:space="preserve">Ferris State University V </v>
      </c>
      <c r="C68" s="1" t="str">
        <f>Roster_Selection_Women!AD62</f>
        <v>22-27486</v>
      </c>
      <c r="D68" s="1" t="str">
        <f>Roster_Selection_Women!AE62</f>
        <v>Mackenzie Griffin</v>
      </c>
      <c r="E68" s="23"/>
      <c r="F68" s="1" t="str">
        <f>IF(ISERROR(Baker_Scores_Women_Var!E68), " ", IF(Baker_Scores_Women_Var!E68 = "Yes", "Yes", "  "))</f>
        <v xml:space="preserve">  </v>
      </c>
      <c r="G68" s="29">
        <v>0</v>
      </c>
      <c r="H68" s="29">
        <v>159</v>
      </c>
      <c r="I68" s="29">
        <v>150</v>
      </c>
      <c r="J68" s="29">
        <v>179</v>
      </c>
      <c r="K68" s="30">
        <f t="shared" si="16"/>
        <v>488</v>
      </c>
      <c r="L68" s="30">
        <f t="shared" si="17"/>
        <v>3</v>
      </c>
      <c r="M68" s="30">
        <f t="shared" si="18"/>
        <v>162.66666666666666</v>
      </c>
    </row>
    <row r="69" spans="2:13" s="1" customFormat="1" ht="13.95" customHeight="1" x14ac:dyDescent="0.25">
      <c r="B69" s="1" t="str">
        <f>Roster_Selection_Women!AB63&amp;" " &amp; "V "</f>
        <v xml:space="preserve">Ferris State University V </v>
      </c>
      <c r="C69" s="1" t="str">
        <f>Roster_Selection_Women!AD63</f>
        <v>15-154245</v>
      </c>
      <c r="D69" s="1" t="str">
        <f>Roster_Selection_Women!AE63</f>
        <v>Taryn Welling</v>
      </c>
      <c r="E69" s="23"/>
      <c r="F69" s="1" t="str">
        <f>IF(ISERROR(Baker_Scores_Women_Var!E69), " ", IF(Baker_Scores_Women_Var!E69 = "Yes", "Yes", "  "))</f>
        <v xml:space="preserve">  </v>
      </c>
      <c r="G69" s="29">
        <v>113</v>
      </c>
      <c r="H69" s="29">
        <v>0</v>
      </c>
      <c r="I69" s="29">
        <v>0</v>
      </c>
      <c r="J69" s="29">
        <v>0</v>
      </c>
      <c r="K69" s="30">
        <f t="shared" si="16"/>
        <v>113</v>
      </c>
      <c r="L69" s="30">
        <f t="shared" si="17"/>
        <v>1</v>
      </c>
      <c r="M69" s="30">
        <f t="shared" si="18"/>
        <v>113</v>
      </c>
    </row>
    <row r="70" spans="2:13" s="1" customFormat="1" ht="13.95" customHeight="1" x14ac:dyDescent="0.25">
      <c r="B70" s="1" t="str">
        <f>Roster_Selection_Women!AB64&amp;" " &amp; "V "</f>
        <v xml:space="preserve"> V </v>
      </c>
      <c r="C70" s="1" t="str">
        <f>Roster_Selection_Women!AD64</f>
        <v/>
      </c>
      <c r="D70" s="1" t="str">
        <f>Roster_Selection_Women!AE64</f>
        <v/>
      </c>
      <c r="E70" s="23"/>
      <c r="F70" s="1" t="str">
        <f>IF(ISERROR(Baker_Scores_Women_Var!E70), " ", IF(Baker_Scores_Women_Var!E70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30">
        <f t="shared" si="16"/>
        <v>0</v>
      </c>
      <c r="L70" s="30">
        <f t="shared" si="17"/>
        <v>0</v>
      </c>
      <c r="M70" s="30">
        <f t="shared" si="18"/>
        <v>0</v>
      </c>
    </row>
    <row r="71" spans="2:13" s="1" customFormat="1" ht="13.95" customHeight="1" x14ac:dyDescent="0.25">
      <c r="B71" s="1" t="str">
        <f>Roster_Selection_Women!AB65&amp;" " &amp; "V "</f>
        <v xml:space="preserve"> V </v>
      </c>
      <c r="C71" s="1" t="str">
        <f>Roster_Selection_Women!AD65</f>
        <v/>
      </c>
      <c r="D71" s="1" t="str">
        <f>Roster_Selection_Women!AE65</f>
        <v/>
      </c>
      <c r="E71" s="23"/>
      <c r="F71" s="1" t="str">
        <f>IF(ISERROR(Baker_Scores_Women_Var!E71), " ", IF(Baker_Scores_Women_Var!E71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30">
        <f t="shared" si="16"/>
        <v>0</v>
      </c>
      <c r="L71" s="30">
        <f t="shared" si="17"/>
        <v>0</v>
      </c>
      <c r="M71" s="30">
        <f t="shared" si="18"/>
        <v>0</v>
      </c>
    </row>
    <row r="72" spans="2:13" s="1" customFormat="1" ht="13.95" customHeight="1" x14ac:dyDescent="0.25">
      <c r="B72" s="1" t="s">
        <v>936</v>
      </c>
      <c r="C72" s="28" t="s">
        <v>8</v>
      </c>
      <c r="D72" s="23" t="s">
        <v>8</v>
      </c>
      <c r="E72" s="23"/>
      <c r="F72" s="23"/>
      <c r="G72" s="29"/>
      <c r="H72" s="29"/>
      <c r="I72" s="29"/>
      <c r="J72" s="29"/>
      <c r="K72" s="30">
        <f t="shared" si="16"/>
        <v>0</v>
      </c>
      <c r="L72" s="30">
        <f t="shared" si="17"/>
        <v>0</v>
      </c>
      <c r="M72" s="30">
        <f t="shared" si="18"/>
        <v>0</v>
      </c>
    </row>
    <row r="73" spans="2:13" s="1" customFormat="1" ht="13.95" customHeight="1" x14ac:dyDescent="0.25">
      <c r="B73" s="1" t="s">
        <v>936</v>
      </c>
      <c r="C73" s="28" t="s">
        <v>8</v>
      </c>
      <c r="D73" s="23" t="s">
        <v>8</v>
      </c>
      <c r="E73" s="23"/>
      <c r="F73" s="23"/>
      <c r="G73" s="29"/>
      <c r="H73" s="29"/>
      <c r="I73" s="29"/>
      <c r="J73" s="29"/>
      <c r="K73" s="30">
        <f t="shared" si="16"/>
        <v>0</v>
      </c>
      <c r="L73" s="30">
        <f t="shared" si="17"/>
        <v>0</v>
      </c>
      <c r="M73" s="30">
        <f t="shared" si="18"/>
        <v>0</v>
      </c>
    </row>
    <row r="74" spans="2:13" s="1" customFormat="1" ht="13.95" customHeight="1" x14ac:dyDescent="0.25">
      <c r="B74" s="1" t="s">
        <v>936</v>
      </c>
      <c r="C74" s="28" t="s">
        <v>8</v>
      </c>
      <c r="D74" s="23" t="s">
        <v>8</v>
      </c>
      <c r="E74" s="23"/>
      <c r="F74" s="23"/>
      <c r="G74" s="31"/>
      <c r="H74" s="31"/>
      <c r="I74" s="31"/>
      <c r="J74" s="31"/>
      <c r="K74" s="32">
        <f t="shared" si="16"/>
        <v>0</v>
      </c>
      <c r="L74" s="32">
        <f t="shared" si="17"/>
        <v>0</v>
      </c>
      <c r="M74" s="30">
        <f t="shared" si="18"/>
        <v>0</v>
      </c>
    </row>
    <row r="75" spans="2:13" s="1" customFormat="1" ht="13.95" customHeight="1" x14ac:dyDescent="0.3">
      <c r="B75" s="33"/>
      <c r="G75" s="30">
        <f t="shared" ref="G75:L75" si="19">SUM(G64:G74)</f>
        <v>806</v>
      </c>
      <c r="H75" s="30">
        <f t="shared" si="19"/>
        <v>952</v>
      </c>
      <c r="I75" s="30">
        <f t="shared" si="19"/>
        <v>844</v>
      </c>
      <c r="J75" s="30">
        <f t="shared" si="19"/>
        <v>868</v>
      </c>
      <c r="K75" s="34">
        <f t="shared" si="19"/>
        <v>3470</v>
      </c>
      <c r="L75" s="34">
        <f t="shared" si="19"/>
        <v>20</v>
      </c>
    </row>
    <row r="76" spans="2:13" s="1" customFormat="1" ht="13.95" customHeight="1" x14ac:dyDescent="0.25"/>
    <row r="77" spans="2:13" s="1" customFormat="1" ht="13.95" customHeight="1" x14ac:dyDescent="0.25">
      <c r="B77" s="1" t="str">
        <f>Roster_Selection_Women!AB66&amp;" " &amp; "V "</f>
        <v xml:space="preserve">Indiana Institute Of Technology V </v>
      </c>
      <c r="C77" s="1" t="str">
        <f>Roster_Selection_Women!AD66</f>
        <v>11-404183</v>
      </c>
      <c r="D77" s="1" t="str">
        <f>Roster_Selection_Women!AE66</f>
        <v>Jillian Treska</v>
      </c>
      <c r="E77" s="23"/>
      <c r="F77" s="1" t="str">
        <f>IF(ISERROR(Baker_Scores_Women_Var!E77), " ", IF(Baker_Scores_Women_Var!E77 = "Yes", "Yes", "  "))</f>
        <v xml:space="preserve">  </v>
      </c>
      <c r="G77" s="29">
        <v>169</v>
      </c>
      <c r="H77" s="29">
        <v>205</v>
      </c>
      <c r="I77" s="29">
        <v>257</v>
      </c>
      <c r="J77" s="29">
        <v>233</v>
      </c>
      <c r="K77" s="30">
        <f t="shared" ref="K77:K87" si="20">SUM(G77:J77)</f>
        <v>864</v>
      </c>
      <c r="L77" s="30">
        <f t="shared" ref="L77:L87" si="21">COUNTIF(G77:J77, "&gt;0" )</f>
        <v>4</v>
      </c>
      <c r="M77" s="30">
        <f t="shared" ref="M77:M87" si="22">IF(L77=0,0,K77/L77)</f>
        <v>216</v>
      </c>
    </row>
    <row r="78" spans="2:13" s="1" customFormat="1" ht="13.95" customHeight="1" x14ac:dyDescent="0.25">
      <c r="B78" s="1" t="str">
        <f>Roster_Selection_Women!AB67&amp;" " &amp; "V "</f>
        <v xml:space="preserve">Indiana Institute Of Technology V </v>
      </c>
      <c r="C78" s="1" t="str">
        <f>Roster_Selection_Women!AD67</f>
        <v>16-157794</v>
      </c>
      <c r="D78" s="1" t="str">
        <f>Roster_Selection_Women!AE67</f>
        <v>Jordan Downham</v>
      </c>
      <c r="E78" s="23"/>
      <c r="F78" s="1" t="str">
        <f>IF(ISERROR(Baker_Scores_Women_Var!E78), " ", IF(Baker_Scores_Women_Var!E78 = "Yes", "Yes", "  "))</f>
        <v xml:space="preserve">  </v>
      </c>
      <c r="G78" s="29">
        <v>209</v>
      </c>
      <c r="H78" s="29">
        <v>233</v>
      </c>
      <c r="I78" s="29">
        <v>263</v>
      </c>
      <c r="J78" s="29">
        <v>226</v>
      </c>
      <c r="K78" s="30">
        <f t="shared" si="20"/>
        <v>931</v>
      </c>
      <c r="L78" s="30">
        <f t="shared" si="21"/>
        <v>4</v>
      </c>
      <c r="M78" s="30">
        <f t="shared" si="22"/>
        <v>232.75</v>
      </c>
    </row>
    <row r="79" spans="2:13" s="1" customFormat="1" ht="13.95" customHeight="1" x14ac:dyDescent="0.25">
      <c r="B79" s="1" t="str">
        <f>Roster_Selection_Women!AB68&amp;" " &amp; "V "</f>
        <v xml:space="preserve">Indiana Institute Of Technology V </v>
      </c>
      <c r="C79" s="1" t="str">
        <f>Roster_Selection_Women!AD68</f>
        <v>7920-188</v>
      </c>
      <c r="D79" s="1" t="str">
        <f>Roster_Selection_Women!AE68</f>
        <v>Josephine Cehelnik</v>
      </c>
      <c r="E79" s="23"/>
      <c r="F79" s="1" t="str">
        <f>IF(ISERROR(Baker_Scores_Women_Var!E79), " ", IF(Baker_Scores_Women_Var!E79 = "Yes", "Yes", "  "))</f>
        <v xml:space="preserve">  </v>
      </c>
      <c r="G79" s="29">
        <v>0</v>
      </c>
      <c r="H79" s="29">
        <v>0</v>
      </c>
      <c r="I79" s="29">
        <v>0</v>
      </c>
      <c r="J79" s="29">
        <v>0</v>
      </c>
      <c r="K79" s="30">
        <f t="shared" si="20"/>
        <v>0</v>
      </c>
      <c r="L79" s="30">
        <f t="shared" si="21"/>
        <v>0</v>
      </c>
      <c r="M79" s="30">
        <f t="shared" si="22"/>
        <v>0</v>
      </c>
    </row>
    <row r="80" spans="2:13" s="1" customFormat="1" ht="13.95" customHeight="1" x14ac:dyDescent="0.25">
      <c r="B80" s="1" t="str">
        <f>Roster_Selection_Women!AB69&amp;" " &amp; "V "</f>
        <v xml:space="preserve">Indiana Institute Of Technology V </v>
      </c>
      <c r="C80" s="1" t="str">
        <f>Roster_Selection_Women!AD69</f>
        <v>15-44994</v>
      </c>
      <c r="D80" s="1" t="str">
        <f>Roster_Selection_Women!AE69</f>
        <v>Leah Brazier</v>
      </c>
      <c r="E80" s="23"/>
      <c r="F80" s="1" t="str">
        <f>IF(ISERROR(Baker_Scores_Women_Var!E80), " ", IF(Baker_Scores_Women_Var!E80 = "Yes", "Yes", "  "))</f>
        <v xml:space="preserve">  </v>
      </c>
      <c r="G80" s="29">
        <v>0</v>
      </c>
      <c r="H80" s="29">
        <v>0</v>
      </c>
      <c r="I80" s="29">
        <v>0</v>
      </c>
      <c r="J80" s="29">
        <v>0</v>
      </c>
      <c r="K80" s="30">
        <f t="shared" si="20"/>
        <v>0</v>
      </c>
      <c r="L80" s="30">
        <f t="shared" si="21"/>
        <v>0</v>
      </c>
      <c r="M80" s="30">
        <f t="shared" si="22"/>
        <v>0</v>
      </c>
    </row>
    <row r="81" spans="2:13" s="1" customFormat="1" ht="13.95" customHeight="1" x14ac:dyDescent="0.25">
      <c r="B81" s="1" t="str">
        <f>Roster_Selection_Women!AB70&amp;" " &amp; "V "</f>
        <v xml:space="preserve">Indiana Institute Of Technology V </v>
      </c>
      <c r="C81" s="1" t="str">
        <f>Roster_Selection_Women!AD70</f>
        <v>11-352594</v>
      </c>
      <c r="D81" s="1" t="str">
        <f>Roster_Selection_Women!AE70</f>
        <v>Meagan Kennedy</v>
      </c>
      <c r="E81" s="23"/>
      <c r="F81" s="1" t="str">
        <f>IF(ISERROR(Baker_Scores_Women_Var!E81), " ", IF(Baker_Scores_Women_Var!E81 = "Yes", "Yes", "  "))</f>
        <v xml:space="preserve">  </v>
      </c>
      <c r="G81" s="29">
        <v>204</v>
      </c>
      <c r="H81" s="29">
        <v>189</v>
      </c>
      <c r="I81" s="29">
        <v>179</v>
      </c>
      <c r="J81" s="29">
        <v>206</v>
      </c>
      <c r="K81" s="30">
        <f t="shared" si="20"/>
        <v>778</v>
      </c>
      <c r="L81" s="30">
        <f t="shared" si="21"/>
        <v>4</v>
      </c>
      <c r="M81" s="30">
        <f t="shared" si="22"/>
        <v>194.5</v>
      </c>
    </row>
    <row r="82" spans="2:13" s="1" customFormat="1" ht="13.95" customHeight="1" x14ac:dyDescent="0.25">
      <c r="B82" s="1" t="str">
        <f>Roster_Selection_Women!AB71&amp;" " &amp; "V "</f>
        <v xml:space="preserve">Indiana Institute Of Technology V </v>
      </c>
      <c r="C82" s="1" t="str">
        <f>Roster_Selection_Women!AD71</f>
        <v>11-337626</v>
      </c>
      <c r="D82" s="1" t="str">
        <f>Roster_Selection_Women!AE71</f>
        <v>Morgan Nunn</v>
      </c>
      <c r="E82" s="23"/>
      <c r="F82" s="1" t="str">
        <f>IF(ISERROR(Baker_Scores_Women_Var!E82), " ", IF(Baker_Scores_Women_Var!E82 = "Yes", "Yes", "  "))</f>
        <v xml:space="preserve">  </v>
      </c>
      <c r="G82" s="29">
        <v>183</v>
      </c>
      <c r="H82" s="29">
        <v>199</v>
      </c>
      <c r="I82" s="29">
        <v>245</v>
      </c>
      <c r="J82" s="29">
        <v>157</v>
      </c>
      <c r="K82" s="30">
        <f t="shared" si="20"/>
        <v>784</v>
      </c>
      <c r="L82" s="30">
        <f t="shared" si="21"/>
        <v>4</v>
      </c>
      <c r="M82" s="30">
        <f t="shared" si="22"/>
        <v>196</v>
      </c>
    </row>
    <row r="83" spans="2:13" s="1" customFormat="1" ht="13.95" customHeight="1" x14ac:dyDescent="0.25">
      <c r="B83" s="1" t="str">
        <f>Roster_Selection_Women!AB72&amp;" " &amp; "V "</f>
        <v xml:space="preserve">Indiana Institute Of Technology V </v>
      </c>
      <c r="C83" s="1" t="str">
        <f>Roster_Selection_Women!AD72</f>
        <v>18-57048</v>
      </c>
      <c r="D83" s="1" t="str">
        <f>Roster_Selection_Women!AE72</f>
        <v>Natalie Schildhouse</v>
      </c>
      <c r="E83" s="23"/>
      <c r="F83" s="1" t="str">
        <f>IF(ISERROR(Baker_Scores_Women_Var!E83), " ", IF(Baker_Scores_Women_Var!E83 = "Yes", "Yes", "  "))</f>
        <v xml:space="preserve">  </v>
      </c>
      <c r="G83" s="29">
        <v>171</v>
      </c>
      <c r="H83" s="29">
        <v>204</v>
      </c>
      <c r="I83" s="29">
        <v>180</v>
      </c>
      <c r="J83" s="29">
        <v>213</v>
      </c>
      <c r="K83" s="30">
        <f t="shared" si="20"/>
        <v>768</v>
      </c>
      <c r="L83" s="30">
        <f t="shared" si="21"/>
        <v>4</v>
      </c>
      <c r="M83" s="30">
        <f t="shared" si="22"/>
        <v>192</v>
      </c>
    </row>
    <row r="84" spans="2:13" s="1" customFormat="1" ht="13.95" customHeight="1" x14ac:dyDescent="0.25">
      <c r="B84" s="1" t="str">
        <f>Roster_Selection_Women!AB73&amp;" " &amp; "V "</f>
        <v xml:space="preserve">Indiana Institute Of Technology V </v>
      </c>
      <c r="C84" s="1" t="str">
        <f>Roster_Selection_Women!AD73</f>
        <v>11-689811</v>
      </c>
      <c r="D84" s="1" t="str">
        <f>Roster_Selection_Women!AE73</f>
        <v>Ryleigh Hanicq</v>
      </c>
      <c r="E84" s="23"/>
      <c r="F84" s="1" t="str">
        <f>IF(ISERROR(Baker_Scores_Women_Var!E84), " ", IF(Baker_Scores_Women_Var!E84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30">
        <f t="shared" si="20"/>
        <v>0</v>
      </c>
      <c r="L84" s="30">
        <f t="shared" si="21"/>
        <v>0</v>
      </c>
      <c r="M84" s="30">
        <f t="shared" si="22"/>
        <v>0</v>
      </c>
    </row>
    <row r="85" spans="2:13" s="1" customFormat="1" ht="13.95" customHeight="1" x14ac:dyDescent="0.25">
      <c r="B85" s="1" t="s">
        <v>938</v>
      </c>
      <c r="C85" s="28" t="s">
        <v>8</v>
      </c>
      <c r="D85" s="23" t="s">
        <v>8</v>
      </c>
      <c r="E85" s="23"/>
      <c r="F85" s="23"/>
      <c r="G85" s="29"/>
      <c r="H85" s="29"/>
      <c r="I85" s="29"/>
      <c r="J85" s="29"/>
      <c r="K85" s="30">
        <f t="shared" si="20"/>
        <v>0</v>
      </c>
      <c r="L85" s="30">
        <f t="shared" si="21"/>
        <v>0</v>
      </c>
      <c r="M85" s="30">
        <f t="shared" si="22"/>
        <v>0</v>
      </c>
    </row>
    <row r="86" spans="2:13" s="1" customFormat="1" ht="13.95" customHeight="1" x14ac:dyDescent="0.25">
      <c r="B86" s="1" t="s">
        <v>938</v>
      </c>
      <c r="C86" s="28" t="s">
        <v>8</v>
      </c>
      <c r="D86" s="23" t="s">
        <v>8</v>
      </c>
      <c r="E86" s="23"/>
      <c r="F86" s="23"/>
      <c r="G86" s="29"/>
      <c r="H86" s="29"/>
      <c r="I86" s="29"/>
      <c r="J86" s="29"/>
      <c r="K86" s="30">
        <f t="shared" si="20"/>
        <v>0</v>
      </c>
      <c r="L86" s="30">
        <f t="shared" si="21"/>
        <v>0</v>
      </c>
      <c r="M86" s="30">
        <f t="shared" si="22"/>
        <v>0</v>
      </c>
    </row>
    <row r="87" spans="2:13" s="1" customFormat="1" ht="13.95" customHeight="1" x14ac:dyDescent="0.25">
      <c r="B87" s="1" t="s">
        <v>938</v>
      </c>
      <c r="C87" s="28" t="s">
        <v>8</v>
      </c>
      <c r="D87" s="23" t="s">
        <v>8</v>
      </c>
      <c r="E87" s="23"/>
      <c r="F87" s="23"/>
      <c r="G87" s="31"/>
      <c r="H87" s="31"/>
      <c r="I87" s="31"/>
      <c r="J87" s="31"/>
      <c r="K87" s="32">
        <f t="shared" si="20"/>
        <v>0</v>
      </c>
      <c r="L87" s="32">
        <f t="shared" si="21"/>
        <v>0</v>
      </c>
      <c r="M87" s="30">
        <f t="shared" si="22"/>
        <v>0</v>
      </c>
    </row>
    <row r="88" spans="2:13" s="1" customFormat="1" ht="13.95" customHeight="1" x14ac:dyDescent="0.3">
      <c r="B88" s="33"/>
      <c r="G88" s="30">
        <f t="shared" ref="G88:L88" si="23">SUM(G77:G87)</f>
        <v>936</v>
      </c>
      <c r="H88" s="30">
        <f t="shared" si="23"/>
        <v>1030</v>
      </c>
      <c r="I88" s="30">
        <f t="shared" si="23"/>
        <v>1124</v>
      </c>
      <c r="J88" s="30">
        <f t="shared" si="23"/>
        <v>1035</v>
      </c>
      <c r="K88" s="34">
        <f t="shared" si="23"/>
        <v>4125</v>
      </c>
      <c r="L88" s="34">
        <f t="shared" si="23"/>
        <v>20</v>
      </c>
    </row>
    <row r="89" spans="2:13" s="1" customFormat="1" ht="13.95" customHeight="1" x14ac:dyDescent="0.25"/>
    <row r="90" spans="2:13" s="1" customFormat="1" ht="13.95" customHeight="1" x14ac:dyDescent="0.25">
      <c r="B90" s="1" t="str">
        <f>Roster_Selection_Women!AB74&amp;" " &amp; "V "</f>
        <v xml:space="preserve">Lawrence Technological University V </v>
      </c>
      <c r="C90" s="1" t="str">
        <f>Roster_Selection_Women!AD74</f>
        <v>11-738600</v>
      </c>
      <c r="D90" s="1" t="str">
        <f>Roster_Selection_Women!AE74</f>
        <v>Amelia (Mia) Adams</v>
      </c>
      <c r="E90" s="23"/>
      <c r="F90" s="1" t="str">
        <f>IF(ISERROR(Baker_Scores_Women_Var!E90), " ", IF(Baker_Scores_Women_Var!E90 = "Yes", "Yes", "  "))</f>
        <v xml:space="preserve">  </v>
      </c>
      <c r="G90" s="29">
        <v>208</v>
      </c>
      <c r="H90" s="29">
        <v>175</v>
      </c>
      <c r="I90" s="29">
        <v>213</v>
      </c>
      <c r="J90" s="29">
        <v>204</v>
      </c>
      <c r="K90" s="30">
        <f t="shared" ref="K90:K100" si="24">SUM(G90:J90)</f>
        <v>800</v>
      </c>
      <c r="L90" s="30">
        <f t="shared" ref="L90:L100" si="25">COUNTIF(G90:J90, "&gt;0" )</f>
        <v>4</v>
      </c>
      <c r="M90" s="30">
        <f t="shared" ref="M90:M100" si="26">IF(L90=0,0,K90/L90)</f>
        <v>200</v>
      </c>
    </row>
    <row r="91" spans="2:13" s="1" customFormat="1" ht="13.95" customHeight="1" x14ac:dyDescent="0.25">
      <c r="B91" s="1" t="str">
        <f>Roster_Selection_Women!AB75&amp;" " &amp; "V "</f>
        <v xml:space="preserve">Lawrence Technological University V </v>
      </c>
      <c r="C91" s="1" t="str">
        <f>Roster_Selection_Women!AD75</f>
        <v>11-122331</v>
      </c>
      <c r="D91" s="1" t="str">
        <f>Roster_Selection_Women!AE75</f>
        <v>Aubrie Svilar</v>
      </c>
      <c r="E91" s="23"/>
      <c r="F91" s="1" t="str">
        <f>IF(ISERROR(Baker_Scores_Women_Var!E91), " ", IF(Baker_Scores_Women_Var!E91 = "Yes", "Yes", "  "))</f>
        <v xml:space="preserve">  </v>
      </c>
      <c r="G91" s="29">
        <v>0</v>
      </c>
      <c r="H91" s="29">
        <v>0</v>
      </c>
      <c r="I91" s="29">
        <v>0</v>
      </c>
      <c r="J91" s="29">
        <v>0</v>
      </c>
      <c r="K91" s="30">
        <f t="shared" si="24"/>
        <v>0</v>
      </c>
      <c r="L91" s="30">
        <f t="shared" si="25"/>
        <v>0</v>
      </c>
      <c r="M91" s="30">
        <f t="shared" si="26"/>
        <v>0</v>
      </c>
    </row>
    <row r="92" spans="2:13" s="1" customFormat="1" ht="13.95" customHeight="1" x14ac:dyDescent="0.25">
      <c r="B92" s="1" t="str">
        <f>Roster_Selection_Women!AB76&amp;" " &amp; "V "</f>
        <v xml:space="preserve">Lawrence Technological University V </v>
      </c>
      <c r="C92" s="1" t="str">
        <f>Roster_Selection_Women!AD76</f>
        <v>19-76428</v>
      </c>
      <c r="D92" s="1" t="str">
        <f>Roster_Selection_Women!AE76</f>
        <v>Brooke Kochel</v>
      </c>
      <c r="E92" s="23"/>
      <c r="F92" s="1" t="str">
        <f>IF(ISERROR(Baker_Scores_Women_Var!E92), " ", IF(Baker_Scores_Women_Var!E92 = "Yes", "Yes", "  "))</f>
        <v xml:space="preserve">  </v>
      </c>
      <c r="G92" s="29">
        <v>219</v>
      </c>
      <c r="H92" s="29">
        <v>192</v>
      </c>
      <c r="I92" s="29">
        <v>205</v>
      </c>
      <c r="J92" s="29">
        <v>244</v>
      </c>
      <c r="K92" s="30">
        <f t="shared" si="24"/>
        <v>860</v>
      </c>
      <c r="L92" s="30">
        <f t="shared" si="25"/>
        <v>4</v>
      </c>
      <c r="M92" s="30">
        <f t="shared" si="26"/>
        <v>215</v>
      </c>
    </row>
    <row r="93" spans="2:13" s="1" customFormat="1" ht="13.95" customHeight="1" x14ac:dyDescent="0.25">
      <c r="B93" s="1" t="str">
        <f>Roster_Selection_Women!AB77&amp;" " &amp; "V "</f>
        <v xml:space="preserve">Lawrence Technological University V </v>
      </c>
      <c r="C93" s="1" t="str">
        <f>Roster_Selection_Women!AD77</f>
        <v>11-513962</v>
      </c>
      <c r="D93" s="1" t="str">
        <f>Roster_Selection_Women!AE77</f>
        <v>Carly Dlugos</v>
      </c>
      <c r="E93" s="23"/>
      <c r="F93" s="1" t="str">
        <f>IF(ISERROR(Baker_Scores_Women_Var!E93), " ", IF(Baker_Scores_Women_Var!E93 = "Yes", "Yes", "  "))</f>
        <v xml:space="preserve">  </v>
      </c>
      <c r="G93" s="29">
        <v>0</v>
      </c>
      <c r="H93" s="29">
        <v>201</v>
      </c>
      <c r="I93" s="29">
        <v>212</v>
      </c>
      <c r="J93" s="29">
        <v>197</v>
      </c>
      <c r="K93" s="30">
        <f t="shared" si="24"/>
        <v>610</v>
      </c>
      <c r="L93" s="30">
        <f t="shared" si="25"/>
        <v>3</v>
      </c>
      <c r="M93" s="30">
        <f t="shared" si="26"/>
        <v>203.33333333333334</v>
      </c>
    </row>
    <row r="94" spans="2:13" s="1" customFormat="1" ht="13.95" customHeight="1" x14ac:dyDescent="0.25">
      <c r="B94" s="1" t="str">
        <f>Roster_Selection_Women!AB78&amp;" " &amp; "V "</f>
        <v xml:space="preserve">Lawrence Technological University V </v>
      </c>
      <c r="C94" s="1" t="str">
        <f>Roster_Selection_Women!AD78</f>
        <v>17-98244</v>
      </c>
      <c r="D94" s="1" t="str">
        <f>Roster_Selection_Women!AE78</f>
        <v>Caroline Holowenko</v>
      </c>
      <c r="E94" s="23"/>
      <c r="F94" s="1" t="str">
        <f>IF(ISERROR(Baker_Scores_Women_Var!E94), " ", IF(Baker_Scores_Women_Var!E94 = "Yes", "Yes", "  "))</f>
        <v xml:space="preserve">  </v>
      </c>
      <c r="G94" s="29">
        <v>166</v>
      </c>
      <c r="H94" s="29">
        <v>0</v>
      </c>
      <c r="I94" s="29">
        <v>0</v>
      </c>
      <c r="J94" s="29">
        <v>205</v>
      </c>
      <c r="K94" s="30">
        <f t="shared" si="24"/>
        <v>371</v>
      </c>
      <c r="L94" s="30">
        <f t="shared" si="25"/>
        <v>2</v>
      </c>
      <c r="M94" s="30">
        <f t="shared" si="26"/>
        <v>185.5</v>
      </c>
    </row>
    <row r="95" spans="2:13" s="1" customFormat="1" ht="13.95" customHeight="1" x14ac:dyDescent="0.25">
      <c r="B95" s="1" t="str">
        <f>Roster_Selection_Women!AB79&amp;" " &amp; "V "</f>
        <v xml:space="preserve">Lawrence Technological University V </v>
      </c>
      <c r="C95" s="1" t="str">
        <f>Roster_Selection_Women!AD79</f>
        <v>11-555549</v>
      </c>
      <c r="D95" s="1" t="str">
        <f>Roster_Selection_Women!AE79</f>
        <v>Grace Tefend</v>
      </c>
      <c r="E95" s="23"/>
      <c r="F95" s="1" t="str">
        <f>IF(ISERROR(Baker_Scores_Women_Var!E95), " ", IF(Baker_Scores_Women_Var!E95 = "Yes", "Yes", "  "))</f>
        <v xml:space="preserve">  </v>
      </c>
      <c r="G95" s="29">
        <v>0</v>
      </c>
      <c r="H95" s="29">
        <v>0</v>
      </c>
      <c r="I95" s="29">
        <v>214</v>
      </c>
      <c r="J95" s="29">
        <v>147</v>
      </c>
      <c r="K95" s="30">
        <f t="shared" si="24"/>
        <v>361</v>
      </c>
      <c r="L95" s="30">
        <f t="shared" si="25"/>
        <v>2</v>
      </c>
      <c r="M95" s="30">
        <f t="shared" si="26"/>
        <v>180.5</v>
      </c>
    </row>
    <row r="96" spans="2:13" s="1" customFormat="1" ht="13.95" customHeight="1" x14ac:dyDescent="0.25">
      <c r="B96" s="1" t="str">
        <f>Roster_Selection_Women!AB80&amp;" " &amp; "V "</f>
        <v xml:space="preserve">Lawrence Technological University V </v>
      </c>
      <c r="C96" s="1" t="str">
        <f>Roster_Selection_Women!AD80</f>
        <v>11-349673</v>
      </c>
      <c r="D96" s="1" t="str">
        <f>Roster_Selection_Women!AE80</f>
        <v>Leah Williams</v>
      </c>
      <c r="E96" s="23"/>
      <c r="F96" s="1" t="str">
        <f>IF(ISERROR(Baker_Scores_Women_Var!E96), " ", IF(Baker_Scores_Women_Var!E96 = "Yes", "Yes", "  "))</f>
        <v xml:space="preserve">  </v>
      </c>
      <c r="G96" s="29">
        <v>200</v>
      </c>
      <c r="H96" s="29">
        <v>209</v>
      </c>
      <c r="I96" s="29">
        <v>149</v>
      </c>
      <c r="J96" s="29">
        <v>0</v>
      </c>
      <c r="K96" s="30">
        <f t="shared" si="24"/>
        <v>558</v>
      </c>
      <c r="L96" s="30">
        <f t="shared" si="25"/>
        <v>3</v>
      </c>
      <c r="M96" s="30">
        <f t="shared" si="26"/>
        <v>186</v>
      </c>
    </row>
    <row r="97" spans="2:13" s="1" customFormat="1" ht="13.95" customHeight="1" x14ac:dyDescent="0.25">
      <c r="B97" s="1" t="str">
        <f>Roster_Selection_Women!AB81&amp;" " &amp; "V "</f>
        <v xml:space="preserve">Lawrence Technological University V </v>
      </c>
      <c r="C97" s="1" t="str">
        <f>Roster_Selection_Women!AD81</f>
        <v>17-53163</v>
      </c>
      <c r="D97" s="1" t="str">
        <f>Roster_Selection_Women!AE81</f>
        <v>Rachel Iha</v>
      </c>
      <c r="E97" s="23"/>
      <c r="F97" s="1" t="str">
        <f>IF(ISERROR(Baker_Scores_Women_Var!E97), " ", IF(Baker_Scores_Women_Var!E97 = "Yes", "Yes", "  "))</f>
        <v xml:space="preserve">  </v>
      </c>
      <c r="G97" s="29">
        <v>208</v>
      </c>
      <c r="H97" s="29">
        <v>159</v>
      </c>
      <c r="I97" s="29">
        <v>0</v>
      </c>
      <c r="J97" s="29">
        <v>0</v>
      </c>
      <c r="K97" s="30">
        <f t="shared" si="24"/>
        <v>367</v>
      </c>
      <c r="L97" s="30">
        <f t="shared" si="25"/>
        <v>2</v>
      </c>
      <c r="M97" s="30">
        <f t="shared" si="26"/>
        <v>183.5</v>
      </c>
    </row>
    <row r="98" spans="2:13" s="1" customFormat="1" ht="13.95" customHeight="1" x14ac:dyDescent="0.25">
      <c r="B98" s="1" t="s">
        <v>939</v>
      </c>
      <c r="C98" s="28" t="s">
        <v>8</v>
      </c>
      <c r="D98" s="23" t="s">
        <v>8</v>
      </c>
      <c r="E98" s="23"/>
      <c r="F98" s="23"/>
      <c r="G98" s="29"/>
      <c r="H98" s="29"/>
      <c r="I98" s="29"/>
      <c r="J98" s="29"/>
      <c r="K98" s="30">
        <f t="shared" si="24"/>
        <v>0</v>
      </c>
      <c r="L98" s="30">
        <f t="shared" si="25"/>
        <v>0</v>
      </c>
      <c r="M98" s="30">
        <f t="shared" si="26"/>
        <v>0</v>
      </c>
    </row>
    <row r="99" spans="2:13" s="1" customFormat="1" ht="13.95" customHeight="1" x14ac:dyDescent="0.25">
      <c r="B99" s="1" t="s">
        <v>939</v>
      </c>
      <c r="C99" s="28" t="s">
        <v>8</v>
      </c>
      <c r="D99" s="23" t="s">
        <v>8</v>
      </c>
      <c r="E99" s="23"/>
      <c r="F99" s="23"/>
      <c r="G99" s="29"/>
      <c r="H99" s="29"/>
      <c r="I99" s="29"/>
      <c r="J99" s="29"/>
      <c r="K99" s="30">
        <f t="shared" si="24"/>
        <v>0</v>
      </c>
      <c r="L99" s="30">
        <f t="shared" si="25"/>
        <v>0</v>
      </c>
      <c r="M99" s="30">
        <f t="shared" si="26"/>
        <v>0</v>
      </c>
    </row>
    <row r="100" spans="2:13" s="1" customFormat="1" ht="13.95" customHeight="1" x14ac:dyDescent="0.25">
      <c r="B100" s="1" t="s">
        <v>939</v>
      </c>
      <c r="C100" s="28" t="s">
        <v>8</v>
      </c>
      <c r="D100" s="23" t="s">
        <v>8</v>
      </c>
      <c r="E100" s="23"/>
      <c r="F100" s="23"/>
      <c r="G100" s="31"/>
      <c r="H100" s="31"/>
      <c r="I100" s="31"/>
      <c r="J100" s="31"/>
      <c r="K100" s="32">
        <f t="shared" si="24"/>
        <v>0</v>
      </c>
      <c r="L100" s="32">
        <f t="shared" si="25"/>
        <v>0</v>
      </c>
      <c r="M100" s="30">
        <f t="shared" si="26"/>
        <v>0</v>
      </c>
    </row>
    <row r="101" spans="2:13" s="1" customFormat="1" ht="13.95" customHeight="1" x14ac:dyDescent="0.3">
      <c r="B101" s="33"/>
      <c r="G101" s="30">
        <f t="shared" ref="G101:L101" si="27">SUM(G90:G100)</f>
        <v>1001</v>
      </c>
      <c r="H101" s="30">
        <f t="shared" si="27"/>
        <v>936</v>
      </c>
      <c r="I101" s="30">
        <f t="shared" si="27"/>
        <v>993</v>
      </c>
      <c r="J101" s="30">
        <f t="shared" si="27"/>
        <v>997</v>
      </c>
      <c r="K101" s="34">
        <f t="shared" si="27"/>
        <v>3927</v>
      </c>
      <c r="L101" s="34">
        <f t="shared" si="27"/>
        <v>20</v>
      </c>
    </row>
    <row r="102" spans="2:13" s="1" customFormat="1" ht="13.95" customHeight="1" x14ac:dyDescent="0.25"/>
    <row r="103" spans="2:13" s="1" customFormat="1" ht="13.95" customHeight="1" x14ac:dyDescent="0.25">
      <c r="B103" s="1" t="str">
        <f>Roster_Selection_Women!AB87&amp;" " &amp; "V "</f>
        <v xml:space="preserve">Lourdes University V </v>
      </c>
      <c r="C103" s="1" t="str">
        <f>Roster_Selection_Women!AD87</f>
        <v>11-576108</v>
      </c>
      <c r="D103" s="1" t="str">
        <f>Roster_Selection_Women!AE87</f>
        <v>Abigail Arnes</v>
      </c>
      <c r="E103" s="23"/>
      <c r="F103" s="1" t="str">
        <f>IF(ISERROR(Baker_Scores_Women_Var!E103), " ", IF(Baker_Scores_Women_Var!E103 = "Yes", "Yes", "  "))</f>
        <v xml:space="preserve">  </v>
      </c>
      <c r="G103" s="29">
        <v>225</v>
      </c>
      <c r="H103" s="29">
        <v>181</v>
      </c>
      <c r="I103" s="29">
        <v>231</v>
      </c>
      <c r="J103" s="29">
        <v>214</v>
      </c>
      <c r="K103" s="30">
        <f t="shared" ref="K103:K113" si="28">SUM(G103:J103)</f>
        <v>851</v>
      </c>
      <c r="L103" s="30">
        <f t="shared" ref="L103:L113" si="29">COUNTIF(G103:J103, "&gt;0" )</f>
        <v>4</v>
      </c>
      <c r="M103" s="30">
        <f t="shared" ref="M103:M113" si="30">IF(L103=0,0,K103/L103)</f>
        <v>212.75</v>
      </c>
    </row>
    <row r="104" spans="2:13" s="1" customFormat="1" ht="13.95" customHeight="1" x14ac:dyDescent="0.25">
      <c r="B104" s="1" t="str">
        <f>Roster_Selection_Women!AB88&amp;" " &amp; "V "</f>
        <v xml:space="preserve">Lourdes University V </v>
      </c>
      <c r="C104" s="1" t="str">
        <f>Roster_Selection_Women!AD88</f>
        <v>5774-656</v>
      </c>
      <c r="D104" s="1" t="str">
        <f>Roster_Selection_Women!AE88</f>
        <v>Alexandria Hahn</v>
      </c>
      <c r="E104" s="23"/>
      <c r="F104" s="1" t="str">
        <f>IF(ISERROR(Baker_Scores_Women_Var!E104), " ", IF(Baker_Scores_Women_Var!E104 = "Yes", "Yes", "  "))</f>
        <v xml:space="preserve">  </v>
      </c>
      <c r="G104" s="29">
        <v>186</v>
      </c>
      <c r="H104" s="29">
        <v>148</v>
      </c>
      <c r="I104" s="29">
        <v>0</v>
      </c>
      <c r="J104" s="29">
        <v>0</v>
      </c>
      <c r="K104" s="30">
        <f t="shared" si="28"/>
        <v>334</v>
      </c>
      <c r="L104" s="30">
        <f t="shared" si="29"/>
        <v>2</v>
      </c>
      <c r="M104" s="30">
        <f t="shared" si="30"/>
        <v>167</v>
      </c>
    </row>
    <row r="105" spans="2:13" s="1" customFormat="1" ht="13.95" customHeight="1" x14ac:dyDescent="0.25">
      <c r="B105" s="1" t="str">
        <f>Roster_Selection_Women!AB89&amp;" " &amp; "V "</f>
        <v xml:space="preserve">Lourdes University V </v>
      </c>
      <c r="C105" s="1" t="str">
        <f>Roster_Selection_Women!AD89</f>
        <v>11-284777</v>
      </c>
      <c r="D105" s="1" t="str">
        <f>Roster_Selection_Women!AE89</f>
        <v>DeLayna Harvey</v>
      </c>
      <c r="E105" s="23"/>
      <c r="F105" s="1" t="str">
        <f>IF(ISERROR(Baker_Scores_Women_Var!E105), " ", IF(Baker_Scores_Women_Var!E105 = "Yes", "Yes", "  "))</f>
        <v xml:space="preserve">  </v>
      </c>
      <c r="G105" s="29">
        <v>175</v>
      </c>
      <c r="H105" s="29">
        <v>188</v>
      </c>
      <c r="I105" s="29">
        <v>156</v>
      </c>
      <c r="J105" s="29">
        <v>193</v>
      </c>
      <c r="K105" s="30">
        <f t="shared" si="28"/>
        <v>712</v>
      </c>
      <c r="L105" s="30">
        <f t="shared" si="29"/>
        <v>4</v>
      </c>
      <c r="M105" s="30">
        <f t="shared" si="30"/>
        <v>178</v>
      </c>
    </row>
    <row r="106" spans="2:13" s="1" customFormat="1" ht="13.95" customHeight="1" x14ac:dyDescent="0.25">
      <c r="B106" s="1" t="str">
        <f>Roster_Selection_Women!AB90&amp;" " &amp; "V "</f>
        <v xml:space="preserve">Lourdes University V </v>
      </c>
      <c r="C106" s="1" t="str">
        <f>Roster_Selection_Women!AD90</f>
        <v>18-28276</v>
      </c>
      <c r="D106" s="1" t="str">
        <f>Roster_Selection_Women!AE90</f>
        <v>Dezaray McIe</v>
      </c>
      <c r="E106" s="23"/>
      <c r="F106" s="1" t="str">
        <f>IF(ISERROR(Baker_Scores_Women_Var!E106), " ", IF(Baker_Scores_Women_Var!E106 = "Yes", "Yes", "  "))</f>
        <v xml:space="preserve">  </v>
      </c>
      <c r="G106" s="29">
        <v>0</v>
      </c>
      <c r="H106" s="29">
        <v>0</v>
      </c>
      <c r="I106" s="29">
        <v>0</v>
      </c>
      <c r="J106" s="29">
        <v>0</v>
      </c>
      <c r="K106" s="30">
        <f t="shared" si="28"/>
        <v>0</v>
      </c>
      <c r="L106" s="30">
        <f t="shared" si="29"/>
        <v>0</v>
      </c>
      <c r="M106" s="30">
        <f t="shared" si="30"/>
        <v>0</v>
      </c>
    </row>
    <row r="107" spans="2:13" s="1" customFormat="1" ht="13.95" customHeight="1" x14ac:dyDescent="0.25">
      <c r="B107" s="1" t="str">
        <f>Roster_Selection_Women!AB91&amp;" " &amp; "V "</f>
        <v xml:space="preserve">Lourdes University V </v>
      </c>
      <c r="C107" s="1" t="str">
        <f>Roster_Selection_Women!AD91</f>
        <v>17-104813</v>
      </c>
      <c r="D107" s="1" t="str">
        <f>Roster_Selection_Women!AE91</f>
        <v>Jaycie Arnet</v>
      </c>
      <c r="E107" s="23"/>
      <c r="F107" s="1" t="str">
        <f>IF(ISERROR(Baker_Scores_Women_Var!E107), " ", IF(Baker_Scores_Women_Var!E107 = "Yes", "Yes", "  "))</f>
        <v xml:space="preserve">  </v>
      </c>
      <c r="G107" s="29">
        <v>0</v>
      </c>
      <c r="H107" s="29">
        <v>0</v>
      </c>
      <c r="I107" s="29">
        <v>0</v>
      </c>
      <c r="J107" s="29">
        <v>0</v>
      </c>
      <c r="K107" s="30">
        <f t="shared" si="28"/>
        <v>0</v>
      </c>
      <c r="L107" s="30">
        <f t="shared" si="29"/>
        <v>0</v>
      </c>
      <c r="M107" s="30">
        <f t="shared" si="30"/>
        <v>0</v>
      </c>
    </row>
    <row r="108" spans="2:13" s="1" customFormat="1" ht="13.95" customHeight="1" x14ac:dyDescent="0.25">
      <c r="B108" s="1" t="str">
        <f>Roster_Selection_Women!AB92&amp;" " &amp; "V "</f>
        <v xml:space="preserve">Lourdes University V </v>
      </c>
      <c r="C108" s="1" t="str">
        <f>Roster_Selection_Women!AD92</f>
        <v>11-607563</v>
      </c>
      <c r="D108" s="1" t="str">
        <f>Roster_Selection_Women!AE92</f>
        <v>Mikaili Truman</v>
      </c>
      <c r="E108" s="23"/>
      <c r="F108" s="1" t="str">
        <f>IF(ISERROR(Baker_Scores_Women_Var!E108), " ", IF(Baker_Scores_Women_Var!E108 = "Yes", "Yes", "  "))</f>
        <v xml:space="preserve">  </v>
      </c>
      <c r="G108" s="29">
        <v>0</v>
      </c>
      <c r="H108" s="29">
        <v>0</v>
      </c>
      <c r="I108" s="29">
        <v>211</v>
      </c>
      <c r="J108" s="29">
        <v>188</v>
      </c>
      <c r="K108" s="30">
        <f t="shared" si="28"/>
        <v>399</v>
      </c>
      <c r="L108" s="30">
        <f t="shared" si="29"/>
        <v>2</v>
      </c>
      <c r="M108" s="30">
        <f t="shared" si="30"/>
        <v>199.5</v>
      </c>
    </row>
    <row r="109" spans="2:13" s="1" customFormat="1" ht="13.95" customHeight="1" x14ac:dyDescent="0.25">
      <c r="B109" s="1" t="str">
        <f>Roster_Selection_Women!AB93&amp;" " &amp; "V "</f>
        <v xml:space="preserve">Lourdes University V </v>
      </c>
      <c r="C109" s="1" t="str">
        <f>Roster_Selection_Women!AD93</f>
        <v>7914-33762</v>
      </c>
      <c r="D109" s="1" t="str">
        <f>Roster_Selection_Women!AE93</f>
        <v>Sarah Chilvers</v>
      </c>
      <c r="E109" s="23"/>
      <c r="F109" s="1" t="str">
        <f>IF(ISERROR(Baker_Scores_Women_Var!E109), " ", IF(Baker_Scores_Women_Var!E109 = "Yes", "Yes", "  "))</f>
        <v xml:space="preserve">  </v>
      </c>
      <c r="G109" s="29">
        <v>196</v>
      </c>
      <c r="H109" s="29">
        <v>248</v>
      </c>
      <c r="I109" s="29">
        <v>214</v>
      </c>
      <c r="J109" s="29">
        <v>204</v>
      </c>
      <c r="K109" s="30">
        <f t="shared" si="28"/>
        <v>862</v>
      </c>
      <c r="L109" s="30">
        <f t="shared" si="29"/>
        <v>4</v>
      </c>
      <c r="M109" s="30">
        <f t="shared" si="30"/>
        <v>215.5</v>
      </c>
    </row>
    <row r="110" spans="2:13" s="1" customFormat="1" ht="13.95" customHeight="1" x14ac:dyDescent="0.25">
      <c r="B110" s="1" t="str">
        <f>Roster_Selection_Women!AB94&amp;" " &amp; "V "</f>
        <v xml:space="preserve">Lourdes University V </v>
      </c>
      <c r="C110" s="1" t="str">
        <f>Roster_Selection_Women!AD94</f>
        <v>11-743533</v>
      </c>
      <c r="D110" s="1" t="str">
        <f>Roster_Selection_Women!AE94</f>
        <v>Taylor Mcbride</v>
      </c>
      <c r="E110" s="23"/>
      <c r="F110" s="1" t="str">
        <f>IF(ISERROR(Baker_Scores_Women_Var!E110), " ", IF(Baker_Scores_Women_Var!E110 = "Yes", "Yes", "  "))</f>
        <v xml:space="preserve">  </v>
      </c>
      <c r="G110" s="29">
        <v>258</v>
      </c>
      <c r="H110" s="29">
        <v>186</v>
      </c>
      <c r="I110" s="29">
        <v>203</v>
      </c>
      <c r="J110" s="29">
        <v>268</v>
      </c>
      <c r="K110" s="30">
        <f t="shared" si="28"/>
        <v>915</v>
      </c>
      <c r="L110" s="30">
        <f t="shared" si="29"/>
        <v>4</v>
      </c>
      <c r="M110" s="30">
        <f t="shared" si="30"/>
        <v>228.75</v>
      </c>
    </row>
    <row r="111" spans="2:13" s="1" customFormat="1" ht="13.95" customHeight="1" x14ac:dyDescent="0.25">
      <c r="B111" s="1" t="s">
        <v>940</v>
      </c>
      <c r="C111" s="28" t="s">
        <v>8</v>
      </c>
      <c r="D111" s="23" t="s">
        <v>8</v>
      </c>
      <c r="E111" s="23"/>
      <c r="F111" s="23"/>
      <c r="G111" s="29"/>
      <c r="H111" s="29"/>
      <c r="I111" s="29"/>
      <c r="J111" s="29"/>
      <c r="K111" s="30">
        <f t="shared" si="28"/>
        <v>0</v>
      </c>
      <c r="L111" s="30">
        <f t="shared" si="29"/>
        <v>0</v>
      </c>
      <c r="M111" s="30">
        <f t="shared" si="30"/>
        <v>0</v>
      </c>
    </row>
    <row r="112" spans="2:13" s="1" customFormat="1" ht="13.95" customHeight="1" x14ac:dyDescent="0.25">
      <c r="B112" s="1" t="s">
        <v>940</v>
      </c>
      <c r="C112" s="28" t="s">
        <v>8</v>
      </c>
      <c r="D112" s="23" t="s">
        <v>8</v>
      </c>
      <c r="E112" s="23"/>
      <c r="F112" s="23"/>
      <c r="G112" s="29"/>
      <c r="H112" s="29"/>
      <c r="I112" s="29"/>
      <c r="J112" s="29"/>
      <c r="K112" s="30">
        <f t="shared" si="28"/>
        <v>0</v>
      </c>
      <c r="L112" s="30">
        <f t="shared" si="29"/>
        <v>0</v>
      </c>
      <c r="M112" s="30">
        <f t="shared" si="30"/>
        <v>0</v>
      </c>
    </row>
    <row r="113" spans="2:13" s="1" customFormat="1" ht="13.95" customHeight="1" x14ac:dyDescent="0.25">
      <c r="B113" s="1" t="s">
        <v>940</v>
      </c>
      <c r="C113" s="28" t="s">
        <v>8</v>
      </c>
      <c r="D113" s="23" t="s">
        <v>8</v>
      </c>
      <c r="E113" s="23"/>
      <c r="F113" s="23"/>
      <c r="G113" s="31"/>
      <c r="H113" s="31"/>
      <c r="I113" s="31"/>
      <c r="J113" s="31"/>
      <c r="K113" s="32">
        <f t="shared" si="28"/>
        <v>0</v>
      </c>
      <c r="L113" s="32">
        <f t="shared" si="29"/>
        <v>0</v>
      </c>
      <c r="M113" s="30">
        <f t="shared" si="30"/>
        <v>0</v>
      </c>
    </row>
    <row r="114" spans="2:13" s="1" customFormat="1" ht="13.95" customHeight="1" x14ac:dyDescent="0.3">
      <c r="B114" s="33"/>
      <c r="G114" s="30">
        <f t="shared" ref="G114:L114" si="31">SUM(G103:G113)</f>
        <v>1040</v>
      </c>
      <c r="H114" s="30">
        <f t="shared" si="31"/>
        <v>951</v>
      </c>
      <c r="I114" s="30">
        <f t="shared" si="31"/>
        <v>1015</v>
      </c>
      <c r="J114" s="30">
        <f t="shared" si="31"/>
        <v>1067</v>
      </c>
      <c r="K114" s="34">
        <f t="shared" si="31"/>
        <v>4073</v>
      </c>
      <c r="L114" s="34">
        <f t="shared" si="31"/>
        <v>20</v>
      </c>
    </row>
    <row r="115" spans="2:13" s="1" customFormat="1" ht="13.95" customHeight="1" x14ac:dyDescent="0.25"/>
    <row r="116" spans="2:13" s="1" customFormat="1" ht="13.95" customHeight="1" x14ac:dyDescent="0.25">
      <c r="B116" s="1" t="str">
        <f>Roster_Selection_Women!AB95&amp;" " &amp; "V "</f>
        <v xml:space="preserve">Madonna University V </v>
      </c>
      <c r="C116" s="1" t="str">
        <f>Roster_Selection_Women!AD95</f>
        <v>7914-20325</v>
      </c>
      <c r="D116" s="1" t="str">
        <f>Roster_Selection_Women!AE95</f>
        <v>Angelita Rodriguez</v>
      </c>
      <c r="E116" s="23"/>
      <c r="F116" s="1" t="str">
        <f>IF(ISERROR(Baker_Scores_Women_Var!E116), " ", IF(Baker_Scores_Women_Var!E116 = "Yes", "Yes", "  "))</f>
        <v xml:space="preserve">  </v>
      </c>
      <c r="G116" s="29">
        <v>189</v>
      </c>
      <c r="H116" s="29">
        <v>162</v>
      </c>
      <c r="I116" s="29">
        <v>0</v>
      </c>
      <c r="J116" s="29">
        <v>0</v>
      </c>
      <c r="K116" s="30">
        <f t="shared" ref="K116:K126" si="32">SUM(G116:J116)</f>
        <v>351</v>
      </c>
      <c r="L116" s="30">
        <f t="shared" ref="L116:L126" si="33">COUNTIF(G116:J116, "&gt;0" )</f>
        <v>2</v>
      </c>
      <c r="M116" s="30">
        <f t="shared" ref="M116:M126" si="34">IF(L116=0,0,K116/L116)</f>
        <v>175.5</v>
      </c>
    </row>
    <row r="117" spans="2:13" s="1" customFormat="1" ht="13.95" customHeight="1" x14ac:dyDescent="0.25">
      <c r="B117" s="1" t="str">
        <f>Roster_Selection_Women!AB96&amp;" " &amp; "V "</f>
        <v xml:space="preserve">Madonna University V </v>
      </c>
      <c r="C117" s="1" t="str">
        <f>Roster_Selection_Women!AD96</f>
        <v>11-85881</v>
      </c>
      <c r="D117" s="1" t="str">
        <f>Roster_Selection_Women!AE96</f>
        <v>Cassidy Halstead</v>
      </c>
      <c r="E117" s="23"/>
      <c r="F117" s="1" t="str">
        <f>IF(ISERROR(Baker_Scores_Women_Var!E117), " ", IF(Baker_Scores_Women_Var!E117 = "Yes", "Yes", "  "))</f>
        <v xml:space="preserve">  </v>
      </c>
      <c r="G117" s="29">
        <v>0</v>
      </c>
      <c r="H117" s="29">
        <v>0</v>
      </c>
      <c r="I117" s="29">
        <v>181</v>
      </c>
      <c r="J117" s="29">
        <v>182</v>
      </c>
      <c r="K117" s="30">
        <f t="shared" si="32"/>
        <v>363</v>
      </c>
      <c r="L117" s="30">
        <f t="shared" si="33"/>
        <v>2</v>
      </c>
      <c r="M117" s="30">
        <f t="shared" si="34"/>
        <v>181.5</v>
      </c>
    </row>
    <row r="118" spans="2:13" s="1" customFormat="1" ht="13.95" customHeight="1" x14ac:dyDescent="0.25">
      <c r="B118" s="1" t="str">
        <f>Roster_Selection_Women!AB97&amp;" " &amp; "V "</f>
        <v xml:space="preserve">Madonna University V </v>
      </c>
      <c r="C118" s="1" t="str">
        <f>Roster_Selection_Women!AD97</f>
        <v>11-151762</v>
      </c>
      <c r="D118" s="1" t="str">
        <f>Roster_Selection_Women!AE97</f>
        <v>Jillian Lipinski</v>
      </c>
      <c r="E118" s="23"/>
      <c r="F118" s="1" t="str">
        <f>IF(ISERROR(Baker_Scores_Women_Var!E118), " ", IF(Baker_Scores_Women_Var!E118 = "Yes", "Yes", "  "))</f>
        <v xml:space="preserve">  </v>
      </c>
      <c r="G118" s="29">
        <v>161</v>
      </c>
      <c r="H118" s="29">
        <v>177</v>
      </c>
      <c r="I118" s="29">
        <v>193</v>
      </c>
      <c r="J118" s="29">
        <v>190</v>
      </c>
      <c r="K118" s="30">
        <f t="shared" si="32"/>
        <v>721</v>
      </c>
      <c r="L118" s="30">
        <f t="shared" si="33"/>
        <v>4</v>
      </c>
      <c r="M118" s="30">
        <f t="shared" si="34"/>
        <v>180.25</v>
      </c>
    </row>
    <row r="119" spans="2:13" s="1" customFormat="1" ht="13.95" customHeight="1" x14ac:dyDescent="0.25">
      <c r="B119" s="1" t="str">
        <f>Roster_Selection_Women!AB98&amp;" " &amp; "V "</f>
        <v xml:space="preserve">Madonna University V </v>
      </c>
      <c r="C119" s="1" t="str">
        <f>Roster_Selection_Women!AD98</f>
        <v>11-307138</v>
      </c>
      <c r="D119" s="1" t="str">
        <f>Roster_Selection_Women!AE98</f>
        <v>Katherine Dybicki</v>
      </c>
      <c r="E119" s="23"/>
      <c r="F119" s="1" t="str">
        <f>IF(ISERROR(Baker_Scores_Women_Var!E119), " ", IF(Baker_Scores_Women_Var!E119 = "Yes", "Yes", "  "))</f>
        <v xml:space="preserve">  </v>
      </c>
      <c r="G119" s="29">
        <v>0</v>
      </c>
      <c r="H119" s="29">
        <v>0</v>
      </c>
      <c r="I119" s="29">
        <v>0</v>
      </c>
      <c r="J119" s="29">
        <v>212</v>
      </c>
      <c r="K119" s="30">
        <f t="shared" si="32"/>
        <v>212</v>
      </c>
      <c r="L119" s="30">
        <f t="shared" si="33"/>
        <v>1</v>
      </c>
      <c r="M119" s="30">
        <f t="shared" si="34"/>
        <v>212</v>
      </c>
    </row>
    <row r="120" spans="2:13" s="1" customFormat="1" ht="13.95" customHeight="1" x14ac:dyDescent="0.25">
      <c r="B120" s="1" t="str">
        <f>Roster_Selection_Women!AB99&amp;" " &amp; "V "</f>
        <v xml:space="preserve">Madonna University V </v>
      </c>
      <c r="C120" s="1" t="str">
        <f>Roster_Selection_Women!AD99</f>
        <v>15-114407</v>
      </c>
      <c r="D120" s="1" t="str">
        <f>Roster_Selection_Women!AE99</f>
        <v>Laila Lupercio</v>
      </c>
      <c r="E120" s="23"/>
      <c r="F120" s="1" t="str">
        <f>IF(ISERROR(Baker_Scores_Women_Var!E120), " ", IF(Baker_Scores_Women_Var!E120 = "Yes", "Yes", "  "))</f>
        <v xml:space="preserve">  </v>
      </c>
      <c r="G120" s="29">
        <v>169</v>
      </c>
      <c r="H120" s="29">
        <v>181</v>
      </c>
      <c r="I120" s="29">
        <v>180</v>
      </c>
      <c r="J120" s="29">
        <v>192</v>
      </c>
      <c r="K120" s="30">
        <f t="shared" si="32"/>
        <v>722</v>
      </c>
      <c r="L120" s="30">
        <f t="shared" si="33"/>
        <v>4</v>
      </c>
      <c r="M120" s="30">
        <f t="shared" si="34"/>
        <v>180.5</v>
      </c>
    </row>
    <row r="121" spans="2:13" s="1" customFormat="1" ht="13.95" customHeight="1" x14ac:dyDescent="0.25">
      <c r="B121" s="1" t="str">
        <f>Roster_Selection_Women!AB100&amp;" " &amp; "V "</f>
        <v xml:space="preserve">Madonna University V </v>
      </c>
      <c r="C121" s="1" t="str">
        <f>Roster_Selection_Women!AD100</f>
        <v>7914-5720</v>
      </c>
      <c r="D121" s="1" t="str">
        <f>Roster_Selection_Women!AE100</f>
        <v>Maya Janowicz</v>
      </c>
      <c r="E121" s="23"/>
      <c r="F121" s="1" t="str">
        <f>IF(ISERROR(Baker_Scores_Women_Var!E121), " ", IF(Baker_Scores_Women_Var!E121 = "Yes", "Yes", "  "))</f>
        <v xml:space="preserve">  </v>
      </c>
      <c r="G121" s="29">
        <v>183</v>
      </c>
      <c r="H121" s="29">
        <v>186</v>
      </c>
      <c r="I121" s="29">
        <v>158</v>
      </c>
      <c r="J121" s="29">
        <v>0</v>
      </c>
      <c r="K121" s="30">
        <f t="shared" si="32"/>
        <v>527</v>
      </c>
      <c r="L121" s="30">
        <f t="shared" si="33"/>
        <v>3</v>
      </c>
      <c r="M121" s="30">
        <f t="shared" si="34"/>
        <v>175.66666666666666</v>
      </c>
    </row>
    <row r="122" spans="2:13" s="1" customFormat="1" ht="13.95" customHeight="1" x14ac:dyDescent="0.25">
      <c r="B122" s="1" t="str">
        <f>Roster_Selection_Women!AB101&amp;" " &amp; "V "</f>
        <v xml:space="preserve">Madonna University V </v>
      </c>
      <c r="C122" s="1" t="str">
        <f>Roster_Selection_Women!AD101</f>
        <v>7914-50888</v>
      </c>
      <c r="D122" s="1" t="str">
        <f>Roster_Selection_Women!AE101</f>
        <v>Olivia Spaller</v>
      </c>
      <c r="E122" s="23"/>
      <c r="F122" s="1" t="str">
        <f>IF(ISERROR(Baker_Scores_Women_Var!E122), " ", IF(Baker_Scores_Women_Var!E122 = "Yes", "Yes", "  "))</f>
        <v xml:space="preserve">  </v>
      </c>
      <c r="G122" s="29">
        <v>222</v>
      </c>
      <c r="H122" s="29">
        <v>156</v>
      </c>
      <c r="I122" s="29">
        <v>231</v>
      </c>
      <c r="J122" s="29">
        <v>235</v>
      </c>
      <c r="K122" s="30">
        <f t="shared" si="32"/>
        <v>844</v>
      </c>
      <c r="L122" s="30">
        <f t="shared" si="33"/>
        <v>4</v>
      </c>
      <c r="M122" s="30">
        <f t="shared" si="34"/>
        <v>211</v>
      </c>
    </row>
    <row r="123" spans="2:13" s="1" customFormat="1" ht="13.95" customHeight="1" x14ac:dyDescent="0.25">
      <c r="B123" s="1" t="str">
        <f>Roster_Selection_Women!AB102&amp;" " &amp; "V "</f>
        <v xml:space="preserve"> V </v>
      </c>
      <c r="C123" s="1" t="str">
        <f>Roster_Selection_Women!AD102</f>
        <v/>
      </c>
      <c r="D123" s="1" t="str">
        <f>Roster_Selection_Women!AE102</f>
        <v/>
      </c>
      <c r="E123" s="23"/>
      <c r="F123" s="1" t="str">
        <f>IF(ISERROR(Baker_Scores_Women_Var!E123), " ", IF(Baker_Scores_Women_Var!E123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30">
        <f t="shared" si="32"/>
        <v>0</v>
      </c>
      <c r="L123" s="30">
        <f t="shared" si="33"/>
        <v>0</v>
      </c>
      <c r="M123" s="30">
        <f t="shared" si="34"/>
        <v>0</v>
      </c>
    </row>
    <row r="124" spans="2:13" s="1" customFormat="1" ht="13.95" customHeight="1" x14ac:dyDescent="0.25">
      <c r="B124" s="1" t="s">
        <v>941</v>
      </c>
      <c r="C124" s="28" t="s">
        <v>8</v>
      </c>
      <c r="D124" s="23" t="s">
        <v>8</v>
      </c>
      <c r="E124" s="23"/>
      <c r="F124" s="23"/>
      <c r="G124" s="29"/>
      <c r="H124" s="29"/>
      <c r="I124" s="29"/>
      <c r="J124" s="29"/>
      <c r="K124" s="30">
        <f t="shared" si="32"/>
        <v>0</v>
      </c>
      <c r="L124" s="30">
        <f t="shared" si="33"/>
        <v>0</v>
      </c>
      <c r="M124" s="30">
        <f t="shared" si="34"/>
        <v>0</v>
      </c>
    </row>
    <row r="125" spans="2:13" s="1" customFormat="1" ht="13.95" customHeight="1" x14ac:dyDescent="0.25">
      <c r="B125" s="1" t="s">
        <v>941</v>
      </c>
      <c r="C125" s="28" t="s">
        <v>8</v>
      </c>
      <c r="D125" s="23" t="s">
        <v>8</v>
      </c>
      <c r="E125" s="23"/>
      <c r="F125" s="23"/>
      <c r="G125" s="29"/>
      <c r="H125" s="29"/>
      <c r="I125" s="29"/>
      <c r="J125" s="29"/>
      <c r="K125" s="30">
        <f t="shared" si="32"/>
        <v>0</v>
      </c>
      <c r="L125" s="30">
        <f t="shared" si="33"/>
        <v>0</v>
      </c>
      <c r="M125" s="30">
        <f t="shared" si="34"/>
        <v>0</v>
      </c>
    </row>
    <row r="126" spans="2:13" s="1" customFormat="1" ht="13.95" customHeight="1" x14ac:dyDescent="0.25">
      <c r="B126" s="1" t="s">
        <v>941</v>
      </c>
      <c r="C126" s="28" t="s">
        <v>8</v>
      </c>
      <c r="D126" s="23" t="s">
        <v>8</v>
      </c>
      <c r="E126" s="23"/>
      <c r="F126" s="23"/>
      <c r="G126" s="31"/>
      <c r="H126" s="31"/>
      <c r="I126" s="31"/>
      <c r="J126" s="31"/>
      <c r="K126" s="32">
        <f t="shared" si="32"/>
        <v>0</v>
      </c>
      <c r="L126" s="32">
        <f t="shared" si="33"/>
        <v>0</v>
      </c>
      <c r="M126" s="30">
        <f t="shared" si="34"/>
        <v>0</v>
      </c>
    </row>
    <row r="127" spans="2:13" s="1" customFormat="1" ht="13.95" customHeight="1" x14ac:dyDescent="0.3">
      <c r="B127" s="33"/>
      <c r="G127" s="30">
        <f t="shared" ref="G127:L127" si="35">SUM(G116:G126)</f>
        <v>924</v>
      </c>
      <c r="H127" s="30">
        <f t="shared" si="35"/>
        <v>862</v>
      </c>
      <c r="I127" s="30">
        <f t="shared" si="35"/>
        <v>943</v>
      </c>
      <c r="J127" s="30">
        <f t="shared" si="35"/>
        <v>1011</v>
      </c>
      <c r="K127" s="34">
        <f t="shared" si="35"/>
        <v>3740</v>
      </c>
      <c r="L127" s="34">
        <f t="shared" si="35"/>
        <v>20</v>
      </c>
    </row>
    <row r="128" spans="2:13" s="1" customFormat="1" ht="13.95" customHeight="1" x14ac:dyDescent="0.25"/>
    <row r="129" spans="2:13" s="1" customFormat="1" ht="13.95" customHeight="1" x14ac:dyDescent="0.25">
      <c r="B129" s="1" t="str">
        <f>Roster_Selection_Women!AB108&amp;" " &amp; "V "</f>
        <v xml:space="preserve">Michigan State University V </v>
      </c>
      <c r="C129" s="1" t="str">
        <f>Roster_Selection_Women!AD108</f>
        <v>18-74946</v>
      </c>
      <c r="D129" s="1" t="str">
        <f>Roster_Selection_Women!AE108</f>
        <v>Abby Barton</v>
      </c>
      <c r="E129" s="23"/>
      <c r="F129" s="1" t="str">
        <f>IF(ISERROR(Baker_Scores_Women_Var!E129), " ", IF(Baker_Scores_Women_Var!E129 = "Yes", "Yes", "  "))</f>
        <v xml:space="preserve">  </v>
      </c>
      <c r="G129" s="29">
        <v>182</v>
      </c>
      <c r="H129" s="29">
        <v>167</v>
      </c>
      <c r="I129" s="29">
        <v>146</v>
      </c>
      <c r="J129" s="29">
        <v>176</v>
      </c>
      <c r="K129" s="30">
        <f t="shared" ref="K129:K139" si="36">SUM(G129:J129)</f>
        <v>671</v>
      </c>
      <c r="L129" s="30">
        <f t="shared" ref="L129:L139" si="37">COUNTIF(G129:J129, "&gt;0" )</f>
        <v>4</v>
      </c>
      <c r="M129" s="30">
        <f t="shared" ref="M129:M139" si="38">IF(L129=0,0,K129/L129)</f>
        <v>167.75</v>
      </c>
    </row>
    <row r="130" spans="2:13" s="1" customFormat="1" ht="13.95" customHeight="1" x14ac:dyDescent="0.25">
      <c r="B130" s="1" t="str">
        <f>Roster_Selection_Women!AB109&amp;" " &amp; "V "</f>
        <v xml:space="preserve">Michigan State University V </v>
      </c>
      <c r="C130" s="1" t="str">
        <f>Roster_Selection_Women!AD109</f>
        <v>21-17464</v>
      </c>
      <c r="D130" s="1" t="str">
        <f>Roster_Selection_Women!AE109</f>
        <v>Ella Wendall</v>
      </c>
      <c r="E130" s="23"/>
      <c r="F130" s="1" t="str">
        <f>IF(ISERROR(Baker_Scores_Women_Var!E130), " ", IF(Baker_Scores_Women_Var!E130 = "Yes", "Yes", "  "))</f>
        <v xml:space="preserve">  </v>
      </c>
      <c r="G130" s="29">
        <v>167</v>
      </c>
      <c r="H130" s="29">
        <v>154</v>
      </c>
      <c r="I130" s="29">
        <v>190</v>
      </c>
      <c r="J130" s="29">
        <v>158</v>
      </c>
      <c r="K130" s="30">
        <f t="shared" si="36"/>
        <v>669</v>
      </c>
      <c r="L130" s="30">
        <f t="shared" si="37"/>
        <v>4</v>
      </c>
      <c r="M130" s="30">
        <f t="shared" si="38"/>
        <v>167.25</v>
      </c>
    </row>
    <row r="131" spans="2:13" s="1" customFormat="1" ht="13.95" customHeight="1" x14ac:dyDescent="0.25">
      <c r="B131" s="1" t="str">
        <f>Roster_Selection_Women!AB110&amp;" " &amp; "V "</f>
        <v xml:space="preserve">Michigan State University V </v>
      </c>
      <c r="C131" s="1" t="str">
        <f>Roster_Selection_Women!AD110</f>
        <v>19-20049</v>
      </c>
      <c r="D131" s="1" t="str">
        <f>Roster_Selection_Women!AE110</f>
        <v>Emma Colby</v>
      </c>
      <c r="E131" s="23"/>
      <c r="F131" s="1" t="str">
        <f>IF(ISERROR(Baker_Scores_Women_Var!E131), " ", IF(Baker_Scores_Women_Var!E131 = "Yes", "Yes", "  "))</f>
        <v xml:space="preserve">  </v>
      </c>
      <c r="G131" s="29">
        <v>163</v>
      </c>
      <c r="H131" s="29">
        <v>176</v>
      </c>
      <c r="I131" s="29">
        <v>203</v>
      </c>
      <c r="J131" s="29">
        <v>203</v>
      </c>
      <c r="K131" s="30">
        <f t="shared" si="36"/>
        <v>745</v>
      </c>
      <c r="L131" s="30">
        <f t="shared" si="37"/>
        <v>4</v>
      </c>
      <c r="M131" s="30">
        <f t="shared" si="38"/>
        <v>186.25</v>
      </c>
    </row>
    <row r="132" spans="2:13" s="1" customFormat="1" ht="13.95" customHeight="1" x14ac:dyDescent="0.25">
      <c r="B132" s="1" t="str">
        <f>Roster_Selection_Women!AB111&amp;" " &amp; "V "</f>
        <v xml:space="preserve">Michigan State University V </v>
      </c>
      <c r="C132" s="1" t="str">
        <f>Roster_Selection_Women!AD111</f>
        <v>23-7143</v>
      </c>
      <c r="D132" s="1" t="str">
        <f>Roster_Selection_Women!AE111</f>
        <v>Erica Bingham</v>
      </c>
      <c r="E132" s="23"/>
      <c r="F132" s="1" t="str">
        <f>IF(ISERROR(Baker_Scores_Women_Var!E132), " ", IF(Baker_Scores_Women_Var!E132 = "Yes", "Yes", "  "))</f>
        <v xml:space="preserve">  </v>
      </c>
      <c r="G132" s="29">
        <v>138</v>
      </c>
      <c r="H132" s="29">
        <v>131</v>
      </c>
      <c r="I132" s="29">
        <v>140</v>
      </c>
      <c r="J132" s="29">
        <v>135</v>
      </c>
      <c r="K132" s="30">
        <f t="shared" si="36"/>
        <v>544</v>
      </c>
      <c r="L132" s="30">
        <f t="shared" si="37"/>
        <v>4</v>
      </c>
      <c r="M132" s="30">
        <f t="shared" si="38"/>
        <v>136</v>
      </c>
    </row>
    <row r="133" spans="2:13" s="1" customFormat="1" ht="13.95" customHeight="1" x14ac:dyDescent="0.25">
      <c r="B133" s="1" t="str">
        <f>Roster_Selection_Women!AB112&amp;" " &amp; "V "</f>
        <v xml:space="preserve">Michigan State University V </v>
      </c>
      <c r="C133" s="1" t="str">
        <f>Roster_Selection_Women!AD112</f>
        <v>17-57272</v>
      </c>
      <c r="D133" s="1" t="str">
        <f>Roster_Selection_Women!AE112</f>
        <v>Haylie Beers</v>
      </c>
      <c r="E133" s="23"/>
      <c r="F133" s="1" t="str">
        <f>IF(ISERROR(Baker_Scores_Women_Var!E133), " ", IF(Baker_Scores_Women_Var!E133 = "Yes", "Yes", "  "))</f>
        <v xml:space="preserve">  </v>
      </c>
      <c r="G133" s="29">
        <v>138</v>
      </c>
      <c r="H133" s="29">
        <v>124</v>
      </c>
      <c r="I133" s="29">
        <v>168</v>
      </c>
      <c r="J133" s="29">
        <v>170</v>
      </c>
      <c r="K133" s="30">
        <f t="shared" si="36"/>
        <v>600</v>
      </c>
      <c r="L133" s="30">
        <f t="shared" si="37"/>
        <v>4</v>
      </c>
      <c r="M133" s="30">
        <f t="shared" si="38"/>
        <v>150</v>
      </c>
    </row>
    <row r="134" spans="2:13" s="1" customFormat="1" ht="13.95" customHeight="1" x14ac:dyDescent="0.25">
      <c r="B134" s="1" t="str">
        <f>Roster_Selection_Women!AB113&amp;" " &amp; "V "</f>
        <v xml:space="preserve">Michigan State University V </v>
      </c>
      <c r="C134" s="1" t="str">
        <f>Roster_Selection_Women!AD113</f>
        <v>23-7141</v>
      </c>
      <c r="D134" s="1" t="str">
        <f>Roster_Selection_Women!AE113</f>
        <v>Isabel Smith</v>
      </c>
      <c r="E134" s="23"/>
      <c r="F134" s="1" t="str">
        <f>IF(ISERROR(Baker_Scores_Women_Var!E134), " ", IF(Baker_Scores_Women_Var!E134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0</v>
      </c>
      <c r="K134" s="30">
        <f t="shared" si="36"/>
        <v>0</v>
      </c>
      <c r="L134" s="30">
        <f t="shared" si="37"/>
        <v>0</v>
      </c>
      <c r="M134" s="30">
        <f t="shared" si="38"/>
        <v>0</v>
      </c>
    </row>
    <row r="135" spans="2:13" s="1" customFormat="1" ht="13.95" customHeight="1" x14ac:dyDescent="0.25">
      <c r="B135" s="1" t="str">
        <f>Roster_Selection_Women!AB114&amp;" " &amp; "V "</f>
        <v xml:space="preserve"> V </v>
      </c>
      <c r="C135" s="1" t="str">
        <f>Roster_Selection_Women!AD114</f>
        <v/>
      </c>
      <c r="D135" s="1" t="str">
        <f>Roster_Selection_Women!AE114</f>
        <v/>
      </c>
      <c r="E135" s="23"/>
      <c r="F135" s="1" t="str">
        <f>IF(ISERROR(Baker_Scores_Women_Var!E135), " ", IF(Baker_Scores_Women_Var!E135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30">
        <f t="shared" si="36"/>
        <v>0</v>
      </c>
      <c r="L135" s="30">
        <f t="shared" si="37"/>
        <v>0</v>
      </c>
      <c r="M135" s="30">
        <f t="shared" si="38"/>
        <v>0</v>
      </c>
    </row>
    <row r="136" spans="2:13" s="1" customFormat="1" ht="13.95" customHeight="1" x14ac:dyDescent="0.25">
      <c r="B136" s="1" t="str">
        <f>Roster_Selection_Women!AB115&amp;" " &amp; "V "</f>
        <v xml:space="preserve"> V </v>
      </c>
      <c r="C136" s="1" t="str">
        <f>Roster_Selection_Women!AD115</f>
        <v/>
      </c>
      <c r="D136" s="1" t="str">
        <f>Roster_Selection_Women!AE115</f>
        <v/>
      </c>
      <c r="E136" s="23"/>
      <c r="F136" s="1" t="str">
        <f>IF(ISERROR(Baker_Scores_Women_Var!E136), " ", IF(Baker_Scores_Women_Var!E136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30">
        <f t="shared" si="36"/>
        <v>0</v>
      </c>
      <c r="L136" s="30">
        <f t="shared" si="37"/>
        <v>0</v>
      </c>
      <c r="M136" s="30">
        <f t="shared" si="38"/>
        <v>0</v>
      </c>
    </row>
    <row r="137" spans="2:13" s="1" customFormat="1" ht="13.95" customHeight="1" x14ac:dyDescent="0.25">
      <c r="B137" s="1" t="s">
        <v>942</v>
      </c>
      <c r="C137" s="28" t="s">
        <v>8</v>
      </c>
      <c r="D137" s="23" t="s">
        <v>8</v>
      </c>
      <c r="E137" s="23"/>
      <c r="F137" s="23"/>
      <c r="G137" s="29"/>
      <c r="H137" s="29"/>
      <c r="I137" s="29"/>
      <c r="J137" s="29"/>
      <c r="K137" s="30">
        <f t="shared" si="36"/>
        <v>0</v>
      </c>
      <c r="L137" s="30">
        <f t="shared" si="37"/>
        <v>0</v>
      </c>
      <c r="M137" s="30">
        <f t="shared" si="38"/>
        <v>0</v>
      </c>
    </row>
    <row r="138" spans="2:13" s="1" customFormat="1" ht="13.95" customHeight="1" x14ac:dyDescent="0.25">
      <c r="B138" s="1" t="s">
        <v>942</v>
      </c>
      <c r="C138" s="28" t="s">
        <v>8</v>
      </c>
      <c r="D138" s="23" t="s">
        <v>8</v>
      </c>
      <c r="E138" s="23"/>
      <c r="F138" s="23"/>
      <c r="G138" s="29"/>
      <c r="H138" s="29"/>
      <c r="I138" s="29"/>
      <c r="J138" s="29"/>
      <c r="K138" s="30">
        <f t="shared" si="36"/>
        <v>0</v>
      </c>
      <c r="L138" s="30">
        <f t="shared" si="37"/>
        <v>0</v>
      </c>
      <c r="M138" s="30">
        <f t="shared" si="38"/>
        <v>0</v>
      </c>
    </row>
    <row r="139" spans="2:13" s="1" customFormat="1" ht="13.95" customHeight="1" x14ac:dyDescent="0.25">
      <c r="B139" s="1" t="s">
        <v>942</v>
      </c>
      <c r="C139" s="28" t="s">
        <v>8</v>
      </c>
      <c r="D139" s="23" t="s">
        <v>8</v>
      </c>
      <c r="E139" s="23"/>
      <c r="F139" s="23"/>
      <c r="G139" s="31"/>
      <c r="H139" s="31"/>
      <c r="I139" s="31"/>
      <c r="J139" s="31"/>
      <c r="K139" s="32">
        <f t="shared" si="36"/>
        <v>0</v>
      </c>
      <c r="L139" s="32">
        <f t="shared" si="37"/>
        <v>0</v>
      </c>
      <c r="M139" s="30">
        <f t="shared" si="38"/>
        <v>0</v>
      </c>
    </row>
    <row r="140" spans="2:13" s="1" customFormat="1" ht="13.95" customHeight="1" x14ac:dyDescent="0.3">
      <c r="B140" s="33"/>
      <c r="G140" s="30">
        <f t="shared" ref="G140:L140" si="39">SUM(G129:G139)</f>
        <v>788</v>
      </c>
      <c r="H140" s="30">
        <f t="shared" si="39"/>
        <v>752</v>
      </c>
      <c r="I140" s="30">
        <f t="shared" si="39"/>
        <v>847</v>
      </c>
      <c r="J140" s="30">
        <f t="shared" si="39"/>
        <v>842</v>
      </c>
      <c r="K140" s="34">
        <f t="shared" si="39"/>
        <v>3229</v>
      </c>
      <c r="L140" s="34">
        <f t="shared" si="39"/>
        <v>20</v>
      </c>
    </row>
    <row r="141" spans="2:13" s="1" customFormat="1" ht="13.95" customHeight="1" x14ac:dyDescent="0.25"/>
    <row r="142" spans="2:13" s="1" customFormat="1" ht="13.95" customHeight="1" x14ac:dyDescent="0.25">
      <c r="B142" s="1" t="str">
        <f>Roster_Selection_Women!AB116&amp;" " &amp; "V "</f>
        <v xml:space="preserve">Michigan-Dearborn V </v>
      </c>
      <c r="C142" s="1" t="str">
        <f>Roster_Selection_Women!AD116</f>
        <v>11-676065</v>
      </c>
      <c r="D142" s="1" t="str">
        <f>Roster_Selection_Women!AE116</f>
        <v>Elizabeth Breitzman</v>
      </c>
      <c r="E142" s="23"/>
      <c r="F142" s="1" t="str">
        <f>IF(ISERROR(Baker_Scores_Women_Var!E142), " ", IF(Baker_Scores_Women_Var!E142 = "Yes", "Yes", "  "))</f>
        <v xml:space="preserve">  </v>
      </c>
      <c r="G142" s="29">
        <v>154</v>
      </c>
      <c r="H142" s="29">
        <v>176</v>
      </c>
      <c r="I142" s="29">
        <v>183</v>
      </c>
      <c r="J142" s="29">
        <v>161</v>
      </c>
      <c r="K142" s="30">
        <f t="shared" ref="K142:K152" si="40">SUM(G142:J142)</f>
        <v>674</v>
      </c>
      <c r="L142" s="30">
        <f t="shared" ref="L142:L152" si="41">COUNTIF(G142:J142, "&gt;0" )</f>
        <v>4</v>
      </c>
      <c r="M142" s="30">
        <f t="shared" ref="M142:M152" si="42">IF(L142=0,0,K142/L142)</f>
        <v>168.5</v>
      </c>
    </row>
    <row r="143" spans="2:13" s="1" customFormat="1" ht="13.95" customHeight="1" x14ac:dyDescent="0.25">
      <c r="B143" s="1" t="str">
        <f>Roster_Selection_Women!AB117&amp;" " &amp; "V "</f>
        <v xml:space="preserve">Michigan-Dearborn V </v>
      </c>
      <c r="C143" s="1" t="str">
        <f>Roster_Selection_Women!AD117</f>
        <v>15-85866</v>
      </c>
      <c r="D143" s="1" t="str">
        <f>Roster_Selection_Women!AE117</f>
        <v>Jasmine Carroll</v>
      </c>
      <c r="E143" s="23"/>
      <c r="F143" s="1" t="str">
        <f>IF(ISERROR(Baker_Scores_Women_Var!E143), " ", IF(Baker_Scores_Women_Var!E143 = "Yes", "Yes", "  "))</f>
        <v xml:space="preserve">  </v>
      </c>
      <c r="G143" s="29">
        <v>173</v>
      </c>
      <c r="H143" s="29">
        <v>203</v>
      </c>
      <c r="I143" s="29">
        <v>158</v>
      </c>
      <c r="J143" s="29">
        <v>126</v>
      </c>
      <c r="K143" s="30">
        <f t="shared" si="40"/>
        <v>660</v>
      </c>
      <c r="L143" s="30">
        <f t="shared" si="41"/>
        <v>4</v>
      </c>
      <c r="M143" s="30">
        <f t="shared" si="42"/>
        <v>165</v>
      </c>
    </row>
    <row r="144" spans="2:13" s="1" customFormat="1" ht="13.95" customHeight="1" x14ac:dyDescent="0.25">
      <c r="B144" s="1" t="str">
        <f>Roster_Selection_Women!AB118&amp;" " &amp; "V "</f>
        <v xml:space="preserve">Michigan-Dearborn V </v>
      </c>
      <c r="C144" s="1" t="str">
        <f>Roster_Selection_Women!AD118</f>
        <v>15-197083</v>
      </c>
      <c r="D144" s="1" t="str">
        <f>Roster_Selection_Women!AE118</f>
        <v>Jessica Ludwick</v>
      </c>
      <c r="E144" s="23"/>
      <c r="F144" s="1" t="str">
        <f>IF(ISERROR(Baker_Scores_Women_Var!E144), " ", IF(Baker_Scores_Women_Var!E144 = "Yes", "Yes", "  "))</f>
        <v xml:space="preserve">  </v>
      </c>
      <c r="G144" s="29">
        <v>216</v>
      </c>
      <c r="H144" s="29">
        <v>167</v>
      </c>
      <c r="I144" s="29">
        <v>195</v>
      </c>
      <c r="J144" s="29">
        <v>178</v>
      </c>
      <c r="K144" s="30">
        <f t="shared" si="40"/>
        <v>756</v>
      </c>
      <c r="L144" s="30">
        <f t="shared" si="41"/>
        <v>4</v>
      </c>
      <c r="M144" s="30">
        <f t="shared" si="42"/>
        <v>189</v>
      </c>
    </row>
    <row r="145" spans="2:13" s="1" customFormat="1" ht="13.95" customHeight="1" x14ac:dyDescent="0.25">
      <c r="B145" s="1" t="str">
        <f>Roster_Selection_Women!AB119&amp;" " &amp; "V "</f>
        <v xml:space="preserve">Michigan-Dearborn V </v>
      </c>
      <c r="C145" s="1" t="str">
        <f>Roster_Selection_Women!AD119</f>
        <v>22-11711</v>
      </c>
      <c r="D145" s="1" t="str">
        <f>Roster_Selection_Women!AE119</f>
        <v>Katrina McKay</v>
      </c>
      <c r="E145" s="23"/>
      <c r="F145" s="1" t="str">
        <f>IF(ISERROR(Baker_Scores_Women_Var!E145), " ", IF(Baker_Scores_Women_Var!E145 = "Yes", "Yes", "  "))</f>
        <v xml:space="preserve">  </v>
      </c>
      <c r="G145" s="29">
        <v>173</v>
      </c>
      <c r="H145" s="29">
        <v>160</v>
      </c>
      <c r="I145" s="29">
        <v>149</v>
      </c>
      <c r="J145" s="29">
        <v>168</v>
      </c>
      <c r="K145" s="30">
        <f t="shared" si="40"/>
        <v>650</v>
      </c>
      <c r="L145" s="30">
        <f t="shared" si="41"/>
        <v>4</v>
      </c>
      <c r="M145" s="30">
        <f t="shared" si="42"/>
        <v>162.5</v>
      </c>
    </row>
    <row r="146" spans="2:13" s="1" customFormat="1" ht="13.95" customHeight="1" x14ac:dyDescent="0.25">
      <c r="B146" s="1" t="str">
        <f>Roster_Selection_Women!AB120&amp;" " &amp; "V "</f>
        <v xml:space="preserve">Michigan-Dearborn V </v>
      </c>
      <c r="C146" s="1" t="str">
        <f>Roster_Selection_Women!AD120</f>
        <v>23-9656</v>
      </c>
      <c r="D146" s="1" t="str">
        <f>Roster_Selection_Women!AE120</f>
        <v>Kayla Winston</v>
      </c>
      <c r="E146" s="23"/>
      <c r="F146" s="1" t="str">
        <f>IF(ISERROR(Baker_Scores_Women_Var!E146), " ", IF(Baker_Scores_Women_Var!E146 = "Yes", "Yes", "  "))</f>
        <v xml:space="preserve">  </v>
      </c>
      <c r="G146" s="29">
        <v>0</v>
      </c>
      <c r="H146" s="29">
        <v>0</v>
      </c>
      <c r="I146" s="29">
        <v>0</v>
      </c>
      <c r="J146" s="29">
        <v>0</v>
      </c>
      <c r="K146" s="30">
        <f t="shared" si="40"/>
        <v>0</v>
      </c>
      <c r="L146" s="30">
        <f t="shared" si="41"/>
        <v>0</v>
      </c>
      <c r="M146" s="30">
        <f t="shared" si="42"/>
        <v>0</v>
      </c>
    </row>
    <row r="147" spans="2:13" s="1" customFormat="1" ht="13.95" customHeight="1" x14ac:dyDescent="0.25">
      <c r="B147" s="1" t="str">
        <f>Roster_Selection_Women!AB121&amp;" " &amp; "V "</f>
        <v xml:space="preserve">Michigan-Dearborn V </v>
      </c>
      <c r="C147" s="1" t="str">
        <f>Roster_Selection_Women!AD121</f>
        <v>17-97822</v>
      </c>
      <c r="D147" s="1" t="str">
        <f>Roster_Selection_Women!AE121</f>
        <v>Madison Shelton</v>
      </c>
      <c r="E147" s="23"/>
      <c r="F147" s="1" t="str">
        <f>IF(ISERROR(Baker_Scores_Women_Var!E147), " ", IF(Baker_Scores_Women_Var!E147 = "Yes", "Yes", "  "))</f>
        <v xml:space="preserve">  </v>
      </c>
      <c r="G147" s="29">
        <v>170</v>
      </c>
      <c r="H147" s="29">
        <v>171</v>
      </c>
      <c r="I147" s="29">
        <v>151</v>
      </c>
      <c r="J147" s="29">
        <v>167</v>
      </c>
      <c r="K147" s="30">
        <f t="shared" si="40"/>
        <v>659</v>
      </c>
      <c r="L147" s="30">
        <f t="shared" si="41"/>
        <v>4</v>
      </c>
      <c r="M147" s="30">
        <f t="shared" si="42"/>
        <v>164.75</v>
      </c>
    </row>
    <row r="148" spans="2:13" s="1" customFormat="1" ht="13.95" customHeight="1" x14ac:dyDescent="0.25">
      <c r="B148" s="1" t="str">
        <f>Roster_Selection_Women!AB122&amp;" " &amp; "V "</f>
        <v xml:space="preserve"> V </v>
      </c>
      <c r="C148" s="1" t="str">
        <f>Roster_Selection_Women!AD122</f>
        <v/>
      </c>
      <c r="D148" s="1" t="str">
        <f>Roster_Selection_Women!AE122</f>
        <v/>
      </c>
      <c r="E148" s="23"/>
      <c r="F148" s="1" t="str">
        <f>IF(ISERROR(Baker_Scores_Women_Var!E148), " ", IF(Baker_Scores_Women_Var!E148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30">
        <f t="shared" si="40"/>
        <v>0</v>
      </c>
      <c r="L148" s="30">
        <f t="shared" si="41"/>
        <v>0</v>
      </c>
      <c r="M148" s="30">
        <f t="shared" si="42"/>
        <v>0</v>
      </c>
    </row>
    <row r="149" spans="2:13" s="1" customFormat="1" ht="13.95" customHeight="1" x14ac:dyDescent="0.25">
      <c r="B149" s="1" t="str">
        <f>Roster_Selection_Women!AB123&amp;" " &amp; "V "</f>
        <v xml:space="preserve"> V </v>
      </c>
      <c r="C149" s="1" t="str">
        <f>Roster_Selection_Women!AD123</f>
        <v/>
      </c>
      <c r="D149" s="1" t="str">
        <f>Roster_Selection_Women!AE123</f>
        <v/>
      </c>
      <c r="E149" s="23"/>
      <c r="F149" s="1" t="str">
        <f>IF(ISERROR(Baker_Scores_Women_Var!E149), " ", IF(Baker_Scores_Women_Var!E149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30">
        <f t="shared" si="40"/>
        <v>0</v>
      </c>
      <c r="L149" s="30">
        <f t="shared" si="41"/>
        <v>0</v>
      </c>
      <c r="M149" s="30">
        <f t="shared" si="42"/>
        <v>0</v>
      </c>
    </row>
    <row r="150" spans="2:13" s="1" customFormat="1" ht="13.95" customHeight="1" x14ac:dyDescent="0.25">
      <c r="B150" s="1" t="s">
        <v>943</v>
      </c>
      <c r="C150" s="28" t="s">
        <v>8</v>
      </c>
      <c r="D150" s="23" t="s">
        <v>8</v>
      </c>
      <c r="E150" s="23"/>
      <c r="F150" s="23"/>
      <c r="G150" s="29"/>
      <c r="H150" s="29"/>
      <c r="I150" s="29"/>
      <c r="J150" s="29"/>
      <c r="K150" s="30">
        <f t="shared" si="40"/>
        <v>0</v>
      </c>
      <c r="L150" s="30">
        <f t="shared" si="41"/>
        <v>0</v>
      </c>
      <c r="M150" s="30">
        <f t="shared" si="42"/>
        <v>0</v>
      </c>
    </row>
    <row r="151" spans="2:13" s="1" customFormat="1" ht="13.95" customHeight="1" x14ac:dyDescent="0.25">
      <c r="B151" s="1" t="s">
        <v>943</v>
      </c>
      <c r="C151" s="28" t="s">
        <v>8</v>
      </c>
      <c r="D151" s="23" t="s">
        <v>8</v>
      </c>
      <c r="E151" s="23"/>
      <c r="F151" s="23"/>
      <c r="G151" s="29"/>
      <c r="H151" s="29"/>
      <c r="I151" s="29"/>
      <c r="J151" s="29"/>
      <c r="K151" s="30">
        <f t="shared" si="40"/>
        <v>0</v>
      </c>
      <c r="L151" s="30">
        <f t="shared" si="41"/>
        <v>0</v>
      </c>
      <c r="M151" s="30">
        <f t="shared" si="42"/>
        <v>0</v>
      </c>
    </row>
    <row r="152" spans="2:13" s="1" customFormat="1" ht="13.95" customHeight="1" x14ac:dyDescent="0.25">
      <c r="B152" s="1" t="s">
        <v>943</v>
      </c>
      <c r="C152" s="28" t="s">
        <v>8</v>
      </c>
      <c r="D152" s="23" t="s">
        <v>8</v>
      </c>
      <c r="E152" s="23"/>
      <c r="F152" s="23"/>
      <c r="G152" s="31"/>
      <c r="H152" s="31"/>
      <c r="I152" s="31"/>
      <c r="J152" s="31"/>
      <c r="K152" s="32">
        <f t="shared" si="40"/>
        <v>0</v>
      </c>
      <c r="L152" s="32">
        <f t="shared" si="41"/>
        <v>0</v>
      </c>
      <c r="M152" s="30">
        <f t="shared" si="42"/>
        <v>0</v>
      </c>
    </row>
    <row r="153" spans="2:13" s="1" customFormat="1" ht="13.95" customHeight="1" x14ac:dyDescent="0.3">
      <c r="B153" s="33"/>
      <c r="G153" s="30">
        <f t="shared" ref="G153:L153" si="43">SUM(G142:G152)</f>
        <v>886</v>
      </c>
      <c r="H153" s="30">
        <f t="shared" si="43"/>
        <v>877</v>
      </c>
      <c r="I153" s="30">
        <f t="shared" si="43"/>
        <v>836</v>
      </c>
      <c r="J153" s="30">
        <f t="shared" si="43"/>
        <v>800</v>
      </c>
      <c r="K153" s="34">
        <f t="shared" si="43"/>
        <v>3399</v>
      </c>
      <c r="L153" s="34">
        <f t="shared" si="43"/>
        <v>20</v>
      </c>
    </row>
    <row r="154" spans="2:13" s="1" customFormat="1" ht="13.95" customHeight="1" x14ac:dyDescent="0.25"/>
    <row r="155" spans="2:13" s="1" customFormat="1" ht="13.95" customHeight="1" x14ac:dyDescent="0.25">
      <c r="B155" s="1" t="str">
        <f>Roster_Selection_Women!AB125&amp;" " &amp; "V "</f>
        <v xml:space="preserve">Mid Michigan Community College V </v>
      </c>
      <c r="C155" s="1" t="str">
        <f>Roster_Selection_Women!AD125</f>
        <v>22-1664</v>
      </c>
      <c r="D155" s="1" t="str">
        <f>Roster_Selection_Women!AE125</f>
        <v>Abby Self</v>
      </c>
      <c r="E155" s="23"/>
      <c r="F155" s="1" t="str">
        <f>IF(ISERROR(Baker_Scores_Women_Var!E155), " ", IF(Baker_Scores_Women_Var!E155 = "Yes", "Yes", "  "))</f>
        <v xml:space="preserve">  </v>
      </c>
      <c r="G155" s="29">
        <v>0</v>
      </c>
      <c r="H155" s="29">
        <v>0</v>
      </c>
      <c r="I155" s="29">
        <v>0</v>
      </c>
      <c r="J155" s="29">
        <v>0</v>
      </c>
      <c r="K155" s="30">
        <f t="shared" ref="K155:K165" si="44">SUM(G155:J155)</f>
        <v>0</v>
      </c>
      <c r="L155" s="30">
        <f t="shared" ref="L155:L165" si="45">COUNTIF(G155:J155, "&gt;0" )</f>
        <v>0</v>
      </c>
      <c r="M155" s="30">
        <f t="shared" ref="M155:M165" si="46">IF(L155=0,0,K155/L155)</f>
        <v>0</v>
      </c>
    </row>
    <row r="156" spans="2:13" s="1" customFormat="1" ht="13.95" customHeight="1" x14ac:dyDescent="0.25">
      <c r="B156" s="1" t="str">
        <f>Roster_Selection_Women!AB126&amp;" " &amp; "V "</f>
        <v xml:space="preserve">Mid Michigan Community College V </v>
      </c>
      <c r="C156" s="1" t="str">
        <f>Roster_Selection_Women!AD126</f>
        <v>11-435189</v>
      </c>
      <c r="D156" s="1" t="str">
        <f>Roster_Selection_Women!AE126</f>
        <v>Amelia King</v>
      </c>
      <c r="E156" s="23"/>
      <c r="F156" s="1" t="str">
        <f>IF(ISERROR(Baker_Scores_Women_Var!E156), " ", IF(Baker_Scores_Women_Var!E156 = "Yes", "Yes", "  "))</f>
        <v xml:space="preserve">  </v>
      </c>
      <c r="G156" s="29">
        <v>0</v>
      </c>
      <c r="H156" s="29">
        <v>118</v>
      </c>
      <c r="I156" s="29">
        <v>0</v>
      </c>
      <c r="J156" s="29">
        <v>132</v>
      </c>
      <c r="K156" s="30">
        <f t="shared" si="44"/>
        <v>250</v>
      </c>
      <c r="L156" s="30">
        <f t="shared" si="45"/>
        <v>2</v>
      </c>
      <c r="M156" s="30">
        <f t="shared" si="46"/>
        <v>125</v>
      </c>
    </row>
    <row r="157" spans="2:13" s="1" customFormat="1" ht="13.95" customHeight="1" x14ac:dyDescent="0.25">
      <c r="B157" s="1" t="str">
        <f>Roster_Selection_Women!AB127&amp;" " &amp; "V "</f>
        <v xml:space="preserve">Mid Michigan Community College V </v>
      </c>
      <c r="C157" s="1" t="str">
        <f>Roster_Selection_Women!AD127</f>
        <v>11-577632</v>
      </c>
      <c r="D157" s="1" t="str">
        <f>Roster_Selection_Women!AE127</f>
        <v>Becca Claypool</v>
      </c>
      <c r="E157" s="23"/>
      <c r="F157" s="1" t="str">
        <f>IF(ISERROR(Baker_Scores_Women_Var!E157), " ", IF(Baker_Scores_Women_Var!E157 = "Yes", "Yes", "  "))</f>
        <v xml:space="preserve">  </v>
      </c>
      <c r="G157" s="29">
        <v>158</v>
      </c>
      <c r="H157" s="29">
        <v>139</v>
      </c>
      <c r="I157" s="29">
        <v>171</v>
      </c>
      <c r="J157" s="29">
        <v>174</v>
      </c>
      <c r="K157" s="30">
        <f t="shared" si="44"/>
        <v>642</v>
      </c>
      <c r="L157" s="30">
        <f t="shared" si="45"/>
        <v>4</v>
      </c>
      <c r="M157" s="30">
        <f t="shared" si="46"/>
        <v>160.5</v>
      </c>
    </row>
    <row r="158" spans="2:13" s="1" customFormat="1" ht="13.95" customHeight="1" x14ac:dyDescent="0.25">
      <c r="B158" s="1" t="str">
        <f>Roster_Selection_Women!AB128&amp;" " &amp; "V "</f>
        <v xml:space="preserve">Mid Michigan Community College V </v>
      </c>
      <c r="C158" s="1" t="str">
        <f>Roster_Selection_Women!AD128</f>
        <v>9451-6006</v>
      </c>
      <c r="D158" s="1" t="str">
        <f>Roster_Selection_Women!AE128</f>
        <v>Khaila Bullard</v>
      </c>
      <c r="E158" s="23"/>
      <c r="F158" s="1" t="str">
        <f>IF(ISERROR(Baker_Scores_Women_Var!E158), " ", IF(Baker_Scores_Women_Var!E158 = "Yes", "Yes", "  "))</f>
        <v xml:space="preserve">  </v>
      </c>
      <c r="G158" s="29">
        <v>195</v>
      </c>
      <c r="H158" s="29">
        <v>181</v>
      </c>
      <c r="I158" s="29">
        <v>177</v>
      </c>
      <c r="J158" s="29">
        <v>171</v>
      </c>
      <c r="K158" s="30">
        <f t="shared" si="44"/>
        <v>724</v>
      </c>
      <c r="L158" s="30">
        <f t="shared" si="45"/>
        <v>4</v>
      </c>
      <c r="M158" s="30">
        <f t="shared" si="46"/>
        <v>181</v>
      </c>
    </row>
    <row r="159" spans="2:13" s="1" customFormat="1" ht="13.95" customHeight="1" x14ac:dyDescent="0.25">
      <c r="B159" s="1" t="str">
        <f>Roster_Selection_Women!AB129&amp;" " &amp; "V "</f>
        <v xml:space="preserve">Mid Michigan Community College V </v>
      </c>
      <c r="C159" s="1" t="str">
        <f>Roster_Selection_Women!AD129</f>
        <v>23-1881</v>
      </c>
      <c r="D159" s="1" t="str">
        <f>Roster_Selection_Women!AE129</f>
        <v>Mallorie Ecker</v>
      </c>
      <c r="E159" s="23"/>
      <c r="F159" s="1" t="str">
        <f>IF(ISERROR(Baker_Scores_Women_Var!E159), " ", IF(Baker_Scores_Women_Var!E159 = "Yes", "Yes", "  "))</f>
        <v xml:space="preserve">  </v>
      </c>
      <c r="G159" s="29">
        <v>144</v>
      </c>
      <c r="H159" s="29">
        <v>0</v>
      </c>
      <c r="I159" s="29">
        <v>149</v>
      </c>
      <c r="J159" s="29">
        <v>0</v>
      </c>
      <c r="K159" s="30">
        <f t="shared" si="44"/>
        <v>293</v>
      </c>
      <c r="L159" s="30">
        <f t="shared" si="45"/>
        <v>2</v>
      </c>
      <c r="M159" s="30">
        <f t="shared" si="46"/>
        <v>146.5</v>
      </c>
    </row>
    <row r="160" spans="2:13" s="1" customFormat="1" ht="13.95" customHeight="1" x14ac:dyDescent="0.25">
      <c r="B160" s="1" t="str">
        <f>Roster_Selection_Women!AB130&amp;" " &amp; "V "</f>
        <v xml:space="preserve">Mid Michigan Community College V </v>
      </c>
      <c r="C160" s="1" t="str">
        <f>Roster_Selection_Women!AD130</f>
        <v>23-1882</v>
      </c>
      <c r="D160" s="1" t="str">
        <f>Roster_Selection_Women!AE130</f>
        <v>Natalie Hyde</v>
      </c>
      <c r="E160" s="23"/>
      <c r="F160" s="1" t="str">
        <f>IF(ISERROR(Baker_Scores_Women_Var!E160), " ", IF(Baker_Scores_Women_Var!E160 = "Yes", "Yes", "  "))</f>
        <v xml:space="preserve">  </v>
      </c>
      <c r="G160" s="29">
        <v>0</v>
      </c>
      <c r="H160" s="29">
        <v>101</v>
      </c>
      <c r="I160" s="29">
        <v>0</v>
      </c>
      <c r="J160" s="29">
        <v>162</v>
      </c>
      <c r="K160" s="30">
        <f t="shared" si="44"/>
        <v>263</v>
      </c>
      <c r="L160" s="30">
        <f t="shared" si="45"/>
        <v>2</v>
      </c>
      <c r="M160" s="30">
        <f t="shared" si="46"/>
        <v>131.5</v>
      </c>
    </row>
    <row r="161" spans="2:13" s="1" customFormat="1" ht="13.95" customHeight="1" x14ac:dyDescent="0.25">
      <c r="B161" s="1" t="str">
        <f>Roster_Selection_Women!AB131&amp;" " &amp; "V "</f>
        <v xml:space="preserve">Mid Michigan Community College V </v>
      </c>
      <c r="C161" s="1" t="str">
        <f>Roster_Selection_Women!AD131</f>
        <v>22-1662</v>
      </c>
      <c r="D161" s="1" t="str">
        <f>Roster_Selection_Women!AE131</f>
        <v>Olivia Moss</v>
      </c>
      <c r="E161" s="23"/>
      <c r="F161" s="1" t="str">
        <f>IF(ISERROR(Baker_Scores_Women_Var!E161), " ", IF(Baker_Scores_Women_Var!E161 = "Yes", "Yes", "  "))</f>
        <v xml:space="preserve">  </v>
      </c>
      <c r="G161" s="29">
        <v>165</v>
      </c>
      <c r="H161" s="29">
        <v>164</v>
      </c>
      <c r="I161" s="29">
        <v>162</v>
      </c>
      <c r="J161" s="29">
        <v>0</v>
      </c>
      <c r="K161" s="30">
        <f t="shared" si="44"/>
        <v>491</v>
      </c>
      <c r="L161" s="30">
        <f t="shared" si="45"/>
        <v>3</v>
      </c>
      <c r="M161" s="30">
        <f t="shared" si="46"/>
        <v>163.66666666666666</v>
      </c>
    </row>
    <row r="162" spans="2:13" s="1" customFormat="1" ht="13.95" customHeight="1" x14ac:dyDescent="0.25">
      <c r="B162" s="1" t="str">
        <f>Roster_Selection_Women!AB132&amp;" " &amp; "V "</f>
        <v xml:space="preserve">Mid Michigan Community College V </v>
      </c>
      <c r="C162" s="1" t="str">
        <f>Roster_Selection_Women!AD132</f>
        <v>11-550855</v>
      </c>
      <c r="D162" s="1" t="str">
        <f>Roster_Selection_Women!AE132</f>
        <v>Skylar Davy</v>
      </c>
      <c r="E162" s="23"/>
      <c r="F162" s="1" t="str">
        <f>IF(ISERROR(Baker_Scores_Women_Var!E162), " ", IF(Baker_Scores_Women_Var!E162 = "Yes", "Yes", "  "))</f>
        <v xml:space="preserve">  </v>
      </c>
      <c r="G162" s="29">
        <v>140</v>
      </c>
      <c r="H162" s="29">
        <v>0</v>
      </c>
      <c r="I162" s="29">
        <v>166</v>
      </c>
      <c r="J162" s="29">
        <v>144</v>
      </c>
      <c r="K162" s="30">
        <f t="shared" si="44"/>
        <v>450</v>
      </c>
      <c r="L162" s="30">
        <f t="shared" si="45"/>
        <v>3</v>
      </c>
      <c r="M162" s="30">
        <f t="shared" si="46"/>
        <v>150</v>
      </c>
    </row>
    <row r="163" spans="2:13" s="1" customFormat="1" ht="13.95" customHeight="1" x14ac:dyDescent="0.25">
      <c r="B163" s="1" t="s">
        <v>944</v>
      </c>
      <c r="C163" s="28" t="s">
        <v>8</v>
      </c>
      <c r="D163" s="23" t="s">
        <v>8</v>
      </c>
      <c r="E163" s="23"/>
      <c r="F163" s="23"/>
      <c r="G163" s="29"/>
      <c r="H163" s="29"/>
      <c r="I163" s="29"/>
      <c r="J163" s="29"/>
      <c r="K163" s="30">
        <f t="shared" si="44"/>
        <v>0</v>
      </c>
      <c r="L163" s="30">
        <f t="shared" si="45"/>
        <v>0</v>
      </c>
      <c r="M163" s="30">
        <f t="shared" si="46"/>
        <v>0</v>
      </c>
    </row>
    <row r="164" spans="2:13" s="1" customFormat="1" ht="13.95" customHeight="1" x14ac:dyDescent="0.25">
      <c r="B164" s="1" t="s">
        <v>944</v>
      </c>
      <c r="C164" s="28" t="s">
        <v>8</v>
      </c>
      <c r="D164" s="23" t="s">
        <v>8</v>
      </c>
      <c r="E164" s="23"/>
      <c r="F164" s="23"/>
      <c r="G164" s="29"/>
      <c r="H164" s="29"/>
      <c r="I164" s="29"/>
      <c r="J164" s="29"/>
      <c r="K164" s="30">
        <f t="shared" si="44"/>
        <v>0</v>
      </c>
      <c r="L164" s="30">
        <f t="shared" si="45"/>
        <v>0</v>
      </c>
      <c r="M164" s="30">
        <f t="shared" si="46"/>
        <v>0</v>
      </c>
    </row>
    <row r="165" spans="2:13" s="1" customFormat="1" ht="13.95" customHeight="1" x14ac:dyDescent="0.25">
      <c r="B165" s="1" t="s">
        <v>944</v>
      </c>
      <c r="C165" s="28" t="s">
        <v>8</v>
      </c>
      <c r="D165" s="23" t="s">
        <v>8</v>
      </c>
      <c r="E165" s="23"/>
      <c r="F165" s="23"/>
      <c r="G165" s="31"/>
      <c r="H165" s="31"/>
      <c r="I165" s="31"/>
      <c r="J165" s="31"/>
      <c r="K165" s="32">
        <f t="shared" si="44"/>
        <v>0</v>
      </c>
      <c r="L165" s="32">
        <f t="shared" si="45"/>
        <v>0</v>
      </c>
      <c r="M165" s="30">
        <f t="shared" si="46"/>
        <v>0</v>
      </c>
    </row>
    <row r="166" spans="2:13" s="1" customFormat="1" ht="13.95" customHeight="1" x14ac:dyDescent="0.3">
      <c r="B166" s="33"/>
      <c r="G166" s="30">
        <f t="shared" ref="G166:L166" si="47">SUM(G155:G165)</f>
        <v>802</v>
      </c>
      <c r="H166" s="30">
        <f t="shared" si="47"/>
        <v>703</v>
      </c>
      <c r="I166" s="30">
        <f t="shared" si="47"/>
        <v>825</v>
      </c>
      <c r="J166" s="30">
        <f t="shared" si="47"/>
        <v>783</v>
      </c>
      <c r="K166" s="34">
        <f t="shared" si="47"/>
        <v>3113</v>
      </c>
      <c r="L166" s="34">
        <f t="shared" si="47"/>
        <v>20</v>
      </c>
    </row>
    <row r="167" spans="2:13" s="1" customFormat="1" ht="13.95" customHeight="1" x14ac:dyDescent="0.25"/>
    <row r="168" spans="2:13" s="1" customFormat="1" ht="13.95" customHeight="1" x14ac:dyDescent="0.25">
      <c r="B168" s="1" t="str">
        <f>Roster_Selection_Women!AB133&amp;" " &amp; "V "</f>
        <v xml:space="preserve">Rochester University V </v>
      </c>
      <c r="C168" s="1" t="str">
        <f>Roster_Selection_Women!AD133</f>
        <v>22-637</v>
      </c>
      <c r="D168" s="1" t="str">
        <f>Roster_Selection_Women!AE133</f>
        <v>Jazmin Brant</v>
      </c>
      <c r="E168" s="23"/>
      <c r="F168" s="1" t="str">
        <f>IF(ISERROR(Baker_Scores_Women_Var!E168), " ", IF(Baker_Scores_Women_Var!E168 = "Yes", "Yes", "  "))</f>
        <v xml:space="preserve">  </v>
      </c>
      <c r="G168" s="29">
        <v>0</v>
      </c>
      <c r="H168" s="29">
        <v>145</v>
      </c>
      <c r="I168" s="29">
        <v>0</v>
      </c>
      <c r="J168" s="29">
        <v>0</v>
      </c>
      <c r="K168" s="30">
        <f t="shared" ref="K168:K178" si="48">SUM(G168:J168)</f>
        <v>145</v>
      </c>
      <c r="L168" s="30">
        <f t="shared" ref="L168:L178" si="49">COUNTIF(G168:J168, "&gt;0" )</f>
        <v>1</v>
      </c>
      <c r="M168" s="30">
        <f t="shared" ref="M168:M178" si="50">IF(L168=0,0,K168/L168)</f>
        <v>145</v>
      </c>
    </row>
    <row r="169" spans="2:13" s="1" customFormat="1" ht="13.95" customHeight="1" x14ac:dyDescent="0.25">
      <c r="B169" s="1" t="str">
        <f>Roster_Selection_Women!AB134&amp;" " &amp; "V "</f>
        <v xml:space="preserve">Rochester University V </v>
      </c>
      <c r="C169" s="1" t="str">
        <f>Roster_Selection_Women!AD134</f>
        <v>20-31030</v>
      </c>
      <c r="D169" s="1" t="str">
        <f>Roster_Selection_Women!AE134</f>
        <v>Lynzie Kirkendall</v>
      </c>
      <c r="E169" s="23"/>
      <c r="F169" s="1" t="str">
        <f>IF(ISERROR(Baker_Scores_Women_Var!E169), " ", IF(Baker_Scores_Women_Var!E169 = "Yes", "Yes", "  "))</f>
        <v xml:space="preserve">  </v>
      </c>
      <c r="G169" s="29">
        <v>182</v>
      </c>
      <c r="H169" s="29">
        <v>155</v>
      </c>
      <c r="I169" s="29">
        <v>185</v>
      </c>
      <c r="J169" s="29">
        <v>177</v>
      </c>
      <c r="K169" s="30">
        <f t="shared" si="48"/>
        <v>699</v>
      </c>
      <c r="L169" s="30">
        <f t="shared" si="49"/>
        <v>4</v>
      </c>
      <c r="M169" s="30">
        <f t="shared" si="50"/>
        <v>174.75</v>
      </c>
    </row>
    <row r="170" spans="2:13" s="1" customFormat="1" ht="13.95" customHeight="1" x14ac:dyDescent="0.25">
      <c r="B170" s="1" t="str">
        <f>Roster_Selection_Women!AB135&amp;" " &amp; "V "</f>
        <v xml:space="preserve">Rochester University V </v>
      </c>
      <c r="C170" s="1" t="str">
        <f>Roster_Selection_Women!AD135</f>
        <v>11-699836</v>
      </c>
      <c r="D170" s="1" t="str">
        <f>Roster_Selection_Women!AE135</f>
        <v>Nataleigh Eagle</v>
      </c>
      <c r="E170" s="23"/>
      <c r="F170" s="1" t="str">
        <f>IF(ISERROR(Baker_Scores_Women_Var!E170), " ", IF(Baker_Scores_Women_Var!E170 = "Yes", "Yes", "  "))</f>
        <v xml:space="preserve">  </v>
      </c>
      <c r="G170" s="29">
        <v>153</v>
      </c>
      <c r="H170" s="29">
        <v>0</v>
      </c>
      <c r="I170" s="29">
        <v>166</v>
      </c>
      <c r="J170" s="29">
        <v>159</v>
      </c>
      <c r="K170" s="30">
        <f t="shared" si="48"/>
        <v>478</v>
      </c>
      <c r="L170" s="30">
        <f t="shared" si="49"/>
        <v>3</v>
      </c>
      <c r="M170" s="30">
        <f t="shared" si="50"/>
        <v>159.33333333333334</v>
      </c>
    </row>
    <row r="171" spans="2:13" s="1" customFormat="1" ht="13.95" customHeight="1" x14ac:dyDescent="0.25">
      <c r="B171" s="1" t="str">
        <f>Roster_Selection_Women!AB136&amp;" " &amp; "V "</f>
        <v xml:space="preserve">Rochester University V </v>
      </c>
      <c r="C171" s="1" t="str">
        <f>Roster_Selection_Women!AD136</f>
        <v>7914-37251</v>
      </c>
      <c r="D171" s="1" t="str">
        <f>Roster_Selection_Women!AE136</f>
        <v>Riley Brownrigg</v>
      </c>
      <c r="E171" s="23"/>
      <c r="F171" s="1" t="str">
        <f>IF(ISERROR(Baker_Scores_Women_Var!E171), " ", IF(Baker_Scores_Women_Var!E171 = "Yes", "Yes", "  "))</f>
        <v xml:space="preserve">  </v>
      </c>
      <c r="G171" s="29">
        <v>203</v>
      </c>
      <c r="H171" s="29">
        <v>192</v>
      </c>
      <c r="I171" s="29">
        <v>190</v>
      </c>
      <c r="J171" s="29">
        <v>180</v>
      </c>
      <c r="K171" s="30">
        <f t="shared" si="48"/>
        <v>765</v>
      </c>
      <c r="L171" s="30">
        <f t="shared" si="49"/>
        <v>4</v>
      </c>
      <c r="M171" s="30">
        <f t="shared" si="50"/>
        <v>191.25</v>
      </c>
    </row>
    <row r="172" spans="2:13" s="1" customFormat="1" ht="13.95" customHeight="1" x14ac:dyDescent="0.25">
      <c r="B172" s="1" t="str">
        <f>Roster_Selection_Women!AB137&amp;" " &amp; "V "</f>
        <v xml:space="preserve">Rochester University V </v>
      </c>
      <c r="C172" s="1" t="str">
        <f>Roster_Selection_Women!AD137</f>
        <v>7918-321</v>
      </c>
      <c r="D172" s="1" t="str">
        <f>Roster_Selection_Women!AE137</f>
        <v>Sara Ritchie</v>
      </c>
      <c r="E172" s="23"/>
      <c r="F172" s="1" t="str">
        <f>IF(ISERROR(Baker_Scores_Women_Var!E172), " ", IF(Baker_Scores_Women_Var!E172 = "Yes", "Yes", "  "))</f>
        <v xml:space="preserve">  </v>
      </c>
      <c r="G172" s="29">
        <v>223</v>
      </c>
      <c r="H172" s="29">
        <v>198</v>
      </c>
      <c r="I172" s="29">
        <v>236</v>
      </c>
      <c r="J172" s="29">
        <v>203</v>
      </c>
      <c r="K172" s="30">
        <f t="shared" si="48"/>
        <v>860</v>
      </c>
      <c r="L172" s="30">
        <f t="shared" si="49"/>
        <v>4</v>
      </c>
      <c r="M172" s="30">
        <f t="shared" si="50"/>
        <v>215</v>
      </c>
    </row>
    <row r="173" spans="2:13" s="1" customFormat="1" ht="13.95" customHeight="1" x14ac:dyDescent="0.25">
      <c r="B173" s="1" t="str">
        <f>Roster_Selection_Women!AB138&amp;" " &amp; "V "</f>
        <v xml:space="preserve">Rochester University V </v>
      </c>
      <c r="C173" s="1" t="str">
        <f>Roster_Selection_Women!AD138</f>
        <v>19-78947</v>
      </c>
      <c r="D173" s="1" t="str">
        <f>Roster_Selection_Women!AE138</f>
        <v>Sarah Temple</v>
      </c>
      <c r="E173" s="23"/>
      <c r="F173" s="1" t="str">
        <f>IF(ISERROR(Baker_Scores_Women_Var!E173), " ", IF(Baker_Scores_Women_Var!E173 = "Yes", "Yes", "  "))</f>
        <v xml:space="preserve">  </v>
      </c>
      <c r="G173" s="29">
        <v>206</v>
      </c>
      <c r="H173" s="29">
        <v>153</v>
      </c>
      <c r="I173" s="29">
        <v>0</v>
      </c>
      <c r="J173" s="29">
        <v>0</v>
      </c>
      <c r="K173" s="30">
        <f t="shared" si="48"/>
        <v>359</v>
      </c>
      <c r="L173" s="30">
        <f t="shared" si="49"/>
        <v>2</v>
      </c>
      <c r="M173" s="30">
        <f t="shared" si="50"/>
        <v>179.5</v>
      </c>
    </row>
    <row r="174" spans="2:13" s="1" customFormat="1" ht="13.95" customHeight="1" x14ac:dyDescent="0.25">
      <c r="B174" s="1" t="str">
        <f>Roster_Selection_Women!AB139&amp;" " &amp; "V "</f>
        <v xml:space="preserve">Rochester University V </v>
      </c>
      <c r="C174" s="1" t="str">
        <f>Roster_Selection_Women!AD139</f>
        <v>11-520099</v>
      </c>
      <c r="D174" s="1" t="str">
        <f>Roster_Selection_Women!AE139</f>
        <v>Vanessa Zissler</v>
      </c>
      <c r="E174" s="23"/>
      <c r="F174" s="1" t="str">
        <f>IF(ISERROR(Baker_Scores_Women_Var!E174), " ", IF(Baker_Scores_Women_Var!E174 = "Yes", "Yes", "  "))</f>
        <v xml:space="preserve">  </v>
      </c>
      <c r="G174" s="29">
        <v>0</v>
      </c>
      <c r="H174" s="29">
        <v>0</v>
      </c>
      <c r="I174" s="29">
        <v>127</v>
      </c>
      <c r="J174" s="29">
        <v>150</v>
      </c>
      <c r="K174" s="30">
        <f t="shared" si="48"/>
        <v>277</v>
      </c>
      <c r="L174" s="30">
        <f t="shared" si="49"/>
        <v>2</v>
      </c>
      <c r="M174" s="30">
        <f t="shared" si="50"/>
        <v>138.5</v>
      </c>
    </row>
    <row r="175" spans="2:13" s="1" customFormat="1" ht="13.95" customHeight="1" x14ac:dyDescent="0.25">
      <c r="B175" s="1" t="str">
        <f>Roster_Selection_Women!AB140&amp;" " &amp; "V "</f>
        <v xml:space="preserve"> V </v>
      </c>
      <c r="C175" s="1" t="str">
        <f>Roster_Selection_Women!AD140</f>
        <v/>
      </c>
      <c r="D175" s="1" t="str">
        <f>Roster_Selection_Women!AE140</f>
        <v/>
      </c>
      <c r="E175" s="23"/>
      <c r="F175" s="1" t="str">
        <f>IF(ISERROR(Baker_Scores_Women_Var!E175), " ", IF(Baker_Scores_Women_Var!E175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30">
        <f t="shared" si="48"/>
        <v>0</v>
      </c>
      <c r="L175" s="30">
        <f t="shared" si="49"/>
        <v>0</v>
      </c>
      <c r="M175" s="30">
        <f t="shared" si="50"/>
        <v>0</v>
      </c>
    </row>
    <row r="176" spans="2:13" s="1" customFormat="1" ht="13.95" customHeight="1" x14ac:dyDescent="0.25">
      <c r="B176" s="1" t="s">
        <v>945</v>
      </c>
      <c r="C176" s="28" t="s">
        <v>8</v>
      </c>
      <c r="D176" s="23" t="s">
        <v>8</v>
      </c>
      <c r="E176" s="23"/>
      <c r="F176" s="23"/>
      <c r="G176" s="29"/>
      <c r="H176" s="29"/>
      <c r="I176" s="29"/>
      <c r="J176" s="29"/>
      <c r="K176" s="30">
        <f t="shared" si="48"/>
        <v>0</v>
      </c>
      <c r="L176" s="30">
        <f t="shared" si="49"/>
        <v>0</v>
      </c>
      <c r="M176" s="30">
        <f t="shared" si="50"/>
        <v>0</v>
      </c>
    </row>
    <row r="177" spans="2:13" s="1" customFormat="1" ht="13.95" customHeight="1" x14ac:dyDescent="0.25">
      <c r="B177" s="1" t="s">
        <v>945</v>
      </c>
      <c r="C177" s="28" t="s">
        <v>8</v>
      </c>
      <c r="D177" s="23" t="s">
        <v>8</v>
      </c>
      <c r="E177" s="23"/>
      <c r="F177" s="23"/>
      <c r="G177" s="29"/>
      <c r="H177" s="29"/>
      <c r="I177" s="29"/>
      <c r="J177" s="29"/>
      <c r="K177" s="30">
        <f t="shared" si="48"/>
        <v>0</v>
      </c>
      <c r="L177" s="30">
        <f t="shared" si="49"/>
        <v>0</v>
      </c>
      <c r="M177" s="30">
        <f t="shared" si="50"/>
        <v>0</v>
      </c>
    </row>
    <row r="178" spans="2:13" s="1" customFormat="1" ht="13.95" customHeight="1" x14ac:dyDescent="0.25">
      <c r="B178" s="1" t="s">
        <v>945</v>
      </c>
      <c r="C178" s="28" t="s">
        <v>8</v>
      </c>
      <c r="D178" s="23" t="s">
        <v>8</v>
      </c>
      <c r="E178" s="23"/>
      <c r="F178" s="23"/>
      <c r="G178" s="31"/>
      <c r="H178" s="31"/>
      <c r="I178" s="31"/>
      <c r="J178" s="31"/>
      <c r="K178" s="32">
        <f t="shared" si="48"/>
        <v>0</v>
      </c>
      <c r="L178" s="32">
        <f t="shared" si="49"/>
        <v>0</v>
      </c>
      <c r="M178" s="30">
        <f t="shared" si="50"/>
        <v>0</v>
      </c>
    </row>
    <row r="179" spans="2:13" s="1" customFormat="1" ht="13.95" customHeight="1" x14ac:dyDescent="0.3">
      <c r="B179" s="33"/>
      <c r="G179" s="30">
        <f t="shared" ref="G179:L179" si="51">SUM(G168:G178)</f>
        <v>967</v>
      </c>
      <c r="H179" s="30">
        <f t="shared" si="51"/>
        <v>843</v>
      </c>
      <c r="I179" s="30">
        <f t="shared" si="51"/>
        <v>904</v>
      </c>
      <c r="J179" s="30">
        <f t="shared" si="51"/>
        <v>869</v>
      </c>
      <c r="K179" s="34">
        <f t="shared" si="51"/>
        <v>3583</v>
      </c>
      <c r="L179" s="34">
        <f t="shared" si="51"/>
        <v>20</v>
      </c>
    </row>
    <row r="180" spans="2:13" s="1" customFormat="1" ht="13.95" customHeight="1" x14ac:dyDescent="0.25"/>
    <row r="181" spans="2:13" s="1" customFormat="1" ht="13.95" customHeight="1" x14ac:dyDescent="0.25">
      <c r="B181" s="1" t="str">
        <f>Roster_Selection_Women!AB149&amp;" " &amp; "V "</f>
        <v xml:space="preserve">Shawnee State University V </v>
      </c>
      <c r="C181" s="1" t="str">
        <f>Roster_Selection_Women!AD149</f>
        <v>11-707333</v>
      </c>
      <c r="D181" s="1" t="str">
        <f>Roster_Selection_Women!AE149</f>
        <v>Chloe Long</v>
      </c>
      <c r="E181" s="23"/>
      <c r="F181" s="1" t="str">
        <f>IF(ISERROR(Baker_Scores_Women_Var!E181), " ", IF(Baker_Scores_Women_Var!E181 = "Yes", "Yes", "  "))</f>
        <v xml:space="preserve">  </v>
      </c>
      <c r="G181" s="29">
        <v>205</v>
      </c>
      <c r="H181" s="29">
        <v>214</v>
      </c>
      <c r="I181" s="29">
        <v>187</v>
      </c>
      <c r="J181" s="29">
        <v>181</v>
      </c>
      <c r="K181" s="30">
        <f t="shared" ref="K181:K191" si="52">SUM(G181:J181)</f>
        <v>787</v>
      </c>
      <c r="L181" s="30">
        <f t="shared" ref="L181:L191" si="53">COUNTIF(G181:J181, "&gt;0" )</f>
        <v>4</v>
      </c>
      <c r="M181" s="30">
        <f t="shared" ref="M181:M191" si="54">IF(L181=0,0,K181/L181)</f>
        <v>196.75</v>
      </c>
    </row>
    <row r="182" spans="2:13" s="1" customFormat="1" ht="13.95" customHeight="1" x14ac:dyDescent="0.25">
      <c r="B182" s="1" t="str">
        <f>Roster_Selection_Women!AB150&amp;" " &amp; "V "</f>
        <v xml:space="preserve">Shawnee State University V </v>
      </c>
      <c r="C182" s="1" t="str">
        <f>Roster_Selection_Women!AD150</f>
        <v>20-50654</v>
      </c>
      <c r="D182" s="1" t="str">
        <f>Roster_Selection_Women!AE150</f>
        <v>Emma Billenstein</v>
      </c>
      <c r="E182" s="23"/>
      <c r="F182" s="1" t="str">
        <f>IF(ISERROR(Baker_Scores_Women_Var!E182), " ", IF(Baker_Scores_Women_Var!E182 = "Yes", "Yes", "  "))</f>
        <v xml:space="preserve">  </v>
      </c>
      <c r="G182" s="29">
        <v>0</v>
      </c>
      <c r="H182" s="29">
        <v>0</v>
      </c>
      <c r="I182" s="29">
        <v>0</v>
      </c>
      <c r="J182" s="29">
        <v>141</v>
      </c>
      <c r="K182" s="30">
        <f t="shared" si="52"/>
        <v>141</v>
      </c>
      <c r="L182" s="30">
        <f t="shared" si="53"/>
        <v>1</v>
      </c>
      <c r="M182" s="30">
        <f t="shared" si="54"/>
        <v>141</v>
      </c>
    </row>
    <row r="183" spans="2:13" s="1" customFormat="1" ht="13.95" customHeight="1" x14ac:dyDescent="0.25">
      <c r="B183" s="1" t="str">
        <f>Roster_Selection_Women!AB151&amp;" " &amp; "V "</f>
        <v xml:space="preserve">Shawnee State University V </v>
      </c>
      <c r="C183" s="1" t="str">
        <f>Roster_Selection_Women!AD151</f>
        <v>18-8731</v>
      </c>
      <c r="D183" s="1" t="str">
        <f>Roster_Selection_Women!AE151</f>
        <v>Hannah Rearick</v>
      </c>
      <c r="E183" s="23"/>
      <c r="F183" s="1" t="str">
        <f>IF(ISERROR(Baker_Scores_Women_Var!E183), " ", IF(Baker_Scores_Women_Var!E183 = "Yes", "Yes", "  "))</f>
        <v xml:space="preserve">  </v>
      </c>
      <c r="G183" s="29">
        <v>148</v>
      </c>
      <c r="H183" s="29">
        <v>177</v>
      </c>
      <c r="I183" s="29">
        <v>164</v>
      </c>
      <c r="J183" s="29">
        <v>216</v>
      </c>
      <c r="K183" s="30">
        <f t="shared" si="52"/>
        <v>705</v>
      </c>
      <c r="L183" s="30">
        <f t="shared" si="53"/>
        <v>4</v>
      </c>
      <c r="M183" s="30">
        <f t="shared" si="54"/>
        <v>176.25</v>
      </c>
    </row>
    <row r="184" spans="2:13" s="1" customFormat="1" ht="13.95" customHeight="1" x14ac:dyDescent="0.25">
      <c r="B184" s="1" t="str">
        <f>Roster_Selection_Women!AB152&amp;" " &amp; "V "</f>
        <v xml:space="preserve">Shawnee State University V </v>
      </c>
      <c r="C184" s="1" t="str">
        <f>Roster_Selection_Women!AD152</f>
        <v>17-95358</v>
      </c>
      <c r="D184" s="1" t="str">
        <f>Roster_Selection_Women!AE152</f>
        <v>Kylie Fowler</v>
      </c>
      <c r="E184" s="23"/>
      <c r="F184" s="1" t="str">
        <f>IF(ISERROR(Baker_Scores_Women_Var!E184), " ", IF(Baker_Scores_Women_Var!E184 = "Yes", "Yes", "  "))</f>
        <v xml:space="preserve">  </v>
      </c>
      <c r="G184" s="29">
        <v>0</v>
      </c>
      <c r="H184" s="29">
        <v>0</v>
      </c>
      <c r="I184" s="29">
        <v>0</v>
      </c>
      <c r="J184" s="29">
        <v>0</v>
      </c>
      <c r="K184" s="30">
        <f t="shared" si="52"/>
        <v>0</v>
      </c>
      <c r="L184" s="30">
        <f t="shared" si="53"/>
        <v>0</v>
      </c>
      <c r="M184" s="30">
        <f t="shared" si="54"/>
        <v>0</v>
      </c>
    </row>
    <row r="185" spans="2:13" s="1" customFormat="1" ht="13.95" customHeight="1" x14ac:dyDescent="0.25">
      <c r="B185" s="1" t="str">
        <f>Roster_Selection_Women!AB153&amp;" " &amp; "V "</f>
        <v xml:space="preserve">Shawnee State University V </v>
      </c>
      <c r="C185" s="1" t="str">
        <f>Roster_Selection_Women!AD153</f>
        <v>7914-52393</v>
      </c>
      <c r="D185" s="1" t="str">
        <f>Roster_Selection_Women!AE153</f>
        <v>Mackenzie Drone</v>
      </c>
      <c r="E185" s="23"/>
      <c r="F185" s="1" t="str">
        <f>IF(ISERROR(Baker_Scores_Women_Var!E185), " ", IF(Baker_Scores_Women_Var!E185 = "Yes", "Yes", "  "))</f>
        <v xml:space="preserve">  </v>
      </c>
      <c r="G185" s="29">
        <v>0</v>
      </c>
      <c r="H185" s="29">
        <v>0</v>
      </c>
      <c r="I185" s="29">
        <v>0</v>
      </c>
      <c r="J185" s="29">
        <v>0</v>
      </c>
      <c r="K185" s="30">
        <f t="shared" si="52"/>
        <v>0</v>
      </c>
      <c r="L185" s="30">
        <f t="shared" si="53"/>
        <v>0</v>
      </c>
      <c r="M185" s="30">
        <f t="shared" si="54"/>
        <v>0</v>
      </c>
    </row>
    <row r="186" spans="2:13" s="1" customFormat="1" ht="13.95" customHeight="1" x14ac:dyDescent="0.25">
      <c r="B186" s="1" t="str">
        <f>Roster_Selection_Women!AB154&amp;" " &amp; "V "</f>
        <v xml:space="preserve">Shawnee State University V </v>
      </c>
      <c r="C186" s="1" t="str">
        <f>Roster_Selection_Women!AD154</f>
        <v>18-101726</v>
      </c>
      <c r="D186" s="1" t="str">
        <f>Roster_Selection_Women!AE154</f>
        <v>Morgan Higgins</v>
      </c>
      <c r="E186" s="23"/>
      <c r="F186" s="1" t="str">
        <f>IF(ISERROR(Baker_Scores_Women_Var!E186), " ", IF(Baker_Scores_Women_Var!E186 = "Yes", "Yes", "  "))</f>
        <v xml:space="preserve">  </v>
      </c>
      <c r="G186" s="29">
        <v>171</v>
      </c>
      <c r="H186" s="29">
        <v>166</v>
      </c>
      <c r="I186" s="29">
        <v>158</v>
      </c>
      <c r="J186" s="29">
        <v>184</v>
      </c>
      <c r="K186" s="30">
        <f t="shared" si="52"/>
        <v>679</v>
      </c>
      <c r="L186" s="30">
        <f t="shared" si="53"/>
        <v>4</v>
      </c>
      <c r="M186" s="30">
        <f t="shared" si="54"/>
        <v>169.75</v>
      </c>
    </row>
    <row r="187" spans="2:13" s="1" customFormat="1" ht="13.95" customHeight="1" x14ac:dyDescent="0.25">
      <c r="B187" s="1" t="str">
        <f>Roster_Selection_Women!AB155&amp;" " &amp; "V "</f>
        <v xml:space="preserve">Shawnee State University V </v>
      </c>
      <c r="C187" s="1" t="str">
        <f>Roster_Selection_Women!AD155</f>
        <v>18-90000</v>
      </c>
      <c r="D187" s="1" t="str">
        <f>Roster_Selection_Women!AE155</f>
        <v>Olyvia Bittner</v>
      </c>
      <c r="E187" s="23"/>
      <c r="F187" s="1" t="str">
        <f>IF(ISERROR(Baker_Scores_Women_Var!E187), " ", IF(Baker_Scores_Women_Var!E187 = "Yes", "Yes", "  "))</f>
        <v xml:space="preserve">  </v>
      </c>
      <c r="G187" s="29">
        <v>181</v>
      </c>
      <c r="H187" s="29">
        <v>154</v>
      </c>
      <c r="I187" s="29">
        <v>204</v>
      </c>
      <c r="J187" s="29">
        <v>0</v>
      </c>
      <c r="K187" s="30">
        <f t="shared" si="52"/>
        <v>539</v>
      </c>
      <c r="L187" s="30">
        <f t="shared" si="53"/>
        <v>3</v>
      </c>
      <c r="M187" s="30">
        <f t="shared" si="54"/>
        <v>179.66666666666666</v>
      </c>
    </row>
    <row r="188" spans="2:13" s="1" customFormat="1" ht="13.95" customHeight="1" x14ac:dyDescent="0.25">
      <c r="B188" s="1" t="str">
        <f>Roster_Selection_Women!AB156&amp;" " &amp; "V "</f>
        <v xml:space="preserve">Shawnee State University V </v>
      </c>
      <c r="C188" s="1" t="str">
        <f>Roster_Selection_Women!AD156</f>
        <v>5730-25753</v>
      </c>
      <c r="D188" s="1" t="str">
        <f>Roster_Selection_Women!AE156</f>
        <v>Skylar Lane</v>
      </c>
      <c r="E188" s="23"/>
      <c r="F188" s="1" t="str">
        <f>IF(ISERROR(Baker_Scores_Women_Var!E188), " ", IF(Baker_Scores_Women_Var!E188 = "Yes", "Yes", "  "))</f>
        <v xml:space="preserve">  </v>
      </c>
      <c r="G188" s="29">
        <v>177</v>
      </c>
      <c r="H188" s="29">
        <v>160</v>
      </c>
      <c r="I188" s="29">
        <v>188</v>
      </c>
      <c r="J188" s="29">
        <v>181</v>
      </c>
      <c r="K188" s="30">
        <f t="shared" si="52"/>
        <v>706</v>
      </c>
      <c r="L188" s="30">
        <f t="shared" si="53"/>
        <v>4</v>
      </c>
      <c r="M188" s="30">
        <f t="shared" si="54"/>
        <v>176.5</v>
      </c>
    </row>
    <row r="189" spans="2:13" s="1" customFormat="1" ht="13.95" customHeight="1" x14ac:dyDescent="0.25">
      <c r="B189" s="1" t="s">
        <v>946</v>
      </c>
      <c r="C189" s="28" t="s">
        <v>8</v>
      </c>
      <c r="D189" s="23" t="s">
        <v>8</v>
      </c>
      <c r="E189" s="23"/>
      <c r="F189" s="23"/>
      <c r="G189" s="29"/>
      <c r="H189" s="29"/>
      <c r="I189" s="29"/>
      <c r="J189" s="29"/>
      <c r="K189" s="30">
        <f t="shared" si="52"/>
        <v>0</v>
      </c>
      <c r="L189" s="30">
        <f t="shared" si="53"/>
        <v>0</v>
      </c>
      <c r="M189" s="30">
        <f t="shared" si="54"/>
        <v>0</v>
      </c>
    </row>
    <row r="190" spans="2:13" s="1" customFormat="1" ht="13.95" customHeight="1" x14ac:dyDescent="0.25">
      <c r="B190" s="1" t="s">
        <v>946</v>
      </c>
      <c r="C190" s="28" t="s">
        <v>8</v>
      </c>
      <c r="D190" s="23" t="s">
        <v>8</v>
      </c>
      <c r="E190" s="23"/>
      <c r="F190" s="23"/>
      <c r="G190" s="29"/>
      <c r="H190" s="29"/>
      <c r="I190" s="29"/>
      <c r="J190" s="29"/>
      <c r="K190" s="30">
        <f t="shared" si="52"/>
        <v>0</v>
      </c>
      <c r="L190" s="30">
        <f t="shared" si="53"/>
        <v>0</v>
      </c>
      <c r="M190" s="30">
        <f t="shared" si="54"/>
        <v>0</v>
      </c>
    </row>
    <row r="191" spans="2:13" s="1" customFormat="1" ht="13.95" customHeight="1" x14ac:dyDescent="0.25">
      <c r="B191" s="1" t="s">
        <v>946</v>
      </c>
      <c r="C191" s="28" t="s">
        <v>8</v>
      </c>
      <c r="D191" s="23" t="s">
        <v>8</v>
      </c>
      <c r="E191" s="23"/>
      <c r="F191" s="23"/>
      <c r="G191" s="31"/>
      <c r="H191" s="31"/>
      <c r="I191" s="31"/>
      <c r="J191" s="31"/>
      <c r="K191" s="32">
        <f t="shared" si="52"/>
        <v>0</v>
      </c>
      <c r="L191" s="32">
        <f t="shared" si="53"/>
        <v>0</v>
      </c>
      <c r="M191" s="30">
        <f t="shared" si="54"/>
        <v>0</v>
      </c>
    </row>
    <row r="192" spans="2:13" s="1" customFormat="1" ht="13.95" customHeight="1" x14ac:dyDescent="0.3">
      <c r="B192" s="33"/>
      <c r="G192" s="30">
        <f t="shared" ref="G192:L192" si="55">SUM(G181:G191)</f>
        <v>882</v>
      </c>
      <c r="H192" s="30">
        <f t="shared" si="55"/>
        <v>871</v>
      </c>
      <c r="I192" s="30">
        <f t="shared" si="55"/>
        <v>901</v>
      </c>
      <c r="J192" s="30">
        <f t="shared" si="55"/>
        <v>903</v>
      </c>
      <c r="K192" s="34">
        <f t="shared" si="55"/>
        <v>3557</v>
      </c>
      <c r="L192" s="34">
        <f t="shared" si="55"/>
        <v>20</v>
      </c>
    </row>
    <row r="193" spans="2:13" s="1" customFormat="1" ht="13.95" customHeight="1" x14ac:dyDescent="0.25"/>
    <row r="194" spans="2:13" s="1" customFormat="1" ht="13.95" customHeight="1" x14ac:dyDescent="0.25">
      <c r="B194" s="1" t="str">
        <f>Roster_Selection_Women!AB163&amp;" " &amp; "V "</f>
        <v xml:space="preserve">Siena Heights University V </v>
      </c>
      <c r="C194" s="1" t="str">
        <f>Roster_Selection_Women!AD163</f>
        <v>11-555273</v>
      </c>
      <c r="D194" s="1" t="str">
        <f>Roster_Selection_Women!AE163</f>
        <v>Hannah Patch</v>
      </c>
      <c r="E194" s="23"/>
      <c r="F194" s="1" t="str">
        <f>IF(ISERROR(Baker_Scores_Women_Var!E194), " ", IF(Baker_Scores_Women_Var!E194 = "Yes", "Yes", "  "))</f>
        <v xml:space="preserve">  </v>
      </c>
      <c r="G194" s="29">
        <v>141</v>
      </c>
      <c r="H194" s="29">
        <v>171</v>
      </c>
      <c r="I194" s="29">
        <v>233</v>
      </c>
      <c r="J194" s="29">
        <v>175</v>
      </c>
      <c r="K194" s="30">
        <f t="shared" ref="K194:K204" si="56">SUM(G194:J194)</f>
        <v>720</v>
      </c>
      <c r="L194" s="30">
        <f t="shared" ref="L194:L204" si="57">COUNTIF(G194:J194, "&gt;0" )</f>
        <v>4</v>
      </c>
      <c r="M194" s="30">
        <f t="shared" ref="M194:M204" si="58">IF(L194=0,0,K194/L194)</f>
        <v>180</v>
      </c>
    </row>
    <row r="195" spans="2:13" s="1" customFormat="1" ht="13.95" customHeight="1" x14ac:dyDescent="0.25">
      <c r="B195" s="1" t="str">
        <f>Roster_Selection_Women!AB164&amp;" " &amp; "V "</f>
        <v xml:space="preserve">Siena Heights University V </v>
      </c>
      <c r="C195" s="1" t="str">
        <f>Roster_Selection_Women!AD164</f>
        <v>8615-50320</v>
      </c>
      <c r="D195" s="1" t="str">
        <f>Roster_Selection_Women!AE164</f>
        <v>Megan Helpman</v>
      </c>
      <c r="E195" s="23"/>
      <c r="F195" s="1" t="str">
        <f>IF(ISERROR(Baker_Scores_Women_Var!E195), " ", IF(Baker_Scores_Women_Var!E195 = "Yes", "Yes", "  "))</f>
        <v xml:space="preserve">  </v>
      </c>
      <c r="G195" s="29">
        <v>138</v>
      </c>
      <c r="H195" s="29">
        <v>247</v>
      </c>
      <c r="I195" s="29">
        <v>187</v>
      </c>
      <c r="J195" s="29">
        <v>169</v>
      </c>
      <c r="K195" s="30">
        <f t="shared" si="56"/>
        <v>741</v>
      </c>
      <c r="L195" s="30">
        <f t="shared" si="57"/>
        <v>4</v>
      </c>
      <c r="M195" s="30">
        <f t="shared" si="58"/>
        <v>185.25</v>
      </c>
    </row>
    <row r="196" spans="2:13" s="1" customFormat="1" ht="13.95" customHeight="1" x14ac:dyDescent="0.25">
      <c r="B196" s="1" t="str">
        <f>Roster_Selection_Women!AB165&amp;" " &amp; "V "</f>
        <v xml:space="preserve">Siena Heights University V </v>
      </c>
      <c r="C196" s="1" t="str">
        <f>Roster_Selection_Women!AD165</f>
        <v>20-11912</v>
      </c>
      <c r="D196" s="1" t="str">
        <f>Roster_Selection_Women!AE165</f>
        <v>Olivia Johnston</v>
      </c>
      <c r="E196" s="23"/>
      <c r="F196" s="1" t="str">
        <f>IF(ISERROR(Baker_Scores_Women_Var!E196), " ", IF(Baker_Scores_Women_Var!E196 = "Yes", "Yes", "  "))</f>
        <v xml:space="preserve">  </v>
      </c>
      <c r="G196" s="29">
        <v>160</v>
      </c>
      <c r="H196" s="29">
        <v>177</v>
      </c>
      <c r="I196" s="29">
        <v>176</v>
      </c>
      <c r="J196" s="29">
        <v>129</v>
      </c>
      <c r="K196" s="30">
        <f t="shared" si="56"/>
        <v>642</v>
      </c>
      <c r="L196" s="30">
        <f t="shared" si="57"/>
        <v>4</v>
      </c>
      <c r="M196" s="30">
        <f t="shared" si="58"/>
        <v>160.5</v>
      </c>
    </row>
    <row r="197" spans="2:13" s="1" customFormat="1" ht="13.95" customHeight="1" x14ac:dyDescent="0.25">
      <c r="B197" s="1" t="str">
        <f>Roster_Selection_Women!AB166&amp;" " &amp; "V "</f>
        <v xml:space="preserve">Siena Heights University V </v>
      </c>
      <c r="C197" s="1" t="str">
        <f>Roster_Selection_Women!AD166</f>
        <v>20-20746</v>
      </c>
      <c r="D197" s="1" t="str">
        <f>Roster_Selection_Women!AE166</f>
        <v>Paige Westergaard</v>
      </c>
      <c r="E197" s="23"/>
      <c r="F197" s="1" t="str">
        <f>IF(ISERROR(Baker_Scores_Women_Var!E197), " ", IF(Baker_Scores_Women_Var!E197 = "Yes", "Yes", "  "))</f>
        <v xml:space="preserve">  </v>
      </c>
      <c r="G197" s="29">
        <v>161</v>
      </c>
      <c r="H197" s="29">
        <v>174</v>
      </c>
      <c r="I197" s="29">
        <v>191</v>
      </c>
      <c r="J197" s="29">
        <v>144</v>
      </c>
      <c r="K197" s="30">
        <f t="shared" si="56"/>
        <v>670</v>
      </c>
      <c r="L197" s="30">
        <f t="shared" si="57"/>
        <v>4</v>
      </c>
      <c r="M197" s="30">
        <f t="shared" si="58"/>
        <v>167.5</v>
      </c>
    </row>
    <row r="198" spans="2:13" s="1" customFormat="1" ht="13.95" customHeight="1" x14ac:dyDescent="0.25">
      <c r="B198" s="1" t="str">
        <f>Roster_Selection_Women!AB167&amp;" " &amp; "V "</f>
        <v xml:space="preserve">Siena Heights University V </v>
      </c>
      <c r="C198" s="1" t="str">
        <f>Roster_Selection_Women!AD167</f>
        <v>23-1797</v>
      </c>
      <c r="D198" s="1" t="str">
        <f>Roster_Selection_Women!AE167</f>
        <v>Samantha Keilman</v>
      </c>
      <c r="E198" s="23"/>
      <c r="F198" s="1" t="str">
        <f>IF(ISERROR(Baker_Scores_Women_Var!E198), " ", IF(Baker_Scores_Women_Var!E198 = "Yes", "Yes", "  "))</f>
        <v xml:space="preserve">  </v>
      </c>
      <c r="G198" s="29">
        <v>0</v>
      </c>
      <c r="H198" s="29">
        <v>0</v>
      </c>
      <c r="I198" s="29">
        <v>0</v>
      </c>
      <c r="J198" s="29">
        <v>0</v>
      </c>
      <c r="K198" s="30">
        <f t="shared" si="56"/>
        <v>0</v>
      </c>
      <c r="L198" s="30">
        <f t="shared" si="57"/>
        <v>0</v>
      </c>
      <c r="M198" s="30">
        <f t="shared" si="58"/>
        <v>0</v>
      </c>
    </row>
    <row r="199" spans="2:13" s="1" customFormat="1" ht="13.95" customHeight="1" x14ac:dyDescent="0.25">
      <c r="B199" s="1" t="str">
        <f>Roster_Selection_Women!AB168&amp;" " &amp; "V "</f>
        <v xml:space="preserve">Siena Heights University V </v>
      </c>
      <c r="C199" s="1" t="str">
        <f>Roster_Selection_Women!AD168</f>
        <v>21-4242</v>
      </c>
      <c r="D199" s="1" t="str">
        <f>Roster_Selection_Women!AE168</f>
        <v>Teri Decker</v>
      </c>
      <c r="E199" s="23"/>
      <c r="F199" s="1" t="str">
        <f>IF(ISERROR(Baker_Scores_Women_Var!E199), " ", IF(Baker_Scores_Women_Var!E199 = "Yes", "Yes", "  "))</f>
        <v xml:space="preserve">  </v>
      </c>
      <c r="G199" s="29">
        <v>161</v>
      </c>
      <c r="H199" s="29">
        <v>200</v>
      </c>
      <c r="I199" s="29">
        <v>129</v>
      </c>
      <c r="J199" s="29">
        <v>222</v>
      </c>
      <c r="K199" s="30">
        <f t="shared" si="56"/>
        <v>712</v>
      </c>
      <c r="L199" s="30">
        <f t="shared" si="57"/>
        <v>4</v>
      </c>
      <c r="M199" s="30">
        <f t="shared" si="58"/>
        <v>178</v>
      </c>
    </row>
    <row r="200" spans="2:13" s="1" customFormat="1" ht="13.95" customHeight="1" x14ac:dyDescent="0.25">
      <c r="B200" s="1" t="str">
        <f>Roster_Selection_Women!AB169&amp;" " &amp; "V "</f>
        <v xml:space="preserve"> V </v>
      </c>
      <c r="C200" s="1" t="str">
        <f>Roster_Selection_Women!AD169</f>
        <v/>
      </c>
      <c r="D200" s="1" t="str">
        <f>Roster_Selection_Women!AE169</f>
        <v/>
      </c>
      <c r="E200" s="23"/>
      <c r="F200" s="1" t="str">
        <f>IF(ISERROR(Baker_Scores_Women_Var!E200), " ", IF(Baker_Scores_Women_Var!E200 = "Yes", "Yes", "  "))</f>
        <v xml:space="preserve">  </v>
      </c>
      <c r="G200" s="29">
        <v>0</v>
      </c>
      <c r="H200" s="29">
        <v>0</v>
      </c>
      <c r="I200" s="29">
        <v>0</v>
      </c>
      <c r="J200" s="29">
        <v>0</v>
      </c>
      <c r="K200" s="30">
        <f t="shared" si="56"/>
        <v>0</v>
      </c>
      <c r="L200" s="30">
        <f t="shared" si="57"/>
        <v>0</v>
      </c>
      <c r="M200" s="30">
        <f t="shared" si="58"/>
        <v>0</v>
      </c>
    </row>
    <row r="201" spans="2:13" s="1" customFormat="1" ht="13.95" customHeight="1" x14ac:dyDescent="0.25">
      <c r="B201" s="1" t="str">
        <f>Roster_Selection_Women!AB170&amp;" " &amp; "V "</f>
        <v xml:space="preserve"> V </v>
      </c>
      <c r="C201" s="1" t="str">
        <f>Roster_Selection_Women!AD170</f>
        <v/>
      </c>
      <c r="D201" s="1" t="str">
        <f>Roster_Selection_Women!AE170</f>
        <v/>
      </c>
      <c r="E201" s="23"/>
      <c r="F201" s="1" t="str">
        <f>IF(ISERROR(Baker_Scores_Women_Var!E201), " ", IF(Baker_Scores_Women_Var!E201 = "Yes", "Yes", "  "))</f>
        <v xml:space="preserve">  </v>
      </c>
      <c r="G201" s="29">
        <v>0</v>
      </c>
      <c r="H201" s="29">
        <v>0</v>
      </c>
      <c r="I201" s="29">
        <v>0</v>
      </c>
      <c r="J201" s="29">
        <v>0</v>
      </c>
      <c r="K201" s="30">
        <f t="shared" si="56"/>
        <v>0</v>
      </c>
      <c r="L201" s="30">
        <f t="shared" si="57"/>
        <v>0</v>
      </c>
      <c r="M201" s="30">
        <f t="shared" si="58"/>
        <v>0</v>
      </c>
    </row>
    <row r="202" spans="2:13" s="1" customFormat="1" ht="13.95" customHeight="1" x14ac:dyDescent="0.25">
      <c r="B202" s="1" t="s">
        <v>947</v>
      </c>
      <c r="C202" s="28" t="s">
        <v>8</v>
      </c>
      <c r="D202" s="23" t="s">
        <v>8</v>
      </c>
      <c r="E202" s="23"/>
      <c r="F202" s="23"/>
      <c r="G202" s="29"/>
      <c r="H202" s="29"/>
      <c r="I202" s="29"/>
      <c r="J202" s="29"/>
      <c r="K202" s="30">
        <f t="shared" si="56"/>
        <v>0</v>
      </c>
      <c r="L202" s="30">
        <f t="shared" si="57"/>
        <v>0</v>
      </c>
      <c r="M202" s="30">
        <f t="shared" si="58"/>
        <v>0</v>
      </c>
    </row>
    <row r="203" spans="2:13" s="1" customFormat="1" ht="13.95" customHeight="1" x14ac:dyDescent="0.25">
      <c r="B203" s="1" t="s">
        <v>947</v>
      </c>
      <c r="C203" s="28" t="s">
        <v>8</v>
      </c>
      <c r="D203" s="23" t="s">
        <v>8</v>
      </c>
      <c r="E203" s="23"/>
      <c r="F203" s="23"/>
      <c r="G203" s="29"/>
      <c r="H203" s="29"/>
      <c r="I203" s="29"/>
      <c r="J203" s="29"/>
      <c r="K203" s="30">
        <f t="shared" si="56"/>
        <v>0</v>
      </c>
      <c r="L203" s="30">
        <f t="shared" si="57"/>
        <v>0</v>
      </c>
      <c r="M203" s="30">
        <f t="shared" si="58"/>
        <v>0</v>
      </c>
    </row>
    <row r="204" spans="2:13" s="1" customFormat="1" ht="13.95" customHeight="1" x14ac:dyDescent="0.25">
      <c r="B204" s="1" t="s">
        <v>947</v>
      </c>
      <c r="C204" s="28" t="s">
        <v>8</v>
      </c>
      <c r="D204" s="23" t="s">
        <v>8</v>
      </c>
      <c r="E204" s="23"/>
      <c r="F204" s="23"/>
      <c r="G204" s="31"/>
      <c r="H204" s="31"/>
      <c r="I204" s="31"/>
      <c r="J204" s="31"/>
      <c r="K204" s="32">
        <f t="shared" si="56"/>
        <v>0</v>
      </c>
      <c r="L204" s="32">
        <f t="shared" si="57"/>
        <v>0</v>
      </c>
      <c r="M204" s="30">
        <f t="shared" si="58"/>
        <v>0</v>
      </c>
    </row>
    <row r="205" spans="2:13" s="1" customFormat="1" ht="13.95" customHeight="1" x14ac:dyDescent="0.3">
      <c r="B205" s="33"/>
      <c r="G205" s="30">
        <f t="shared" ref="G205:L205" si="59">SUM(G194:G204)</f>
        <v>761</v>
      </c>
      <c r="H205" s="30">
        <f t="shared" si="59"/>
        <v>969</v>
      </c>
      <c r="I205" s="30">
        <f t="shared" si="59"/>
        <v>916</v>
      </c>
      <c r="J205" s="30">
        <f t="shared" si="59"/>
        <v>839</v>
      </c>
      <c r="K205" s="34">
        <f t="shared" si="59"/>
        <v>3485</v>
      </c>
      <c r="L205" s="34">
        <f t="shared" si="59"/>
        <v>20</v>
      </c>
    </row>
    <row r="206" spans="2:13" s="1" customFormat="1" ht="13.95" customHeight="1" x14ac:dyDescent="0.25"/>
    <row r="207" spans="2:13" s="1" customFormat="1" ht="13.95" customHeight="1" x14ac:dyDescent="0.25">
      <c r="B207" s="1" t="str">
        <f>Roster_Selection_Women!AB171&amp;" " &amp; "V "</f>
        <v xml:space="preserve">Spring Arbor University V </v>
      </c>
      <c r="C207" s="1" t="str">
        <f>Roster_Selection_Women!AD171</f>
        <v>11-97278</v>
      </c>
      <c r="D207" s="1" t="str">
        <f>Roster_Selection_Women!AE171</f>
        <v>Devon Thomas</v>
      </c>
      <c r="E207" s="23"/>
      <c r="F207" s="1" t="str">
        <f>IF(ISERROR(Baker_Scores_Women_Var!E207), " ", IF(Baker_Scores_Women_Var!E207 = "Yes", "Yes", "  "))</f>
        <v xml:space="preserve">  </v>
      </c>
      <c r="G207" s="29">
        <v>204</v>
      </c>
      <c r="H207" s="29">
        <v>179</v>
      </c>
      <c r="I207" s="29">
        <v>198</v>
      </c>
      <c r="J207" s="29">
        <v>174</v>
      </c>
      <c r="K207" s="30">
        <f t="shared" ref="K207:K217" si="60">SUM(G207:J207)</f>
        <v>755</v>
      </c>
      <c r="L207" s="30">
        <f t="shared" ref="L207:L217" si="61">COUNTIF(G207:J207, "&gt;0" )</f>
        <v>4</v>
      </c>
      <c r="M207" s="30">
        <f t="shared" ref="M207:M217" si="62">IF(L207=0,0,K207/L207)</f>
        <v>188.75</v>
      </c>
    </row>
    <row r="208" spans="2:13" s="1" customFormat="1" ht="13.95" customHeight="1" x14ac:dyDescent="0.25">
      <c r="B208" s="1" t="str">
        <f>Roster_Selection_Women!AB172&amp;" " &amp; "V "</f>
        <v xml:space="preserve">Spring Arbor University V </v>
      </c>
      <c r="C208" s="1" t="str">
        <f>Roster_Selection_Women!AD172</f>
        <v>20-10605</v>
      </c>
      <c r="D208" s="1" t="str">
        <f>Roster_Selection_Women!AE172</f>
        <v>Emily Pepper</v>
      </c>
      <c r="E208" s="23"/>
      <c r="F208" s="1" t="str">
        <f>IF(ISERROR(Baker_Scores_Women_Var!E208), " ", IF(Baker_Scores_Women_Var!E208 = "Yes", "Yes", "  "))</f>
        <v xml:space="preserve">  </v>
      </c>
      <c r="G208" s="29">
        <v>163</v>
      </c>
      <c r="H208" s="29">
        <v>0</v>
      </c>
      <c r="I208" s="29">
        <v>0</v>
      </c>
      <c r="J208" s="29">
        <v>0</v>
      </c>
      <c r="K208" s="30">
        <f t="shared" si="60"/>
        <v>163</v>
      </c>
      <c r="L208" s="30">
        <f t="shared" si="61"/>
        <v>1</v>
      </c>
      <c r="M208" s="30">
        <f t="shared" si="62"/>
        <v>163</v>
      </c>
    </row>
    <row r="209" spans="2:52" s="1" customFormat="1" ht="13.95" customHeight="1" x14ac:dyDescent="0.25">
      <c r="B209" s="1" t="str">
        <f>Roster_Selection_Women!AB173&amp;" " &amp; "V "</f>
        <v xml:space="preserve">Spring Arbor University V </v>
      </c>
      <c r="C209" s="1" t="str">
        <f>Roster_Selection_Women!AD173</f>
        <v>11-568522</v>
      </c>
      <c r="D209" s="1" t="str">
        <f>Roster_Selection_Women!AE173</f>
        <v>Kassidy Alexander</v>
      </c>
      <c r="E209" s="23"/>
      <c r="F209" s="1" t="str">
        <f>IF(ISERROR(Baker_Scores_Women_Var!E209), " ", IF(Baker_Scores_Women_Var!E209 = "Yes", "Yes", "  "))</f>
        <v xml:space="preserve">  </v>
      </c>
      <c r="G209" s="29">
        <v>194</v>
      </c>
      <c r="H209" s="29">
        <v>222</v>
      </c>
      <c r="I209" s="29">
        <v>189</v>
      </c>
      <c r="J209" s="29">
        <v>145</v>
      </c>
      <c r="K209" s="30">
        <f t="shared" si="60"/>
        <v>750</v>
      </c>
      <c r="L209" s="30">
        <f t="shared" si="61"/>
        <v>4</v>
      </c>
      <c r="M209" s="30">
        <f t="shared" si="62"/>
        <v>187.5</v>
      </c>
    </row>
    <row r="210" spans="2:52" s="1" customFormat="1" ht="13.95" customHeight="1" x14ac:dyDescent="0.25">
      <c r="B210" s="1" t="str">
        <f>Roster_Selection_Women!AB174&amp;" " &amp; "V "</f>
        <v xml:space="preserve">Spring Arbor University V </v>
      </c>
      <c r="C210" s="1" t="str">
        <f>Roster_Selection_Women!AD174</f>
        <v>11-181403</v>
      </c>
      <c r="D210" s="1" t="str">
        <f>Roster_Selection_Women!AE174</f>
        <v>Kayla Tafanelli</v>
      </c>
      <c r="E210" s="23"/>
      <c r="F210" s="1" t="str">
        <f>IF(ISERROR(Baker_Scores_Women_Var!E210), " ", IF(Baker_Scores_Women_Var!E210 = "Yes", "Yes", "  "))</f>
        <v xml:space="preserve">  </v>
      </c>
      <c r="G210" s="29">
        <v>279</v>
      </c>
      <c r="H210" s="29">
        <v>212</v>
      </c>
      <c r="I210" s="29">
        <v>256</v>
      </c>
      <c r="J210" s="29">
        <v>211</v>
      </c>
      <c r="K210" s="30">
        <f t="shared" si="60"/>
        <v>958</v>
      </c>
      <c r="L210" s="30">
        <f t="shared" si="61"/>
        <v>4</v>
      </c>
      <c r="M210" s="30">
        <f t="shared" si="62"/>
        <v>239.5</v>
      </c>
    </row>
    <row r="211" spans="2:52" s="1" customFormat="1" ht="13.95" customHeight="1" x14ac:dyDescent="0.25">
      <c r="B211" s="1" t="str">
        <f>Roster_Selection_Women!AB175&amp;" " &amp; "V "</f>
        <v xml:space="preserve">Spring Arbor University V </v>
      </c>
      <c r="C211" s="1" t="str">
        <f>Roster_Selection_Women!AD175</f>
        <v>7914-25836</v>
      </c>
      <c r="D211" s="1" t="str">
        <f>Roster_Selection_Women!AE175</f>
        <v>Kaylee Hall</v>
      </c>
      <c r="E211" s="23"/>
      <c r="F211" s="1" t="str">
        <f>IF(ISERROR(Baker_Scores_Women_Var!E211), " ", IF(Baker_Scores_Women_Var!E211 = "Yes", "Yes", "  "))</f>
        <v xml:space="preserve">  </v>
      </c>
      <c r="G211" s="29">
        <v>0</v>
      </c>
      <c r="H211" s="29">
        <v>0</v>
      </c>
      <c r="I211" s="29">
        <v>0</v>
      </c>
      <c r="J211" s="29">
        <v>0</v>
      </c>
      <c r="K211" s="30">
        <f t="shared" si="60"/>
        <v>0</v>
      </c>
      <c r="L211" s="30">
        <f t="shared" si="61"/>
        <v>0</v>
      </c>
      <c r="M211" s="30">
        <f t="shared" si="62"/>
        <v>0</v>
      </c>
    </row>
    <row r="212" spans="2:52" s="1" customFormat="1" ht="13.95" customHeight="1" x14ac:dyDescent="0.25">
      <c r="B212" s="1" t="str">
        <f>Roster_Selection_Women!AB176&amp;" " &amp; "V "</f>
        <v xml:space="preserve">Spring Arbor University V </v>
      </c>
      <c r="C212" s="1" t="str">
        <f>Roster_Selection_Women!AD176</f>
        <v>11-311448</v>
      </c>
      <c r="D212" s="1" t="str">
        <f>Roster_Selection_Women!AE176</f>
        <v>Mikayla Kelley</v>
      </c>
      <c r="E212" s="23"/>
      <c r="F212" s="1" t="str">
        <f>IF(ISERROR(Baker_Scores_Women_Var!E212), " ", IF(Baker_Scores_Women_Var!E212 = "Yes", "Yes", "  "))</f>
        <v xml:space="preserve">  </v>
      </c>
      <c r="G212" s="29">
        <v>0</v>
      </c>
      <c r="H212" s="29">
        <v>0</v>
      </c>
      <c r="I212" s="29">
        <v>0</v>
      </c>
      <c r="J212" s="29">
        <v>0</v>
      </c>
      <c r="K212" s="30">
        <f t="shared" si="60"/>
        <v>0</v>
      </c>
      <c r="L212" s="30">
        <f t="shared" si="61"/>
        <v>0</v>
      </c>
      <c r="M212" s="30">
        <f t="shared" si="62"/>
        <v>0</v>
      </c>
    </row>
    <row r="213" spans="2:52" s="1" customFormat="1" ht="13.95" customHeight="1" x14ac:dyDescent="0.25">
      <c r="B213" s="1" t="str">
        <f>Roster_Selection_Women!AB177&amp;" " &amp; "V "</f>
        <v xml:space="preserve">Spring Arbor University V </v>
      </c>
      <c r="C213" s="1" t="str">
        <f>Roster_Selection_Women!AD177</f>
        <v>11-538842</v>
      </c>
      <c r="D213" s="1" t="str">
        <f>Roster_Selection_Women!AE177</f>
        <v>Mikayla Ponce</v>
      </c>
      <c r="E213" s="23"/>
      <c r="F213" s="1" t="str">
        <f>IF(ISERROR(Baker_Scores_Women_Var!E213), " ", IF(Baker_Scores_Women_Var!E213 = "Yes", "Yes", "  "))</f>
        <v xml:space="preserve">  </v>
      </c>
      <c r="G213" s="29">
        <v>182</v>
      </c>
      <c r="H213" s="29">
        <v>170</v>
      </c>
      <c r="I213" s="29">
        <v>191</v>
      </c>
      <c r="J213" s="29">
        <v>175</v>
      </c>
      <c r="K213" s="30">
        <f t="shared" si="60"/>
        <v>718</v>
      </c>
      <c r="L213" s="30">
        <f t="shared" si="61"/>
        <v>4</v>
      </c>
      <c r="M213" s="30">
        <f t="shared" si="62"/>
        <v>179.5</v>
      </c>
    </row>
    <row r="214" spans="2:52" s="1" customFormat="1" ht="13.95" customHeight="1" x14ac:dyDescent="0.25">
      <c r="B214" s="1" t="str">
        <f>Roster_Selection_Women!AB178&amp;" " &amp; "V "</f>
        <v xml:space="preserve">Spring Arbor University V </v>
      </c>
      <c r="C214" s="1" t="str">
        <f>Roster_Selection_Women!AD178</f>
        <v>11-433460</v>
      </c>
      <c r="D214" s="1" t="str">
        <f>Roster_Selection_Women!AE178</f>
        <v>Montana Hernandez</v>
      </c>
      <c r="E214" s="23"/>
      <c r="F214" s="1" t="str">
        <f>IF(ISERROR(Baker_Scores_Women_Var!E214), " ", IF(Baker_Scores_Women_Var!E214 = "Yes", "Yes", "  "))</f>
        <v xml:space="preserve">  </v>
      </c>
      <c r="G214" s="29">
        <v>0</v>
      </c>
      <c r="H214" s="29">
        <v>210</v>
      </c>
      <c r="I214" s="29">
        <v>211</v>
      </c>
      <c r="J214" s="29">
        <v>190</v>
      </c>
      <c r="K214" s="30">
        <f t="shared" si="60"/>
        <v>611</v>
      </c>
      <c r="L214" s="30">
        <f t="shared" si="61"/>
        <v>3</v>
      </c>
      <c r="M214" s="30">
        <f t="shared" si="62"/>
        <v>203.66666666666666</v>
      </c>
    </row>
    <row r="215" spans="2:52" s="1" customFormat="1" ht="13.95" customHeight="1" x14ac:dyDescent="0.25">
      <c r="B215" s="1" t="s">
        <v>948</v>
      </c>
      <c r="C215" s="28" t="s">
        <v>8</v>
      </c>
      <c r="D215" s="23" t="s">
        <v>8</v>
      </c>
      <c r="E215" s="23"/>
      <c r="F215" s="23"/>
      <c r="G215" s="29"/>
      <c r="H215" s="29"/>
      <c r="I215" s="29"/>
      <c r="J215" s="29"/>
      <c r="K215" s="30">
        <f t="shared" si="60"/>
        <v>0</v>
      </c>
      <c r="L215" s="30">
        <f t="shared" si="61"/>
        <v>0</v>
      </c>
      <c r="M215" s="30">
        <f t="shared" si="62"/>
        <v>0</v>
      </c>
    </row>
    <row r="216" spans="2:52" s="1" customFormat="1" ht="13.95" customHeight="1" x14ac:dyDescent="0.25">
      <c r="B216" s="1" t="s">
        <v>948</v>
      </c>
      <c r="C216" s="28" t="s">
        <v>8</v>
      </c>
      <c r="D216" s="23" t="s">
        <v>8</v>
      </c>
      <c r="E216" s="23"/>
      <c r="F216" s="23"/>
      <c r="G216" s="29"/>
      <c r="H216" s="29"/>
      <c r="I216" s="29"/>
      <c r="J216" s="29"/>
      <c r="K216" s="30">
        <f t="shared" si="60"/>
        <v>0</v>
      </c>
      <c r="L216" s="30">
        <f t="shared" si="61"/>
        <v>0</v>
      </c>
      <c r="M216" s="30">
        <f t="shared" si="62"/>
        <v>0</v>
      </c>
    </row>
    <row r="217" spans="2:52" s="1" customFormat="1" ht="13.95" customHeight="1" x14ac:dyDescent="0.25">
      <c r="B217" s="1" t="s">
        <v>948</v>
      </c>
      <c r="C217" s="28" t="s">
        <v>8</v>
      </c>
      <c r="D217" s="23" t="s">
        <v>8</v>
      </c>
      <c r="E217" s="23"/>
      <c r="F217" s="23"/>
      <c r="G217" s="31"/>
      <c r="H217" s="31"/>
      <c r="I217" s="31"/>
      <c r="J217" s="31"/>
      <c r="K217" s="32">
        <f t="shared" si="60"/>
        <v>0</v>
      </c>
      <c r="L217" s="32">
        <f t="shared" si="61"/>
        <v>0</v>
      </c>
      <c r="M217" s="30">
        <f t="shared" si="62"/>
        <v>0</v>
      </c>
    </row>
    <row r="218" spans="2:52" s="1" customFormat="1" ht="13.95" customHeight="1" x14ac:dyDescent="0.3">
      <c r="B218" s="33"/>
      <c r="G218" s="30">
        <f t="shared" ref="G218:L218" si="63">SUM(G207:G217)</f>
        <v>1022</v>
      </c>
      <c r="H218" s="30">
        <f t="shared" si="63"/>
        <v>993</v>
      </c>
      <c r="I218" s="30">
        <f t="shared" si="63"/>
        <v>1045</v>
      </c>
      <c r="J218" s="30">
        <f t="shared" si="63"/>
        <v>895</v>
      </c>
      <c r="K218" s="34">
        <f t="shared" si="63"/>
        <v>3955</v>
      </c>
      <c r="L218" s="34">
        <f t="shared" si="63"/>
        <v>20</v>
      </c>
    </row>
    <row r="219" spans="2:52" s="1" customFormat="1" ht="13.95" customHeight="1" x14ac:dyDescent="0.25"/>
    <row r="220" spans="2:52" s="1" customFormat="1" ht="13.95" customHeight="1" x14ac:dyDescent="0.25"/>
    <row r="221" spans="2:52" s="1" customFormat="1" ht="13.95" customHeight="1" x14ac:dyDescent="0.25"/>
    <row r="222" spans="2:52" s="1" customFormat="1" ht="13.95" customHeight="1" x14ac:dyDescent="0.25"/>
    <row r="223" spans="2:52" s="1" customFormat="1" ht="13.95" customHeight="1" x14ac:dyDescent="0.3">
      <c r="E223" s="35" t="s">
        <v>950</v>
      </c>
      <c r="F223" s="36"/>
      <c r="G223" s="37">
        <f t="shared" ref="G223:L223" si="64">SUM(G23,G36,G49,G62,G75,G88,G101,G114,G127,G140,G153,G166,G179,G192,G205,G218)</f>
        <v>14438</v>
      </c>
      <c r="H223" s="37">
        <f t="shared" si="64"/>
        <v>14307</v>
      </c>
      <c r="I223" s="37">
        <f t="shared" si="64"/>
        <v>15058</v>
      </c>
      <c r="J223" s="37">
        <f t="shared" si="64"/>
        <v>14375</v>
      </c>
      <c r="K223" s="38">
        <f t="shared" si="64"/>
        <v>58178</v>
      </c>
      <c r="L223" s="39">
        <f t="shared" si="64"/>
        <v>320</v>
      </c>
      <c r="AZ223" s="13" t="s">
        <v>951</v>
      </c>
    </row>
    <row r="224" spans="2:52" s="1" customFormat="1" ht="13.95" customHeight="1" x14ac:dyDescent="0.25">
      <c r="E224" s="40" t="s">
        <v>952</v>
      </c>
      <c r="F224" s="41"/>
      <c r="G224" s="42">
        <f>SUM(G223/(16))</f>
        <v>902.375</v>
      </c>
      <c r="H224" s="42">
        <f>SUM(H223/(16))</f>
        <v>894.1875</v>
      </c>
      <c r="I224" s="42">
        <f>SUM(I223/(16))</f>
        <v>941.125</v>
      </c>
      <c r="J224" s="42">
        <f>SUM(J223/(16))</f>
        <v>898.4375</v>
      </c>
      <c r="K224" s="41"/>
      <c r="L224" s="43"/>
    </row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J22 G207:J217 G194:J204 G181:J191 G168:J178 G155:J165 G142:J152 G129:J139 G116:J126 G103:J113 G90:J100 G77:J87 G64:J74 G51:J61 G38:J48 G25:J35" xr:uid="{00000000-0002-0000-04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70" zoomScaleNormal="70" workbookViewId="0">
      <pane ySplit="11" topLeftCell="A12" activePane="bottomLeft" state="frozen"/>
      <selection pane="bottomLeft" activeCell="J18" sqref="J18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94" t="s">
        <v>921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</row>
    <row r="2" spans="1:54" s="4" customFormat="1" ht="16.2" customHeight="1" x14ac:dyDescent="0.3">
      <c r="AZ2" s="4" t="s">
        <v>922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923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54" s="4" customFormat="1" ht="18.600000000000001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570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924</v>
      </c>
      <c r="H10" s="5" t="s">
        <v>924</v>
      </c>
      <c r="I10" s="5" t="s">
        <v>924</v>
      </c>
      <c r="J10" s="5" t="s">
        <v>924</v>
      </c>
      <c r="K10" s="5"/>
      <c r="L10" s="5" t="s">
        <v>925</v>
      </c>
      <c r="M10" s="18" t="s">
        <v>926</v>
      </c>
      <c r="N10" s="18"/>
      <c r="O10" s="18"/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929</v>
      </c>
      <c r="G11" s="19">
        <v>1</v>
      </c>
      <c r="H11" s="19">
        <v>2</v>
      </c>
      <c r="I11" s="19">
        <v>3</v>
      </c>
      <c r="J11" s="19">
        <v>4</v>
      </c>
      <c r="K11" s="5" t="s">
        <v>930</v>
      </c>
      <c r="L11" s="5" t="s">
        <v>928</v>
      </c>
      <c r="M11" s="5" t="s">
        <v>931</v>
      </c>
      <c r="N11" s="19"/>
      <c r="O11" s="19"/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Roster_Selection_Women!AF32&amp;" " &amp; "JV1 "</f>
        <v xml:space="preserve">Concordia University JV1 </v>
      </c>
      <c r="C12" s="1" t="str">
        <f>Roster_Selection_Women!AH32</f>
        <v>20-29068</v>
      </c>
      <c r="D12" s="1" t="str">
        <f>Roster_Selection_Women!AI32</f>
        <v>Ashley Kreger</v>
      </c>
      <c r="E12" s="23"/>
      <c r="F12" s="1" t="str">
        <f>IF(ISERROR(Baker_Scores_Women_JV!E12), " ", IF(Baker_Scores_Women_JV!E12 = "Yes", "Yes", "  "))</f>
        <v xml:space="preserve">  </v>
      </c>
      <c r="G12" s="44">
        <v>0</v>
      </c>
      <c r="H12" s="44">
        <v>0</v>
      </c>
      <c r="I12" s="44">
        <v>0</v>
      </c>
      <c r="J12" s="44">
        <v>171</v>
      </c>
      <c r="K12" s="19">
        <f t="shared" ref="K12:K22" si="0">SUM(G12:J12)</f>
        <v>171</v>
      </c>
      <c r="L12" s="19">
        <f t="shared" ref="L12:L22" si="1">COUNTIF(G12:J12, "&gt;0" )</f>
        <v>1</v>
      </c>
      <c r="M12" s="19">
        <f t="shared" ref="M12:M22" si="2">IF(L12=0,0,K12/L12)</f>
        <v>171</v>
      </c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5" customHeight="1" x14ac:dyDescent="0.25">
      <c r="A13" s="24"/>
      <c r="B13" s="1" t="str">
        <f>Roster_Selection_Women!AF33&amp;" " &amp; "JV1 "</f>
        <v xml:space="preserve">Concordia University JV1 </v>
      </c>
      <c r="C13" s="1" t="str">
        <f>Roster_Selection_Women!AH33</f>
        <v>11-252184</v>
      </c>
      <c r="D13" s="1" t="str">
        <f>Roster_Selection_Women!AI33</f>
        <v>Bailey VanMeter</v>
      </c>
      <c r="E13" s="23"/>
      <c r="F13" s="1" t="str">
        <f>IF(ISERROR(Baker_Scores_Women_JV!E13), " ", IF(Baker_Scores_Women_JV!E13 = "Yes", "Yes", "  "))</f>
        <v xml:space="preserve">  </v>
      </c>
      <c r="G13" s="44">
        <v>135</v>
      </c>
      <c r="H13" s="44">
        <v>195</v>
      </c>
      <c r="I13" s="44">
        <v>235</v>
      </c>
      <c r="J13" s="44">
        <v>224</v>
      </c>
      <c r="K13" s="19">
        <f t="shared" si="0"/>
        <v>789</v>
      </c>
      <c r="L13" s="19">
        <f t="shared" si="1"/>
        <v>4</v>
      </c>
      <c r="M13" s="19">
        <f t="shared" si="2"/>
        <v>197.25</v>
      </c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5" customHeight="1" x14ac:dyDescent="0.25">
      <c r="A14" s="24"/>
      <c r="B14" s="1" t="str">
        <f>Roster_Selection_Women!AF34&amp;" " &amp; "JV1 "</f>
        <v xml:space="preserve">Concordia University JV1 </v>
      </c>
      <c r="C14" s="1" t="str">
        <f>Roster_Selection_Women!AH34</f>
        <v>11-285727</v>
      </c>
      <c r="D14" s="1" t="str">
        <f>Roster_Selection_Women!AI34</f>
        <v>Carly Pavka</v>
      </c>
      <c r="E14" s="23"/>
      <c r="F14" s="1" t="str">
        <f>IF(ISERROR(Baker_Scores_Women_JV!E14), " ", IF(Baker_Scores_Women_JV!E14 = "Yes", "Yes", "  "))</f>
        <v xml:space="preserve">  </v>
      </c>
      <c r="G14" s="44">
        <v>194</v>
      </c>
      <c r="H14" s="44">
        <v>173</v>
      </c>
      <c r="I14" s="44">
        <v>248</v>
      </c>
      <c r="J14" s="44">
        <v>150</v>
      </c>
      <c r="K14" s="19">
        <f t="shared" si="0"/>
        <v>765</v>
      </c>
      <c r="L14" s="19">
        <f t="shared" si="1"/>
        <v>4</v>
      </c>
      <c r="M14" s="19">
        <f t="shared" si="2"/>
        <v>191.25</v>
      </c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5" customHeight="1" x14ac:dyDescent="0.25">
      <c r="A15" s="24"/>
      <c r="B15" s="1" t="str">
        <f>Roster_Selection_Women!AF35&amp;" " &amp; "JV1 "</f>
        <v xml:space="preserve">Concordia University JV1 </v>
      </c>
      <c r="C15" s="1" t="str">
        <f>Roster_Selection_Women!AH35</f>
        <v>11-378899</v>
      </c>
      <c r="D15" s="1" t="str">
        <f>Roster_Selection_Women!AI35</f>
        <v>Emily Morris</v>
      </c>
      <c r="E15" s="23"/>
      <c r="F15" s="1" t="str">
        <f>IF(ISERROR(Baker_Scores_Women_JV!E15), " ", IF(Baker_Scores_Women_JV!E15 = "Yes", "Yes", "  "))</f>
        <v xml:space="preserve">  </v>
      </c>
      <c r="G15" s="44">
        <v>198</v>
      </c>
      <c r="H15" s="44">
        <v>173</v>
      </c>
      <c r="I15" s="44">
        <v>148</v>
      </c>
      <c r="J15" s="44">
        <v>0</v>
      </c>
      <c r="K15" s="19">
        <f t="shared" si="0"/>
        <v>519</v>
      </c>
      <c r="L15" s="19">
        <f t="shared" si="1"/>
        <v>3</v>
      </c>
      <c r="M15" s="19">
        <f t="shared" si="2"/>
        <v>173</v>
      </c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5" customHeight="1" x14ac:dyDescent="0.25">
      <c r="A16" s="24"/>
      <c r="B16" s="1" t="str">
        <f>Roster_Selection_Women!AF36&amp;" " &amp; "JV1 "</f>
        <v xml:space="preserve">Concordia University JV1 </v>
      </c>
      <c r="C16" s="1" t="str">
        <f>Roster_Selection_Women!AH36</f>
        <v>11-307144</v>
      </c>
      <c r="D16" s="1" t="str">
        <f>Roster_Selection_Women!AI36</f>
        <v>Mackenzie Morgan</v>
      </c>
      <c r="E16" s="23"/>
      <c r="F16" s="1" t="str">
        <f>IF(ISERROR(Baker_Scores_Women_JV!E16), " ", IF(Baker_Scores_Women_JV!E16 = "Yes", "Yes", "  "))</f>
        <v xml:space="preserve">  </v>
      </c>
      <c r="G16" s="44">
        <v>207</v>
      </c>
      <c r="H16" s="44">
        <v>191</v>
      </c>
      <c r="I16" s="44">
        <v>167</v>
      </c>
      <c r="J16" s="44">
        <v>133</v>
      </c>
      <c r="K16" s="19">
        <f t="shared" si="0"/>
        <v>698</v>
      </c>
      <c r="L16" s="19">
        <f t="shared" si="1"/>
        <v>4</v>
      </c>
      <c r="M16" s="19">
        <f t="shared" si="2"/>
        <v>174.5</v>
      </c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5" customHeight="1" x14ac:dyDescent="0.25">
      <c r="A17" s="24"/>
      <c r="B17" s="1" t="str">
        <f>Roster_Selection_Women!AF37&amp;" " &amp; "JV1 "</f>
        <v xml:space="preserve">Concordia University JV1 </v>
      </c>
      <c r="C17" s="1" t="str">
        <f>Roster_Selection_Women!AH37</f>
        <v>16-55300</v>
      </c>
      <c r="D17" s="1" t="str">
        <f>Roster_Selection_Women!AI37</f>
        <v>Sydney Stocks</v>
      </c>
      <c r="E17" s="23"/>
      <c r="F17" s="1" t="str">
        <f>IF(ISERROR(Baker_Scores_Women_JV!E17), " ", IF(Baker_Scores_Women_JV!E17 = "Yes", "Yes", "  "))</f>
        <v xml:space="preserve">  </v>
      </c>
      <c r="G17" s="44">
        <v>188</v>
      </c>
      <c r="H17" s="44">
        <v>181</v>
      </c>
      <c r="I17" s="44">
        <v>183</v>
      </c>
      <c r="J17" s="44">
        <v>203</v>
      </c>
      <c r="K17" s="19">
        <f t="shared" si="0"/>
        <v>755</v>
      </c>
      <c r="L17" s="19">
        <f t="shared" si="1"/>
        <v>4</v>
      </c>
      <c r="M17" s="19">
        <f t="shared" si="2"/>
        <v>188.75</v>
      </c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5" customHeight="1" x14ac:dyDescent="0.25">
      <c r="A18" s="24"/>
      <c r="B18" s="1" t="str">
        <f>Roster_Selection_Women!AF38&amp;" " &amp; "JV1 "</f>
        <v xml:space="preserve"> JV1 </v>
      </c>
      <c r="C18" s="1" t="str">
        <f>Roster_Selection_Women!AH38</f>
        <v/>
      </c>
      <c r="D18" s="1" t="str">
        <f>Roster_Selection_Women!AI38</f>
        <v/>
      </c>
      <c r="E18" s="23"/>
      <c r="F18" s="1" t="str">
        <f>IF(ISERROR(Baker_Scores_Women_JV!E18), " ", IF(Baker_Scores_Women_JV!E18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19">
        <f t="shared" si="0"/>
        <v>0</v>
      </c>
      <c r="L18" s="19">
        <f t="shared" si="1"/>
        <v>0</v>
      </c>
      <c r="M18" s="19">
        <f t="shared" si="2"/>
        <v>0</v>
      </c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5" customHeight="1" x14ac:dyDescent="0.25">
      <c r="A19" s="24"/>
      <c r="B19" s="1" t="str">
        <f>Roster_Selection_Women!AF39&amp;" " &amp; "JV1 "</f>
        <v xml:space="preserve"> JV1 </v>
      </c>
      <c r="C19" s="1" t="str">
        <f>Roster_Selection_Women!AH39</f>
        <v/>
      </c>
      <c r="D19" s="1" t="str">
        <f>Roster_Selection_Women!AI39</f>
        <v/>
      </c>
      <c r="E19" s="23"/>
      <c r="F19" s="1" t="str">
        <f>IF(ISERROR(Baker_Scores_Women_JV!E19), " ", IF(Baker_Scores_Women_JV!E19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19">
        <f t="shared" si="0"/>
        <v>0</v>
      </c>
      <c r="L19" s="19">
        <f t="shared" si="1"/>
        <v>0</v>
      </c>
      <c r="M19" s="19">
        <f t="shared" si="2"/>
        <v>0</v>
      </c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5" customHeight="1" x14ac:dyDescent="0.25">
      <c r="A20" s="24"/>
      <c r="B20" s="1" t="s">
        <v>955</v>
      </c>
      <c r="C20" s="28" t="s">
        <v>8</v>
      </c>
      <c r="D20" s="23" t="s">
        <v>8</v>
      </c>
      <c r="E20" s="23"/>
      <c r="F20" s="23"/>
      <c r="G20" s="44"/>
      <c r="H20" s="44"/>
      <c r="I20" s="44"/>
      <c r="J20" s="44"/>
      <c r="K20" s="19">
        <f t="shared" si="0"/>
        <v>0</v>
      </c>
      <c r="L20" s="19">
        <f t="shared" si="1"/>
        <v>0</v>
      </c>
      <c r="M20" s="19">
        <f t="shared" si="2"/>
        <v>0</v>
      </c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5" customHeight="1" x14ac:dyDescent="0.25">
      <c r="A21" s="24"/>
      <c r="B21" s="1" t="s">
        <v>955</v>
      </c>
      <c r="C21" s="28" t="s">
        <v>8</v>
      </c>
      <c r="D21" s="23" t="s">
        <v>8</v>
      </c>
      <c r="E21" s="23"/>
      <c r="F21" s="23"/>
      <c r="G21" s="44"/>
      <c r="H21" s="44"/>
      <c r="I21" s="44"/>
      <c r="J21" s="44"/>
      <c r="K21" s="19">
        <f t="shared" si="0"/>
        <v>0</v>
      </c>
      <c r="L21" s="19">
        <f t="shared" si="1"/>
        <v>0</v>
      </c>
      <c r="M21" s="19">
        <f t="shared" si="2"/>
        <v>0</v>
      </c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5" customHeight="1" x14ac:dyDescent="0.25">
      <c r="A22" s="24"/>
      <c r="B22" s="1" t="s">
        <v>955</v>
      </c>
      <c r="C22" s="28" t="s">
        <v>8</v>
      </c>
      <c r="D22" s="23" t="s">
        <v>8</v>
      </c>
      <c r="E22" s="23"/>
      <c r="F22" s="23"/>
      <c r="G22" s="47"/>
      <c r="H22" s="47"/>
      <c r="I22" s="47"/>
      <c r="J22" s="47"/>
      <c r="K22" s="48">
        <f t="shared" si="0"/>
        <v>0</v>
      </c>
      <c r="L22" s="48">
        <f t="shared" si="1"/>
        <v>0</v>
      </c>
      <c r="M22" s="19">
        <f t="shared" si="2"/>
        <v>0</v>
      </c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5" customHeight="1" x14ac:dyDescent="0.3">
      <c r="A23" s="24"/>
      <c r="B23" s="33"/>
      <c r="G23" s="19">
        <f t="shared" ref="G23:L23" si="3">SUM(G12:G22)</f>
        <v>922</v>
      </c>
      <c r="H23" s="19">
        <f t="shared" si="3"/>
        <v>913</v>
      </c>
      <c r="I23" s="19">
        <f t="shared" si="3"/>
        <v>981</v>
      </c>
      <c r="J23" s="19">
        <f t="shared" si="3"/>
        <v>881</v>
      </c>
      <c r="K23" s="49">
        <f t="shared" si="3"/>
        <v>3697</v>
      </c>
      <c r="L23" s="49">
        <f t="shared" si="3"/>
        <v>20</v>
      </c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5" customHeight="1" x14ac:dyDescent="0.25">
      <c r="A25" s="24"/>
      <c r="B25" s="1" t="str">
        <f>Roster_Selection_Women!AF74&amp;" " &amp; "JV1 "</f>
        <v xml:space="preserve">Lawrence Technological University JV1 </v>
      </c>
      <c r="C25" s="1" t="str">
        <f>Roster_Selection_Women!AH74</f>
        <v>8995-6635</v>
      </c>
      <c r="D25" s="1" t="str">
        <f>Roster_Selection_Women!AI74</f>
        <v>Allison Clark</v>
      </c>
      <c r="E25" s="23"/>
      <c r="F25" s="1" t="str">
        <f>IF(ISERROR(Baker_Scores_Women_JV!E25), " ", IF(Baker_Scores_Women_JV!E25 = "Yes", "Yes", "  "))</f>
        <v xml:space="preserve">  </v>
      </c>
      <c r="G25" s="44">
        <v>177</v>
      </c>
      <c r="H25" s="44">
        <v>238</v>
      </c>
      <c r="I25" s="44">
        <v>190</v>
      </c>
      <c r="J25" s="44">
        <v>189</v>
      </c>
      <c r="K25" s="19">
        <f t="shared" ref="K25:K35" si="4">SUM(G25:J25)</f>
        <v>794</v>
      </c>
      <c r="L25" s="19">
        <f t="shared" ref="L25:L35" si="5">COUNTIF(G25:J25, "&gt;0" )</f>
        <v>4</v>
      </c>
      <c r="M25" s="19">
        <f t="shared" ref="M25:M35" si="6">IF(L25=0,0,K25/L25)</f>
        <v>198.5</v>
      </c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5" customHeight="1" x14ac:dyDescent="0.25">
      <c r="A26" s="24"/>
      <c r="B26" s="1" t="str">
        <f>Roster_Selection_Women!AF75&amp;" " &amp; "JV1 "</f>
        <v xml:space="preserve">Lawrence Technological University JV1 </v>
      </c>
      <c r="C26" s="1" t="str">
        <f>Roster_Selection_Women!AH75</f>
        <v>7914-15947</v>
      </c>
      <c r="D26" s="1" t="str">
        <f>Roster_Selection_Women!AI75</f>
        <v>Brooke Vanous</v>
      </c>
      <c r="E26" s="23"/>
      <c r="F26" s="1" t="str">
        <f>IF(ISERROR(Baker_Scores_Women_JV!E26), " ", IF(Baker_Scores_Women_JV!E26 = "Yes", "Yes", "  "))</f>
        <v xml:space="preserve">  </v>
      </c>
      <c r="G26" s="44">
        <v>134</v>
      </c>
      <c r="H26" s="44">
        <v>215</v>
      </c>
      <c r="I26" s="44">
        <v>159</v>
      </c>
      <c r="J26" s="44">
        <v>124</v>
      </c>
      <c r="K26" s="19">
        <f t="shared" si="4"/>
        <v>632</v>
      </c>
      <c r="L26" s="19">
        <f t="shared" si="5"/>
        <v>4</v>
      </c>
      <c r="M26" s="19">
        <f t="shared" si="6"/>
        <v>158</v>
      </c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5" customHeight="1" x14ac:dyDescent="0.25">
      <c r="A27" s="24"/>
      <c r="B27" s="1" t="str">
        <f>Roster_Selection_Women!AF76&amp;" " &amp; "JV1 "</f>
        <v xml:space="preserve">Lawrence Technological University JV1 </v>
      </c>
      <c r="C27" s="1" t="str">
        <f>Roster_Selection_Women!AH76</f>
        <v>20-25872</v>
      </c>
      <c r="D27" s="1" t="str">
        <f>Roster_Selection_Women!AI76</f>
        <v>Grace Spondike</v>
      </c>
      <c r="E27" s="23"/>
      <c r="F27" s="1" t="str">
        <f>IF(ISERROR(Baker_Scores_Women_JV!E27), " ", IF(Baker_Scores_Women_JV!E27 = "Yes", "Yes", "  "))</f>
        <v xml:space="preserve">  </v>
      </c>
      <c r="G27" s="44">
        <v>159</v>
      </c>
      <c r="H27" s="44">
        <v>190</v>
      </c>
      <c r="I27" s="44">
        <v>214</v>
      </c>
      <c r="J27" s="44">
        <v>159</v>
      </c>
      <c r="K27" s="19">
        <f t="shared" si="4"/>
        <v>722</v>
      </c>
      <c r="L27" s="19">
        <f t="shared" si="5"/>
        <v>4</v>
      </c>
      <c r="M27" s="19">
        <f t="shared" si="6"/>
        <v>180.5</v>
      </c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5" customHeight="1" x14ac:dyDescent="0.25">
      <c r="A28" s="24"/>
      <c r="B28" s="1" t="str">
        <f>Roster_Selection_Women!AF77&amp;" " &amp; "JV1 "</f>
        <v xml:space="preserve">Lawrence Technological University JV1 </v>
      </c>
      <c r="C28" s="1" t="str">
        <f>Roster_Selection_Women!AH77</f>
        <v>17-42919</v>
      </c>
      <c r="D28" s="1" t="str">
        <f>Roster_Selection_Women!AI77</f>
        <v>Kayla Zygmontowicz</v>
      </c>
      <c r="E28" s="23"/>
      <c r="F28" s="1" t="str">
        <f>IF(ISERROR(Baker_Scores_Women_JV!E28), " ", IF(Baker_Scores_Women_JV!E28 = "Yes", "Yes", "  "))</f>
        <v xml:space="preserve">  </v>
      </c>
      <c r="G28" s="44">
        <v>154</v>
      </c>
      <c r="H28" s="44">
        <v>166</v>
      </c>
      <c r="I28" s="44">
        <v>179</v>
      </c>
      <c r="J28" s="44">
        <v>193</v>
      </c>
      <c r="K28" s="19">
        <f t="shared" si="4"/>
        <v>692</v>
      </c>
      <c r="L28" s="19">
        <f t="shared" si="5"/>
        <v>4</v>
      </c>
      <c r="M28" s="19">
        <f t="shared" si="6"/>
        <v>173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5" customHeight="1" x14ac:dyDescent="0.25">
      <c r="A29" s="24"/>
      <c r="B29" s="1" t="str">
        <f>Roster_Selection_Women!AF78&amp;" " &amp; "JV1 "</f>
        <v xml:space="preserve">Lawrence Technological University JV1 </v>
      </c>
      <c r="C29" s="1" t="str">
        <f>Roster_Selection_Women!AH78</f>
        <v>17-44484</v>
      </c>
      <c r="D29" s="1" t="str">
        <f>Roster_Selection_Women!AI78</f>
        <v>Nicole Jagger</v>
      </c>
      <c r="E29" s="23"/>
      <c r="F29" s="1" t="str">
        <f>IF(ISERROR(Baker_Scores_Women_JV!E29), " ", IF(Baker_Scores_Women_JV!E29 = "Yes", "Yes", "  "))</f>
        <v xml:space="preserve">  </v>
      </c>
      <c r="G29" s="44">
        <v>122</v>
      </c>
      <c r="H29" s="44">
        <v>143</v>
      </c>
      <c r="I29" s="44">
        <v>190</v>
      </c>
      <c r="J29" s="44">
        <v>153</v>
      </c>
      <c r="K29" s="19">
        <f t="shared" si="4"/>
        <v>608</v>
      </c>
      <c r="L29" s="19">
        <f t="shared" si="5"/>
        <v>4</v>
      </c>
      <c r="M29" s="19">
        <f t="shared" si="6"/>
        <v>152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5" customHeight="1" x14ac:dyDescent="0.25">
      <c r="A30" s="24"/>
      <c r="B30" s="1" t="str">
        <f>Roster_Selection_Women!AF79&amp;" " &amp; "JV1 "</f>
        <v xml:space="preserve"> JV1 </v>
      </c>
      <c r="C30" s="1" t="str">
        <f>Roster_Selection_Women!AH79</f>
        <v/>
      </c>
      <c r="D30" s="1" t="str">
        <f>Roster_Selection_Women!AI79</f>
        <v/>
      </c>
      <c r="E30" s="23"/>
      <c r="F30" s="1" t="str">
        <f>IF(ISERROR(Baker_Scores_Women_JV!E30), " ", IF(Baker_Scores_Women_JV!E30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19">
        <f t="shared" si="4"/>
        <v>0</v>
      </c>
      <c r="L30" s="19">
        <f t="shared" si="5"/>
        <v>0</v>
      </c>
      <c r="M30" s="19">
        <f t="shared" si="6"/>
        <v>0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5" customHeight="1" x14ac:dyDescent="0.25">
      <c r="A31" s="24"/>
      <c r="B31" s="1" t="str">
        <f>Roster_Selection_Women!AF80&amp;" " &amp; "JV1 "</f>
        <v xml:space="preserve"> JV1 </v>
      </c>
      <c r="C31" s="1" t="str">
        <f>Roster_Selection_Women!AH80</f>
        <v/>
      </c>
      <c r="D31" s="1" t="str">
        <f>Roster_Selection_Women!AI80</f>
        <v/>
      </c>
      <c r="E31" s="23"/>
      <c r="F31" s="1" t="str">
        <f>IF(ISERROR(Baker_Scores_Women_JV!E31), " ", IF(Baker_Scores_Women_JV!E31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19">
        <f t="shared" si="4"/>
        <v>0</v>
      </c>
      <c r="L31" s="19">
        <f t="shared" si="5"/>
        <v>0</v>
      </c>
      <c r="M31" s="19">
        <f t="shared" si="6"/>
        <v>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5" customHeight="1" x14ac:dyDescent="0.25">
      <c r="A32" s="24"/>
      <c r="B32" s="1" t="str">
        <f>Roster_Selection_Women!AF81&amp;" " &amp; "JV1 "</f>
        <v xml:space="preserve"> JV1 </v>
      </c>
      <c r="C32" s="1" t="str">
        <f>Roster_Selection_Women!AH81</f>
        <v/>
      </c>
      <c r="D32" s="1" t="str">
        <f>Roster_Selection_Women!AI81</f>
        <v/>
      </c>
      <c r="E32" s="23"/>
      <c r="F32" s="1" t="str">
        <f>IF(ISERROR(Baker_Scores_Women_JV!E32), " ", IF(Baker_Scores_Women_JV!E32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19">
        <f t="shared" si="4"/>
        <v>0</v>
      </c>
      <c r="L32" s="19">
        <f t="shared" si="5"/>
        <v>0</v>
      </c>
      <c r="M32" s="19">
        <f t="shared" si="6"/>
        <v>0</v>
      </c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5" customHeight="1" x14ac:dyDescent="0.25">
      <c r="A33" s="24"/>
      <c r="B33" s="1" t="s">
        <v>962</v>
      </c>
      <c r="C33" s="28" t="s">
        <v>8</v>
      </c>
      <c r="D33" s="23" t="s">
        <v>8</v>
      </c>
      <c r="E33" s="23"/>
      <c r="F33" s="23"/>
      <c r="G33" s="44"/>
      <c r="H33" s="44"/>
      <c r="I33" s="44"/>
      <c r="J33" s="44"/>
      <c r="K33" s="19">
        <f t="shared" si="4"/>
        <v>0</v>
      </c>
      <c r="L33" s="19">
        <f t="shared" si="5"/>
        <v>0</v>
      </c>
      <c r="M33" s="19">
        <f t="shared" si="6"/>
        <v>0</v>
      </c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5" customHeight="1" x14ac:dyDescent="0.25">
      <c r="A34" s="24"/>
      <c r="B34" s="1" t="s">
        <v>962</v>
      </c>
      <c r="C34" s="28" t="s">
        <v>8</v>
      </c>
      <c r="D34" s="23" t="s">
        <v>8</v>
      </c>
      <c r="E34" s="23"/>
      <c r="F34" s="23"/>
      <c r="G34" s="44"/>
      <c r="H34" s="44"/>
      <c r="I34" s="44"/>
      <c r="J34" s="44"/>
      <c r="K34" s="19">
        <f t="shared" si="4"/>
        <v>0</v>
      </c>
      <c r="L34" s="19">
        <f t="shared" si="5"/>
        <v>0</v>
      </c>
      <c r="M34" s="19">
        <f t="shared" si="6"/>
        <v>0</v>
      </c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5" customHeight="1" x14ac:dyDescent="0.25">
      <c r="A35" s="24"/>
      <c r="B35" s="1" t="s">
        <v>962</v>
      </c>
      <c r="C35" s="28" t="s">
        <v>8</v>
      </c>
      <c r="D35" s="23" t="s">
        <v>8</v>
      </c>
      <c r="E35" s="23"/>
      <c r="F35" s="23"/>
      <c r="G35" s="47"/>
      <c r="H35" s="47"/>
      <c r="I35" s="47"/>
      <c r="J35" s="47"/>
      <c r="K35" s="48">
        <f t="shared" si="4"/>
        <v>0</v>
      </c>
      <c r="L35" s="48">
        <f t="shared" si="5"/>
        <v>0</v>
      </c>
      <c r="M35" s="19">
        <f t="shared" si="6"/>
        <v>0</v>
      </c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5" customHeight="1" x14ac:dyDescent="0.3">
      <c r="A36" s="24"/>
      <c r="B36" s="33"/>
      <c r="G36" s="19">
        <f t="shared" ref="G36:L36" si="7">SUM(G25:G35)</f>
        <v>746</v>
      </c>
      <c r="H36" s="19">
        <f t="shared" si="7"/>
        <v>952</v>
      </c>
      <c r="I36" s="19">
        <f t="shared" si="7"/>
        <v>932</v>
      </c>
      <c r="J36" s="19">
        <f t="shared" si="7"/>
        <v>818</v>
      </c>
      <c r="K36" s="49">
        <f t="shared" si="7"/>
        <v>3448</v>
      </c>
      <c r="L36" s="49">
        <f t="shared" si="7"/>
        <v>20</v>
      </c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5" customHeight="1" x14ac:dyDescent="0.25">
      <c r="A38" s="24"/>
      <c r="B38" s="1" t="str">
        <f>Roster_Selection_Women!AF95&amp;" " &amp; "JV1 "</f>
        <v xml:space="preserve">Madonna University JV1 </v>
      </c>
      <c r="C38" s="1" t="str">
        <f>Roster_Selection_Women!AH95</f>
        <v>11-666945</v>
      </c>
      <c r="D38" s="1" t="str">
        <f>Roster_Selection_Women!AI95</f>
        <v>Bayleigh Shimmell</v>
      </c>
      <c r="E38" s="23"/>
      <c r="F38" s="1" t="str">
        <f>IF(ISERROR(Baker_Scores_Women_JV!E38), " ", IF(Baker_Scores_Women_JV!E38 = "Yes", "Yes", "  "))</f>
        <v xml:space="preserve">  </v>
      </c>
      <c r="G38" s="44">
        <v>180</v>
      </c>
      <c r="H38" s="44">
        <v>161</v>
      </c>
      <c r="I38" s="44">
        <v>174</v>
      </c>
      <c r="J38" s="44">
        <v>181</v>
      </c>
      <c r="K38" s="19">
        <f t="shared" ref="K38:K48" si="8">SUM(G38:J38)</f>
        <v>696</v>
      </c>
      <c r="L38" s="19">
        <f t="shared" ref="L38:L48" si="9">COUNTIF(G38:J38, "&gt;0" )</f>
        <v>4</v>
      </c>
      <c r="M38" s="19">
        <f t="shared" ref="M38:M48" si="10">IF(L38=0,0,K38/L38)</f>
        <v>174</v>
      </c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5" customHeight="1" x14ac:dyDescent="0.25">
      <c r="A39" s="24"/>
      <c r="B39" s="1" t="str">
        <f>Roster_Selection_Women!AF96&amp;" " &amp; "JV1 "</f>
        <v xml:space="preserve">Madonna University JV1 </v>
      </c>
      <c r="C39" s="1" t="str">
        <f>Roster_Selection_Women!AH96</f>
        <v>22-10201</v>
      </c>
      <c r="D39" s="1" t="str">
        <f>Roster_Selection_Women!AI96</f>
        <v>Britney Manning</v>
      </c>
      <c r="E39" s="23"/>
      <c r="F39" s="1" t="str">
        <f>IF(ISERROR(Baker_Scores_Women_JV!E39), " ", IF(Baker_Scores_Women_JV!E39 = "Yes", "Yes", "  "))</f>
        <v xml:space="preserve">  </v>
      </c>
      <c r="G39" s="44">
        <v>116</v>
      </c>
      <c r="H39" s="44">
        <v>119</v>
      </c>
      <c r="I39" s="44">
        <v>165</v>
      </c>
      <c r="J39" s="44">
        <v>188</v>
      </c>
      <c r="K39" s="19">
        <f t="shared" si="8"/>
        <v>588</v>
      </c>
      <c r="L39" s="19">
        <f t="shared" si="9"/>
        <v>4</v>
      </c>
      <c r="M39" s="19">
        <f t="shared" si="10"/>
        <v>147</v>
      </c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5" customHeight="1" x14ac:dyDescent="0.25">
      <c r="A40" s="24"/>
      <c r="B40" s="1" t="str">
        <f>Roster_Selection_Women!AF97&amp;" " &amp; "JV1 "</f>
        <v xml:space="preserve">Madonna University JV1 </v>
      </c>
      <c r="C40" s="1" t="str">
        <f>Roster_Selection_Women!AH97</f>
        <v>21-36245</v>
      </c>
      <c r="D40" s="1" t="str">
        <f>Roster_Selection_Women!AI97</f>
        <v>Hannah Thoms</v>
      </c>
      <c r="E40" s="23"/>
      <c r="F40" s="1" t="str">
        <f>IF(ISERROR(Baker_Scores_Women_JV!E40), " ", IF(Baker_Scores_Women_JV!E40 = "Yes", "Yes", "  "))</f>
        <v xml:space="preserve">  </v>
      </c>
      <c r="G40" s="44">
        <v>143</v>
      </c>
      <c r="H40" s="44">
        <v>123</v>
      </c>
      <c r="I40" s="44">
        <v>165</v>
      </c>
      <c r="J40" s="44">
        <v>191</v>
      </c>
      <c r="K40" s="19">
        <f t="shared" si="8"/>
        <v>622</v>
      </c>
      <c r="L40" s="19">
        <f t="shared" si="9"/>
        <v>4</v>
      </c>
      <c r="M40" s="19">
        <f t="shared" si="10"/>
        <v>155.5</v>
      </c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5" customHeight="1" x14ac:dyDescent="0.25">
      <c r="A41" s="24"/>
      <c r="B41" s="1" t="str">
        <f>Roster_Selection_Women!AF98&amp;" " &amp; "JV1 "</f>
        <v xml:space="preserve">Madonna University JV1 </v>
      </c>
      <c r="C41" s="1" t="str">
        <f>Roster_Selection_Women!AH98</f>
        <v>11-411104</v>
      </c>
      <c r="D41" s="1" t="str">
        <f>Roster_Selection_Women!AI98</f>
        <v>Isabella Portman</v>
      </c>
      <c r="E41" s="23"/>
      <c r="F41" s="1" t="str">
        <f>IF(ISERROR(Baker_Scores_Women_JV!E41), " ", IF(Baker_Scores_Women_JV!E41 = "Yes", "Yes", "  "))</f>
        <v xml:space="preserve">  </v>
      </c>
      <c r="G41" s="44">
        <v>135</v>
      </c>
      <c r="H41" s="44">
        <v>153</v>
      </c>
      <c r="I41" s="44">
        <v>159</v>
      </c>
      <c r="J41" s="44">
        <v>197</v>
      </c>
      <c r="K41" s="19">
        <f t="shared" si="8"/>
        <v>644</v>
      </c>
      <c r="L41" s="19">
        <f t="shared" si="9"/>
        <v>4</v>
      </c>
      <c r="M41" s="19">
        <f t="shared" si="10"/>
        <v>161</v>
      </c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5" customHeight="1" x14ac:dyDescent="0.25">
      <c r="A42" s="24"/>
      <c r="B42" s="1" t="str">
        <f>Roster_Selection_Women!AF99&amp;" " &amp; "JV1 "</f>
        <v xml:space="preserve">Madonna University JV1 </v>
      </c>
      <c r="C42" s="1" t="str">
        <f>Roster_Selection_Women!AH99</f>
        <v>8568-475384</v>
      </c>
      <c r="D42" s="1" t="str">
        <f>Roster_Selection_Women!AI99</f>
        <v>Tamia Jackson</v>
      </c>
      <c r="E42" s="23"/>
      <c r="F42" s="1" t="str">
        <f>IF(ISERROR(Baker_Scores_Women_JV!E42), " ", IF(Baker_Scores_Women_JV!E42 = "Yes", "Yes", "  "))</f>
        <v xml:space="preserve">  </v>
      </c>
      <c r="G42" s="44">
        <v>166</v>
      </c>
      <c r="H42" s="44">
        <v>97</v>
      </c>
      <c r="I42" s="44">
        <v>123</v>
      </c>
      <c r="J42" s="44">
        <v>133</v>
      </c>
      <c r="K42" s="19">
        <f t="shared" si="8"/>
        <v>519</v>
      </c>
      <c r="L42" s="19">
        <f t="shared" si="9"/>
        <v>4</v>
      </c>
      <c r="M42" s="19">
        <f t="shared" si="10"/>
        <v>129.75</v>
      </c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5" customHeight="1" x14ac:dyDescent="0.25">
      <c r="A43" s="24"/>
      <c r="B43" s="1" t="str">
        <f>Roster_Selection_Women!AF100&amp;" " &amp; "JV1 "</f>
        <v xml:space="preserve"> JV1 </v>
      </c>
      <c r="C43" s="1" t="str">
        <f>Roster_Selection_Women!AH100</f>
        <v/>
      </c>
      <c r="D43" s="1" t="str">
        <f>Roster_Selection_Women!AI100</f>
        <v/>
      </c>
      <c r="E43" s="23"/>
      <c r="F43" s="1" t="str">
        <f>IF(ISERROR(Baker_Scores_Women_JV!E43), " ", IF(Baker_Scores_Women_JV!E43 = "Yes", "Yes", "  "))</f>
        <v xml:space="preserve">  </v>
      </c>
      <c r="G43" s="44">
        <v>0</v>
      </c>
      <c r="H43" s="44">
        <v>0</v>
      </c>
      <c r="I43" s="44">
        <v>0</v>
      </c>
      <c r="J43" s="44">
        <v>0</v>
      </c>
      <c r="K43" s="19">
        <f t="shared" si="8"/>
        <v>0</v>
      </c>
      <c r="L43" s="19">
        <f t="shared" si="9"/>
        <v>0</v>
      </c>
      <c r="M43" s="19">
        <f t="shared" si="10"/>
        <v>0</v>
      </c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5" customHeight="1" x14ac:dyDescent="0.25">
      <c r="A44" s="24"/>
      <c r="B44" s="1" t="str">
        <f>Roster_Selection_Women!AF101&amp;" " &amp; "JV1 "</f>
        <v xml:space="preserve"> JV1 </v>
      </c>
      <c r="C44" s="1" t="str">
        <f>Roster_Selection_Women!AH101</f>
        <v/>
      </c>
      <c r="D44" s="1" t="str">
        <f>Roster_Selection_Women!AI101</f>
        <v/>
      </c>
      <c r="E44" s="23"/>
      <c r="F44" s="1" t="str">
        <f>IF(ISERROR(Baker_Scores_Women_JV!E44), " ", IF(Baker_Scores_Women_JV!E44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19">
        <f t="shared" si="8"/>
        <v>0</v>
      </c>
      <c r="L44" s="19">
        <f t="shared" si="9"/>
        <v>0</v>
      </c>
      <c r="M44" s="19">
        <f t="shared" si="10"/>
        <v>0</v>
      </c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5" customHeight="1" x14ac:dyDescent="0.25">
      <c r="A45" s="24"/>
      <c r="B45" s="1" t="str">
        <f>Roster_Selection_Women!AF102&amp;" " &amp; "JV1 "</f>
        <v xml:space="preserve"> JV1 </v>
      </c>
      <c r="C45" s="1" t="str">
        <f>Roster_Selection_Women!AH102</f>
        <v/>
      </c>
      <c r="D45" s="1" t="str">
        <f>Roster_Selection_Women!AI102</f>
        <v/>
      </c>
      <c r="E45" s="23"/>
      <c r="F45" s="1" t="str">
        <f>IF(ISERROR(Baker_Scores_Women_JV!E45), " ", IF(Baker_Scores_Women_JV!E45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19">
        <f t="shared" si="8"/>
        <v>0</v>
      </c>
      <c r="L45" s="19">
        <f t="shared" si="9"/>
        <v>0</v>
      </c>
      <c r="M45" s="19">
        <f t="shared" si="10"/>
        <v>0</v>
      </c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5" customHeight="1" x14ac:dyDescent="0.25">
      <c r="A46" s="24"/>
      <c r="B46" s="1" t="s">
        <v>964</v>
      </c>
      <c r="C46" s="28" t="s">
        <v>8</v>
      </c>
      <c r="D46" s="23" t="s">
        <v>8</v>
      </c>
      <c r="E46" s="23"/>
      <c r="F46" s="23"/>
      <c r="G46" s="44"/>
      <c r="H46" s="44"/>
      <c r="I46" s="44"/>
      <c r="J46" s="44"/>
      <c r="K46" s="19">
        <f t="shared" si="8"/>
        <v>0</v>
      </c>
      <c r="L46" s="19">
        <f t="shared" si="9"/>
        <v>0</v>
      </c>
      <c r="M46" s="19">
        <f t="shared" si="10"/>
        <v>0</v>
      </c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5" customHeight="1" x14ac:dyDescent="0.25">
      <c r="A47" s="24"/>
      <c r="B47" s="1" t="s">
        <v>964</v>
      </c>
      <c r="C47" s="28" t="s">
        <v>8</v>
      </c>
      <c r="D47" s="23" t="s">
        <v>8</v>
      </c>
      <c r="E47" s="23"/>
      <c r="F47" s="23"/>
      <c r="G47" s="44"/>
      <c r="H47" s="44"/>
      <c r="I47" s="44"/>
      <c r="J47" s="44"/>
      <c r="K47" s="19">
        <f t="shared" si="8"/>
        <v>0</v>
      </c>
      <c r="L47" s="19">
        <f t="shared" si="9"/>
        <v>0</v>
      </c>
      <c r="M47" s="19">
        <f t="shared" si="10"/>
        <v>0</v>
      </c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5" customHeight="1" x14ac:dyDescent="0.25">
      <c r="A48" s="24"/>
      <c r="B48" s="1" t="s">
        <v>964</v>
      </c>
      <c r="C48" s="28" t="s">
        <v>8</v>
      </c>
      <c r="D48" s="23" t="s">
        <v>8</v>
      </c>
      <c r="E48" s="23"/>
      <c r="F48" s="23"/>
      <c r="G48" s="47"/>
      <c r="H48" s="47"/>
      <c r="I48" s="47"/>
      <c r="J48" s="47"/>
      <c r="K48" s="48">
        <f t="shared" si="8"/>
        <v>0</v>
      </c>
      <c r="L48" s="48">
        <f t="shared" si="9"/>
        <v>0</v>
      </c>
      <c r="M48" s="19">
        <f t="shared" si="10"/>
        <v>0</v>
      </c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5" customHeight="1" x14ac:dyDescent="0.3">
      <c r="A49" s="24"/>
      <c r="B49" s="33"/>
      <c r="G49" s="19">
        <f t="shared" ref="G49:L49" si="11">SUM(G38:G48)</f>
        <v>740</v>
      </c>
      <c r="H49" s="19">
        <f t="shared" si="11"/>
        <v>653</v>
      </c>
      <c r="I49" s="19">
        <f t="shared" si="11"/>
        <v>786</v>
      </c>
      <c r="J49" s="19">
        <f t="shared" si="11"/>
        <v>890</v>
      </c>
      <c r="K49" s="49">
        <f t="shared" si="11"/>
        <v>3069</v>
      </c>
      <c r="L49" s="49">
        <f t="shared" si="11"/>
        <v>20</v>
      </c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5" customHeight="1" x14ac:dyDescent="0.25">
      <c r="A51" s="24"/>
      <c r="B51" s="1" t="str">
        <f>Roster_Selection_Women!AF133&amp;" " &amp; "JV1 "</f>
        <v xml:space="preserve">Rochester University JV1 </v>
      </c>
      <c r="C51" s="1" t="str">
        <f>Roster_Selection_Women!AH133</f>
        <v>23-2559</v>
      </c>
      <c r="D51" s="1" t="str">
        <f>Roster_Selection_Women!AI133</f>
        <v>Caroline Martinez</v>
      </c>
      <c r="E51" s="23"/>
      <c r="F51" s="1" t="str">
        <f>IF(ISERROR(Baker_Scores_Women_JV!E51), " ", IF(Baker_Scores_Women_JV!E51 = "Yes", "Yes", "  "))</f>
        <v xml:space="preserve">  </v>
      </c>
      <c r="G51" s="44">
        <v>0</v>
      </c>
      <c r="H51" s="44">
        <v>0</v>
      </c>
      <c r="I51" s="44">
        <v>0</v>
      </c>
      <c r="J51" s="44">
        <v>0</v>
      </c>
      <c r="K51" s="19">
        <f t="shared" ref="K51:K61" si="12">SUM(G51:J51)</f>
        <v>0</v>
      </c>
      <c r="L51" s="19">
        <f t="shared" ref="L51:L61" si="13">COUNTIF(G51:J51, "&gt;0" )</f>
        <v>0</v>
      </c>
      <c r="M51" s="19">
        <f t="shared" ref="M51:M61" si="14">IF(L51=0,0,K51/L51)</f>
        <v>0</v>
      </c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5" customHeight="1" x14ac:dyDescent="0.25">
      <c r="A52" s="24"/>
      <c r="B52" s="1" t="str">
        <f>Roster_Selection_Women!AF134&amp;" " &amp; "JV1 "</f>
        <v xml:space="preserve">Rochester University JV1 </v>
      </c>
      <c r="C52" s="1" t="str">
        <f>Roster_Selection_Women!AH134</f>
        <v>18-99782</v>
      </c>
      <c r="D52" s="1" t="str">
        <f>Roster_Selection_Women!AI134</f>
        <v>Hannah Traczynski</v>
      </c>
      <c r="E52" s="23"/>
      <c r="F52" s="1" t="str">
        <f>IF(ISERROR(Baker_Scores_Women_JV!E52), " ", IF(Baker_Scores_Women_JV!E52 = "Yes", "Yes", "  "))</f>
        <v xml:space="preserve">  </v>
      </c>
      <c r="G52" s="44">
        <v>0</v>
      </c>
      <c r="H52" s="44">
        <v>0</v>
      </c>
      <c r="I52" s="44">
        <v>0</v>
      </c>
      <c r="J52" s="44">
        <v>0</v>
      </c>
      <c r="K52" s="19">
        <f t="shared" si="12"/>
        <v>0</v>
      </c>
      <c r="L52" s="19">
        <f t="shared" si="13"/>
        <v>0</v>
      </c>
      <c r="M52" s="19">
        <f t="shared" si="14"/>
        <v>0</v>
      </c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5" customHeight="1" x14ac:dyDescent="0.25">
      <c r="A53" s="24"/>
      <c r="B53" s="1" t="str">
        <f>Roster_Selection_Women!AF135&amp;" " &amp; "JV1 "</f>
        <v xml:space="preserve">Rochester University JV1 </v>
      </c>
      <c r="C53" s="1" t="str">
        <f>Roster_Selection_Women!AH135</f>
        <v>21-29319</v>
      </c>
      <c r="D53" s="1" t="str">
        <f>Roster_Selection_Women!AI135</f>
        <v>Margaret Russell</v>
      </c>
      <c r="E53" s="23"/>
      <c r="F53" s="1" t="str">
        <f>IF(ISERROR(Baker_Scores_Women_JV!E53), " ", IF(Baker_Scores_Women_JV!E53 = "Yes", "Yes", "  "))</f>
        <v xml:space="preserve">  </v>
      </c>
      <c r="G53" s="44">
        <v>0</v>
      </c>
      <c r="H53" s="44">
        <v>0</v>
      </c>
      <c r="I53" s="44">
        <v>0</v>
      </c>
      <c r="J53" s="44">
        <v>0</v>
      </c>
      <c r="K53" s="19">
        <f t="shared" si="12"/>
        <v>0</v>
      </c>
      <c r="L53" s="19">
        <f t="shared" si="13"/>
        <v>0</v>
      </c>
      <c r="M53" s="19">
        <f t="shared" si="14"/>
        <v>0</v>
      </c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5" customHeight="1" x14ac:dyDescent="0.25">
      <c r="A54" s="24"/>
      <c r="B54" s="1" t="str">
        <f>Roster_Selection_Women!AF136&amp;" " &amp; "JV1 "</f>
        <v xml:space="preserve">Rochester University JV1 </v>
      </c>
      <c r="C54" s="1" t="str">
        <f>Roster_Selection_Women!AH136</f>
        <v>22-1488</v>
      </c>
      <c r="D54" s="1" t="str">
        <f>Roster_Selection_Women!AI136</f>
        <v>Nadia Yabs</v>
      </c>
      <c r="E54" s="23"/>
      <c r="F54" s="1" t="str">
        <f>IF(ISERROR(Baker_Scores_Women_JV!E54), " ", IF(Baker_Scores_Women_JV!E54 = "Yes", "Yes", "  "))</f>
        <v xml:space="preserve">  </v>
      </c>
      <c r="G54" s="44">
        <v>0</v>
      </c>
      <c r="H54" s="44">
        <v>0</v>
      </c>
      <c r="I54" s="44">
        <v>0</v>
      </c>
      <c r="J54" s="44">
        <v>0</v>
      </c>
      <c r="K54" s="19">
        <f t="shared" si="12"/>
        <v>0</v>
      </c>
      <c r="L54" s="19">
        <f t="shared" si="13"/>
        <v>0</v>
      </c>
      <c r="M54" s="19">
        <f t="shared" si="14"/>
        <v>0</v>
      </c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5" customHeight="1" x14ac:dyDescent="0.25">
      <c r="A55" s="24"/>
      <c r="B55" s="1" t="str">
        <f>Roster_Selection_Women!AF137&amp;" " &amp; "JV1 "</f>
        <v xml:space="preserve">Rochester University JV1 </v>
      </c>
      <c r="C55" s="1" t="str">
        <f>Roster_Selection_Women!AH137</f>
        <v>22-1505</v>
      </c>
      <c r="D55" s="1" t="str">
        <f>Roster_Selection_Women!AI137</f>
        <v>Shelby Opalka</v>
      </c>
      <c r="E55" s="23"/>
      <c r="F55" s="1" t="str">
        <f>IF(ISERROR(Baker_Scores_Women_JV!E55), " ", IF(Baker_Scores_Women_JV!E55 = "Yes", "Yes", "  "))</f>
        <v xml:space="preserve">  </v>
      </c>
      <c r="G55" s="44">
        <v>0</v>
      </c>
      <c r="H55" s="44">
        <v>0</v>
      </c>
      <c r="I55" s="44">
        <v>0</v>
      </c>
      <c r="J55" s="44">
        <v>0</v>
      </c>
      <c r="K55" s="19">
        <f t="shared" si="12"/>
        <v>0</v>
      </c>
      <c r="L55" s="19">
        <f t="shared" si="13"/>
        <v>0</v>
      </c>
      <c r="M55" s="19">
        <f t="shared" si="14"/>
        <v>0</v>
      </c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5" customHeight="1" x14ac:dyDescent="0.25">
      <c r="A56" s="24"/>
      <c r="B56" s="1" t="str">
        <f>Roster_Selection_Women!AF138&amp;" " &amp; "JV1 "</f>
        <v xml:space="preserve"> JV1 </v>
      </c>
      <c r="C56" s="1" t="str">
        <f>Roster_Selection_Women!AH138</f>
        <v/>
      </c>
      <c r="D56" s="1" t="str">
        <f>Roster_Selection_Women!AI138</f>
        <v/>
      </c>
      <c r="E56" s="23"/>
      <c r="F56" s="1" t="str">
        <f>IF(ISERROR(Baker_Scores_Women_JV!E56), " ", IF(Baker_Scores_Women_JV!E56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19">
        <f t="shared" si="12"/>
        <v>0</v>
      </c>
      <c r="L56" s="19">
        <f t="shared" si="13"/>
        <v>0</v>
      </c>
      <c r="M56" s="19">
        <f t="shared" si="14"/>
        <v>0</v>
      </c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5" customHeight="1" x14ac:dyDescent="0.25">
      <c r="A57" s="24"/>
      <c r="B57" s="1" t="str">
        <f>Roster_Selection_Women!AF139&amp;" " &amp; "JV1 "</f>
        <v xml:space="preserve"> JV1 </v>
      </c>
      <c r="C57" s="1" t="str">
        <f>Roster_Selection_Women!AH139</f>
        <v/>
      </c>
      <c r="D57" s="1" t="str">
        <f>Roster_Selection_Women!AI139</f>
        <v/>
      </c>
      <c r="E57" s="23"/>
      <c r="F57" s="1" t="str">
        <f>IF(ISERROR(Baker_Scores_Women_JV!E57), " ", IF(Baker_Scores_Women_JV!E57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19">
        <f t="shared" si="12"/>
        <v>0</v>
      </c>
      <c r="L57" s="19">
        <f t="shared" si="13"/>
        <v>0</v>
      </c>
      <c r="M57" s="19">
        <f t="shared" si="14"/>
        <v>0</v>
      </c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5" customHeight="1" x14ac:dyDescent="0.25">
      <c r="A58" s="24"/>
      <c r="B58" s="1" t="str">
        <f>Roster_Selection_Women!AF140&amp;" " &amp; "JV1 "</f>
        <v xml:space="preserve"> JV1 </v>
      </c>
      <c r="C58" s="1" t="str">
        <f>Roster_Selection_Women!AH140</f>
        <v/>
      </c>
      <c r="D58" s="1" t="str">
        <f>Roster_Selection_Women!AI140</f>
        <v/>
      </c>
      <c r="E58" s="23"/>
      <c r="F58" s="1" t="str">
        <f>IF(ISERROR(Baker_Scores_Women_JV!E58), " ", IF(Baker_Scores_Women_JV!E58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19">
        <f t="shared" si="12"/>
        <v>0</v>
      </c>
      <c r="L58" s="19">
        <f t="shared" si="13"/>
        <v>0</v>
      </c>
      <c r="M58" s="19">
        <f t="shared" si="14"/>
        <v>0</v>
      </c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5" customHeight="1" x14ac:dyDescent="0.25">
      <c r="A59" s="24"/>
      <c r="B59" s="1" t="s">
        <v>967</v>
      </c>
      <c r="C59" s="28" t="s">
        <v>8</v>
      </c>
      <c r="D59" s="23" t="s">
        <v>8</v>
      </c>
      <c r="E59" s="23"/>
      <c r="F59" s="23"/>
      <c r="G59" s="44"/>
      <c r="H59" s="44"/>
      <c r="I59" s="44"/>
      <c r="J59" s="44"/>
      <c r="K59" s="19">
        <f t="shared" si="12"/>
        <v>0</v>
      </c>
      <c r="L59" s="19">
        <f t="shared" si="13"/>
        <v>0</v>
      </c>
      <c r="M59" s="19">
        <f t="shared" si="14"/>
        <v>0</v>
      </c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5" customHeight="1" x14ac:dyDescent="0.25">
      <c r="A60" s="24"/>
      <c r="B60" s="1" t="s">
        <v>967</v>
      </c>
      <c r="C60" s="28" t="s">
        <v>8</v>
      </c>
      <c r="D60" s="23" t="s">
        <v>8</v>
      </c>
      <c r="E60" s="23"/>
      <c r="F60" s="23"/>
      <c r="G60" s="44"/>
      <c r="H60" s="44"/>
      <c r="I60" s="44"/>
      <c r="J60" s="44"/>
      <c r="K60" s="19">
        <f t="shared" si="12"/>
        <v>0</v>
      </c>
      <c r="L60" s="19">
        <f t="shared" si="13"/>
        <v>0</v>
      </c>
      <c r="M60" s="19">
        <f t="shared" si="14"/>
        <v>0</v>
      </c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5" customHeight="1" x14ac:dyDescent="0.25">
      <c r="B61" s="1" t="s">
        <v>967</v>
      </c>
      <c r="C61" s="28" t="s">
        <v>8</v>
      </c>
      <c r="D61" s="23" t="s">
        <v>8</v>
      </c>
      <c r="E61" s="23"/>
      <c r="F61" s="23"/>
      <c r="G61" s="31"/>
      <c r="H61" s="31"/>
      <c r="I61" s="31"/>
      <c r="J61" s="31"/>
      <c r="K61" s="32">
        <f t="shared" si="12"/>
        <v>0</v>
      </c>
      <c r="L61" s="32">
        <f t="shared" si="13"/>
        <v>0</v>
      </c>
      <c r="M61" s="30">
        <f t="shared" si="14"/>
        <v>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5" customHeight="1" x14ac:dyDescent="0.3">
      <c r="B62" s="33"/>
      <c r="G62" s="30">
        <f t="shared" ref="G62:L62" si="15">SUM(G51:G61)</f>
        <v>0</v>
      </c>
      <c r="H62" s="30">
        <f t="shared" si="15"/>
        <v>0</v>
      </c>
      <c r="I62" s="30">
        <f t="shared" si="15"/>
        <v>0</v>
      </c>
      <c r="J62" s="30">
        <f t="shared" si="15"/>
        <v>0</v>
      </c>
      <c r="K62" s="34">
        <f t="shared" si="15"/>
        <v>0</v>
      </c>
      <c r="L62" s="34">
        <f t="shared" si="15"/>
        <v>0</v>
      </c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5" customHeight="1" x14ac:dyDescent="0.25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5" customHeight="1" x14ac:dyDescent="0.25"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5:52" s="1" customFormat="1" ht="13.95" customHeight="1" x14ac:dyDescent="0.25"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5:52" s="1" customFormat="1" ht="13.95" customHeight="1" x14ac:dyDescent="0.25"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5:52" s="1" customFormat="1" ht="13.95" customHeight="1" x14ac:dyDescent="0.25">
      <c r="E67" s="35" t="s">
        <v>950</v>
      </c>
      <c r="F67" s="36"/>
      <c r="G67" s="37">
        <f t="shared" ref="G67:L67" si="16">SUM(G23,G36,G49,G62)</f>
        <v>2408</v>
      </c>
      <c r="H67" s="37">
        <f t="shared" si="16"/>
        <v>2518</v>
      </c>
      <c r="I67" s="37">
        <f t="shared" si="16"/>
        <v>2699</v>
      </c>
      <c r="J67" s="37">
        <f t="shared" si="16"/>
        <v>2589</v>
      </c>
      <c r="K67" s="38">
        <f t="shared" si="16"/>
        <v>10214</v>
      </c>
      <c r="L67" s="39">
        <f t="shared" si="16"/>
        <v>60</v>
      </c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Z67" s="1" t="s">
        <v>951</v>
      </c>
    </row>
    <row r="68" spans="5:52" s="1" customFormat="1" ht="13.95" customHeight="1" x14ac:dyDescent="0.25">
      <c r="E68" s="40" t="s">
        <v>952</v>
      </c>
      <c r="F68" s="41"/>
      <c r="G68" s="42">
        <f>SUM(G67/(4))</f>
        <v>602</v>
      </c>
      <c r="H68" s="42">
        <f>SUM(H67/(4))</f>
        <v>629.5</v>
      </c>
      <c r="I68" s="42">
        <f>SUM(I67/(4))</f>
        <v>674.75</v>
      </c>
      <c r="J68" s="42">
        <f>SUM(J67/(4))</f>
        <v>647.25</v>
      </c>
      <c r="K68" s="32"/>
      <c r="L68" s="51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5:52" s="1" customFormat="1" ht="13.95" customHeight="1" x14ac:dyDescent="0.25"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5:52" s="1" customFormat="1" ht="13.95" customHeight="1" x14ac:dyDescent="0.25"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5:52" s="1" customFormat="1" ht="13.95" customHeight="1" x14ac:dyDescent="0.25"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5:52" s="1" customFormat="1" ht="13.95" customHeight="1" x14ac:dyDescent="0.25"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5:52" s="1" customFormat="1" ht="13.95" customHeight="1" x14ac:dyDescent="0.25"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5:52" s="1" customFormat="1" ht="13.95" customHeight="1" x14ac:dyDescent="0.25"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5:52" s="1" customFormat="1" ht="13.95" customHeight="1" x14ac:dyDescent="0.25"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5:52" s="1" customFormat="1" ht="13.95" customHeight="1" x14ac:dyDescent="0.25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5:52" s="1" customFormat="1" ht="13.95" customHeight="1" x14ac:dyDescent="0.25"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5:52" s="1" customFormat="1" ht="13.95" customHeight="1" x14ac:dyDescent="0.25"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5:52" s="1" customFormat="1" ht="13.95" customHeight="1" x14ac:dyDescent="0.25"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5:52" s="1" customFormat="1" ht="13.95" customHeight="1" x14ac:dyDescent="0.25"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7:37" s="1" customFormat="1" ht="13.95" customHeight="1" x14ac:dyDescent="0.25"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7:37" s="1" customFormat="1" ht="13.95" customHeight="1" x14ac:dyDescent="0.25"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7:37" s="1" customFormat="1" ht="13.95" customHeight="1" x14ac:dyDescent="0.25"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7:37" s="1" customFormat="1" ht="13.95" customHeight="1" x14ac:dyDescent="0.25"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7:37" s="1" customFormat="1" ht="13.95" customHeight="1" x14ac:dyDescent="0.25"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7:37" s="1" customFormat="1" ht="13.95" customHeight="1" x14ac:dyDescent="0.25"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7:37" s="1" customFormat="1" ht="13.95" customHeight="1" x14ac:dyDescent="0.25"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7:37" s="1" customFormat="1" ht="13.95" customHeight="1" x14ac:dyDescent="0.25"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7:37" s="1" customFormat="1" ht="13.95" customHeight="1" x14ac:dyDescent="0.25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7:37" s="1" customFormat="1" ht="13.95" customHeight="1" x14ac:dyDescent="0.25"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7:37" s="1" customFormat="1" ht="13.95" customHeight="1" x14ac:dyDescent="0.25"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7:37" s="1" customFormat="1" ht="13.95" customHeight="1" x14ac:dyDescent="0.25"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7:37" s="1" customFormat="1" ht="13.95" customHeight="1" x14ac:dyDescent="0.25"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7:37" s="1" customFormat="1" ht="13.95" customHeight="1" x14ac:dyDescent="0.25"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7:37" s="1" customFormat="1" ht="13.95" customHeight="1" x14ac:dyDescent="0.25"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7:37" s="1" customFormat="1" ht="13.95" customHeight="1" x14ac:dyDescent="0.25"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7:37" s="1" customFormat="1" ht="13.95" customHeight="1" x14ac:dyDescent="0.25"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7:37" s="1" customFormat="1" ht="13.95" customHeight="1" x14ac:dyDescent="0.25"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7:37" s="1" customFormat="1" ht="13.95" customHeight="1" x14ac:dyDescent="0.25"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7:37" s="1" customFormat="1" ht="13.95" customHeight="1" x14ac:dyDescent="0.25"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7:37" s="1" customFormat="1" ht="13.95" customHeight="1" x14ac:dyDescent="0.25"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7:37" s="1" customFormat="1" ht="13.95" customHeight="1" x14ac:dyDescent="0.25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7:37" s="1" customFormat="1" ht="13.95" customHeight="1" x14ac:dyDescent="0.25"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7:37" s="1" customFormat="1" ht="13.95" customHeight="1" x14ac:dyDescent="0.25"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7:37" s="1" customFormat="1" ht="13.95" customHeight="1" x14ac:dyDescent="0.25"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7:37" s="1" customFormat="1" ht="13.95" customHeight="1" x14ac:dyDescent="0.25"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7:37" s="1" customFormat="1" ht="13.95" customHeight="1" x14ac:dyDescent="0.25"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7:37" s="1" customFormat="1" ht="13.95" customHeight="1" x14ac:dyDescent="0.25"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7:37" s="1" customFormat="1" ht="13.95" customHeight="1" x14ac:dyDescent="0.25"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7:37" s="1" customFormat="1" ht="13.95" customHeight="1" x14ac:dyDescent="0.25"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7:37" s="1" customFormat="1" ht="13.95" customHeight="1" x14ac:dyDescent="0.25"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7:37" s="1" customFormat="1" ht="13.95" customHeight="1" x14ac:dyDescent="0.25"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7:37" s="1" customFormat="1" ht="13.95" customHeight="1" x14ac:dyDescent="0.25"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7:37" s="1" customFormat="1" ht="13.95" customHeight="1" x14ac:dyDescent="0.25"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7:37" s="1" customFormat="1" ht="13.95" customHeight="1" x14ac:dyDescent="0.25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7:37" s="1" customFormat="1" ht="13.95" customHeight="1" x14ac:dyDescent="0.25"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7:37" s="1" customFormat="1" ht="13.95" customHeight="1" x14ac:dyDescent="0.25"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7:37" s="1" customFormat="1" ht="13.95" customHeight="1" x14ac:dyDescent="0.25"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7:37" s="1" customFormat="1" ht="13.95" customHeight="1" x14ac:dyDescent="0.25"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7:37" s="1" customFormat="1" ht="13.95" customHeight="1" x14ac:dyDescent="0.25"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7:37" s="1" customFormat="1" ht="13.95" customHeight="1" x14ac:dyDescent="0.25"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7:37" s="1" customFormat="1" ht="13.95" customHeight="1" x14ac:dyDescent="0.25"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7:37" s="1" customFormat="1" ht="13.95" customHeight="1" x14ac:dyDescent="0.25"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7:37" s="1" customFormat="1" ht="13.95" customHeight="1" x14ac:dyDescent="0.25"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7:37" s="1" customFormat="1" ht="13.95" customHeight="1" x14ac:dyDescent="0.25"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7:37" s="1" customFormat="1" ht="13.95" customHeight="1" x14ac:dyDescent="0.25"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7:37" s="1" customFormat="1" ht="13.95" customHeight="1" x14ac:dyDescent="0.25"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7:37" s="1" customFormat="1" ht="13.95" customHeight="1" x14ac:dyDescent="0.25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7:37" s="1" customFormat="1" ht="13.95" customHeight="1" x14ac:dyDescent="0.25"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7:37" s="1" customFormat="1" ht="13.95" customHeight="1" x14ac:dyDescent="0.25"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7:37" s="1" customFormat="1" ht="13.95" customHeight="1" x14ac:dyDescent="0.25"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7:37" s="1" customFormat="1" ht="13.95" customHeight="1" x14ac:dyDescent="0.25"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7:37" s="1" customFormat="1" ht="13.95" customHeight="1" x14ac:dyDescent="0.25"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7:37" s="1" customFormat="1" ht="13.95" customHeight="1" x14ac:dyDescent="0.25"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7:37" s="1" customFormat="1" ht="13.95" customHeight="1" x14ac:dyDescent="0.25"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7:37" s="1" customFormat="1" ht="13.95" customHeight="1" x14ac:dyDescent="0.25"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7:37" s="1" customFormat="1" ht="13.95" customHeight="1" x14ac:dyDescent="0.25"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7:37" s="1" customFormat="1" ht="13.95" customHeight="1" x14ac:dyDescent="0.25"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7:37" s="1" customFormat="1" ht="13.95" customHeight="1" x14ac:dyDescent="0.25"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7:37" s="1" customFormat="1" ht="13.95" customHeight="1" x14ac:dyDescent="0.25"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7:37" s="1" customFormat="1" ht="13.95" customHeight="1" x14ac:dyDescent="0.25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7:37" s="1" customFormat="1" ht="13.95" customHeight="1" x14ac:dyDescent="0.25"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7:37" s="1" customFormat="1" ht="13.95" customHeight="1" x14ac:dyDescent="0.25"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7:37" s="1" customFormat="1" ht="13.95" customHeight="1" x14ac:dyDescent="0.25"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7:37" s="1" customFormat="1" ht="13.95" customHeight="1" x14ac:dyDescent="0.25"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7:37" s="1" customFormat="1" ht="13.95" customHeight="1" x14ac:dyDescent="0.25"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7:37" s="1" customFormat="1" ht="13.95" customHeight="1" x14ac:dyDescent="0.25"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7:37" s="1" customFormat="1" ht="13.95" customHeight="1" x14ac:dyDescent="0.25"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7:37" s="1" customFormat="1" ht="13.95" customHeight="1" x14ac:dyDescent="0.25"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7:37" s="1" customFormat="1" ht="13.95" customHeight="1" x14ac:dyDescent="0.25"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7:37" s="1" customFormat="1" ht="13.95" customHeight="1" x14ac:dyDescent="0.25"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7:37" s="1" customFormat="1" ht="13.95" customHeight="1" x14ac:dyDescent="0.25"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7:37" s="1" customFormat="1" ht="13.95" customHeight="1" x14ac:dyDescent="0.25"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7:37" s="1" customFormat="1" ht="13.95" customHeight="1" x14ac:dyDescent="0.25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7:37" s="1" customFormat="1" ht="13.95" customHeight="1" x14ac:dyDescent="0.25"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7:37" s="1" customFormat="1" ht="13.95" customHeight="1" x14ac:dyDescent="0.25"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7:37" s="1" customFormat="1" ht="13.95" customHeight="1" x14ac:dyDescent="0.25"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7:37" s="1" customFormat="1" ht="13.95" customHeight="1" x14ac:dyDescent="0.25"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7:37" s="1" customFormat="1" ht="13.95" customHeight="1" x14ac:dyDescent="0.25"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7:37" s="1" customFormat="1" ht="13.95" customHeight="1" x14ac:dyDescent="0.25"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7:37" s="1" customFormat="1" ht="13.95" customHeight="1" x14ac:dyDescent="0.25"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7:37" s="1" customFormat="1" ht="13.95" customHeight="1" x14ac:dyDescent="0.25"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7:37" s="1" customFormat="1" ht="13.95" customHeight="1" x14ac:dyDescent="0.25"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7:37" s="1" customFormat="1" ht="13.95" customHeight="1" x14ac:dyDescent="0.25"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7:37" s="1" customFormat="1" ht="13.95" customHeight="1" x14ac:dyDescent="0.25"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7:37" s="1" customFormat="1" ht="13.95" customHeight="1" x14ac:dyDescent="0.25"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7:37" s="1" customFormat="1" ht="13.95" customHeight="1" x14ac:dyDescent="0.25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7:37" s="1" customFormat="1" ht="13.95" customHeight="1" x14ac:dyDescent="0.25"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7:37" s="1" customFormat="1" ht="13.95" customHeight="1" x14ac:dyDescent="0.25"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7:37" s="1" customFormat="1" ht="13.95" customHeight="1" x14ac:dyDescent="0.25"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7:37" s="1" customFormat="1" ht="13.95" customHeight="1" x14ac:dyDescent="0.25"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7:37" s="1" customFormat="1" ht="13.95" customHeight="1" x14ac:dyDescent="0.25"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7:37" s="1" customFormat="1" ht="13.95" customHeight="1" x14ac:dyDescent="0.25"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7:37" s="1" customFormat="1" ht="13.95" customHeight="1" x14ac:dyDescent="0.25"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7:37" s="1" customFormat="1" ht="13.95" customHeight="1" x14ac:dyDescent="0.25"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7:37" s="1" customFormat="1" ht="13.95" customHeight="1" x14ac:dyDescent="0.25"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7:37" s="1" customFormat="1" ht="13.95" customHeight="1" x14ac:dyDescent="0.25"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7:37" s="1" customFormat="1" ht="13.95" customHeight="1" x14ac:dyDescent="0.25"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7:37" s="1" customFormat="1" ht="13.95" customHeight="1" x14ac:dyDescent="0.25"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7:37" s="1" customFormat="1" ht="13.95" customHeight="1" x14ac:dyDescent="0.25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7:37" s="1" customFormat="1" ht="13.95" customHeight="1" x14ac:dyDescent="0.25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7:37" s="1" customFormat="1" ht="13.95" customHeight="1" x14ac:dyDescent="0.25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7:37" s="1" customFormat="1" ht="13.95" customHeight="1" x14ac:dyDescent="0.25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7:37" s="1" customFormat="1" ht="13.95" customHeight="1" x14ac:dyDescent="0.25"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7:37" s="1" customFormat="1" ht="13.95" customHeight="1" x14ac:dyDescent="0.25"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7:37" s="1" customFormat="1" ht="13.95" customHeight="1" x14ac:dyDescent="0.25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7:37" s="1" customFormat="1" ht="13.95" customHeight="1" x14ac:dyDescent="0.25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7:37" s="1" customFormat="1" ht="13.95" customHeight="1" x14ac:dyDescent="0.25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7:37" s="1" customFormat="1" ht="13.95" customHeight="1" x14ac:dyDescent="0.25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7:37" s="1" customFormat="1" ht="13.95" customHeight="1" x14ac:dyDescent="0.25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7:37" s="1" customFormat="1" ht="13.95" customHeight="1" x14ac:dyDescent="0.25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7:37" s="1" customFormat="1" ht="13.95" customHeight="1" x14ac:dyDescent="0.25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5" customHeight="1" x14ac:dyDescent="0.25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5" customHeight="1" x14ac:dyDescent="0.25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5" customHeight="1" x14ac:dyDescent="0.25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5" customHeight="1" x14ac:dyDescent="0.25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5" customHeight="1" x14ac:dyDescent="0.25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5" customHeight="1" x14ac:dyDescent="0.25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5" customHeight="1" x14ac:dyDescent="0.25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5" customHeight="1" x14ac:dyDescent="0.25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5" customHeight="1" x14ac:dyDescent="0.25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5" customHeight="1" x14ac:dyDescent="0.25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5" customHeight="1" x14ac:dyDescent="0.25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5" customHeight="1" x14ac:dyDescent="0.25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5" customHeight="1" x14ac:dyDescent="0.25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5" customHeight="1" x14ac:dyDescent="0.25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5" customHeight="1" x14ac:dyDescent="0.25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5" customHeight="1" x14ac:dyDescent="0.25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5" customHeight="1" x14ac:dyDescent="0.25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5" customHeight="1" x14ac:dyDescent="0.25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5" customHeight="1" x14ac:dyDescent="0.25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5" customHeight="1" x14ac:dyDescent="0.25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5" customHeight="1" x14ac:dyDescent="0.25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5" customHeight="1" x14ac:dyDescent="0.25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5" customHeight="1" x14ac:dyDescent="0.25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5" customHeight="1" x14ac:dyDescent="0.25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5" customHeight="1" x14ac:dyDescent="0.25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5" customHeight="1" x14ac:dyDescent="0.25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5" customHeight="1" x14ac:dyDescent="0.25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5" customHeight="1" x14ac:dyDescent="0.25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5" customHeight="1" x14ac:dyDescent="0.25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5" customHeight="1" x14ac:dyDescent="0.25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5" customHeight="1" x14ac:dyDescent="0.25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5" customHeight="1" x14ac:dyDescent="0.25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5" customHeight="1" x14ac:dyDescent="0.25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5" customHeight="1" x14ac:dyDescent="0.25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5" customHeight="1" x14ac:dyDescent="0.25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5" customHeight="1" x14ac:dyDescent="0.25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5" customHeight="1" x14ac:dyDescent="0.25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5" customHeight="1" x14ac:dyDescent="0.25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5" customHeight="1" x14ac:dyDescent="0.25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5" customHeight="1" x14ac:dyDescent="0.25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5" customHeight="1" x14ac:dyDescent="0.25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5" customHeight="1" x14ac:dyDescent="0.25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5" customHeight="1" x14ac:dyDescent="0.25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5" customHeight="1" x14ac:dyDescent="0.25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5" customHeight="1" x14ac:dyDescent="0.25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5" customHeight="1" x14ac:dyDescent="0.25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5" customHeight="1" x14ac:dyDescent="0.25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5" customHeight="1" x14ac:dyDescent="0.25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5" customHeight="1" x14ac:dyDescent="0.25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5" customHeight="1" x14ac:dyDescent="0.25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5" customHeight="1" x14ac:dyDescent="0.25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5" customHeight="1" x14ac:dyDescent="0.25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5" customHeight="1" x14ac:dyDescent="0.25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5" customHeight="1" x14ac:dyDescent="0.25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5" customHeight="1" x14ac:dyDescent="0.25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5" customHeight="1" x14ac:dyDescent="0.25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5" customHeight="1" x14ac:dyDescent="0.25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5" customHeight="1" x14ac:dyDescent="0.25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5" customHeight="1" x14ac:dyDescent="0.25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5" customHeight="1" x14ac:dyDescent="0.25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5" customHeight="1" x14ac:dyDescent="0.25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5" customHeight="1" x14ac:dyDescent="0.25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5" customHeight="1" x14ac:dyDescent="0.25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5" customHeight="1" x14ac:dyDescent="0.25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5" customHeight="1" x14ac:dyDescent="0.25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5" customHeight="1" x14ac:dyDescent="0.25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5" customHeight="1" x14ac:dyDescent="0.25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5" customHeight="1" x14ac:dyDescent="0.25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5" customHeight="1" x14ac:dyDescent="0.25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5" customHeight="1" x14ac:dyDescent="0.25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5" customHeight="1" x14ac:dyDescent="0.25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5" customHeight="1" x14ac:dyDescent="0.25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5" customHeight="1" x14ac:dyDescent="0.25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5" customHeight="1" x14ac:dyDescent="0.25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5" customHeight="1" x14ac:dyDescent="0.25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5" customHeight="1" x14ac:dyDescent="0.25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5" customHeight="1" x14ac:dyDescent="0.25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5" customHeight="1" x14ac:dyDescent="0.25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5" customHeight="1" x14ac:dyDescent="0.25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5" customHeight="1" x14ac:dyDescent="0.25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5" customHeight="1" x14ac:dyDescent="0.25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5" customHeight="1" x14ac:dyDescent="0.25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5" customHeight="1" x14ac:dyDescent="0.25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5" customHeight="1" x14ac:dyDescent="0.25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5" customHeight="1" x14ac:dyDescent="0.25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5" customHeight="1" x14ac:dyDescent="0.25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5" customHeight="1" x14ac:dyDescent="0.25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5" customHeight="1" x14ac:dyDescent="0.25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5" customHeight="1" x14ac:dyDescent="0.25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5" customHeight="1" x14ac:dyDescent="0.25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5" customHeight="1" x14ac:dyDescent="0.25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5" customHeight="1" x14ac:dyDescent="0.25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5" customHeight="1" x14ac:dyDescent="0.25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5" customHeight="1" x14ac:dyDescent="0.25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5" customHeight="1" x14ac:dyDescent="0.25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5" customHeight="1" x14ac:dyDescent="0.25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5" customHeight="1" x14ac:dyDescent="0.25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5" customHeight="1" x14ac:dyDescent="0.25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5" customHeight="1" x14ac:dyDescent="0.25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5" customHeight="1" x14ac:dyDescent="0.25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5" customHeight="1" x14ac:dyDescent="0.25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5" customHeight="1" x14ac:dyDescent="0.25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5" customHeight="1" x14ac:dyDescent="0.25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5" customHeight="1" x14ac:dyDescent="0.25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5" customHeight="1" x14ac:dyDescent="0.25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5" customHeight="1" x14ac:dyDescent="0.25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5" customHeight="1" x14ac:dyDescent="0.25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5" customHeight="1" x14ac:dyDescent="0.25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5" customHeight="1" x14ac:dyDescent="0.25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5" customHeight="1" x14ac:dyDescent="0.25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5" customHeight="1" x14ac:dyDescent="0.25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5" customHeight="1" x14ac:dyDescent="0.25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5" customHeight="1" x14ac:dyDescent="0.25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5" customHeight="1" x14ac:dyDescent="0.25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5" customHeight="1" x14ac:dyDescent="0.25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5" customHeight="1" x14ac:dyDescent="0.25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5" customHeight="1" x14ac:dyDescent="0.25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5" customHeight="1" x14ac:dyDescent="0.25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5" customHeight="1" x14ac:dyDescent="0.25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5" customHeight="1" x14ac:dyDescent="0.25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5" customHeight="1" x14ac:dyDescent="0.25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5" customHeight="1" x14ac:dyDescent="0.25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5" customHeight="1" x14ac:dyDescent="0.25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5" customHeight="1" x14ac:dyDescent="0.25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5" customHeight="1" x14ac:dyDescent="0.25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5" customHeight="1" x14ac:dyDescent="0.25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5" customHeight="1" x14ac:dyDescent="0.25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5" customHeight="1" x14ac:dyDescent="0.25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5" customHeight="1" x14ac:dyDescent="0.25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5" customHeight="1" x14ac:dyDescent="0.25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5" customHeight="1" x14ac:dyDescent="0.25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5" customHeight="1" x14ac:dyDescent="0.25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5" customHeight="1" x14ac:dyDescent="0.25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5" customHeight="1" x14ac:dyDescent="0.25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5" customHeight="1" x14ac:dyDescent="0.25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5" customHeight="1" x14ac:dyDescent="0.25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5" customHeight="1" x14ac:dyDescent="0.25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5" customHeight="1" x14ac:dyDescent="0.25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5" customHeight="1" x14ac:dyDescent="0.25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5" customHeight="1" x14ac:dyDescent="0.25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5" customHeight="1" x14ac:dyDescent="0.25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5" customHeight="1" x14ac:dyDescent="0.25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5" customHeight="1" x14ac:dyDescent="0.25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5" customHeight="1" x14ac:dyDescent="0.25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5" customHeight="1" x14ac:dyDescent="0.25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5" customHeight="1" x14ac:dyDescent="0.25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5" customHeight="1" x14ac:dyDescent="0.25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5" customHeight="1" x14ac:dyDescent="0.25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5" customHeight="1" x14ac:dyDescent="0.25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5" customHeight="1" x14ac:dyDescent="0.25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5" customHeight="1" x14ac:dyDescent="0.25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5" customHeight="1" x14ac:dyDescent="0.25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5" customHeight="1" x14ac:dyDescent="0.25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5" customHeight="1" x14ac:dyDescent="0.25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5" customHeight="1" x14ac:dyDescent="0.25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5" customHeight="1" x14ac:dyDescent="0.25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5" customHeight="1" x14ac:dyDescent="0.25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5" customHeight="1" x14ac:dyDescent="0.25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5" customHeight="1" x14ac:dyDescent="0.25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5" customHeight="1" x14ac:dyDescent="0.25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5" customHeight="1" x14ac:dyDescent="0.25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5" customHeight="1" x14ac:dyDescent="0.25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5" customHeight="1" x14ac:dyDescent="0.25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5" customHeight="1" x14ac:dyDescent="0.25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5" customHeight="1" x14ac:dyDescent="0.25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5" customHeight="1" x14ac:dyDescent="0.25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5" customHeight="1" x14ac:dyDescent="0.25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5" customHeight="1" x14ac:dyDescent="0.25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5" customHeight="1" x14ac:dyDescent="0.25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5" customHeight="1" x14ac:dyDescent="0.25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5" customHeight="1" x14ac:dyDescent="0.25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5" customHeight="1" x14ac:dyDescent="0.25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5" customHeight="1" x14ac:dyDescent="0.25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5" customHeight="1" x14ac:dyDescent="0.25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5" customHeight="1" x14ac:dyDescent="0.25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5" customHeight="1" x14ac:dyDescent="0.25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5" customHeight="1" x14ac:dyDescent="0.25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5" customHeight="1" x14ac:dyDescent="0.25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5" customHeight="1" x14ac:dyDescent="0.25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5" customHeight="1" x14ac:dyDescent="0.25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5" customHeight="1" x14ac:dyDescent="0.25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5" customHeight="1" x14ac:dyDescent="0.25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5" customHeight="1" x14ac:dyDescent="0.25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5" customHeight="1" x14ac:dyDescent="0.25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5" customHeight="1" x14ac:dyDescent="0.25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5" customHeight="1" x14ac:dyDescent="0.25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5" customHeight="1" x14ac:dyDescent="0.25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5" customHeight="1" x14ac:dyDescent="0.25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5" customHeight="1" x14ac:dyDescent="0.25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5" customHeight="1" x14ac:dyDescent="0.25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5" customHeight="1" x14ac:dyDescent="0.25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5" customHeight="1" x14ac:dyDescent="0.25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5" customHeight="1" x14ac:dyDescent="0.25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5" customHeight="1" x14ac:dyDescent="0.25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5" customHeight="1" x14ac:dyDescent="0.25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5" customHeight="1" x14ac:dyDescent="0.25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5" customHeight="1" x14ac:dyDescent="0.25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5" customHeight="1" x14ac:dyDescent="0.25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5" customHeight="1" x14ac:dyDescent="0.25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5" customHeight="1" x14ac:dyDescent="0.25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5" customHeight="1" x14ac:dyDescent="0.25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5" customHeight="1" x14ac:dyDescent="0.25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5" customHeight="1" x14ac:dyDescent="0.25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5" customHeight="1" x14ac:dyDescent="0.25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5" customHeight="1" x14ac:dyDescent="0.25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5" customHeight="1" x14ac:dyDescent="0.25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5" customHeight="1" x14ac:dyDescent="0.25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5" customHeight="1" x14ac:dyDescent="0.25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5" customHeight="1" x14ac:dyDescent="0.25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5" customHeight="1" x14ac:dyDescent="0.25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5" customHeight="1" x14ac:dyDescent="0.25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5" customHeight="1" x14ac:dyDescent="0.25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5" customHeight="1" x14ac:dyDescent="0.25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5" customHeight="1" x14ac:dyDescent="0.25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5" customHeight="1" x14ac:dyDescent="0.25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5" customHeight="1" x14ac:dyDescent="0.25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5" customHeight="1" x14ac:dyDescent="0.25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5" customHeight="1" x14ac:dyDescent="0.25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5" customHeight="1" x14ac:dyDescent="0.25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5" customHeight="1" x14ac:dyDescent="0.25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5" customHeight="1" x14ac:dyDescent="0.25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5" customHeight="1" x14ac:dyDescent="0.25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5" customHeight="1" x14ac:dyDescent="0.25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5" customHeight="1" x14ac:dyDescent="0.25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5" customHeight="1" x14ac:dyDescent="0.25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5" customHeight="1" x14ac:dyDescent="0.25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5" customHeight="1" x14ac:dyDescent="0.25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5" customHeight="1" x14ac:dyDescent="0.25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5" customHeight="1" x14ac:dyDescent="0.25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5" customHeight="1" x14ac:dyDescent="0.25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5" customHeight="1" x14ac:dyDescent="0.25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5" customHeight="1" x14ac:dyDescent="0.25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5" customHeight="1" x14ac:dyDescent="0.25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5" customHeight="1" x14ac:dyDescent="0.25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5" customHeight="1" x14ac:dyDescent="0.25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5" customHeight="1" x14ac:dyDescent="0.25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5" customHeight="1" x14ac:dyDescent="0.25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5" customHeight="1" x14ac:dyDescent="0.25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5" customHeight="1" x14ac:dyDescent="0.25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5" customHeight="1" x14ac:dyDescent="0.25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5" customHeight="1" x14ac:dyDescent="0.25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5" customHeight="1" x14ac:dyDescent="0.25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5" customHeight="1" x14ac:dyDescent="0.25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5" customHeight="1" x14ac:dyDescent="0.25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5" customHeight="1" x14ac:dyDescent="0.25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5" customHeight="1" x14ac:dyDescent="0.25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5" customHeight="1" x14ac:dyDescent="0.25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5" customHeight="1" x14ac:dyDescent="0.25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5" customHeight="1" x14ac:dyDescent="0.25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5" customHeight="1" x14ac:dyDescent="0.25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5" customHeight="1" x14ac:dyDescent="0.25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5" customHeight="1" x14ac:dyDescent="0.25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5" customHeight="1" x14ac:dyDescent="0.25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5" customHeight="1" x14ac:dyDescent="0.25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5" customHeight="1" x14ac:dyDescent="0.25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5" customHeight="1" x14ac:dyDescent="0.25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5" customHeight="1" x14ac:dyDescent="0.25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5" customHeight="1" x14ac:dyDescent="0.25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5" customHeight="1" x14ac:dyDescent="0.25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5" customHeight="1" x14ac:dyDescent="0.25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5" customHeight="1" x14ac:dyDescent="0.25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5" customHeight="1" x14ac:dyDescent="0.25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5" customHeight="1" x14ac:dyDescent="0.25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5" customHeight="1" x14ac:dyDescent="0.25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5" customHeight="1" x14ac:dyDescent="0.25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5" customHeight="1" x14ac:dyDescent="0.25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5" customHeight="1" x14ac:dyDescent="0.25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5" customHeight="1" x14ac:dyDescent="0.25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5" customHeight="1" x14ac:dyDescent="0.25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5" customHeight="1" x14ac:dyDescent="0.25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5" customHeight="1" x14ac:dyDescent="0.25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5" customHeight="1" x14ac:dyDescent="0.25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5" customHeight="1" x14ac:dyDescent="0.25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5" customHeight="1" x14ac:dyDescent="0.25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5" customHeight="1" x14ac:dyDescent="0.25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5" customHeight="1" x14ac:dyDescent="0.25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5" customHeight="1" x14ac:dyDescent="0.25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5" customHeight="1" x14ac:dyDescent="0.25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5" customHeight="1" x14ac:dyDescent="0.25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5" customHeight="1" x14ac:dyDescent="0.25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5" customHeight="1" x14ac:dyDescent="0.25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5" customHeight="1" x14ac:dyDescent="0.25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5" customHeight="1" x14ac:dyDescent="0.25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5" customHeight="1" x14ac:dyDescent="0.25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5" customHeight="1" x14ac:dyDescent="0.25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5" customHeight="1" x14ac:dyDescent="0.25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5" customHeight="1" x14ac:dyDescent="0.25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5" customHeight="1" x14ac:dyDescent="0.25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5" customHeight="1" x14ac:dyDescent="0.25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5" customHeight="1" x14ac:dyDescent="0.25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5" customHeight="1" x14ac:dyDescent="0.25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5" customHeight="1" x14ac:dyDescent="0.25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5" customHeight="1" x14ac:dyDescent="0.25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5" customHeight="1" x14ac:dyDescent="0.25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5" customHeight="1" x14ac:dyDescent="0.25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5" customHeight="1" x14ac:dyDescent="0.25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5" customHeight="1" x14ac:dyDescent="0.25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5" customHeight="1" x14ac:dyDescent="0.25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5" customHeight="1" x14ac:dyDescent="0.25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5" customHeight="1" x14ac:dyDescent="0.25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5" customHeight="1" x14ac:dyDescent="0.25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5" customHeight="1" x14ac:dyDescent="0.25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5" customHeight="1" x14ac:dyDescent="0.25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5" customHeight="1" x14ac:dyDescent="0.25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5" customHeight="1" x14ac:dyDescent="0.25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5" customHeight="1" x14ac:dyDescent="0.25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5" customHeight="1" x14ac:dyDescent="0.25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5" customHeight="1" x14ac:dyDescent="0.25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5" customHeight="1" x14ac:dyDescent="0.25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5" customHeight="1" x14ac:dyDescent="0.25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5" customHeight="1" x14ac:dyDescent="0.25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5" customHeight="1" x14ac:dyDescent="0.25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5" customHeight="1" x14ac:dyDescent="0.25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5" customHeight="1" x14ac:dyDescent="0.25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5" customHeight="1" x14ac:dyDescent="0.25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5" customHeight="1" x14ac:dyDescent="0.25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5" customHeight="1" x14ac:dyDescent="0.25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5" customHeight="1" x14ac:dyDescent="0.25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5" customHeight="1" x14ac:dyDescent="0.25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5" customHeight="1" x14ac:dyDescent="0.25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5" customHeight="1" x14ac:dyDescent="0.25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5" customHeight="1" x14ac:dyDescent="0.25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5" customHeight="1" x14ac:dyDescent="0.25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5" customHeight="1" x14ac:dyDescent="0.25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5" customHeight="1" x14ac:dyDescent="0.25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5" customHeight="1" x14ac:dyDescent="0.25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5" customHeight="1" x14ac:dyDescent="0.25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5" customHeight="1" x14ac:dyDescent="0.25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5" customHeight="1" x14ac:dyDescent="0.25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5" customHeight="1" x14ac:dyDescent="0.25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5" customHeight="1" x14ac:dyDescent="0.25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5" customHeight="1" x14ac:dyDescent="0.25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5" customHeight="1" x14ac:dyDescent="0.25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5" customHeight="1" x14ac:dyDescent="0.25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5" customHeight="1" x14ac:dyDescent="0.25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5" customHeight="1" x14ac:dyDescent="0.25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5" customHeight="1" x14ac:dyDescent="0.25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5" customHeight="1" x14ac:dyDescent="0.25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5" customHeight="1" x14ac:dyDescent="0.25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5" customHeight="1" x14ac:dyDescent="0.25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5" customHeight="1" x14ac:dyDescent="0.25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5" customHeight="1" x14ac:dyDescent="0.25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5" customHeight="1" x14ac:dyDescent="0.25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5" customHeight="1" x14ac:dyDescent="0.25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5" customHeight="1" x14ac:dyDescent="0.25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5" customHeight="1" x14ac:dyDescent="0.25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5" customHeight="1" x14ac:dyDescent="0.25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5" customHeight="1" x14ac:dyDescent="0.25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5" customHeight="1" x14ac:dyDescent="0.25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5" customHeight="1" x14ac:dyDescent="0.25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5" customHeight="1" x14ac:dyDescent="0.25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5" customHeight="1" x14ac:dyDescent="0.25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5" customHeight="1" x14ac:dyDescent="0.25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5" customHeight="1" x14ac:dyDescent="0.25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5" customHeight="1" x14ac:dyDescent="0.25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5" customHeight="1" x14ac:dyDescent="0.25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5" customHeight="1" x14ac:dyDescent="0.25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5" customHeight="1" x14ac:dyDescent="0.25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5" customHeight="1" x14ac:dyDescent="0.25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5" customHeight="1" x14ac:dyDescent="0.25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5" customHeight="1" x14ac:dyDescent="0.25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5" customHeight="1" x14ac:dyDescent="0.25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5" customHeight="1" x14ac:dyDescent="0.25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5" customHeight="1" x14ac:dyDescent="0.25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5" customHeight="1" x14ac:dyDescent="0.25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5" customHeight="1" x14ac:dyDescent="0.25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5" customHeight="1" x14ac:dyDescent="0.25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5" customHeight="1" x14ac:dyDescent="0.25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5" customHeight="1" x14ac:dyDescent="0.25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5" customHeight="1" x14ac:dyDescent="0.25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5" customHeight="1" x14ac:dyDescent="0.25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5" customHeight="1" x14ac:dyDescent="0.25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5" customHeight="1" x14ac:dyDescent="0.25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5" customHeight="1" x14ac:dyDescent="0.25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5" customHeight="1" x14ac:dyDescent="0.25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5" customHeight="1" x14ac:dyDescent="0.25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5" customHeight="1" x14ac:dyDescent="0.25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5" customHeight="1" x14ac:dyDescent="0.25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5" customHeight="1" x14ac:dyDescent="0.25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5" customHeight="1" x14ac:dyDescent="0.25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5" customHeight="1" x14ac:dyDescent="0.25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5" customHeight="1" x14ac:dyDescent="0.25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5" customHeight="1" x14ac:dyDescent="0.25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5" customHeight="1" x14ac:dyDescent="0.25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5" customHeight="1" x14ac:dyDescent="0.25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5" customHeight="1" x14ac:dyDescent="0.25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5" customHeight="1" x14ac:dyDescent="0.25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5" customHeight="1" x14ac:dyDescent="0.25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5" customHeight="1" x14ac:dyDescent="0.25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5" customHeight="1" x14ac:dyDescent="0.25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5" customHeight="1" x14ac:dyDescent="0.25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5" customHeight="1" x14ac:dyDescent="0.25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5" customHeight="1" x14ac:dyDescent="0.25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5" customHeight="1" x14ac:dyDescent="0.25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5" customHeight="1" x14ac:dyDescent="0.25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5" customHeight="1" x14ac:dyDescent="0.25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5" customHeight="1" x14ac:dyDescent="0.25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5" customHeight="1" x14ac:dyDescent="0.25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5" customHeight="1" x14ac:dyDescent="0.25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5" customHeight="1" x14ac:dyDescent="0.25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5" customHeight="1" x14ac:dyDescent="0.25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5" customHeight="1" x14ac:dyDescent="0.25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5" customHeight="1" x14ac:dyDescent="0.25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5" customHeight="1" x14ac:dyDescent="0.25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5" customHeight="1" x14ac:dyDescent="0.25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5" customHeight="1" x14ac:dyDescent="0.25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5" customHeight="1" x14ac:dyDescent="0.25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5" customHeight="1" x14ac:dyDescent="0.25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5" customHeight="1" x14ac:dyDescent="0.25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5" customHeight="1" x14ac:dyDescent="0.25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5" customHeight="1" x14ac:dyDescent="0.25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5" customHeight="1" x14ac:dyDescent="0.25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5" customHeight="1" x14ac:dyDescent="0.25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5" customHeight="1" x14ac:dyDescent="0.25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5" customHeight="1" x14ac:dyDescent="0.25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5" customHeight="1" x14ac:dyDescent="0.25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5" customHeight="1" x14ac:dyDescent="0.25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5" customHeight="1" x14ac:dyDescent="0.25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5" customHeight="1" x14ac:dyDescent="0.25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5" customHeight="1" x14ac:dyDescent="0.25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5" customHeight="1" x14ac:dyDescent="0.25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5" customHeight="1" x14ac:dyDescent="0.25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5" customHeight="1" x14ac:dyDescent="0.25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5" customHeight="1" x14ac:dyDescent="0.25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5" customHeight="1" x14ac:dyDescent="0.25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5" customHeight="1" x14ac:dyDescent="0.25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5" customHeight="1" x14ac:dyDescent="0.25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5" customHeight="1" x14ac:dyDescent="0.25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5" customHeight="1" x14ac:dyDescent="0.25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5" customHeight="1" x14ac:dyDescent="0.25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5" customHeight="1" x14ac:dyDescent="0.25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5" customHeight="1" x14ac:dyDescent="0.25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5" customHeight="1" x14ac:dyDescent="0.25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5" customHeight="1" x14ac:dyDescent="0.25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5" customHeight="1" x14ac:dyDescent="0.25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5" customHeight="1" x14ac:dyDescent="0.25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5" customHeight="1" x14ac:dyDescent="0.25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5" customHeight="1" x14ac:dyDescent="0.25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5" customHeight="1" x14ac:dyDescent="0.25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5" customHeight="1" x14ac:dyDescent="0.25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5" customHeight="1" x14ac:dyDescent="0.25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5" customHeight="1" x14ac:dyDescent="0.25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5" customHeight="1" x14ac:dyDescent="0.25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5" customHeight="1" x14ac:dyDescent="0.25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5" customHeight="1" x14ac:dyDescent="0.25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5" customHeight="1" x14ac:dyDescent="0.25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5" customHeight="1" x14ac:dyDescent="0.25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5" customHeight="1" x14ac:dyDescent="0.25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5" customHeight="1" x14ac:dyDescent="0.25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5" customHeight="1" x14ac:dyDescent="0.25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5" customHeight="1" x14ac:dyDescent="0.25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5" customHeight="1" x14ac:dyDescent="0.25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5" customHeight="1" x14ac:dyDescent="0.25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5" customHeight="1" x14ac:dyDescent="0.25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5" customHeight="1" x14ac:dyDescent="0.25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5" customHeight="1" x14ac:dyDescent="0.25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5" customHeight="1" x14ac:dyDescent="0.25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5" customHeight="1" x14ac:dyDescent="0.25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5" customHeight="1" x14ac:dyDescent="0.25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5" customHeight="1" x14ac:dyDescent="0.25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5" customHeight="1" x14ac:dyDescent="0.25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5" customHeight="1" x14ac:dyDescent="0.25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5" customHeight="1" x14ac:dyDescent="0.25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5" customHeight="1" x14ac:dyDescent="0.25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5" customHeight="1" x14ac:dyDescent="0.25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5" customHeight="1" x14ac:dyDescent="0.25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5" customHeight="1" x14ac:dyDescent="0.25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5" customHeight="1" x14ac:dyDescent="0.25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5" customHeight="1" x14ac:dyDescent="0.25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5" customHeight="1" x14ac:dyDescent="0.25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5" customHeight="1" x14ac:dyDescent="0.25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5" customHeight="1" x14ac:dyDescent="0.25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5" customHeight="1" x14ac:dyDescent="0.25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5" customHeight="1" x14ac:dyDescent="0.25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5" customHeight="1" x14ac:dyDescent="0.25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5" customHeight="1" x14ac:dyDescent="0.25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5" customHeight="1" x14ac:dyDescent="0.25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5" customHeight="1" x14ac:dyDescent="0.25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5" customHeight="1" x14ac:dyDescent="0.25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5" customHeight="1" x14ac:dyDescent="0.25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5" customHeight="1" x14ac:dyDescent="0.25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5" customHeight="1" x14ac:dyDescent="0.25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5" customHeight="1" x14ac:dyDescent="0.25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5" customHeight="1" x14ac:dyDescent="0.25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5" customHeight="1" x14ac:dyDescent="0.25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5" customHeight="1" x14ac:dyDescent="0.25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5" customHeight="1" x14ac:dyDescent="0.25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5" customHeight="1" x14ac:dyDescent="0.25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5" customHeight="1" x14ac:dyDescent="0.25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5" customHeight="1" x14ac:dyDescent="0.25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5" customHeight="1" x14ac:dyDescent="0.25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5" customHeight="1" x14ac:dyDescent="0.25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5" customHeight="1" x14ac:dyDescent="0.25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5" customHeight="1" x14ac:dyDescent="0.25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5" customHeight="1" x14ac:dyDescent="0.25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5" customHeight="1" x14ac:dyDescent="0.25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5" customHeight="1" x14ac:dyDescent="0.25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5" customHeight="1" x14ac:dyDescent="0.25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5" customHeight="1" x14ac:dyDescent="0.25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5" customHeight="1" x14ac:dyDescent="0.25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5" customHeight="1" x14ac:dyDescent="0.25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5" customHeight="1" x14ac:dyDescent="0.25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5" customHeight="1" x14ac:dyDescent="0.25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5" customHeight="1" x14ac:dyDescent="0.25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5" customHeight="1" x14ac:dyDescent="0.25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5" customHeight="1" x14ac:dyDescent="0.25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5" customHeight="1" x14ac:dyDescent="0.25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5" customHeight="1" x14ac:dyDescent="0.25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5" customHeight="1" x14ac:dyDescent="0.25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5" customHeight="1" x14ac:dyDescent="0.25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5" customHeight="1" x14ac:dyDescent="0.25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5" customHeight="1" x14ac:dyDescent="0.25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5" customHeight="1" x14ac:dyDescent="0.25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5" customHeight="1" x14ac:dyDescent="0.25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5" customHeight="1" x14ac:dyDescent="0.25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5" customHeight="1" x14ac:dyDescent="0.25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5" customHeight="1" x14ac:dyDescent="0.25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5" customHeight="1" x14ac:dyDescent="0.25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5" customHeight="1" x14ac:dyDescent="0.25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5" customHeight="1" x14ac:dyDescent="0.25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5" customHeight="1" x14ac:dyDescent="0.25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5" customHeight="1" x14ac:dyDescent="0.25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5" customHeight="1" x14ac:dyDescent="0.25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5" customHeight="1" x14ac:dyDescent="0.25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5" customHeight="1" x14ac:dyDescent="0.25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5" customHeight="1" x14ac:dyDescent="0.25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5" customHeight="1" x14ac:dyDescent="0.25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5" customHeight="1" x14ac:dyDescent="0.25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5" customHeight="1" x14ac:dyDescent="0.25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5" customHeight="1" x14ac:dyDescent="0.25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5" customHeight="1" x14ac:dyDescent="0.25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5" customHeight="1" x14ac:dyDescent="0.25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5" customHeight="1" x14ac:dyDescent="0.25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5" customHeight="1" x14ac:dyDescent="0.25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5" customHeight="1" x14ac:dyDescent="0.25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5" customHeight="1" x14ac:dyDescent="0.25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5" customHeight="1" x14ac:dyDescent="0.25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5" customHeight="1" x14ac:dyDescent="0.25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5" customHeight="1" x14ac:dyDescent="0.25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5" customHeight="1" x14ac:dyDescent="0.25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5" customHeight="1" x14ac:dyDescent="0.25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5" customHeight="1" x14ac:dyDescent="0.25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5" customHeight="1" x14ac:dyDescent="0.25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5" customHeight="1" x14ac:dyDescent="0.25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5" customHeight="1" x14ac:dyDescent="0.25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5" customHeight="1" x14ac:dyDescent="0.25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5" customHeight="1" x14ac:dyDescent="0.25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5" customHeight="1" x14ac:dyDescent="0.25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5" customHeight="1" x14ac:dyDescent="0.25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5" customHeight="1" x14ac:dyDescent="0.25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5" customHeight="1" x14ac:dyDescent="0.25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5" customHeight="1" x14ac:dyDescent="0.25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5" customHeight="1" x14ac:dyDescent="0.25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5" customHeight="1" x14ac:dyDescent="0.25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5" customHeight="1" x14ac:dyDescent="0.25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5" customHeight="1" x14ac:dyDescent="0.25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5" customHeight="1" x14ac:dyDescent="0.25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5" customHeight="1" x14ac:dyDescent="0.25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5" customHeight="1" x14ac:dyDescent="0.25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5" customHeight="1" x14ac:dyDescent="0.25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5" customHeight="1" x14ac:dyDescent="0.25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5" customHeight="1" x14ac:dyDescent="0.25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5" customHeight="1" x14ac:dyDescent="0.25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5" customHeight="1" x14ac:dyDescent="0.25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5" customHeight="1" x14ac:dyDescent="0.25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5" customHeight="1" x14ac:dyDescent="0.25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5" customHeight="1" x14ac:dyDescent="0.25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5" customHeight="1" x14ac:dyDescent="0.25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5" customHeight="1" x14ac:dyDescent="0.25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5" customHeight="1" x14ac:dyDescent="0.25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5" customHeight="1" x14ac:dyDescent="0.25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5" customHeight="1" x14ac:dyDescent="0.25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5" customHeight="1" x14ac:dyDescent="0.25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5" customHeight="1" x14ac:dyDescent="0.25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5" customHeight="1" x14ac:dyDescent="0.25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5" customHeight="1" x14ac:dyDescent="0.25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5" customHeight="1" x14ac:dyDescent="0.25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5" customHeight="1" x14ac:dyDescent="0.25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5" customHeight="1" x14ac:dyDescent="0.25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5" customHeight="1" x14ac:dyDescent="0.25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5" customHeight="1" x14ac:dyDescent="0.25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5" customHeight="1" x14ac:dyDescent="0.25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5" customHeight="1" x14ac:dyDescent="0.25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5" customHeight="1" x14ac:dyDescent="0.25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5" customHeight="1" x14ac:dyDescent="0.25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5" customHeight="1" x14ac:dyDescent="0.25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5" customHeight="1" x14ac:dyDescent="0.25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5" customHeight="1" x14ac:dyDescent="0.25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5" customHeight="1" x14ac:dyDescent="0.25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5" customHeight="1" x14ac:dyDescent="0.25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5" customHeight="1" x14ac:dyDescent="0.25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5" customHeight="1" x14ac:dyDescent="0.25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5" customHeight="1" x14ac:dyDescent="0.25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5" customHeight="1" x14ac:dyDescent="0.25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5" customHeight="1" x14ac:dyDescent="0.25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5" customHeight="1" x14ac:dyDescent="0.25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5" customHeight="1" x14ac:dyDescent="0.25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5" customHeight="1" x14ac:dyDescent="0.25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5" customHeight="1" x14ac:dyDescent="0.25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5" customHeight="1" x14ac:dyDescent="0.25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5" customHeight="1" x14ac:dyDescent="0.25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5" customHeight="1" x14ac:dyDescent="0.25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5" customHeight="1" x14ac:dyDescent="0.25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5" customHeight="1" x14ac:dyDescent="0.25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5" customHeight="1" x14ac:dyDescent="0.25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5" customHeight="1" x14ac:dyDescent="0.25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5" customHeight="1" x14ac:dyDescent="0.25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5" customHeight="1" x14ac:dyDescent="0.25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5" customHeight="1" x14ac:dyDescent="0.25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5" customHeight="1" x14ac:dyDescent="0.25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5" customHeight="1" x14ac:dyDescent="0.25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5" customHeight="1" x14ac:dyDescent="0.25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5" customHeight="1" x14ac:dyDescent="0.25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5" customHeight="1" x14ac:dyDescent="0.25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5" customHeight="1" x14ac:dyDescent="0.25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5" customHeight="1" x14ac:dyDescent="0.25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5" customHeight="1" x14ac:dyDescent="0.25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5" customHeight="1" x14ac:dyDescent="0.25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5" customHeight="1" x14ac:dyDescent="0.25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5" customHeight="1" x14ac:dyDescent="0.25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5" customHeight="1" x14ac:dyDescent="0.25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5" customHeight="1" x14ac:dyDescent="0.25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5" customHeight="1" x14ac:dyDescent="0.25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5" customHeight="1" x14ac:dyDescent="0.25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5" customHeight="1" x14ac:dyDescent="0.25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5" customHeight="1" x14ac:dyDescent="0.25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5" customHeight="1" x14ac:dyDescent="0.25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5" customHeight="1" x14ac:dyDescent="0.25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5" customHeight="1" x14ac:dyDescent="0.25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5" customHeight="1" x14ac:dyDescent="0.25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5" customHeight="1" x14ac:dyDescent="0.25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5" customHeight="1" x14ac:dyDescent="0.25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5" customHeight="1" x14ac:dyDescent="0.25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5" customHeight="1" x14ac:dyDescent="0.25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5" customHeight="1" x14ac:dyDescent="0.25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5" customHeight="1" x14ac:dyDescent="0.25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5" customHeight="1" x14ac:dyDescent="0.25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5" customHeight="1" x14ac:dyDescent="0.25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5" customHeight="1" x14ac:dyDescent="0.25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5" customHeight="1" x14ac:dyDescent="0.25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5" customHeight="1" x14ac:dyDescent="0.25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5" customHeight="1" x14ac:dyDescent="0.25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5" customHeight="1" x14ac:dyDescent="0.25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5" customHeight="1" x14ac:dyDescent="0.25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5" customHeight="1" x14ac:dyDescent="0.25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5" customHeight="1" x14ac:dyDescent="0.25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5" customHeight="1" x14ac:dyDescent="0.25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5" customHeight="1" x14ac:dyDescent="0.25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5" customHeight="1" x14ac:dyDescent="0.25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5" customHeight="1" x14ac:dyDescent="0.25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5" customHeight="1" x14ac:dyDescent="0.25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5" customHeight="1" x14ac:dyDescent="0.25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5" customHeight="1" x14ac:dyDescent="0.25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5" customHeight="1" x14ac:dyDescent="0.25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5" customHeight="1" x14ac:dyDescent="0.25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5" customHeight="1" x14ac:dyDescent="0.25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5" customHeight="1" x14ac:dyDescent="0.25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5" customHeight="1" x14ac:dyDescent="0.25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5" customHeight="1" x14ac:dyDescent="0.25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5" customHeight="1" x14ac:dyDescent="0.25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5" customHeight="1" x14ac:dyDescent="0.25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5" customHeight="1" x14ac:dyDescent="0.25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5" customHeight="1" x14ac:dyDescent="0.25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5" customHeight="1" x14ac:dyDescent="0.25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5" customHeight="1" x14ac:dyDescent="0.25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5" customHeight="1" x14ac:dyDescent="0.25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5" customHeight="1" x14ac:dyDescent="0.25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5" customHeight="1" x14ac:dyDescent="0.25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5" customHeight="1" x14ac:dyDescent="0.25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5" customHeight="1" x14ac:dyDescent="0.25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5" customHeight="1" x14ac:dyDescent="0.25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5" customHeight="1" x14ac:dyDescent="0.25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5" customHeight="1" x14ac:dyDescent="0.25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5" customHeight="1" x14ac:dyDescent="0.25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5" customHeight="1" x14ac:dyDescent="0.25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5" customHeight="1" x14ac:dyDescent="0.25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5" customHeight="1" x14ac:dyDescent="0.25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5" customHeight="1" x14ac:dyDescent="0.25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5" customHeight="1" x14ac:dyDescent="0.25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5" customHeight="1" x14ac:dyDescent="0.25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5" customHeight="1" x14ac:dyDescent="0.25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5" customHeight="1" x14ac:dyDescent="0.25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5" customHeight="1" x14ac:dyDescent="0.25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5" customHeight="1" x14ac:dyDescent="0.25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5" customHeight="1" x14ac:dyDescent="0.25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5" customHeight="1" x14ac:dyDescent="0.25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5" customHeight="1" x14ac:dyDescent="0.25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5" customHeight="1" x14ac:dyDescent="0.25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5" customHeight="1" x14ac:dyDescent="0.25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5" customHeight="1" x14ac:dyDescent="0.25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5" customHeight="1" x14ac:dyDescent="0.25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5" customHeight="1" x14ac:dyDescent="0.25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5" customHeight="1" x14ac:dyDescent="0.25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5" customHeight="1" x14ac:dyDescent="0.25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5" customHeight="1" x14ac:dyDescent="0.25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5" customHeight="1" x14ac:dyDescent="0.25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5" customHeight="1" x14ac:dyDescent="0.25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5" customHeight="1" x14ac:dyDescent="0.25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5" customHeight="1" x14ac:dyDescent="0.25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5" customHeight="1" x14ac:dyDescent="0.25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5" customHeight="1" x14ac:dyDescent="0.25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5" customHeight="1" x14ac:dyDescent="0.25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5" customHeight="1" x14ac:dyDescent="0.25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5" customHeight="1" x14ac:dyDescent="0.25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5" customHeight="1" x14ac:dyDescent="0.25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5" customHeight="1" x14ac:dyDescent="0.25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5" customHeight="1" x14ac:dyDescent="0.25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5" customHeight="1" x14ac:dyDescent="0.25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5" customHeight="1" x14ac:dyDescent="0.25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5" customHeight="1" x14ac:dyDescent="0.25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5" customHeight="1" x14ac:dyDescent="0.25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5" customHeight="1" x14ac:dyDescent="0.25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5" customHeight="1" x14ac:dyDescent="0.25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5" customHeight="1" x14ac:dyDescent="0.25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5" customHeight="1" x14ac:dyDescent="0.25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5" customHeight="1" x14ac:dyDescent="0.25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5" customHeight="1" x14ac:dyDescent="0.25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5" customHeight="1" x14ac:dyDescent="0.25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5" customHeight="1" x14ac:dyDescent="0.25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5" customHeight="1" x14ac:dyDescent="0.25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5" customHeight="1" x14ac:dyDescent="0.25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5" customHeight="1" x14ac:dyDescent="0.25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5" customHeight="1" x14ac:dyDescent="0.25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5" customHeight="1" x14ac:dyDescent="0.25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5" customHeight="1" x14ac:dyDescent="0.25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5" customHeight="1" x14ac:dyDescent="0.25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5" customHeight="1" x14ac:dyDescent="0.25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5" customHeight="1" x14ac:dyDescent="0.25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5" customHeight="1" x14ac:dyDescent="0.25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5" customHeight="1" x14ac:dyDescent="0.25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5" customHeight="1" x14ac:dyDescent="0.25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5" customHeight="1" x14ac:dyDescent="0.25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5" customHeight="1" x14ac:dyDescent="0.25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5" customHeight="1" x14ac:dyDescent="0.25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5" customHeight="1" x14ac:dyDescent="0.25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5" customHeight="1" x14ac:dyDescent="0.25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5" customHeight="1" x14ac:dyDescent="0.25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5" customHeight="1" x14ac:dyDescent="0.25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5" customHeight="1" x14ac:dyDescent="0.25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5" customHeight="1" x14ac:dyDescent="0.25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5" customHeight="1" x14ac:dyDescent="0.25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5" customHeight="1" x14ac:dyDescent="0.25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5" customHeight="1" x14ac:dyDescent="0.25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5" customHeight="1" x14ac:dyDescent="0.25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5" customHeight="1" x14ac:dyDescent="0.25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5" customHeight="1" x14ac:dyDescent="0.25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5" customHeight="1" x14ac:dyDescent="0.25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5" customHeight="1" x14ac:dyDescent="0.25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5" customHeight="1" x14ac:dyDescent="0.25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5" customHeight="1" x14ac:dyDescent="0.25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5" customHeight="1" x14ac:dyDescent="0.25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5" customHeight="1" x14ac:dyDescent="0.25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5" customHeight="1" x14ac:dyDescent="0.25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5" customHeight="1" x14ac:dyDescent="0.25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5" customHeight="1" x14ac:dyDescent="0.25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5" customHeight="1" x14ac:dyDescent="0.25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5" customHeight="1" x14ac:dyDescent="0.25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5" customHeight="1" x14ac:dyDescent="0.25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5" customHeight="1" x14ac:dyDescent="0.25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5" customHeight="1" x14ac:dyDescent="0.25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5" customHeight="1" x14ac:dyDescent="0.25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5" customHeight="1" x14ac:dyDescent="0.25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5" customHeight="1" x14ac:dyDescent="0.25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5" customHeight="1" x14ac:dyDescent="0.25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5" customHeight="1" x14ac:dyDescent="0.25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5" customHeight="1" x14ac:dyDescent="0.25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5" customHeight="1" x14ac:dyDescent="0.25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5" customHeight="1" x14ac:dyDescent="0.25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5" customHeight="1" x14ac:dyDescent="0.25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5" customHeight="1" x14ac:dyDescent="0.25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5" customHeight="1" x14ac:dyDescent="0.25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5" customHeight="1" x14ac:dyDescent="0.25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5" customHeight="1" x14ac:dyDescent="0.25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5" customHeight="1" x14ac:dyDescent="0.25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5" customHeight="1" x14ac:dyDescent="0.25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5" customHeight="1" x14ac:dyDescent="0.25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5" customHeight="1" x14ac:dyDescent="0.25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5" customHeight="1" x14ac:dyDescent="0.25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5" customHeight="1" x14ac:dyDescent="0.25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5" customHeight="1" x14ac:dyDescent="0.25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5" customHeight="1" x14ac:dyDescent="0.25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5" customHeight="1" x14ac:dyDescent="0.25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5" customHeight="1" x14ac:dyDescent="0.25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5" customHeight="1" x14ac:dyDescent="0.25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5" customHeight="1" x14ac:dyDescent="0.25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5" customHeight="1" x14ac:dyDescent="0.25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5" customHeight="1" x14ac:dyDescent="0.25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5" customHeight="1" x14ac:dyDescent="0.25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5" customHeight="1" x14ac:dyDescent="0.25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5" customHeight="1" x14ac:dyDescent="0.25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5" customHeight="1" x14ac:dyDescent="0.25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5" customHeight="1" x14ac:dyDescent="0.25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5" customHeight="1" x14ac:dyDescent="0.25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5" customHeight="1" x14ac:dyDescent="0.25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5" customHeight="1" x14ac:dyDescent="0.25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5" customHeight="1" x14ac:dyDescent="0.25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5" customHeight="1" x14ac:dyDescent="0.25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5" customHeight="1" x14ac:dyDescent="0.25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5" customHeight="1" x14ac:dyDescent="0.25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5" customHeight="1" x14ac:dyDescent="0.25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5" customHeight="1" x14ac:dyDescent="0.25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5" customHeight="1" x14ac:dyDescent="0.25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5" customHeight="1" x14ac:dyDescent="0.25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5" customHeight="1" x14ac:dyDescent="0.25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5" customHeight="1" x14ac:dyDescent="0.25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5" customHeight="1" x14ac:dyDescent="0.25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5" customHeight="1" x14ac:dyDescent="0.25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5" customHeight="1" x14ac:dyDescent="0.25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5" customHeight="1" x14ac:dyDescent="0.25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5" customHeight="1" x14ac:dyDescent="0.25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5" customHeight="1" x14ac:dyDescent="0.25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5" customHeight="1" x14ac:dyDescent="0.25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5" customHeight="1" x14ac:dyDescent="0.25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5" customHeight="1" x14ac:dyDescent="0.25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5" customHeight="1" x14ac:dyDescent="0.25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5" customHeight="1" x14ac:dyDescent="0.25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5" customHeight="1" x14ac:dyDescent="0.25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5" customHeight="1" x14ac:dyDescent="0.25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5" customHeight="1" x14ac:dyDescent="0.25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5" customHeight="1" x14ac:dyDescent="0.25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5" customHeight="1" x14ac:dyDescent="0.25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5" customHeight="1" x14ac:dyDescent="0.25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5" customHeight="1" x14ac:dyDescent="0.25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5" customHeight="1" x14ac:dyDescent="0.25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5" customHeight="1" x14ac:dyDescent="0.25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5" customHeight="1" x14ac:dyDescent="0.25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5" customHeight="1" x14ac:dyDescent="0.25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5" customHeight="1" x14ac:dyDescent="0.25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5" customHeight="1" x14ac:dyDescent="0.25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5" customHeight="1" x14ac:dyDescent="0.25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5" customHeight="1" x14ac:dyDescent="0.25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5" customHeight="1" x14ac:dyDescent="0.25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5" customHeight="1" x14ac:dyDescent="0.25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5" customHeight="1" x14ac:dyDescent="0.25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5" customHeight="1" x14ac:dyDescent="0.25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5" customHeight="1" x14ac:dyDescent="0.25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5" customHeight="1" x14ac:dyDescent="0.25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5" customHeight="1" x14ac:dyDescent="0.25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5" customHeight="1" x14ac:dyDescent="0.25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5" customHeight="1" x14ac:dyDescent="0.25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5" customHeight="1" x14ac:dyDescent="0.25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5" customHeight="1" x14ac:dyDescent="0.25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5" customHeight="1" x14ac:dyDescent="0.25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5" customHeight="1" x14ac:dyDescent="0.25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5" customHeight="1" x14ac:dyDescent="0.25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5" customHeight="1" x14ac:dyDescent="0.25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5" customHeight="1" x14ac:dyDescent="0.25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5" customHeight="1" x14ac:dyDescent="0.25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5" customHeight="1" x14ac:dyDescent="0.25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5" customHeight="1" x14ac:dyDescent="0.25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5" customHeight="1" x14ac:dyDescent="0.25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5" customHeight="1" x14ac:dyDescent="0.25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5" customHeight="1" x14ac:dyDescent="0.25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5" customHeight="1" x14ac:dyDescent="0.25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5" customHeight="1" x14ac:dyDescent="0.25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5" customHeight="1" x14ac:dyDescent="0.25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5" customHeight="1" x14ac:dyDescent="0.25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5" customHeight="1" x14ac:dyDescent="0.25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5" customHeight="1" x14ac:dyDescent="0.25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5" customHeight="1" x14ac:dyDescent="0.25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5" customHeight="1" x14ac:dyDescent="0.25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5" customHeight="1" x14ac:dyDescent="0.25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5" customHeight="1" x14ac:dyDescent="0.25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5" customHeight="1" x14ac:dyDescent="0.25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5" customHeight="1" x14ac:dyDescent="0.25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5" customHeight="1" x14ac:dyDescent="0.25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5" customHeight="1" x14ac:dyDescent="0.25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5" customHeight="1" x14ac:dyDescent="0.25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5" customHeight="1" x14ac:dyDescent="0.25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5" customHeight="1" x14ac:dyDescent="0.25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5" customHeight="1" x14ac:dyDescent="0.25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5" customHeight="1" x14ac:dyDescent="0.25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5" customHeight="1" x14ac:dyDescent="0.25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5" customHeight="1" x14ac:dyDescent="0.25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5" customHeight="1" x14ac:dyDescent="0.25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5" customHeight="1" x14ac:dyDescent="0.25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5" customHeight="1" x14ac:dyDescent="0.25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5" customHeight="1" x14ac:dyDescent="0.25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5" customHeight="1" x14ac:dyDescent="0.25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5" customHeight="1" x14ac:dyDescent="0.25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5" customHeight="1" x14ac:dyDescent="0.25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5" customHeight="1" x14ac:dyDescent="0.25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5" customHeight="1" x14ac:dyDescent="0.25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5" customHeight="1" x14ac:dyDescent="0.25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5" customHeight="1" x14ac:dyDescent="0.25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5" customHeight="1" x14ac:dyDescent="0.25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5" customHeight="1" x14ac:dyDescent="0.25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5" customHeight="1" x14ac:dyDescent="0.25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5" customHeight="1" x14ac:dyDescent="0.25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5" customHeight="1" x14ac:dyDescent="0.25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5" customHeight="1" x14ac:dyDescent="0.25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5" customHeight="1" x14ac:dyDescent="0.25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5" customHeight="1" x14ac:dyDescent="0.25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5" customHeight="1" x14ac:dyDescent="0.25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5" customHeight="1" x14ac:dyDescent="0.25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5" customHeight="1" x14ac:dyDescent="0.25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5" customHeight="1" x14ac:dyDescent="0.25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5" customHeight="1" x14ac:dyDescent="0.25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5" customHeight="1" x14ac:dyDescent="0.25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5" customHeight="1" x14ac:dyDescent="0.25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5" customHeight="1" x14ac:dyDescent="0.25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5" customHeight="1" x14ac:dyDescent="0.25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5" customHeight="1" x14ac:dyDescent="0.25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5" customHeight="1" x14ac:dyDescent="0.25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5" customHeight="1" x14ac:dyDescent="0.25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5" customHeight="1" x14ac:dyDescent="0.25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5" customHeight="1" x14ac:dyDescent="0.25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5" customHeight="1" x14ac:dyDescent="0.25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5" customHeight="1" x14ac:dyDescent="0.25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5" customHeight="1" x14ac:dyDescent="0.25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5" customHeight="1" x14ac:dyDescent="0.25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5" customHeight="1" x14ac:dyDescent="0.25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5" customHeight="1" x14ac:dyDescent="0.25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5" customHeight="1" x14ac:dyDescent="0.25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5" customHeight="1" x14ac:dyDescent="0.25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5" customHeight="1" x14ac:dyDescent="0.25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5" customHeight="1" x14ac:dyDescent="0.25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5" customHeight="1" x14ac:dyDescent="0.25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5" customHeight="1" x14ac:dyDescent="0.25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5" customHeight="1" x14ac:dyDescent="0.25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5" customHeight="1" x14ac:dyDescent="0.25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5" customHeight="1" x14ac:dyDescent="0.25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5" customHeight="1" x14ac:dyDescent="0.25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5" customHeight="1" x14ac:dyDescent="0.25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5" customHeight="1" x14ac:dyDescent="0.25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5" customHeight="1" x14ac:dyDescent="0.25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5" customHeight="1" x14ac:dyDescent="0.25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5" customHeight="1" x14ac:dyDescent="0.25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5" customHeight="1" x14ac:dyDescent="0.25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5" customHeight="1" x14ac:dyDescent="0.25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5" customHeight="1" x14ac:dyDescent="0.25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5" customHeight="1" x14ac:dyDescent="0.25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5" customHeight="1" x14ac:dyDescent="0.25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5" customHeight="1" x14ac:dyDescent="0.25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5" customHeight="1" x14ac:dyDescent="0.25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5" customHeight="1" x14ac:dyDescent="0.25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5" customHeight="1" x14ac:dyDescent="0.25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5" customHeight="1" x14ac:dyDescent="0.25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5" customHeight="1" x14ac:dyDescent="0.25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5" customHeight="1" x14ac:dyDescent="0.25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5" customHeight="1" x14ac:dyDescent="0.25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5" customHeight="1" x14ac:dyDescent="0.25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5" customHeight="1" x14ac:dyDescent="0.25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5" customHeight="1" x14ac:dyDescent="0.25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5" customHeight="1" x14ac:dyDescent="0.25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5" customHeight="1" x14ac:dyDescent="0.25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5" customHeight="1" x14ac:dyDescent="0.25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5" customHeight="1" x14ac:dyDescent="0.25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5" customHeight="1" x14ac:dyDescent="0.25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5" customHeight="1" x14ac:dyDescent="0.25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5" customHeight="1" x14ac:dyDescent="0.25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5" customHeight="1" x14ac:dyDescent="0.25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5" customHeight="1" x14ac:dyDescent="0.25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5" customHeight="1" x14ac:dyDescent="0.25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5" customHeight="1" x14ac:dyDescent="0.25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5" customHeight="1" x14ac:dyDescent="0.25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5" customHeight="1" x14ac:dyDescent="0.25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5" customHeight="1" x14ac:dyDescent="0.25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5" customHeight="1" x14ac:dyDescent="0.25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5" customHeight="1" x14ac:dyDescent="0.25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5" customHeight="1" x14ac:dyDescent="0.25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5" customHeight="1" x14ac:dyDescent="0.25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5" customHeight="1" x14ac:dyDescent="0.25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5" customHeight="1" x14ac:dyDescent="0.25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5" customHeight="1" x14ac:dyDescent="0.25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5" customHeight="1" x14ac:dyDescent="0.25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5" customHeight="1" x14ac:dyDescent="0.25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5" customHeight="1" x14ac:dyDescent="0.25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5" customHeight="1" x14ac:dyDescent="0.25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5" customHeight="1" x14ac:dyDescent="0.25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5" customHeight="1" x14ac:dyDescent="0.25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5" customHeight="1" x14ac:dyDescent="0.25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5" customHeight="1" x14ac:dyDescent="0.25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5" customHeight="1" x14ac:dyDescent="0.25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5" customHeight="1" x14ac:dyDescent="0.25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5" customHeight="1" x14ac:dyDescent="0.25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5" customHeight="1" x14ac:dyDescent="0.25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5" customHeight="1" x14ac:dyDescent="0.25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5" customHeight="1" x14ac:dyDescent="0.25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5" customHeight="1" x14ac:dyDescent="0.25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5" customHeight="1" x14ac:dyDescent="0.25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5" customHeight="1" x14ac:dyDescent="0.25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5" customHeight="1" x14ac:dyDescent="0.25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5" customHeight="1" x14ac:dyDescent="0.25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5" customHeight="1" x14ac:dyDescent="0.25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5" customHeight="1" x14ac:dyDescent="0.25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5" customHeight="1" x14ac:dyDescent="0.25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5" customHeight="1" x14ac:dyDescent="0.25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5" customHeight="1" x14ac:dyDescent="0.25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5" customHeight="1" x14ac:dyDescent="0.25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5" customHeight="1" x14ac:dyDescent="0.25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5" customHeight="1" x14ac:dyDescent="0.25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5" customHeight="1" x14ac:dyDescent="0.25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5" customHeight="1" x14ac:dyDescent="0.25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5" customHeight="1" x14ac:dyDescent="0.25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5" customHeight="1" x14ac:dyDescent="0.25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5" customHeight="1" x14ac:dyDescent="0.25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5" customHeight="1" x14ac:dyDescent="0.25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5" customHeight="1" x14ac:dyDescent="0.25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5" customHeight="1" x14ac:dyDescent="0.25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5" customHeight="1" x14ac:dyDescent="0.25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5" customHeight="1" x14ac:dyDescent="0.25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5" customHeight="1" x14ac:dyDescent="0.25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5" customHeight="1" x14ac:dyDescent="0.25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5" customHeight="1" x14ac:dyDescent="0.25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5" customHeight="1" x14ac:dyDescent="0.25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5" customHeight="1" x14ac:dyDescent="0.25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5" customHeight="1" x14ac:dyDescent="0.25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5" customHeight="1" x14ac:dyDescent="0.25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5" customHeight="1" x14ac:dyDescent="0.25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5" customHeight="1" x14ac:dyDescent="0.25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5" customHeight="1" x14ac:dyDescent="0.25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5" customHeight="1" x14ac:dyDescent="0.25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5" customHeight="1" x14ac:dyDescent="0.25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5" customHeight="1" x14ac:dyDescent="0.25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5" customHeight="1" x14ac:dyDescent="0.25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5" customHeight="1" x14ac:dyDescent="0.25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5" customHeight="1" x14ac:dyDescent="0.25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5" customHeight="1" x14ac:dyDescent="0.25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5" customHeight="1" x14ac:dyDescent="0.25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5" customHeight="1" x14ac:dyDescent="0.25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5" customHeight="1" x14ac:dyDescent="0.25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5" customHeight="1" x14ac:dyDescent="0.25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5" customHeight="1" x14ac:dyDescent="0.25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5" customHeight="1" x14ac:dyDescent="0.25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5" customHeight="1" x14ac:dyDescent="0.25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5" customHeight="1" x14ac:dyDescent="0.25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5" customHeight="1" x14ac:dyDescent="0.25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5" customHeight="1" x14ac:dyDescent="0.25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5" customHeight="1" x14ac:dyDescent="0.25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5" customHeight="1" x14ac:dyDescent="0.25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5" customHeight="1" x14ac:dyDescent="0.25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5" customHeight="1" x14ac:dyDescent="0.25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5" customHeight="1" x14ac:dyDescent="0.25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5" customHeight="1" x14ac:dyDescent="0.25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5" customHeight="1" x14ac:dyDescent="0.25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5" customHeight="1" x14ac:dyDescent="0.25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5" customHeight="1" x14ac:dyDescent="0.25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5" customHeight="1" x14ac:dyDescent="0.25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5" customHeight="1" x14ac:dyDescent="0.25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5" customHeight="1" x14ac:dyDescent="0.25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5" customHeight="1" x14ac:dyDescent="0.25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5" customHeight="1" x14ac:dyDescent="0.25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5" customHeight="1" x14ac:dyDescent="0.25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5" customHeight="1" x14ac:dyDescent="0.25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5" customHeight="1" x14ac:dyDescent="0.25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5" customHeight="1" x14ac:dyDescent="0.25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5" customHeight="1" x14ac:dyDescent="0.25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5" customHeight="1" x14ac:dyDescent="0.25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5" customHeight="1" x14ac:dyDescent="0.25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5" customHeight="1" x14ac:dyDescent="0.25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5" customHeight="1" x14ac:dyDescent="0.25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5" customHeight="1" x14ac:dyDescent="0.25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5" customHeight="1" x14ac:dyDescent="0.25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5" customHeight="1" x14ac:dyDescent="0.25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5" customHeight="1" x14ac:dyDescent="0.25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5" customHeight="1" x14ac:dyDescent="0.25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5" customHeight="1" x14ac:dyDescent="0.25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5" customHeight="1" x14ac:dyDescent="0.25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5" customHeight="1" x14ac:dyDescent="0.25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5" customHeight="1" x14ac:dyDescent="0.25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5" customHeight="1" x14ac:dyDescent="0.25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5" customHeight="1" x14ac:dyDescent="0.25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5" customHeight="1" x14ac:dyDescent="0.25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5" customHeight="1" x14ac:dyDescent="0.25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5" customHeight="1" x14ac:dyDescent="0.25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5" customHeight="1" x14ac:dyDescent="0.25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5" customHeight="1" x14ac:dyDescent="0.25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5" customHeight="1" x14ac:dyDescent="0.25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5" customHeight="1" x14ac:dyDescent="0.25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5" customHeight="1" x14ac:dyDescent="0.25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5" customHeight="1" x14ac:dyDescent="0.25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5" customHeight="1" x14ac:dyDescent="0.25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5" customHeight="1" x14ac:dyDescent="0.25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5" customHeight="1" x14ac:dyDescent="0.25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5" customHeight="1" x14ac:dyDescent="0.25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5" customHeight="1" x14ac:dyDescent="0.25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5" customHeight="1" x14ac:dyDescent="0.25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5" customHeight="1" x14ac:dyDescent="0.25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5" customHeight="1" x14ac:dyDescent="0.25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5" customHeight="1" x14ac:dyDescent="0.25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5" customHeight="1" x14ac:dyDescent="0.25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5" customHeight="1" x14ac:dyDescent="0.25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5" customHeight="1" x14ac:dyDescent="0.25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5" customHeight="1" x14ac:dyDescent="0.25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5" customHeight="1" x14ac:dyDescent="0.25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5" customHeight="1" x14ac:dyDescent="0.25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5" customHeight="1" x14ac:dyDescent="0.25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5" customHeight="1" x14ac:dyDescent="0.25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5" customHeight="1" x14ac:dyDescent="0.25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5" customHeight="1" x14ac:dyDescent="0.25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5" customHeight="1" x14ac:dyDescent="0.25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5" customHeight="1" x14ac:dyDescent="0.25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5" customHeight="1" x14ac:dyDescent="0.25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5" customHeight="1" x14ac:dyDescent="0.25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5" customHeight="1" x14ac:dyDescent="0.25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5" customHeight="1" x14ac:dyDescent="0.25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5" customHeight="1" x14ac:dyDescent="0.25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5" customHeight="1" x14ac:dyDescent="0.25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5" customHeight="1" x14ac:dyDescent="0.25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5" customHeight="1" x14ac:dyDescent="0.25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5" customHeight="1" x14ac:dyDescent="0.25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5" customHeight="1" x14ac:dyDescent="0.25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5" customHeight="1" x14ac:dyDescent="0.25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5" customHeight="1" x14ac:dyDescent="0.25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5" customHeight="1" x14ac:dyDescent="0.25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5" customHeight="1" x14ac:dyDescent="0.25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5" customHeight="1" x14ac:dyDescent="0.25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5" customHeight="1" x14ac:dyDescent="0.25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5" customHeight="1" x14ac:dyDescent="0.25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5" customHeight="1" x14ac:dyDescent="0.25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5" customHeight="1" x14ac:dyDescent="0.25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5" customHeight="1" x14ac:dyDescent="0.25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5" customHeight="1" x14ac:dyDescent="0.25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5" customHeight="1" x14ac:dyDescent="0.25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5" customHeight="1" x14ac:dyDescent="0.25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5" customHeight="1" x14ac:dyDescent="0.25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5" customHeight="1" x14ac:dyDescent="0.25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5" customHeight="1" x14ac:dyDescent="0.25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5" customHeight="1" x14ac:dyDescent="0.25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5" customHeight="1" x14ac:dyDescent="0.25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5" customHeight="1" x14ac:dyDescent="0.25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5" customHeight="1" x14ac:dyDescent="0.25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5" customHeight="1" x14ac:dyDescent="0.25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5" customHeight="1" x14ac:dyDescent="0.25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5" customHeight="1" x14ac:dyDescent="0.25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5" customHeight="1" x14ac:dyDescent="0.25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5" customHeight="1" x14ac:dyDescent="0.25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5" customHeight="1" x14ac:dyDescent="0.25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5" customHeight="1" x14ac:dyDescent="0.25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5" customHeight="1" x14ac:dyDescent="0.25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5" customHeight="1" x14ac:dyDescent="0.25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5" customHeight="1" x14ac:dyDescent="0.25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5" customHeight="1" x14ac:dyDescent="0.25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5" customHeight="1" x14ac:dyDescent="0.25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5" customHeight="1" x14ac:dyDescent="0.25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5" customHeight="1" x14ac:dyDescent="0.25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5" customHeight="1" x14ac:dyDescent="0.25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5" customHeight="1" x14ac:dyDescent="0.25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5" customHeight="1" x14ac:dyDescent="0.25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5" customHeight="1" x14ac:dyDescent="0.25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5" customHeight="1" x14ac:dyDescent="0.25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5" customHeight="1" x14ac:dyDescent="0.25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5" customHeight="1" x14ac:dyDescent="0.25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5" customHeight="1" x14ac:dyDescent="0.25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5" customHeight="1" x14ac:dyDescent="0.25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5" customHeight="1" x14ac:dyDescent="0.25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5" customHeight="1" x14ac:dyDescent="0.25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5" customHeight="1" x14ac:dyDescent="0.25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5" customHeight="1" x14ac:dyDescent="0.25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5" customHeight="1" x14ac:dyDescent="0.25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5" customHeight="1" x14ac:dyDescent="0.25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5" customHeight="1" x14ac:dyDescent="0.25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5" customHeight="1" x14ac:dyDescent="0.25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5" customHeight="1" x14ac:dyDescent="0.25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5" customHeight="1" x14ac:dyDescent="0.25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5" customHeight="1" x14ac:dyDescent="0.25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5" customHeight="1" x14ac:dyDescent="0.25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5" customHeight="1" x14ac:dyDescent="0.25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5" customHeight="1" x14ac:dyDescent="0.25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5" customHeight="1" x14ac:dyDescent="0.25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5" customHeight="1" x14ac:dyDescent="0.25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5" customHeight="1" x14ac:dyDescent="0.25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5" customHeight="1" x14ac:dyDescent="0.25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5" customHeight="1" x14ac:dyDescent="0.25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5" customHeight="1" x14ac:dyDescent="0.25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5" customHeight="1" x14ac:dyDescent="0.25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5" customHeight="1" x14ac:dyDescent="0.25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5" customHeight="1" x14ac:dyDescent="0.25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5" customHeight="1" x14ac:dyDescent="0.25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5" customHeight="1" x14ac:dyDescent="0.25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5" customHeight="1" x14ac:dyDescent="0.25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5" customHeight="1" x14ac:dyDescent="0.25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5" customHeight="1" x14ac:dyDescent="0.25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5" customHeight="1" x14ac:dyDescent="0.25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5" customHeight="1" x14ac:dyDescent="0.25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5" customHeight="1" x14ac:dyDescent="0.25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5" customHeight="1" x14ac:dyDescent="0.25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5" customHeight="1" x14ac:dyDescent="0.25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5" customHeight="1" x14ac:dyDescent="0.25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5" customHeight="1" x14ac:dyDescent="0.25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5" customHeight="1" x14ac:dyDescent="0.25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5" customHeight="1" x14ac:dyDescent="0.25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5" customHeight="1" x14ac:dyDescent="0.25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5" customHeight="1" x14ac:dyDescent="0.25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5" customHeight="1" x14ac:dyDescent="0.25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5" customHeight="1" x14ac:dyDescent="0.25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5" customHeight="1" x14ac:dyDescent="0.25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5" customHeight="1" x14ac:dyDescent="0.25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5" customHeight="1" x14ac:dyDescent="0.25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5" customHeight="1" x14ac:dyDescent="0.25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5" customHeight="1" x14ac:dyDescent="0.25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5" customHeight="1" x14ac:dyDescent="0.25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5" customHeight="1" x14ac:dyDescent="0.25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5" customHeight="1" x14ac:dyDescent="0.25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5" customHeight="1" x14ac:dyDescent="0.25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5" customHeight="1" x14ac:dyDescent="0.25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5" customHeight="1" x14ac:dyDescent="0.25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5" customHeight="1" x14ac:dyDescent="0.25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5" customHeight="1" x14ac:dyDescent="0.25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5" customHeight="1" x14ac:dyDescent="0.25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5" customHeight="1" x14ac:dyDescent="0.25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5" customHeight="1" x14ac:dyDescent="0.25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5" customHeight="1" x14ac:dyDescent="0.25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5" customHeight="1" x14ac:dyDescent="0.25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5" customHeight="1" x14ac:dyDescent="0.25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5" customHeight="1" x14ac:dyDescent="0.25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5" customHeight="1" x14ac:dyDescent="0.25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5" customHeight="1" x14ac:dyDescent="0.25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5" customHeight="1" x14ac:dyDescent="0.25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5" customHeight="1" x14ac:dyDescent="0.25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5" customHeight="1" x14ac:dyDescent="0.25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5" customHeight="1" x14ac:dyDescent="0.25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5" customHeight="1" x14ac:dyDescent="0.25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5" customHeight="1" x14ac:dyDescent="0.25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5" customHeight="1" x14ac:dyDescent="0.25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5" customHeight="1" x14ac:dyDescent="0.25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5" customHeight="1" x14ac:dyDescent="0.25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5" customHeight="1" x14ac:dyDescent="0.25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5" customHeight="1" x14ac:dyDescent="0.25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5" customHeight="1" x14ac:dyDescent="0.25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5" customHeight="1" x14ac:dyDescent="0.25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5" customHeight="1" x14ac:dyDescent="0.25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5" customHeight="1" x14ac:dyDescent="0.25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5" customHeight="1" x14ac:dyDescent="0.25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5" customHeight="1" x14ac:dyDescent="0.25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5" customHeight="1" x14ac:dyDescent="0.25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5" customHeight="1" x14ac:dyDescent="0.25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5" customHeight="1" x14ac:dyDescent="0.25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5" customHeight="1" x14ac:dyDescent="0.25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5" customHeight="1" x14ac:dyDescent="0.25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5" customHeight="1" x14ac:dyDescent="0.25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5" customHeight="1" x14ac:dyDescent="0.25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5" customHeight="1" x14ac:dyDescent="0.25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5" customHeight="1" x14ac:dyDescent="0.25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5" customHeight="1" x14ac:dyDescent="0.25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5" customHeight="1" x14ac:dyDescent="0.25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5" customHeight="1" x14ac:dyDescent="0.25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5" customHeight="1" x14ac:dyDescent="0.25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5" customHeight="1" x14ac:dyDescent="0.25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5" customHeight="1" x14ac:dyDescent="0.25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5" customHeight="1" x14ac:dyDescent="0.25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5" customHeight="1" x14ac:dyDescent="0.25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5" customHeight="1" x14ac:dyDescent="0.25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5" customHeight="1" x14ac:dyDescent="0.25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5" customHeight="1" x14ac:dyDescent="0.25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5" customHeight="1" x14ac:dyDescent="0.25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5" customHeight="1" x14ac:dyDescent="0.25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5" customHeight="1" x14ac:dyDescent="0.25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5" customHeight="1" x14ac:dyDescent="0.25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5" customHeight="1" x14ac:dyDescent="0.25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5" customHeight="1" x14ac:dyDescent="0.25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5" customHeight="1" x14ac:dyDescent="0.25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5" customHeight="1" x14ac:dyDescent="0.25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5" customHeight="1" x14ac:dyDescent="0.25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5" customHeight="1" x14ac:dyDescent="0.25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5" customHeight="1" x14ac:dyDescent="0.25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5" customHeight="1" x14ac:dyDescent="0.25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5" customHeight="1" x14ac:dyDescent="0.25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5" customHeight="1" x14ac:dyDescent="0.25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5" customHeight="1" x14ac:dyDescent="0.25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5" customHeight="1" x14ac:dyDescent="0.25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5" customHeight="1" x14ac:dyDescent="0.25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5" customHeight="1" x14ac:dyDescent="0.25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5" customHeight="1" x14ac:dyDescent="0.25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5" customHeight="1" x14ac:dyDescent="0.25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5" customHeight="1" x14ac:dyDescent="0.25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5" customHeight="1" x14ac:dyDescent="0.25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5" customHeight="1" x14ac:dyDescent="0.25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5" customHeight="1" x14ac:dyDescent="0.25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5" customHeight="1" x14ac:dyDescent="0.25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5" customHeight="1" x14ac:dyDescent="0.25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5" customHeight="1" x14ac:dyDescent="0.25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5" customHeight="1" x14ac:dyDescent="0.25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5" customHeight="1" x14ac:dyDescent="0.25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5" customHeight="1" x14ac:dyDescent="0.25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5" customHeight="1" x14ac:dyDescent="0.25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5" customHeight="1" x14ac:dyDescent="0.25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5" customHeight="1" x14ac:dyDescent="0.25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5" customHeight="1" x14ac:dyDescent="0.25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5" customHeight="1" x14ac:dyDescent="0.25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5" customHeight="1" x14ac:dyDescent="0.25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5" customHeight="1" x14ac:dyDescent="0.25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5" customHeight="1" x14ac:dyDescent="0.25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5" customHeight="1" x14ac:dyDescent="0.25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5" customHeight="1" x14ac:dyDescent="0.25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5" customHeight="1" x14ac:dyDescent="0.25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5" customHeight="1" x14ac:dyDescent="0.25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5" customHeight="1" x14ac:dyDescent="0.25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5" customHeight="1" x14ac:dyDescent="0.25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5" customHeight="1" x14ac:dyDescent="0.25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5" customHeight="1" x14ac:dyDescent="0.25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5" customHeight="1" x14ac:dyDescent="0.25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5" customHeight="1" x14ac:dyDescent="0.25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5" customHeight="1" x14ac:dyDescent="0.25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5" customHeight="1" x14ac:dyDescent="0.25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5" customHeight="1" x14ac:dyDescent="0.25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5" customHeight="1" x14ac:dyDescent="0.25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5" customHeight="1" x14ac:dyDescent="0.25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5" customHeight="1" x14ac:dyDescent="0.25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5" customHeight="1" x14ac:dyDescent="0.25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5" customHeight="1" x14ac:dyDescent="0.25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5" customHeight="1" x14ac:dyDescent="0.25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5" customHeight="1" x14ac:dyDescent="0.25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5" customHeight="1" x14ac:dyDescent="0.25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5" customHeight="1" x14ac:dyDescent="0.25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5" customHeight="1" x14ac:dyDescent="0.25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5" customHeight="1" x14ac:dyDescent="0.25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5" customHeight="1" x14ac:dyDescent="0.25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5" customHeight="1" x14ac:dyDescent="0.25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5" customHeight="1" x14ac:dyDescent="0.25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5" customHeight="1" x14ac:dyDescent="0.25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5" customHeight="1" x14ac:dyDescent="0.25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5" customHeight="1" x14ac:dyDescent="0.25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5" customHeight="1" x14ac:dyDescent="0.25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5" customHeight="1" x14ac:dyDescent="0.25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5" customHeight="1" x14ac:dyDescent="0.25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5" customHeight="1" x14ac:dyDescent="0.25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5" customHeight="1" x14ac:dyDescent="0.25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5" customHeight="1" x14ac:dyDescent="0.25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5" customHeight="1" x14ac:dyDescent="0.25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5" customHeight="1" x14ac:dyDescent="0.25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5" customHeight="1" x14ac:dyDescent="0.25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5" customHeight="1" x14ac:dyDescent="0.25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5" customHeight="1" x14ac:dyDescent="0.25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5" customHeight="1" x14ac:dyDescent="0.25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5" customHeight="1" x14ac:dyDescent="0.25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5" customHeight="1" x14ac:dyDescent="0.25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5" customHeight="1" x14ac:dyDescent="0.25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5" customHeight="1" x14ac:dyDescent="0.25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5" customHeight="1" x14ac:dyDescent="0.25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5" customHeight="1" x14ac:dyDescent="0.25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5" customHeight="1" x14ac:dyDescent="0.25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5" customHeight="1" x14ac:dyDescent="0.25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5" customHeight="1" x14ac:dyDescent="0.25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5" customHeight="1" x14ac:dyDescent="0.25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5" customHeight="1" x14ac:dyDescent="0.25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5" customHeight="1" x14ac:dyDescent="0.25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5" customHeight="1" x14ac:dyDescent="0.25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5" customHeight="1" x14ac:dyDescent="0.25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5" customHeight="1" x14ac:dyDescent="0.25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5" customHeight="1" x14ac:dyDescent="0.25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5" customHeight="1" x14ac:dyDescent="0.25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5" customHeight="1" x14ac:dyDescent="0.25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5" customHeight="1" x14ac:dyDescent="0.25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5" customHeight="1" x14ac:dyDescent="0.25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5" customHeight="1" x14ac:dyDescent="0.25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5" customHeight="1" x14ac:dyDescent="0.25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5" customHeight="1" x14ac:dyDescent="0.25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5" customHeight="1" x14ac:dyDescent="0.25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5" customHeight="1" x14ac:dyDescent="0.25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5" customHeight="1" x14ac:dyDescent="0.25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5" customHeight="1" x14ac:dyDescent="0.25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5" customHeight="1" x14ac:dyDescent="0.25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5" customHeight="1" x14ac:dyDescent="0.25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5" customHeight="1" x14ac:dyDescent="0.25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5" customHeight="1" x14ac:dyDescent="0.25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5" customHeight="1" x14ac:dyDescent="0.25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5" customHeight="1" x14ac:dyDescent="0.25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5" customHeight="1" x14ac:dyDescent="0.25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5" customHeight="1" x14ac:dyDescent="0.25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5" customHeight="1" x14ac:dyDescent="0.25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5" customHeight="1" x14ac:dyDescent="0.25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5" customHeight="1" x14ac:dyDescent="0.25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5" customHeight="1" x14ac:dyDescent="0.25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5" customHeight="1" x14ac:dyDescent="0.25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5" customHeight="1" x14ac:dyDescent="0.25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5" customHeight="1" x14ac:dyDescent="0.25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5" customHeight="1" x14ac:dyDescent="0.25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5" customHeight="1" x14ac:dyDescent="0.25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5" customHeight="1" x14ac:dyDescent="0.25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5" customHeight="1" x14ac:dyDescent="0.25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5" customHeight="1" x14ac:dyDescent="0.25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5" customHeight="1" x14ac:dyDescent="0.25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5" customHeight="1" x14ac:dyDescent="0.25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5" customHeight="1" x14ac:dyDescent="0.25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5" customHeight="1" x14ac:dyDescent="0.25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5" customHeight="1" x14ac:dyDescent="0.25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5" customHeight="1" x14ac:dyDescent="0.25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5" customHeight="1" x14ac:dyDescent="0.25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5" customHeight="1" x14ac:dyDescent="0.25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5" customHeight="1" x14ac:dyDescent="0.25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5" customHeight="1" x14ac:dyDescent="0.25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5" customHeight="1" x14ac:dyDescent="0.25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5" customHeight="1" x14ac:dyDescent="0.25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5" customHeight="1" x14ac:dyDescent="0.25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5" customHeight="1" x14ac:dyDescent="0.25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5" customHeight="1" x14ac:dyDescent="0.25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5" customHeight="1" x14ac:dyDescent="0.25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5" customHeight="1" x14ac:dyDescent="0.25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5" customHeight="1" x14ac:dyDescent="0.25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5" customHeight="1" x14ac:dyDescent="0.25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5" customHeight="1" x14ac:dyDescent="0.25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5" customHeight="1" x14ac:dyDescent="0.25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5" customHeight="1" x14ac:dyDescent="0.25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5" customHeight="1" x14ac:dyDescent="0.25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5" customHeight="1" x14ac:dyDescent="0.25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5" customHeight="1" x14ac:dyDescent="0.25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5" customHeight="1" x14ac:dyDescent="0.25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5" customHeight="1" x14ac:dyDescent="0.25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5" customHeight="1" x14ac:dyDescent="0.25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5" customHeight="1" x14ac:dyDescent="0.25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5" customHeight="1" x14ac:dyDescent="0.25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5" customHeight="1" x14ac:dyDescent="0.25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5" customHeight="1" x14ac:dyDescent="0.25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5" customHeight="1" x14ac:dyDescent="0.25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5" customHeight="1" x14ac:dyDescent="0.25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5" customHeight="1" x14ac:dyDescent="0.25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5" customHeight="1" x14ac:dyDescent="0.25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5" customHeight="1" x14ac:dyDescent="0.25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5" customHeight="1" x14ac:dyDescent="0.25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5" customHeight="1" x14ac:dyDescent="0.25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5" customHeight="1" x14ac:dyDescent="0.25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5" customHeight="1" x14ac:dyDescent="0.25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5" customHeight="1" x14ac:dyDescent="0.25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5" customHeight="1" x14ac:dyDescent="0.25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5" customHeight="1" x14ac:dyDescent="0.25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5" customHeight="1" x14ac:dyDescent="0.25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5" customHeight="1" x14ac:dyDescent="0.25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5" customHeight="1" x14ac:dyDescent="0.25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5" customHeight="1" x14ac:dyDescent="0.25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5" customHeight="1" x14ac:dyDescent="0.25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5" customHeight="1" x14ac:dyDescent="0.25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5" customHeight="1" x14ac:dyDescent="0.25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5" customHeight="1" x14ac:dyDescent="0.25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5" customHeight="1" x14ac:dyDescent="0.25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5" customHeight="1" x14ac:dyDescent="0.25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5" customHeight="1" x14ac:dyDescent="0.25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5" customHeight="1" x14ac:dyDescent="0.25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5" customHeight="1" x14ac:dyDescent="0.25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5" customHeight="1" x14ac:dyDescent="0.25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5" customHeight="1" x14ac:dyDescent="0.25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5" customHeight="1" x14ac:dyDescent="0.25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5" customHeight="1" x14ac:dyDescent="0.25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5" customHeight="1" x14ac:dyDescent="0.25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5" customHeight="1" x14ac:dyDescent="0.25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5" customHeight="1" x14ac:dyDescent="0.25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5" customHeight="1" x14ac:dyDescent="0.25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5" customHeight="1" x14ac:dyDescent="0.25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5" customHeight="1" x14ac:dyDescent="0.25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5" customHeight="1" x14ac:dyDescent="0.25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5" customHeight="1" x14ac:dyDescent="0.25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5" customHeight="1" x14ac:dyDescent="0.25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5" customHeight="1" x14ac:dyDescent="0.25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5" customHeight="1" x14ac:dyDescent="0.25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5" customHeight="1" x14ac:dyDescent="0.25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5" customHeight="1" x14ac:dyDescent="0.25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5" customHeight="1" x14ac:dyDescent="0.25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5" customHeight="1" x14ac:dyDescent="0.25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5" customHeight="1" x14ac:dyDescent="0.25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5" customHeight="1" x14ac:dyDescent="0.25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5" customHeight="1" x14ac:dyDescent="0.25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5" customHeight="1" x14ac:dyDescent="0.25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5" customHeight="1" x14ac:dyDescent="0.25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5" customHeight="1" x14ac:dyDescent="0.25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5" customHeight="1" x14ac:dyDescent="0.25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5" customHeight="1" x14ac:dyDescent="0.25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5" customHeight="1" x14ac:dyDescent="0.25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5" customHeight="1" x14ac:dyDescent="0.25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5" customHeight="1" x14ac:dyDescent="0.25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5" customHeight="1" x14ac:dyDescent="0.25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5" customHeight="1" x14ac:dyDescent="0.25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5" customHeight="1" x14ac:dyDescent="0.25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5" customHeight="1" x14ac:dyDescent="0.25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5" customHeight="1" x14ac:dyDescent="0.25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5" customHeight="1" x14ac:dyDescent="0.25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5" customHeight="1" x14ac:dyDescent="0.25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5" customHeight="1" x14ac:dyDescent="0.25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5" customHeight="1" x14ac:dyDescent="0.25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5" customHeight="1" x14ac:dyDescent="0.25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5" customHeight="1" x14ac:dyDescent="0.25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5" customHeight="1" x14ac:dyDescent="0.25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5" customHeight="1" x14ac:dyDescent="0.25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5" customHeight="1" x14ac:dyDescent="0.25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5" customHeight="1" x14ac:dyDescent="0.25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5" customHeight="1" x14ac:dyDescent="0.25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5" customHeight="1" x14ac:dyDescent="0.25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5" customHeight="1" x14ac:dyDescent="0.25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5" customHeight="1" x14ac:dyDescent="0.25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5" customHeight="1" x14ac:dyDescent="0.25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5" customHeight="1" x14ac:dyDescent="0.25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5" customHeight="1" x14ac:dyDescent="0.25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5" customHeight="1" x14ac:dyDescent="0.25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5" customHeight="1" x14ac:dyDescent="0.25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5" customHeight="1" x14ac:dyDescent="0.25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5" customHeight="1" x14ac:dyDescent="0.25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5" customHeight="1" x14ac:dyDescent="0.25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5" customHeight="1" x14ac:dyDescent="0.25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5" customHeight="1" x14ac:dyDescent="0.25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5" customHeight="1" x14ac:dyDescent="0.25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5" customHeight="1" x14ac:dyDescent="0.25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5" customHeight="1" x14ac:dyDescent="0.25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5" customHeight="1" x14ac:dyDescent="0.25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5" customHeight="1" x14ac:dyDescent="0.25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5" customHeight="1" x14ac:dyDescent="0.25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5" customHeight="1" x14ac:dyDescent="0.25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5" customHeight="1" x14ac:dyDescent="0.25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5" customHeight="1" x14ac:dyDescent="0.25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5" customHeight="1" x14ac:dyDescent="0.25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5" customHeight="1" x14ac:dyDescent="0.25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5" customHeight="1" x14ac:dyDescent="0.25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5" customHeight="1" x14ac:dyDescent="0.25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5" customHeight="1" x14ac:dyDescent="0.25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5" customHeight="1" x14ac:dyDescent="0.25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5" customHeight="1" x14ac:dyDescent="0.25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5" customHeight="1" x14ac:dyDescent="0.25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5" customHeight="1" x14ac:dyDescent="0.25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5" customHeight="1" x14ac:dyDescent="0.25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5" customHeight="1" x14ac:dyDescent="0.25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5" customHeight="1" x14ac:dyDescent="0.25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5" customHeight="1" x14ac:dyDescent="0.25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5" customHeight="1" x14ac:dyDescent="0.25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5" customHeight="1" x14ac:dyDescent="0.25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5" customHeight="1" x14ac:dyDescent="0.25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5" customHeight="1" x14ac:dyDescent="0.25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5" customHeight="1" x14ac:dyDescent="0.25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5" customHeight="1" x14ac:dyDescent="0.25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5" customHeight="1" x14ac:dyDescent="0.25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5" customHeight="1" x14ac:dyDescent="0.25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5" customHeight="1" x14ac:dyDescent="0.25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5" customHeight="1" x14ac:dyDescent="0.25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5" customHeight="1" x14ac:dyDescent="0.25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5" customHeight="1" x14ac:dyDescent="0.25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5" customHeight="1" x14ac:dyDescent="0.25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5" customHeight="1" x14ac:dyDescent="0.25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5" customHeight="1" x14ac:dyDescent="0.25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5" customHeight="1" x14ac:dyDescent="0.25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5" customHeight="1" x14ac:dyDescent="0.25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5" customHeight="1" x14ac:dyDescent="0.25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5" customHeight="1" x14ac:dyDescent="0.25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5" customHeight="1" x14ac:dyDescent="0.25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5" customHeight="1" x14ac:dyDescent="0.25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5" customHeight="1" x14ac:dyDescent="0.25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5" customHeight="1" x14ac:dyDescent="0.25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5" customHeight="1" x14ac:dyDescent="0.25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5" customHeight="1" x14ac:dyDescent="0.25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5" customHeight="1" x14ac:dyDescent="0.25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5" customHeight="1" x14ac:dyDescent="0.25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5" customHeight="1" x14ac:dyDescent="0.25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5" customHeight="1" x14ac:dyDescent="0.25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5" customHeight="1" x14ac:dyDescent="0.25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5" customHeight="1" x14ac:dyDescent="0.25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5" customHeight="1" x14ac:dyDescent="0.25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5" customHeight="1" x14ac:dyDescent="0.25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5" customHeight="1" x14ac:dyDescent="0.25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5" customHeight="1" x14ac:dyDescent="0.25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5" customHeight="1" x14ac:dyDescent="0.25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5" customHeight="1" x14ac:dyDescent="0.25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5" customHeight="1" x14ac:dyDescent="0.25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5" customHeight="1" x14ac:dyDescent="0.25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5" customHeight="1" x14ac:dyDescent="0.25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5" customHeight="1" x14ac:dyDescent="0.25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5" customHeight="1" x14ac:dyDescent="0.25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5" customHeight="1" x14ac:dyDescent="0.25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5" customHeight="1" x14ac:dyDescent="0.25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5" customHeight="1" x14ac:dyDescent="0.25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5" customHeight="1" x14ac:dyDescent="0.25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5" customHeight="1" x14ac:dyDescent="0.25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5" customHeight="1" x14ac:dyDescent="0.25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5" customHeight="1" x14ac:dyDescent="0.25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5" customHeight="1" x14ac:dyDescent="0.25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5" customHeight="1" x14ac:dyDescent="0.25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5" customHeight="1" x14ac:dyDescent="0.25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5" customHeight="1" x14ac:dyDescent="0.25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5" customHeight="1" x14ac:dyDescent="0.25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5" customHeight="1" x14ac:dyDescent="0.25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5" customHeight="1" x14ac:dyDescent="0.25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5" customHeight="1" x14ac:dyDescent="0.25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5" customHeight="1" x14ac:dyDescent="0.25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5" customHeight="1" x14ac:dyDescent="0.25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5" customHeight="1" x14ac:dyDescent="0.25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5" customHeight="1" x14ac:dyDescent="0.25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5" customHeight="1" x14ac:dyDescent="0.25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5" customHeight="1" x14ac:dyDescent="0.25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5" customHeight="1" x14ac:dyDescent="0.25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5" customHeight="1" x14ac:dyDescent="0.25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5" customHeight="1" x14ac:dyDescent="0.25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5" customHeight="1" x14ac:dyDescent="0.25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5" customHeight="1" x14ac:dyDescent="0.25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5" customHeight="1" x14ac:dyDescent="0.25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5" customHeight="1" x14ac:dyDescent="0.25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5" customHeight="1" x14ac:dyDescent="0.25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5" customHeight="1" x14ac:dyDescent="0.25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5" customHeight="1" x14ac:dyDescent="0.25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5" customHeight="1" x14ac:dyDescent="0.25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5" customHeight="1" x14ac:dyDescent="0.25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5" customHeight="1" x14ac:dyDescent="0.25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5" customHeight="1" x14ac:dyDescent="0.25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5" customHeight="1" x14ac:dyDescent="0.25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5" customHeight="1" x14ac:dyDescent="0.25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5" customHeight="1" x14ac:dyDescent="0.25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5" customHeight="1" x14ac:dyDescent="0.25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5" customHeight="1" x14ac:dyDescent="0.25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5" customHeight="1" x14ac:dyDescent="0.25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5" customHeight="1" x14ac:dyDescent="0.25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5" customHeight="1" x14ac:dyDescent="0.25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5" customHeight="1" x14ac:dyDescent="0.25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5" customHeight="1" x14ac:dyDescent="0.25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5" customHeight="1" x14ac:dyDescent="0.25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5" customHeight="1" x14ac:dyDescent="0.25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5" customHeight="1" x14ac:dyDescent="0.25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5" customHeight="1" x14ac:dyDescent="0.25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5" customHeight="1" x14ac:dyDescent="0.25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5" customHeight="1" x14ac:dyDescent="0.25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5" customHeight="1" x14ac:dyDescent="0.25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5" customHeight="1" x14ac:dyDescent="0.25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5" customHeight="1" x14ac:dyDescent="0.25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5" customHeight="1" x14ac:dyDescent="0.25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5" customHeight="1" x14ac:dyDescent="0.25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5" customHeight="1" x14ac:dyDescent="0.25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5" customHeight="1" x14ac:dyDescent="0.25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5" customHeight="1" x14ac:dyDescent="0.25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5" customHeight="1" x14ac:dyDescent="0.25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5" customHeight="1" x14ac:dyDescent="0.25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5" customHeight="1" x14ac:dyDescent="0.25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5" customHeight="1" x14ac:dyDescent="0.25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5" customHeight="1" x14ac:dyDescent="0.25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5" customHeight="1" x14ac:dyDescent="0.25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5" customHeight="1" x14ac:dyDescent="0.25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5" customHeight="1" x14ac:dyDescent="0.25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5" customHeight="1" x14ac:dyDescent="0.25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5" customHeight="1" x14ac:dyDescent="0.25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5" customHeight="1" x14ac:dyDescent="0.25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5" customHeight="1" x14ac:dyDescent="0.25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5" customHeight="1" x14ac:dyDescent="0.25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5" customHeight="1" x14ac:dyDescent="0.25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5" customHeight="1" x14ac:dyDescent="0.25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5" customHeight="1" x14ac:dyDescent="0.25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5" customHeight="1" x14ac:dyDescent="0.25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5" customHeight="1" x14ac:dyDescent="0.25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5" customHeight="1" x14ac:dyDescent="0.25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5" customHeight="1" x14ac:dyDescent="0.25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5" customHeight="1" x14ac:dyDescent="0.25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5" customHeight="1" x14ac:dyDescent="0.25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5" customHeight="1" x14ac:dyDescent="0.25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5" customHeight="1" x14ac:dyDescent="0.25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5" customHeight="1" x14ac:dyDescent="0.25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5" customHeight="1" x14ac:dyDescent="0.25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5" customHeight="1" x14ac:dyDescent="0.25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5" customHeight="1" x14ac:dyDescent="0.25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5" customHeight="1" x14ac:dyDescent="0.25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5" customHeight="1" x14ac:dyDescent="0.25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5" customHeight="1" x14ac:dyDescent="0.25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5" customHeight="1" x14ac:dyDescent="0.25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5" customHeight="1" x14ac:dyDescent="0.25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5" customHeight="1" x14ac:dyDescent="0.25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5" customHeight="1" x14ac:dyDescent="0.25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5" customHeight="1" x14ac:dyDescent="0.25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5" customHeight="1" x14ac:dyDescent="0.25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5" customHeight="1" x14ac:dyDescent="0.25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5" customHeight="1" x14ac:dyDescent="0.25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5" customHeight="1" x14ac:dyDescent="0.25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5" customHeight="1" x14ac:dyDescent="0.25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5" customHeight="1" x14ac:dyDescent="0.25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5" customHeight="1" x14ac:dyDescent="0.25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5" customHeight="1" x14ac:dyDescent="0.25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5" customHeight="1" x14ac:dyDescent="0.25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5" customHeight="1" x14ac:dyDescent="0.25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5" customHeight="1" x14ac:dyDescent="0.25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5" customHeight="1" x14ac:dyDescent="0.25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5" customHeight="1" x14ac:dyDescent="0.25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5" customHeight="1" x14ac:dyDescent="0.25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5" customHeight="1" x14ac:dyDescent="0.25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5" customHeight="1" x14ac:dyDescent="0.25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5" customHeight="1" x14ac:dyDescent="0.25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5" customHeight="1" x14ac:dyDescent="0.25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5" customHeight="1" x14ac:dyDescent="0.25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5" customHeight="1" x14ac:dyDescent="0.25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5" customHeight="1" x14ac:dyDescent="0.25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5" customHeight="1" x14ac:dyDescent="0.25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5" customHeight="1" x14ac:dyDescent="0.25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5" customHeight="1" x14ac:dyDescent="0.25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5" customHeight="1" x14ac:dyDescent="0.25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5" customHeight="1" x14ac:dyDescent="0.25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5" customHeight="1" x14ac:dyDescent="0.25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5" customHeight="1" x14ac:dyDescent="0.25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5" customHeight="1" x14ac:dyDescent="0.25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5" customHeight="1" x14ac:dyDescent="0.25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5" customHeight="1" x14ac:dyDescent="0.25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5" customHeight="1" x14ac:dyDescent="0.25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5" customHeight="1" x14ac:dyDescent="0.25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5" customHeight="1" x14ac:dyDescent="0.25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5" customHeight="1" x14ac:dyDescent="0.25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5" customHeight="1" x14ac:dyDescent="0.25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5" customHeight="1" x14ac:dyDescent="0.25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5" customHeight="1" x14ac:dyDescent="0.25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5" customHeight="1" x14ac:dyDescent="0.25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5" customHeight="1" x14ac:dyDescent="0.25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5" customHeight="1" x14ac:dyDescent="0.25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5" customHeight="1" x14ac:dyDescent="0.25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5" customHeight="1" x14ac:dyDescent="0.25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5" customHeight="1" x14ac:dyDescent="0.25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5" customHeight="1" x14ac:dyDescent="0.25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5" customHeight="1" x14ac:dyDescent="0.25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5" customHeight="1" x14ac:dyDescent="0.25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5" customHeight="1" x14ac:dyDescent="0.25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5" customHeight="1" x14ac:dyDescent="0.25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5" customHeight="1" x14ac:dyDescent="0.25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5" customHeight="1" x14ac:dyDescent="0.25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5" customHeight="1" x14ac:dyDescent="0.25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5" customHeight="1" x14ac:dyDescent="0.25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5" customHeight="1" x14ac:dyDescent="0.25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5" customHeight="1" x14ac:dyDescent="0.25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5" customHeight="1" x14ac:dyDescent="0.25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5" customHeight="1" x14ac:dyDescent="0.25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5" customHeight="1" x14ac:dyDescent="0.25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5" customHeight="1" x14ac:dyDescent="0.25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5" customHeight="1" x14ac:dyDescent="0.25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5" customHeight="1" x14ac:dyDescent="0.25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5" customHeight="1" x14ac:dyDescent="0.25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5" customHeight="1" x14ac:dyDescent="0.25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5" customHeight="1" x14ac:dyDescent="0.25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5" customHeight="1" x14ac:dyDescent="0.25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5" customHeight="1" x14ac:dyDescent="0.25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5" customHeight="1" x14ac:dyDescent="0.25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5" customHeight="1" x14ac:dyDescent="0.25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5" customHeight="1" x14ac:dyDescent="0.25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5" customHeight="1" x14ac:dyDescent="0.25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5" customHeight="1" x14ac:dyDescent="0.25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5" customHeight="1" x14ac:dyDescent="0.25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5" customHeight="1" x14ac:dyDescent="0.25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5" customHeight="1" x14ac:dyDescent="0.25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5" customHeight="1" x14ac:dyDescent="0.25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5" customHeight="1" x14ac:dyDescent="0.25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5" customHeight="1" x14ac:dyDescent="0.25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5" customHeight="1" x14ac:dyDescent="0.25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5" customHeight="1" x14ac:dyDescent="0.25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5" customHeight="1" x14ac:dyDescent="0.25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5" customHeight="1" x14ac:dyDescent="0.25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5" customHeight="1" x14ac:dyDescent="0.25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5" customHeight="1" x14ac:dyDescent="0.25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5" customHeight="1" x14ac:dyDescent="0.25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5" customHeight="1" x14ac:dyDescent="0.25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5" customHeight="1" x14ac:dyDescent="0.25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5" customHeight="1" x14ac:dyDescent="0.25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5" customHeight="1" x14ac:dyDescent="0.25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5" customHeight="1" x14ac:dyDescent="0.25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5" customHeight="1" x14ac:dyDescent="0.25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5" customHeight="1" x14ac:dyDescent="0.25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5" customHeight="1" x14ac:dyDescent="0.25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5" customHeight="1" x14ac:dyDescent="0.25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5" customHeight="1" x14ac:dyDescent="0.25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5" customHeight="1" x14ac:dyDescent="0.25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5" customHeight="1" x14ac:dyDescent="0.25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5" customHeight="1" x14ac:dyDescent="0.25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5" customHeight="1" x14ac:dyDescent="0.25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5" customHeight="1" x14ac:dyDescent="0.25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5" customHeight="1" x14ac:dyDescent="0.25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5" customHeight="1" x14ac:dyDescent="0.25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5" customHeight="1" x14ac:dyDescent="0.25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5" customHeight="1" x14ac:dyDescent="0.25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5" customHeight="1" x14ac:dyDescent="0.25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5" customHeight="1" x14ac:dyDescent="0.25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5" customHeight="1" x14ac:dyDescent="0.25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5" customHeight="1" x14ac:dyDescent="0.25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5" customHeight="1" x14ac:dyDescent="0.25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5" customHeight="1" x14ac:dyDescent="0.25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5" customHeight="1" x14ac:dyDescent="0.25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5" customHeight="1" x14ac:dyDescent="0.25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5" customHeight="1" x14ac:dyDescent="0.25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5" customHeight="1" x14ac:dyDescent="0.25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5" customHeight="1" x14ac:dyDescent="0.25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5" customHeight="1" x14ac:dyDescent="0.25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5" customHeight="1" x14ac:dyDescent="0.25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5" customHeight="1" x14ac:dyDescent="0.25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5" customHeight="1" x14ac:dyDescent="0.25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5" customHeight="1" x14ac:dyDescent="0.25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5" customHeight="1" x14ac:dyDescent="0.25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5" customHeight="1" x14ac:dyDescent="0.25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5" customHeight="1" x14ac:dyDescent="0.25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5" customHeight="1" x14ac:dyDescent="0.25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5" customHeight="1" x14ac:dyDescent="0.25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5" customHeight="1" x14ac:dyDescent="0.25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5" customHeight="1" x14ac:dyDescent="0.25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5" customHeight="1" x14ac:dyDescent="0.25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5" customHeight="1" x14ac:dyDescent="0.25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5" customHeight="1" x14ac:dyDescent="0.25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5" customHeight="1" x14ac:dyDescent="0.25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5" customHeight="1" x14ac:dyDescent="0.25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5" customHeight="1" x14ac:dyDescent="0.25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5" customHeight="1" x14ac:dyDescent="0.25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5" customHeight="1" x14ac:dyDescent="0.25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5" customHeight="1" x14ac:dyDescent="0.25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5" customHeight="1" x14ac:dyDescent="0.25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5" customHeight="1" x14ac:dyDescent="0.25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5" customHeight="1" x14ac:dyDescent="0.25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5" customHeight="1" x14ac:dyDescent="0.25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5" customHeight="1" x14ac:dyDescent="0.25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5" customHeight="1" x14ac:dyDescent="0.25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5" customHeight="1" x14ac:dyDescent="0.25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5" customHeight="1" x14ac:dyDescent="0.25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5" customHeight="1" x14ac:dyDescent="0.25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5" customHeight="1" x14ac:dyDescent="0.25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5" customHeight="1" x14ac:dyDescent="0.25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5" customHeight="1" x14ac:dyDescent="0.25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5" customHeight="1" x14ac:dyDescent="0.25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5" customHeight="1" x14ac:dyDescent="0.25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5" customHeight="1" x14ac:dyDescent="0.25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5" customHeight="1" x14ac:dyDescent="0.25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5" customHeight="1" x14ac:dyDescent="0.25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5" customHeight="1" x14ac:dyDescent="0.25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5" customHeight="1" x14ac:dyDescent="0.25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5" customHeight="1" x14ac:dyDescent="0.25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5" customHeight="1" x14ac:dyDescent="0.25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5" customHeight="1" x14ac:dyDescent="0.25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5" customHeight="1" x14ac:dyDescent="0.25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5" customHeight="1" x14ac:dyDescent="0.25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5" customHeight="1" x14ac:dyDescent="0.25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5" customHeight="1" x14ac:dyDescent="0.25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5" customHeight="1" x14ac:dyDescent="0.25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5" customHeight="1" x14ac:dyDescent="0.25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5" customHeight="1" x14ac:dyDescent="0.25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5" customHeight="1" x14ac:dyDescent="0.25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5" customHeight="1" x14ac:dyDescent="0.25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5" customHeight="1" x14ac:dyDescent="0.25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5" customHeight="1" x14ac:dyDescent="0.25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5" customHeight="1" x14ac:dyDescent="0.25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5" customHeight="1" x14ac:dyDescent="0.25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5" customHeight="1" x14ac:dyDescent="0.25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5" customHeight="1" x14ac:dyDescent="0.25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5" customHeight="1" x14ac:dyDescent="0.25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5" customHeight="1" x14ac:dyDescent="0.25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5" customHeight="1" x14ac:dyDescent="0.25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5" customHeight="1" x14ac:dyDescent="0.25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5" customHeight="1" x14ac:dyDescent="0.25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5" customHeight="1" x14ac:dyDescent="0.25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5" customHeight="1" x14ac:dyDescent="0.25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5" customHeight="1" x14ac:dyDescent="0.25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5" customHeight="1" x14ac:dyDescent="0.25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5" customHeight="1" x14ac:dyDescent="0.25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5" customHeight="1" x14ac:dyDescent="0.25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5" customHeight="1" x14ac:dyDescent="0.25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5" customHeight="1" x14ac:dyDescent="0.25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5" customHeight="1" x14ac:dyDescent="0.25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5" customHeight="1" x14ac:dyDescent="0.25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5" customHeight="1" x14ac:dyDescent="0.25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5" customHeight="1" x14ac:dyDescent="0.25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5" customHeight="1" x14ac:dyDescent="0.25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5" customHeight="1" x14ac:dyDescent="0.25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5" customHeight="1" x14ac:dyDescent="0.25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5" customHeight="1" x14ac:dyDescent="0.25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5" customHeight="1" x14ac:dyDescent="0.25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5" customHeight="1" x14ac:dyDescent="0.25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5" customHeight="1" x14ac:dyDescent="0.25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5" customHeight="1" x14ac:dyDescent="0.25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5" customHeight="1" x14ac:dyDescent="0.25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5" customHeight="1" x14ac:dyDescent="0.25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5" customHeight="1" x14ac:dyDescent="0.25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5" customHeight="1" x14ac:dyDescent="0.25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5" customHeight="1" x14ac:dyDescent="0.25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5" customHeight="1" x14ac:dyDescent="0.25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5" customHeight="1" x14ac:dyDescent="0.25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5" customHeight="1" x14ac:dyDescent="0.25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5" customHeight="1" x14ac:dyDescent="0.25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5" customHeight="1" x14ac:dyDescent="0.25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5" customHeight="1" x14ac:dyDescent="0.25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5" customHeight="1" x14ac:dyDescent="0.25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5" customHeight="1" x14ac:dyDescent="0.25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5" customHeight="1" x14ac:dyDescent="0.25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5" customHeight="1" x14ac:dyDescent="0.25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5" customHeight="1" x14ac:dyDescent="0.25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5" customHeight="1" x14ac:dyDescent="0.25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5" customHeight="1" x14ac:dyDescent="0.25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5" customHeight="1" x14ac:dyDescent="0.25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5" customHeight="1" x14ac:dyDescent="0.25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5" customHeight="1" x14ac:dyDescent="0.25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5" customHeight="1" x14ac:dyDescent="0.25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5" customHeight="1" x14ac:dyDescent="0.25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5" customHeight="1" x14ac:dyDescent="0.25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5" customHeight="1" x14ac:dyDescent="0.25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5" customHeight="1" x14ac:dyDescent="0.25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5" customHeight="1" x14ac:dyDescent="0.25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5" customHeight="1" x14ac:dyDescent="0.25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5" customHeight="1" x14ac:dyDescent="0.25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5" customHeight="1" x14ac:dyDescent="0.25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5" customHeight="1" x14ac:dyDescent="0.25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5" customHeight="1" x14ac:dyDescent="0.25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5" customHeight="1" x14ac:dyDescent="0.25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5" customHeight="1" x14ac:dyDescent="0.25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5" customHeight="1" x14ac:dyDescent="0.25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5" customHeight="1" x14ac:dyDescent="0.25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5" customHeight="1" x14ac:dyDescent="0.25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5" customHeight="1" x14ac:dyDescent="0.25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5" customHeight="1" x14ac:dyDescent="0.25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5" customHeight="1" x14ac:dyDescent="0.25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5" customHeight="1" x14ac:dyDescent="0.25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5" customHeight="1" x14ac:dyDescent="0.25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5" customHeight="1" x14ac:dyDescent="0.25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5" customHeight="1" x14ac:dyDescent="0.25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5" customHeight="1" x14ac:dyDescent="0.25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5" customHeight="1" x14ac:dyDescent="0.25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5" customHeight="1" x14ac:dyDescent="0.25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5" customHeight="1" x14ac:dyDescent="0.25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5" customHeight="1" x14ac:dyDescent="0.25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5" customHeight="1" x14ac:dyDescent="0.25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5" customHeight="1" x14ac:dyDescent="0.25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5" customHeight="1" x14ac:dyDescent="0.25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5" customHeight="1" x14ac:dyDescent="0.25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5" customHeight="1" x14ac:dyDescent="0.25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5" customHeight="1" x14ac:dyDescent="0.25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5" customHeight="1" x14ac:dyDescent="0.25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5" customHeight="1" x14ac:dyDescent="0.25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5" customHeight="1" x14ac:dyDescent="0.25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5" customHeight="1" x14ac:dyDescent="0.25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5" customHeight="1" x14ac:dyDescent="0.25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5" customHeight="1" x14ac:dyDescent="0.25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5" customHeight="1" x14ac:dyDescent="0.25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5" customHeight="1" x14ac:dyDescent="0.25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5" customHeight="1" x14ac:dyDescent="0.25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5" customHeight="1" x14ac:dyDescent="0.25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5" customHeight="1" x14ac:dyDescent="0.25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5" customHeight="1" x14ac:dyDescent="0.25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5" customHeight="1" x14ac:dyDescent="0.25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5" customHeight="1" x14ac:dyDescent="0.25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5" customHeight="1" x14ac:dyDescent="0.25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5" customHeight="1" x14ac:dyDescent="0.25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5" customHeight="1" x14ac:dyDescent="0.25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5" customHeight="1" x14ac:dyDescent="0.25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5" customHeight="1" x14ac:dyDescent="0.25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5" customHeight="1" x14ac:dyDescent="0.25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5" customHeight="1" x14ac:dyDescent="0.25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5" customHeight="1" x14ac:dyDescent="0.25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5" customHeight="1" x14ac:dyDescent="0.25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5" customHeight="1" x14ac:dyDescent="0.25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5" customHeight="1" x14ac:dyDescent="0.25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5" customHeight="1" x14ac:dyDescent="0.25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5" customHeight="1" x14ac:dyDescent="0.25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5" customHeight="1" x14ac:dyDescent="0.25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5" customHeight="1" x14ac:dyDescent="0.25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5" customHeight="1" x14ac:dyDescent="0.25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5" customHeight="1" x14ac:dyDescent="0.25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J22 G51:J61 G38:J48 G25:J35" xr:uid="{00000000-0002-0000-05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="70" zoomScaleNormal="70" workbookViewId="0">
      <pane xSplit="6" ySplit="11" topLeftCell="G12" activePane="bottomRight" state="frozen"/>
      <selection pane="topRight" activeCell="G1" sqref="G1"/>
      <selection pane="bottomLeft" activeCell="A12" sqref="A12"/>
      <selection pane="bottomRight" activeCell="E26" sqref="E26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969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922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923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2.6" customHeight="1" x14ac:dyDescent="0.2">
      <c r="B10" s="61"/>
      <c r="C10" s="61"/>
      <c r="D10" s="62"/>
      <c r="E10" s="62"/>
      <c r="F10" s="62"/>
      <c r="G10" s="62"/>
      <c r="H10" s="63" t="s">
        <v>924</v>
      </c>
      <c r="I10" s="63" t="s">
        <v>924</v>
      </c>
      <c r="J10" s="63" t="s">
        <v>924</v>
      </c>
      <c r="K10" s="63" t="s">
        <v>924</v>
      </c>
      <c r="L10" s="63" t="s">
        <v>924</v>
      </c>
      <c r="M10" s="63" t="s">
        <v>924</v>
      </c>
      <c r="N10" s="63" t="s">
        <v>924</v>
      </c>
      <c r="O10" s="63" t="s">
        <v>924</v>
      </c>
      <c r="P10" s="63" t="s">
        <v>924</v>
      </c>
      <c r="Q10" s="63" t="s">
        <v>924</v>
      </c>
      <c r="R10" s="63" t="s">
        <v>924</v>
      </c>
      <c r="S10" s="63" t="s">
        <v>924</v>
      </c>
      <c r="T10" s="63" t="s">
        <v>924</v>
      </c>
      <c r="U10" s="63" t="s">
        <v>924</v>
      </c>
      <c r="V10" s="63" t="s">
        <v>924</v>
      </c>
      <c r="W10" s="63" t="s">
        <v>924</v>
      </c>
      <c r="X10" s="63" t="s">
        <v>30</v>
      </c>
      <c r="Y10" s="63" t="s">
        <v>925</v>
      </c>
      <c r="Z10" s="63" t="s">
        <v>926</v>
      </c>
      <c r="AA10" s="63" t="s">
        <v>30</v>
      </c>
      <c r="AB10" s="63" t="s">
        <v>30</v>
      </c>
      <c r="AC10" s="63" t="s">
        <v>30</v>
      </c>
      <c r="AD10" s="63" t="s">
        <v>30</v>
      </c>
      <c r="AE10" s="63" t="s">
        <v>30</v>
      </c>
      <c r="AF10" s="63" t="s">
        <v>30</v>
      </c>
      <c r="AG10" s="63" t="s">
        <v>30</v>
      </c>
      <c r="AH10" s="63" t="s">
        <v>30</v>
      </c>
      <c r="AI10" s="63" t="s">
        <v>30</v>
      </c>
      <c r="AJ10" s="63" t="s">
        <v>30</v>
      </c>
      <c r="AK10" s="63" t="s">
        <v>30</v>
      </c>
      <c r="AL10" s="63" t="s">
        <v>30</v>
      </c>
      <c r="AM10" s="63" t="s">
        <v>30</v>
      </c>
      <c r="AN10" s="63" t="s">
        <v>30</v>
      </c>
      <c r="AO10" s="63" t="s">
        <v>30</v>
      </c>
      <c r="AP10" s="63" t="s">
        <v>30</v>
      </c>
      <c r="AQ10" s="63" t="s">
        <v>30</v>
      </c>
      <c r="AR10" s="63" t="s">
        <v>30</v>
      </c>
      <c r="AS10" s="63" t="s">
        <v>30</v>
      </c>
      <c r="AT10" s="63" t="s">
        <v>30</v>
      </c>
      <c r="AU10" s="63" t="s">
        <v>30</v>
      </c>
      <c r="AV10" s="63" t="s">
        <v>30</v>
      </c>
      <c r="AW10" s="63" t="s">
        <v>30</v>
      </c>
      <c r="AX10" s="63" t="s">
        <v>30</v>
      </c>
      <c r="AY10" s="63" t="s">
        <v>30</v>
      </c>
      <c r="AZ10" s="63" t="s">
        <v>30</v>
      </c>
      <c r="BA10" s="63" t="s">
        <v>30</v>
      </c>
      <c r="BB10" s="63" t="s">
        <v>30</v>
      </c>
      <c r="BC10" s="63" t="s">
        <v>30</v>
      </c>
      <c r="BD10" s="63" t="s">
        <v>30</v>
      </c>
      <c r="BE10" s="63" t="s">
        <v>30</v>
      </c>
      <c r="BF10" s="63" t="s">
        <v>30</v>
      </c>
      <c r="BG10" s="63" t="s">
        <v>30</v>
      </c>
      <c r="BH10" s="63" t="s">
        <v>30</v>
      </c>
      <c r="BI10" s="63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930</v>
      </c>
      <c r="Y11" s="19" t="s">
        <v>928</v>
      </c>
      <c r="Z11" s="19" t="s">
        <v>931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Roster_Selection_Men!AB11&amp;" " &amp; "V "</f>
        <v xml:space="preserve">Aquinas College V </v>
      </c>
      <c r="C12" s="64" t="str">
        <f>Roster_Selection_Men!AD11</f>
        <v>8568-362557</v>
      </c>
      <c r="D12" s="64" t="str">
        <f>Roster_Selection_Men!AE11</f>
        <v>Abery Thomas</v>
      </c>
      <c r="E12" s="65"/>
      <c r="F12" s="1" t="str">
        <f>IF(ISERROR(Individual_Scores_Men_Var!E12), " ", IF(Individual_Scores_Men_Var!E12 = "Yes", "Yes", "  "))</f>
        <v xml:space="preserve">  </v>
      </c>
      <c r="G12" s="24" t="s">
        <v>925</v>
      </c>
      <c r="H12" s="44">
        <v>155</v>
      </c>
      <c r="I12" s="44">
        <v>214</v>
      </c>
      <c r="J12" s="44">
        <v>172</v>
      </c>
      <c r="K12" s="44">
        <v>172</v>
      </c>
      <c r="L12" s="44">
        <v>190</v>
      </c>
      <c r="M12" s="44">
        <v>188</v>
      </c>
      <c r="N12" s="44">
        <v>187</v>
      </c>
      <c r="O12" s="44">
        <v>212</v>
      </c>
      <c r="P12" s="44">
        <v>222</v>
      </c>
      <c r="Q12" s="44">
        <v>224</v>
      </c>
      <c r="R12" s="44">
        <v>165</v>
      </c>
      <c r="S12" s="44">
        <v>167</v>
      </c>
      <c r="T12" s="44">
        <v>232</v>
      </c>
      <c r="U12" s="44">
        <v>195</v>
      </c>
      <c r="V12" s="44">
        <v>219</v>
      </c>
      <c r="W12" s="44">
        <v>145</v>
      </c>
      <c r="X12" s="19">
        <f>SUM(H12:W12)</f>
        <v>3059</v>
      </c>
      <c r="Y12" s="19">
        <f>COUNTIF(H12:W12, "&gt;0" )</f>
        <v>16</v>
      </c>
      <c r="Z12" s="19">
        <f>X12/Y12</f>
        <v>191.1875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Roster_Selection_Men!AB12&amp;" " &amp; "V "</f>
        <v xml:space="preserve">Aquinas College V </v>
      </c>
      <c r="C13" s="64" t="str">
        <f>Roster_Selection_Men!AD12</f>
        <v>8568-440680</v>
      </c>
      <c r="D13" s="64" t="str">
        <f>Roster_Selection_Men!AE12</f>
        <v>Dylan Maurer</v>
      </c>
      <c r="E13" s="65"/>
      <c r="F13" s="1" t="str">
        <f>IF(ISERROR(Individual_Scores_Men_Var!E13), " ", IF(Individual_Scores_Men_Var!E13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Roster_Selection_Men!AB13&amp;" " &amp; "V "</f>
        <v xml:space="preserve">Aquinas College V </v>
      </c>
      <c r="C14" s="64" t="str">
        <f>Roster_Selection_Men!AD13</f>
        <v>11-96766</v>
      </c>
      <c r="D14" s="64" t="str">
        <f>Roster_Selection_Men!AE13</f>
        <v>Dylan Vermilyea</v>
      </c>
      <c r="E14" s="65"/>
      <c r="F14" s="1" t="str">
        <f>IF(ISERROR(Individual_Scores_Men_Var!E14), " ", IF(Individual_Scores_Men_Var!E14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Roster_Selection_Men!AB14&amp;" " &amp; "V "</f>
        <v xml:space="preserve">Aquinas College V </v>
      </c>
      <c r="C15" s="64" t="str">
        <f>Roster_Selection_Men!AD14</f>
        <v>16-125022</v>
      </c>
      <c r="D15" s="64" t="str">
        <f>Roster_Selection_Men!AE14</f>
        <v>Jack Wicker</v>
      </c>
      <c r="E15" s="65"/>
      <c r="F15" s="1" t="str">
        <f>IF(ISERROR(Individual_Scores_Men_Var!E15), " ", IF(Individual_Scores_Men_Var!E15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Roster_Selection_Men!AB15&amp;" " &amp; "V "</f>
        <v xml:space="preserve">Aquinas College V </v>
      </c>
      <c r="C16" s="64" t="str">
        <f>Roster_Selection_Men!AD15</f>
        <v>17-57270</v>
      </c>
      <c r="D16" s="64" t="str">
        <f>Roster_Selection_Men!AE15</f>
        <v>Joshua Boersma</v>
      </c>
      <c r="E16" s="65"/>
      <c r="F16" s="1" t="str">
        <f>IF(ISERROR(Individual_Scores_Men_Var!E16), " ", IF(Individual_Scores_Men_Var!E16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Roster_Selection_Men!AB16&amp;" " &amp; "V "</f>
        <v xml:space="preserve">Aquinas College V </v>
      </c>
      <c r="C17" s="64" t="str">
        <f>Roster_Selection_Men!AD16</f>
        <v>16-125016</v>
      </c>
      <c r="D17" s="64" t="str">
        <f>Roster_Selection_Men!AE16</f>
        <v>Michael Deming</v>
      </c>
      <c r="E17" s="65"/>
      <c r="F17" s="1" t="str">
        <f>IF(ISERROR(Individual_Scores_Men_Var!E17), " ", IF(Individual_Scores_Men_Var!E17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Roster_Selection_Men!AB17&amp;" " &amp; "V "</f>
        <v xml:space="preserve">Aquinas College V </v>
      </c>
      <c r="C18" s="64" t="str">
        <f>Roster_Selection_Men!AD17</f>
        <v>11-554587</v>
      </c>
      <c r="D18" s="64" t="str">
        <f>Roster_Selection_Men!AE17</f>
        <v>Tony Deluccia</v>
      </c>
      <c r="E18" s="65"/>
      <c r="F18" s="1" t="str">
        <f>IF(ISERROR(Individual_Scores_Men_Var!E18), " ", IF(Individual_Scores_Men_Var!E18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Roster_Selection_Men!AB18&amp;" " &amp; "V "</f>
        <v xml:space="preserve"> V </v>
      </c>
      <c r="C19" s="64" t="str">
        <f>Roster_Selection_Men!AD18</f>
        <v/>
      </c>
      <c r="D19" s="64" t="str">
        <f>Roster_Selection_Men!AE18</f>
        <v/>
      </c>
      <c r="E19" s="65"/>
      <c r="F19" s="1" t="str">
        <f>IF(ISERROR(Individual_Scores_Men_Var!E19), " ", IF(Individual_Scores_Men_Var!E19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932</v>
      </c>
      <c r="C20" s="66" t="str">
        <f>Individual_Scores_Men_Var!C20</f>
        <v/>
      </c>
      <c r="D20" s="67" t="str">
        <f>Individual_Scores_Men_Var!D20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932</v>
      </c>
      <c r="C21" s="66" t="str">
        <f>Individual_Scores_Men_Var!C21</f>
        <v/>
      </c>
      <c r="D21" s="67" t="str">
        <f>Individual_Scores_Men_Var!D21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932</v>
      </c>
      <c r="C22" s="66" t="str">
        <f>Individual_Scores_Men_Var!C22</f>
        <v/>
      </c>
      <c r="D22" s="67" t="str">
        <f>Individual_Scores_Men_Var!D22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Roster_Selection_Men!AB26&amp;" " &amp; "V "</f>
        <v xml:space="preserve">Cleary University V </v>
      </c>
      <c r="C25" s="64" t="str">
        <f>Roster_Selection_Men!AD26</f>
        <v>20-59228</v>
      </c>
      <c r="D25" s="64" t="str">
        <f>Roster_Selection_Men!AE26</f>
        <v>Corey Goldsmith</v>
      </c>
      <c r="E25" s="65"/>
      <c r="F25" s="1" t="str">
        <f>IF(ISERROR(Individual_Scores_Men_Var!E25), " ", IF(Individual_Scores_Men_Var!E25 = "Yes", "Yes", "  "))</f>
        <v xml:space="preserve">  </v>
      </c>
      <c r="G25" s="24" t="s">
        <v>925</v>
      </c>
      <c r="H25" s="44">
        <v>238</v>
      </c>
      <c r="I25" s="44">
        <v>151</v>
      </c>
      <c r="J25" s="44">
        <v>150</v>
      </c>
      <c r="K25" s="44">
        <v>155</v>
      </c>
      <c r="L25" s="44">
        <v>147</v>
      </c>
      <c r="M25" s="44">
        <v>199</v>
      </c>
      <c r="N25" s="44">
        <v>132</v>
      </c>
      <c r="O25" s="44">
        <v>223</v>
      </c>
      <c r="P25" s="44">
        <v>201</v>
      </c>
      <c r="Q25" s="44">
        <v>188</v>
      </c>
      <c r="R25" s="44">
        <v>192</v>
      </c>
      <c r="S25" s="44">
        <v>179</v>
      </c>
      <c r="T25" s="44">
        <v>172</v>
      </c>
      <c r="U25" s="44">
        <v>200</v>
      </c>
      <c r="V25" s="44">
        <v>182</v>
      </c>
      <c r="W25" s="44">
        <v>180</v>
      </c>
      <c r="X25" s="19">
        <f>SUM(H25:W25)</f>
        <v>2889</v>
      </c>
      <c r="Y25" s="19">
        <f>COUNTIF(H25:W25, "&gt;0" )</f>
        <v>16</v>
      </c>
      <c r="Z25" s="19">
        <f>X25/Y25</f>
        <v>180.5625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Roster_Selection_Men!AB27&amp;" " &amp; "V "</f>
        <v xml:space="preserve">Cleary University V </v>
      </c>
      <c r="C26" s="64" t="str">
        <f>Roster_Selection_Men!AD27</f>
        <v>19-23085</v>
      </c>
      <c r="D26" s="64" t="str">
        <f>Roster_Selection_Men!AE27</f>
        <v>Ethan Parker</v>
      </c>
      <c r="E26" s="65"/>
      <c r="F26" s="1" t="str">
        <f>IF(ISERROR(Individual_Scores_Men_Var!E26), " ", IF(Individual_Scores_Men_Var!E26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Roster_Selection_Men!AB28&amp;" " &amp; "V "</f>
        <v xml:space="preserve">Cleary University V </v>
      </c>
      <c r="C27" s="64" t="str">
        <f>Roster_Selection_Men!AD28</f>
        <v>16-126458</v>
      </c>
      <c r="D27" s="64" t="str">
        <f>Roster_Selection_Men!AE28</f>
        <v>Howard Hammond</v>
      </c>
      <c r="E27" s="65"/>
      <c r="F27" s="1" t="str">
        <f>IF(ISERROR(Individual_Scores_Men_Var!E27), " ", IF(Individual_Scores_Men_Var!E27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Roster_Selection_Men!AB29&amp;" " &amp; "V "</f>
        <v xml:space="preserve">Cleary University V </v>
      </c>
      <c r="C28" s="64" t="str">
        <f>Roster_Selection_Men!AD29</f>
        <v>11-443862</v>
      </c>
      <c r="D28" s="64" t="str">
        <f>Roster_Selection_Men!AE29</f>
        <v>Hunter Blackhurst</v>
      </c>
      <c r="E28" s="65"/>
      <c r="F28" s="1" t="str">
        <f>IF(ISERROR(Individual_Scores_Men_Var!E28), " ", IF(Individual_Scores_Men_Var!E28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Roster_Selection_Men!AB30&amp;" " &amp; "V "</f>
        <v xml:space="preserve">Cleary University V </v>
      </c>
      <c r="C29" s="64" t="str">
        <f>Roster_Selection_Men!AD30</f>
        <v>21-6393</v>
      </c>
      <c r="D29" s="64" t="str">
        <f>Roster_Selection_Men!AE30</f>
        <v>Justin Perdue</v>
      </c>
      <c r="E29" s="65"/>
      <c r="F29" s="1" t="str">
        <f>IF(ISERROR(Individual_Scores_Men_Var!E29), " ", IF(Individual_Scores_Men_Var!E29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Roster_Selection_Men!AB31&amp;" " &amp; "V "</f>
        <v xml:space="preserve">Cleary University V </v>
      </c>
      <c r="C30" s="64" t="str">
        <f>Roster_Selection_Men!AD31</f>
        <v>11-563845</v>
      </c>
      <c r="D30" s="64" t="str">
        <f>Roster_Selection_Men!AE31</f>
        <v>Matthew Radjewski</v>
      </c>
      <c r="E30" s="65"/>
      <c r="F30" s="1" t="str">
        <f>IF(ISERROR(Individual_Scores_Men_Var!E30), " ", IF(Individual_Scores_Men_Var!E30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Roster_Selection_Men!AB32&amp;" " &amp; "V "</f>
        <v xml:space="preserve">Cleary University V </v>
      </c>
      <c r="C31" s="64" t="str">
        <f>Roster_Selection_Men!AD32</f>
        <v>11-514921</v>
      </c>
      <c r="D31" s="64" t="str">
        <f>Roster_Selection_Men!AE32</f>
        <v>Zachary Delong</v>
      </c>
      <c r="E31" s="65"/>
      <c r="F31" s="1" t="str">
        <f>IF(ISERROR(Individual_Scores_Men_Var!E31), " ", IF(Individual_Scores_Men_Var!E31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Roster_Selection_Men!AB33&amp;" " &amp; "V "</f>
        <v xml:space="preserve"> V </v>
      </c>
      <c r="C32" s="64" t="str">
        <f>Roster_Selection_Men!AD33</f>
        <v/>
      </c>
      <c r="D32" s="64" t="str">
        <f>Roster_Selection_Men!AE33</f>
        <v/>
      </c>
      <c r="E32" s="65"/>
      <c r="F32" s="1" t="str">
        <f>IF(ISERROR(Individual_Scores_Men_Var!E32), " ", IF(Individual_Scores_Men_Var!E32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933</v>
      </c>
      <c r="C33" s="66" t="str">
        <f>Individual_Scores_Men_Var!C33</f>
        <v/>
      </c>
      <c r="D33" s="67" t="str">
        <f>Individual_Scores_Men_Var!D33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933</v>
      </c>
      <c r="C34" s="66" t="str">
        <f>Individual_Scores_Men_Var!C34</f>
        <v/>
      </c>
      <c r="D34" s="67" t="str">
        <f>Individual_Scores_Men_Var!D34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933</v>
      </c>
      <c r="C35" s="66" t="str">
        <f>Individual_Scores_Men_Var!C35</f>
        <v/>
      </c>
      <c r="D35" s="67" t="str">
        <f>Individual_Scores_Men_Var!D35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Roster_Selection_Men!AB40&amp;" " &amp; "V "</f>
        <v xml:space="preserve">Concordia University V </v>
      </c>
      <c r="C38" s="64" t="str">
        <f>Roster_Selection_Men!AD40</f>
        <v>17-59570</v>
      </c>
      <c r="D38" s="64" t="str">
        <f>Roster_Selection_Men!AE40</f>
        <v>Alex Bumpus</v>
      </c>
      <c r="E38" s="65"/>
      <c r="F38" s="1" t="str">
        <f>IF(ISERROR(Individual_Scores_Men_Var!E38), " ", IF(Individual_Scores_Men_Var!E38 = "Yes", "Yes", "  "))</f>
        <v xml:space="preserve">  </v>
      </c>
      <c r="G38" s="24" t="s">
        <v>925</v>
      </c>
      <c r="H38" s="44">
        <v>224</v>
      </c>
      <c r="I38" s="44">
        <v>213</v>
      </c>
      <c r="J38" s="44">
        <v>213</v>
      </c>
      <c r="K38" s="44">
        <v>188</v>
      </c>
      <c r="L38" s="44">
        <v>171</v>
      </c>
      <c r="M38" s="44">
        <v>173</v>
      </c>
      <c r="N38" s="44">
        <v>188</v>
      </c>
      <c r="O38" s="44">
        <v>149</v>
      </c>
      <c r="P38" s="44">
        <v>189</v>
      </c>
      <c r="Q38" s="44">
        <v>254</v>
      </c>
      <c r="R38" s="44">
        <v>182</v>
      </c>
      <c r="S38" s="44">
        <v>234</v>
      </c>
      <c r="T38" s="44">
        <v>217</v>
      </c>
      <c r="U38" s="44">
        <v>187</v>
      </c>
      <c r="V38" s="44">
        <v>183</v>
      </c>
      <c r="W38" s="44">
        <v>205</v>
      </c>
      <c r="X38" s="19">
        <f>SUM(H38:W38)</f>
        <v>3170</v>
      </c>
      <c r="Y38" s="19">
        <f>COUNTIF(H38:W38, "&gt;0" )</f>
        <v>16</v>
      </c>
      <c r="Z38" s="19">
        <f>X38/Y38</f>
        <v>198.125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Roster_Selection_Men!AB41&amp;" " &amp; "V "</f>
        <v xml:space="preserve">Concordia University V </v>
      </c>
      <c r="C39" s="64" t="str">
        <f>Roster_Selection_Men!AD41</f>
        <v>7914-20863</v>
      </c>
      <c r="D39" s="64" t="str">
        <f>Roster_Selection_Men!AE41</f>
        <v>Connor Rogus</v>
      </c>
      <c r="E39" s="65"/>
      <c r="F39" s="1" t="str">
        <f>IF(ISERROR(Individual_Scores_Men_Var!E39), " ", IF(Individual_Scores_Men_Var!E39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Roster_Selection_Men!AB42&amp;" " &amp; "V "</f>
        <v xml:space="preserve">Concordia University V </v>
      </c>
      <c r="C40" s="64" t="str">
        <f>Roster_Selection_Men!AD42</f>
        <v>11-512781</v>
      </c>
      <c r="D40" s="64" t="str">
        <f>Roster_Selection_Men!AE42</f>
        <v>David Schaberg</v>
      </c>
      <c r="E40" s="65"/>
      <c r="F40" s="1" t="str">
        <f>IF(ISERROR(Individual_Scores_Men_Var!E40), " ", IF(Individual_Scores_Men_Var!E40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Roster_Selection_Men!AB43&amp;" " &amp; "V "</f>
        <v xml:space="preserve">Concordia University V </v>
      </c>
      <c r="C41" s="64" t="str">
        <f>Roster_Selection_Men!AD43</f>
        <v>11-237769</v>
      </c>
      <c r="D41" s="64" t="str">
        <f>Roster_Selection_Men!AE43</f>
        <v>Dylan Jablonski</v>
      </c>
      <c r="E41" s="65"/>
      <c r="F41" s="1" t="str">
        <f>IF(ISERROR(Individual_Scores_Men_Var!E41), " ", IF(Individual_Scores_Men_Var!E41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Roster_Selection_Men!AB44&amp;" " &amp; "V "</f>
        <v xml:space="preserve">Concordia University V </v>
      </c>
      <c r="C42" s="64" t="str">
        <f>Roster_Selection_Men!AD44</f>
        <v>5986-57744</v>
      </c>
      <c r="D42" s="64" t="str">
        <f>Roster_Selection_Men!AE44</f>
        <v>Jeffrey Lizewski</v>
      </c>
      <c r="E42" s="65"/>
      <c r="F42" s="1" t="str">
        <f>IF(ISERROR(Individual_Scores_Men_Var!E42), " ", IF(Individual_Scores_Men_Var!E42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Roster_Selection_Men!AB45&amp;" " &amp; "V "</f>
        <v xml:space="preserve">Concordia University V </v>
      </c>
      <c r="C43" s="64" t="str">
        <f>Roster_Selection_Men!AD45</f>
        <v>15-50179</v>
      </c>
      <c r="D43" s="64" t="str">
        <f>Roster_Selection_Men!AE45</f>
        <v>Kenji London</v>
      </c>
      <c r="E43" s="65"/>
      <c r="F43" s="1" t="str">
        <f>IF(ISERROR(Individual_Scores_Men_Var!E43), " ", IF(Individual_Scores_Men_Var!E43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Roster_Selection_Men!AB46&amp;" " &amp; "V "</f>
        <v xml:space="preserve">Concordia University V </v>
      </c>
      <c r="C44" s="64" t="str">
        <f>Roster_Selection_Men!AD46</f>
        <v>8649-30292</v>
      </c>
      <c r="D44" s="64" t="str">
        <f>Roster_Selection_Men!AE46</f>
        <v>Patrick Good</v>
      </c>
      <c r="E44" s="65"/>
      <c r="F44" s="1" t="str">
        <f>IF(ISERROR(Individual_Scores_Men_Var!E44), " ", IF(Individual_Scores_Men_Var!E44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Roster_Selection_Men!AB47&amp;" " &amp; "V "</f>
        <v xml:space="preserve">Concordia University V </v>
      </c>
      <c r="C45" s="64" t="str">
        <f>Roster_Selection_Men!AD47</f>
        <v>11-740997</v>
      </c>
      <c r="D45" s="64" t="str">
        <f>Roster_Selection_Men!AE47</f>
        <v>Spencer Mosher</v>
      </c>
      <c r="E45" s="65"/>
      <c r="F45" s="1" t="str">
        <f>IF(ISERROR(Individual_Scores_Men_Var!E45), " ", IF(Individual_Scores_Men_Var!E45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934</v>
      </c>
      <c r="C46" s="66" t="str">
        <f>Individual_Scores_Men_Var!C46</f>
        <v/>
      </c>
      <c r="D46" s="67" t="str">
        <f>Individual_Scores_Men_Var!D46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934</v>
      </c>
      <c r="C47" s="66" t="str">
        <f>Individual_Scores_Men_Var!C47</f>
        <v/>
      </c>
      <c r="D47" s="67" t="str">
        <f>Individual_Scores_Men_Var!D47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934</v>
      </c>
      <c r="C48" s="66" t="str">
        <f>Individual_Scores_Men_Var!C48</f>
        <v/>
      </c>
      <c r="D48" s="67" t="str">
        <f>Individual_Scores_Men_Var!D48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Roster_Selection_Men!AB61&amp;" " &amp; "V "</f>
        <v xml:space="preserve">Cornerstone University V </v>
      </c>
      <c r="C51" s="64" t="str">
        <f>Roster_Selection_Men!AD61</f>
        <v>11-325921</v>
      </c>
      <c r="D51" s="64" t="str">
        <f>Roster_Selection_Men!AE61</f>
        <v>Andrew Iler</v>
      </c>
      <c r="E51" s="65"/>
      <c r="F51" s="1" t="str">
        <f>IF(ISERROR(Individual_Scores_Men_Var!E51), " ", IF(Individual_Scores_Men_Var!E51 = "Yes", "Yes", "  "))</f>
        <v xml:space="preserve">  </v>
      </c>
      <c r="G51" s="24" t="s">
        <v>925</v>
      </c>
      <c r="H51" s="44">
        <v>159</v>
      </c>
      <c r="I51" s="44">
        <v>176</v>
      </c>
      <c r="J51" s="44">
        <v>170</v>
      </c>
      <c r="K51" s="44">
        <v>203</v>
      </c>
      <c r="L51" s="44">
        <v>186</v>
      </c>
      <c r="M51" s="44">
        <v>217</v>
      </c>
      <c r="N51" s="44">
        <v>211</v>
      </c>
      <c r="O51" s="44">
        <v>243</v>
      </c>
      <c r="P51" s="44">
        <v>205</v>
      </c>
      <c r="Q51" s="44">
        <v>206</v>
      </c>
      <c r="R51" s="44">
        <v>153</v>
      </c>
      <c r="S51" s="44">
        <v>232</v>
      </c>
      <c r="T51" s="44">
        <v>150</v>
      </c>
      <c r="U51" s="44">
        <v>234</v>
      </c>
      <c r="V51" s="44">
        <v>248</v>
      </c>
      <c r="W51" s="44">
        <v>162</v>
      </c>
      <c r="X51" s="19">
        <f>SUM(H51:W51)</f>
        <v>3155</v>
      </c>
      <c r="Y51" s="19">
        <f>COUNTIF(H51:W51, "&gt;0" )</f>
        <v>16</v>
      </c>
      <c r="Z51" s="19">
        <f>X51/Y51</f>
        <v>197.1875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Roster_Selection_Men!AB62&amp;" " &amp; "V "</f>
        <v xml:space="preserve">Cornerstone University V </v>
      </c>
      <c r="C52" s="64" t="str">
        <f>Roster_Selection_Men!AD62</f>
        <v>23-1236</v>
      </c>
      <c r="D52" s="64" t="str">
        <f>Roster_Selection_Men!AE62</f>
        <v>Carter Moon</v>
      </c>
      <c r="E52" s="65"/>
      <c r="F52" s="1" t="str">
        <f>IF(ISERROR(Individual_Scores_Men_Var!E52), " ", IF(Individual_Scores_Men_Var!E52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Roster_Selection_Men!AB63&amp;" " &amp; "V "</f>
        <v xml:space="preserve">Cornerstone University V </v>
      </c>
      <c r="C53" s="64" t="str">
        <f>Roster_Selection_Men!AD63</f>
        <v>11-404211</v>
      </c>
      <c r="D53" s="64" t="str">
        <f>Roster_Selection_Men!AE63</f>
        <v>Cody O'Neil</v>
      </c>
      <c r="E53" s="65"/>
      <c r="F53" s="1" t="str">
        <f>IF(ISERROR(Individual_Scores_Men_Var!E53), " ", IF(Individual_Scores_Men_Var!E53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Roster_Selection_Men!AB64&amp;" " &amp; "V "</f>
        <v xml:space="preserve">Cornerstone University V </v>
      </c>
      <c r="C54" s="64" t="str">
        <f>Roster_Selection_Men!AD64</f>
        <v>20-13758</v>
      </c>
      <c r="D54" s="64" t="str">
        <f>Roster_Selection_Men!AE64</f>
        <v>Elijah Heerema</v>
      </c>
      <c r="E54" s="65"/>
      <c r="F54" s="1" t="str">
        <f>IF(ISERROR(Individual_Scores_Men_Var!E54), " ", IF(Individual_Scores_Men_Var!E54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Roster_Selection_Men!AB65&amp;" " &amp; "V "</f>
        <v xml:space="preserve">Cornerstone University V </v>
      </c>
      <c r="C55" s="64" t="str">
        <f>Roster_Selection_Men!AD65</f>
        <v>7918-197</v>
      </c>
      <c r="D55" s="64" t="str">
        <f>Roster_Selection_Men!AE65</f>
        <v>Hunter Haldaman</v>
      </c>
      <c r="E55" s="65"/>
      <c r="F55" s="1" t="str">
        <f>IF(ISERROR(Individual_Scores_Men_Var!E55), " ", IF(Individual_Scores_Men_Var!E55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Roster_Selection_Men!AB66&amp;" " &amp; "V "</f>
        <v xml:space="preserve">Cornerstone University V </v>
      </c>
      <c r="C56" s="64" t="str">
        <f>Roster_Selection_Men!AD66</f>
        <v>21-5614</v>
      </c>
      <c r="D56" s="64" t="str">
        <f>Roster_Selection_Men!AE66</f>
        <v>Jamel Williams</v>
      </c>
      <c r="E56" s="65"/>
      <c r="F56" s="1" t="str">
        <f>IF(ISERROR(Individual_Scores_Men_Var!E56), " ", IF(Individual_Scores_Men_Var!E56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Roster_Selection_Men!AB67&amp;" " &amp; "V "</f>
        <v xml:space="preserve"> V </v>
      </c>
      <c r="C57" s="64" t="str">
        <f>Roster_Selection_Men!AD67</f>
        <v/>
      </c>
      <c r="D57" s="64" t="str">
        <f>Roster_Selection_Men!AE67</f>
        <v/>
      </c>
      <c r="E57" s="65"/>
      <c r="F57" s="1" t="str">
        <f>IF(ISERROR(Individual_Scores_Men_Var!E57), " ", IF(Individual_Scores_Men_Var!E57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Roster_Selection_Men!AB68&amp;" " &amp; "V "</f>
        <v xml:space="preserve"> V </v>
      </c>
      <c r="C58" s="64" t="str">
        <f>Roster_Selection_Men!AD68</f>
        <v/>
      </c>
      <c r="D58" s="64" t="str">
        <f>Roster_Selection_Men!AE68</f>
        <v/>
      </c>
      <c r="E58" s="65"/>
      <c r="F58" s="1" t="str">
        <f>IF(ISERROR(Individual_Scores_Men_Var!E58), " ", IF(Individual_Scores_Men_Var!E58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935</v>
      </c>
      <c r="C59" s="66" t="str">
        <f>Individual_Scores_Men_Var!C59</f>
        <v/>
      </c>
      <c r="D59" s="67" t="str">
        <f>Individual_Scores_Men_Var!D59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935</v>
      </c>
      <c r="C60" s="66" t="str">
        <f>Individual_Scores_Men_Var!C60</f>
        <v/>
      </c>
      <c r="D60" s="67" t="str">
        <f>Individual_Scores_Men_Var!D60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935</v>
      </c>
      <c r="C61" s="66" t="str">
        <f>Individual_Scores_Men_Var!C61</f>
        <v/>
      </c>
      <c r="D61" s="67" t="str">
        <f>Individual_Scores_Men_Var!D61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Roster_Selection_Men!AB70&amp;" " &amp; "V "</f>
        <v xml:space="preserve">Ferris State University V </v>
      </c>
      <c r="C64" s="64" t="str">
        <f>Roster_Selection_Men!AD70</f>
        <v>9815-3826</v>
      </c>
      <c r="D64" s="64" t="str">
        <f>Roster_Selection_Men!AE70</f>
        <v>Grant Gross</v>
      </c>
      <c r="E64" s="65"/>
      <c r="F64" s="1" t="str">
        <f>IF(ISERROR(Individual_Scores_Men_Var!E64), " ", IF(Individual_Scores_Men_Var!E64 = "Yes", "Yes", "  "))</f>
        <v xml:space="preserve">  </v>
      </c>
      <c r="G64" s="24" t="s">
        <v>925</v>
      </c>
      <c r="H64" s="44">
        <v>209</v>
      </c>
      <c r="I64" s="44">
        <v>220</v>
      </c>
      <c r="J64" s="44">
        <v>172</v>
      </c>
      <c r="K64" s="44">
        <v>184</v>
      </c>
      <c r="L64" s="44">
        <v>143</v>
      </c>
      <c r="M64" s="44">
        <v>198</v>
      </c>
      <c r="N64" s="44">
        <v>173</v>
      </c>
      <c r="O64" s="44">
        <v>252</v>
      </c>
      <c r="P64" s="44">
        <v>150</v>
      </c>
      <c r="Q64" s="44">
        <v>166</v>
      </c>
      <c r="R64" s="44">
        <v>173</v>
      </c>
      <c r="S64" s="44">
        <v>189</v>
      </c>
      <c r="T64" s="44">
        <v>196</v>
      </c>
      <c r="U64" s="44">
        <v>173</v>
      </c>
      <c r="V64" s="44">
        <v>147</v>
      </c>
      <c r="W64" s="44">
        <v>153</v>
      </c>
      <c r="X64" s="19">
        <f>SUM(H64:W64)</f>
        <v>2898</v>
      </c>
      <c r="Y64" s="19">
        <f>COUNTIF(H64:W64, "&gt;0" )</f>
        <v>16</v>
      </c>
      <c r="Z64" s="19">
        <f>X64/Y64</f>
        <v>181.125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Roster_Selection_Men!AB71&amp;" " &amp; "V "</f>
        <v xml:space="preserve">Ferris State University V </v>
      </c>
      <c r="C65" s="64" t="str">
        <f>Roster_Selection_Men!AD71</f>
        <v>15-159655</v>
      </c>
      <c r="D65" s="64" t="str">
        <f>Roster_Selection_Men!AE71</f>
        <v>Kaleb Rowland</v>
      </c>
      <c r="E65" s="65"/>
      <c r="F65" s="1" t="str">
        <f>IF(ISERROR(Individual_Scores_Men_Var!E65), " ", IF(Individual_Scores_Men_Var!E65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Roster_Selection_Men!AB72&amp;" " &amp; "V "</f>
        <v xml:space="preserve">Ferris State University V </v>
      </c>
      <c r="C66" s="64" t="str">
        <f>Roster_Selection_Men!AD72</f>
        <v>22-22992</v>
      </c>
      <c r="D66" s="64" t="str">
        <f>Roster_Selection_Men!AE72</f>
        <v>Marcus Doucette</v>
      </c>
      <c r="E66" s="65"/>
      <c r="F66" s="1" t="str">
        <f>IF(ISERROR(Individual_Scores_Men_Var!E66), " ", IF(Individual_Scores_Men_Var!E66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Roster_Selection_Men!AB73&amp;" " &amp; "V "</f>
        <v xml:space="preserve">Ferris State University V </v>
      </c>
      <c r="C67" s="64" t="str">
        <f>Roster_Selection_Men!AD73</f>
        <v>23-14813</v>
      </c>
      <c r="D67" s="64" t="str">
        <f>Roster_Selection_Men!AE73</f>
        <v>Nathan Diephouse</v>
      </c>
      <c r="E67" s="65"/>
      <c r="F67" s="1" t="str">
        <f>IF(ISERROR(Individual_Scores_Men_Var!E67), " ", IF(Individual_Scores_Men_Var!E67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Roster_Selection_Men!AB74&amp;" " &amp; "V "</f>
        <v xml:space="preserve">Ferris State University V </v>
      </c>
      <c r="C68" s="64" t="str">
        <f>Roster_Selection_Men!AD74</f>
        <v>8163-4854372</v>
      </c>
      <c r="D68" s="64" t="str">
        <f>Roster_Selection_Men!AE74</f>
        <v>Tyler Leone</v>
      </c>
      <c r="E68" s="65"/>
      <c r="F68" s="1" t="str">
        <f>IF(ISERROR(Individual_Scores_Men_Var!E68), " ", IF(Individual_Scores_Men_Var!E68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Roster_Selection_Men!AB75&amp;" " &amp; "V "</f>
        <v xml:space="preserve"> V </v>
      </c>
      <c r="C69" s="64" t="str">
        <f>Roster_Selection_Men!AD75</f>
        <v/>
      </c>
      <c r="D69" s="64" t="str">
        <f>Roster_Selection_Men!AE75</f>
        <v/>
      </c>
      <c r="E69" s="65"/>
      <c r="F69" s="1" t="str">
        <f>IF(ISERROR(Individual_Scores_Men_Var!E69), " ", IF(Individual_Scores_Men_Var!E69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Roster_Selection_Men!AB76&amp;" " &amp; "V "</f>
        <v xml:space="preserve"> V </v>
      </c>
      <c r="C70" s="64" t="str">
        <f>Roster_Selection_Men!AD76</f>
        <v/>
      </c>
      <c r="D70" s="64" t="str">
        <f>Roster_Selection_Men!AE76</f>
        <v/>
      </c>
      <c r="E70" s="65"/>
      <c r="F70" s="1" t="str">
        <f>IF(ISERROR(Individual_Scores_Men_Var!E70), " ", IF(Individual_Scores_Men_Var!E70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Roster_Selection_Men!AB77&amp;" " &amp; "V "</f>
        <v xml:space="preserve"> V </v>
      </c>
      <c r="C71" s="64" t="str">
        <f>Roster_Selection_Men!AD77</f>
        <v/>
      </c>
      <c r="D71" s="64" t="str">
        <f>Roster_Selection_Men!AE77</f>
        <v/>
      </c>
      <c r="E71" s="65"/>
      <c r="F71" s="1" t="str">
        <f>IF(ISERROR(Individual_Scores_Men_Var!E71), " ", IF(Individual_Scores_Men_Var!E71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936</v>
      </c>
      <c r="C72" s="66" t="str">
        <f>Individual_Scores_Men_Var!C72</f>
        <v/>
      </c>
      <c r="D72" s="67" t="str">
        <f>Individual_Scores_Men_Var!D72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936</v>
      </c>
      <c r="C73" s="66" t="str">
        <f>Individual_Scores_Men_Var!C73</f>
        <v/>
      </c>
      <c r="D73" s="67" t="str">
        <f>Individual_Scores_Men_Var!D73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936</v>
      </c>
      <c r="C74" s="66" t="str">
        <f>Individual_Scores_Men_Var!C74</f>
        <v/>
      </c>
      <c r="D74" s="67" t="str">
        <f>Individual_Scores_Men_Var!D74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Roster_Selection_Men!AB81&amp;" " &amp; "V "</f>
        <v xml:space="preserve">Grand Valley State University V </v>
      </c>
      <c r="C77" s="64" t="str">
        <f>Roster_Selection_Men!AD81</f>
        <v>23-10097</v>
      </c>
      <c r="D77" s="64" t="str">
        <f>Roster_Selection_Men!AE81</f>
        <v>Caleb Franke</v>
      </c>
      <c r="E77" s="65"/>
      <c r="F77" s="1" t="str">
        <f>IF(ISERROR(Individual_Scores_Men_Var!E77), " ", IF(Individual_Scores_Men_Var!E77 = "Yes", "Yes", "  "))</f>
        <v xml:space="preserve">  </v>
      </c>
      <c r="G77" s="24" t="s">
        <v>925</v>
      </c>
      <c r="H77" s="44">
        <v>187</v>
      </c>
      <c r="I77" s="44">
        <v>192</v>
      </c>
      <c r="J77" s="44">
        <v>235</v>
      </c>
      <c r="K77" s="44">
        <v>182</v>
      </c>
      <c r="L77" s="44">
        <v>169</v>
      </c>
      <c r="M77" s="44">
        <v>168</v>
      </c>
      <c r="N77" s="44">
        <v>185</v>
      </c>
      <c r="O77" s="44">
        <v>173</v>
      </c>
      <c r="P77" s="44">
        <v>174</v>
      </c>
      <c r="Q77" s="44">
        <v>191</v>
      </c>
      <c r="R77" s="44">
        <v>182</v>
      </c>
      <c r="S77" s="44">
        <v>222</v>
      </c>
      <c r="T77" s="44">
        <v>164</v>
      </c>
      <c r="U77" s="44">
        <v>158</v>
      </c>
      <c r="V77" s="44">
        <v>211</v>
      </c>
      <c r="W77" s="44">
        <v>193</v>
      </c>
      <c r="X77" s="19">
        <f>SUM(H77:W77)</f>
        <v>2986</v>
      </c>
      <c r="Y77" s="19">
        <f>COUNTIF(H77:W77, "&gt;0" )</f>
        <v>16</v>
      </c>
      <c r="Z77" s="19">
        <f>X77/Y77</f>
        <v>186.625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Roster_Selection_Men!AB82&amp;" " &amp; "V "</f>
        <v xml:space="preserve">Grand Valley State University V </v>
      </c>
      <c r="C78" s="64" t="str">
        <f>Roster_Selection_Men!AD82</f>
        <v>11-237770</v>
      </c>
      <c r="D78" s="64" t="str">
        <f>Roster_Selection_Men!AE82</f>
        <v>Gabriel Johnson</v>
      </c>
      <c r="E78" s="65"/>
      <c r="F78" s="1" t="str">
        <f>IF(ISERROR(Individual_Scores_Men_Var!E78), " ", IF(Individual_Scores_Men_Var!E78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Roster_Selection_Men!AB83&amp;" " &amp; "V "</f>
        <v xml:space="preserve">Grand Valley State University V </v>
      </c>
      <c r="C79" s="64" t="str">
        <f>Roster_Selection_Men!AD83</f>
        <v>8778-58051</v>
      </c>
      <c r="D79" s="64" t="str">
        <f>Roster_Selection_Men!AE83</f>
        <v>Gavin Derwich</v>
      </c>
      <c r="E79" s="65"/>
      <c r="F79" s="1" t="str">
        <f>IF(ISERROR(Individual_Scores_Men_Var!E79), " ", IF(Individual_Scores_Men_Var!E79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Roster_Selection_Men!AB84&amp;" " &amp; "V "</f>
        <v xml:space="preserve">Grand Valley State University V </v>
      </c>
      <c r="C80" s="64" t="str">
        <f>Roster_Selection_Men!AD84</f>
        <v>18-89021</v>
      </c>
      <c r="D80" s="64" t="str">
        <f>Roster_Selection_Men!AE84</f>
        <v>Jacob Ngo</v>
      </c>
      <c r="E80" s="65"/>
      <c r="F80" s="1" t="str">
        <f>IF(ISERROR(Individual_Scores_Men_Var!E80), " ", IF(Individual_Scores_Men_Var!E80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Roster_Selection_Men!AB85&amp;" " &amp; "V "</f>
        <v xml:space="preserve">Grand Valley State University V </v>
      </c>
      <c r="C81" s="64" t="str">
        <f>Roster_Selection_Men!AD85</f>
        <v>23-10091</v>
      </c>
      <c r="D81" s="64" t="str">
        <f>Roster_Selection_Men!AE85</f>
        <v>Korbin Tenbrink</v>
      </c>
      <c r="E81" s="65"/>
      <c r="F81" s="1" t="str">
        <f>IF(ISERROR(Individual_Scores_Men_Var!E81), " ", IF(Individual_Scores_Men_Var!E81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Roster_Selection_Men!AB86&amp;" " &amp; "V "</f>
        <v xml:space="preserve"> V </v>
      </c>
      <c r="C82" s="64" t="str">
        <f>Roster_Selection_Men!AD86</f>
        <v/>
      </c>
      <c r="D82" s="64" t="str">
        <f>Roster_Selection_Men!AE86</f>
        <v/>
      </c>
      <c r="E82" s="65"/>
      <c r="F82" s="1" t="str">
        <f>IF(ISERROR(Individual_Scores_Men_Var!E82), " ", IF(Individual_Scores_Men_Var!E82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Roster_Selection_Men!AB87&amp;" " &amp; "V "</f>
        <v xml:space="preserve"> V </v>
      </c>
      <c r="C83" s="64" t="str">
        <f>Roster_Selection_Men!AD87</f>
        <v/>
      </c>
      <c r="D83" s="64" t="str">
        <f>Roster_Selection_Men!AE87</f>
        <v/>
      </c>
      <c r="E83" s="65"/>
      <c r="F83" s="1" t="str">
        <f>IF(ISERROR(Individual_Scores_Men_Var!E83), " ", IF(Individual_Scores_Men_Var!E83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Roster_Selection_Men!AB88&amp;" " &amp; "V "</f>
        <v xml:space="preserve"> V </v>
      </c>
      <c r="C84" s="64" t="str">
        <f>Roster_Selection_Men!AD88</f>
        <v/>
      </c>
      <c r="D84" s="64" t="str">
        <f>Roster_Selection_Men!AE88</f>
        <v/>
      </c>
      <c r="E84" s="65"/>
      <c r="F84" s="1" t="str">
        <f>IF(ISERROR(Individual_Scores_Men_Var!E84), " ", IF(Individual_Scores_Men_Var!E84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937</v>
      </c>
      <c r="C85" s="66" t="str">
        <f>Individual_Scores_Men_Var!C85</f>
        <v/>
      </c>
      <c r="D85" s="67" t="str">
        <f>Individual_Scores_Men_Var!D85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937</v>
      </c>
      <c r="C86" s="66" t="str">
        <f>Individual_Scores_Men_Var!C86</f>
        <v/>
      </c>
      <c r="D86" s="67" t="str">
        <f>Individual_Scores_Men_Var!D86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937</v>
      </c>
      <c r="C87" s="66" t="str">
        <f>Individual_Scores_Men_Var!C87</f>
        <v/>
      </c>
      <c r="D87" s="67" t="str">
        <f>Individual_Scores_Men_Var!D87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Roster_Selection_Men!AB93&amp;" " &amp; "V "</f>
        <v xml:space="preserve">Indiana Institute Of Technology V </v>
      </c>
      <c r="C90" s="64" t="str">
        <f>Roster_Selection_Men!AD93</f>
        <v>8766-17343</v>
      </c>
      <c r="D90" s="64" t="str">
        <f>Roster_Selection_Men!AE93</f>
        <v>Alexander Horton</v>
      </c>
      <c r="E90" s="65"/>
      <c r="F90" s="1" t="str">
        <f>IF(ISERROR(Individual_Scores_Men_Var!E90), " ", IF(Individual_Scores_Men_Var!E90 = "Yes", "Yes", "  "))</f>
        <v xml:space="preserve">  </v>
      </c>
      <c r="G90" s="24" t="s">
        <v>925</v>
      </c>
      <c r="H90" s="44">
        <v>142</v>
      </c>
      <c r="I90" s="44">
        <v>233</v>
      </c>
      <c r="J90" s="44">
        <v>207</v>
      </c>
      <c r="K90" s="44">
        <v>223</v>
      </c>
      <c r="L90" s="44">
        <v>198</v>
      </c>
      <c r="M90" s="44">
        <v>241</v>
      </c>
      <c r="N90" s="44">
        <v>235</v>
      </c>
      <c r="O90" s="44">
        <v>215</v>
      </c>
      <c r="P90" s="44">
        <v>225</v>
      </c>
      <c r="Q90" s="44">
        <v>198</v>
      </c>
      <c r="R90" s="44">
        <v>222</v>
      </c>
      <c r="S90" s="44">
        <v>237</v>
      </c>
      <c r="T90" s="44">
        <v>185</v>
      </c>
      <c r="U90" s="44">
        <v>202</v>
      </c>
      <c r="V90" s="44">
        <v>232</v>
      </c>
      <c r="W90" s="44">
        <v>194</v>
      </c>
      <c r="X90" s="19">
        <f>SUM(H90:W90)</f>
        <v>3389</v>
      </c>
      <c r="Y90" s="19">
        <f>COUNTIF(H90:W90, "&gt;0" )</f>
        <v>16</v>
      </c>
      <c r="Z90" s="19">
        <f>X90/Y90</f>
        <v>211.8125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Roster_Selection_Men!AB94&amp;" " &amp; "V "</f>
        <v xml:space="preserve">Indiana Institute Of Technology V </v>
      </c>
      <c r="C91" s="64" t="str">
        <f>Roster_Selection_Men!AD94</f>
        <v>11-528368</v>
      </c>
      <c r="D91" s="64" t="str">
        <f>Roster_Selection_Men!AE94</f>
        <v>Brandon Haney</v>
      </c>
      <c r="E91" s="65"/>
      <c r="F91" s="1" t="str">
        <f>IF(ISERROR(Individual_Scores_Men_Var!E91), " ", IF(Individual_Scores_Men_Var!E91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Roster_Selection_Men!AB95&amp;" " &amp; "V "</f>
        <v xml:space="preserve">Indiana Institute Of Technology V </v>
      </c>
      <c r="C92" s="64" t="str">
        <f>Roster_Selection_Men!AD95</f>
        <v>11-73178</v>
      </c>
      <c r="D92" s="64" t="str">
        <f>Roster_Selection_Men!AE95</f>
        <v>Brent Shroyer</v>
      </c>
      <c r="E92" s="65"/>
      <c r="F92" s="1" t="str">
        <f>IF(ISERROR(Individual_Scores_Men_Var!E92), " ", IF(Individual_Scores_Men_Var!E92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Roster_Selection_Men!AB96&amp;" " &amp; "V "</f>
        <v xml:space="preserve">Indiana Institute Of Technology V </v>
      </c>
      <c r="C93" s="64" t="str">
        <f>Roster_Selection_Men!AD96</f>
        <v>7914-34818</v>
      </c>
      <c r="D93" s="64" t="str">
        <f>Roster_Selection_Men!AE96</f>
        <v>Chayton Bass</v>
      </c>
      <c r="E93" s="65"/>
      <c r="F93" s="1" t="str">
        <f>IF(ISERROR(Individual_Scores_Men_Var!E93), " ", IF(Individual_Scores_Men_Var!E93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Roster_Selection_Men!AB97&amp;" " &amp; "V "</f>
        <v xml:space="preserve">Indiana Institute Of Technology V </v>
      </c>
      <c r="C94" s="64" t="str">
        <f>Roster_Selection_Men!AD97</f>
        <v>11-118974</v>
      </c>
      <c r="D94" s="64" t="str">
        <f>Roster_Selection_Men!AE97</f>
        <v>Jacob Frogge</v>
      </c>
      <c r="E94" s="65"/>
      <c r="F94" s="1" t="str">
        <f>IF(ISERROR(Individual_Scores_Men_Var!E94), " ", IF(Individual_Scores_Men_Var!E94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Roster_Selection_Men!AB98&amp;" " &amp; "V "</f>
        <v xml:space="preserve">Indiana Institute Of Technology V </v>
      </c>
      <c r="C95" s="64" t="str">
        <f>Roster_Selection_Men!AD98</f>
        <v>7919-191</v>
      </c>
      <c r="D95" s="64" t="str">
        <f>Roster_Selection_Men!AE98</f>
        <v>Jayden Combs</v>
      </c>
      <c r="E95" s="65"/>
      <c r="F95" s="1" t="str">
        <f>IF(ISERROR(Individual_Scores_Men_Var!E95), " ", IF(Individual_Scores_Men_Var!E95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Roster_Selection_Men!AB99&amp;" " &amp; "V "</f>
        <v xml:space="preserve">Indiana Institute Of Technology V </v>
      </c>
      <c r="C96" s="64" t="str">
        <f>Roster_Selection_Men!AD99</f>
        <v>11-456297</v>
      </c>
      <c r="D96" s="64" t="str">
        <f>Roster_Selection_Men!AE99</f>
        <v>Parker Laubach</v>
      </c>
      <c r="E96" s="65"/>
      <c r="F96" s="1" t="str">
        <f>IF(ISERROR(Individual_Scores_Men_Var!E96), " ", IF(Individual_Scores_Men_Var!E96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Roster_Selection_Men!AB100&amp;" " &amp; "V "</f>
        <v xml:space="preserve">Indiana Institute Of Technology V </v>
      </c>
      <c r="C97" s="64" t="str">
        <f>Roster_Selection_Men!AD100</f>
        <v>11-136310</v>
      </c>
      <c r="D97" s="64" t="str">
        <f>Roster_Selection_Men!AE100</f>
        <v>Race Lowder</v>
      </c>
      <c r="E97" s="65"/>
      <c r="F97" s="1" t="str">
        <f>IF(ISERROR(Individual_Scores_Men_Var!E97), " ", IF(Individual_Scores_Men_Var!E97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938</v>
      </c>
      <c r="C98" s="66" t="str">
        <f>Individual_Scores_Men_Var!C98</f>
        <v/>
      </c>
      <c r="D98" s="67" t="str">
        <f>Individual_Scores_Men_Var!D98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938</v>
      </c>
      <c r="C99" s="66" t="str">
        <f>Individual_Scores_Men_Var!C99</f>
        <v/>
      </c>
      <c r="D99" s="67" t="str">
        <f>Individual_Scores_Men_Var!D99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938</v>
      </c>
      <c r="C100" s="66" t="str">
        <f>Individual_Scores_Men_Var!C100</f>
        <v/>
      </c>
      <c r="D100" s="67" t="str">
        <f>Individual_Scores_Men_Var!D100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Roster_Selection_Men!AB117&amp;" " &amp; "V "</f>
        <v xml:space="preserve">Lawrence Technological University V </v>
      </c>
      <c r="C103" s="64" t="str">
        <f>Roster_Selection_Men!AD117</f>
        <v>8766-19598</v>
      </c>
      <c r="D103" s="64" t="str">
        <f>Roster_Selection_Men!AE117</f>
        <v>Ayden Davis</v>
      </c>
      <c r="E103" s="65"/>
      <c r="F103" s="1" t="str">
        <f>IF(ISERROR(Individual_Scores_Men_Var!E103), " ", IF(Individual_Scores_Men_Var!E103 = "Yes", "Yes", "  "))</f>
        <v xml:space="preserve">  </v>
      </c>
      <c r="G103" s="24" t="s">
        <v>925</v>
      </c>
      <c r="H103" s="44">
        <v>203</v>
      </c>
      <c r="I103" s="44">
        <v>184</v>
      </c>
      <c r="J103" s="44">
        <v>254</v>
      </c>
      <c r="K103" s="44">
        <v>177</v>
      </c>
      <c r="L103" s="44">
        <v>227</v>
      </c>
      <c r="M103" s="44">
        <v>183</v>
      </c>
      <c r="N103" s="44">
        <v>243</v>
      </c>
      <c r="O103" s="44">
        <v>212</v>
      </c>
      <c r="P103" s="44">
        <v>216</v>
      </c>
      <c r="Q103" s="44">
        <v>156</v>
      </c>
      <c r="R103" s="44">
        <v>203</v>
      </c>
      <c r="S103" s="44">
        <v>255</v>
      </c>
      <c r="T103" s="44">
        <v>232</v>
      </c>
      <c r="U103" s="44">
        <v>163</v>
      </c>
      <c r="V103" s="44">
        <v>234</v>
      </c>
      <c r="W103" s="44">
        <v>179</v>
      </c>
      <c r="X103" s="19">
        <f>SUM(H103:W103)</f>
        <v>3321</v>
      </c>
      <c r="Y103" s="19">
        <f>COUNTIF(H103:W103, "&gt;0" )</f>
        <v>16</v>
      </c>
      <c r="Z103" s="19">
        <f>X103/Y103</f>
        <v>207.5625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Roster_Selection_Men!AB118&amp;" " &amp; "V "</f>
        <v xml:space="preserve">Lawrence Technological University V </v>
      </c>
      <c r="C104" s="64" t="str">
        <f>Roster_Selection_Men!AD118</f>
        <v>17-71210</v>
      </c>
      <c r="D104" s="64" t="str">
        <f>Roster_Selection_Men!AE118</f>
        <v>Callum Meredith</v>
      </c>
      <c r="E104" s="65"/>
      <c r="F104" s="1" t="str">
        <f>IF(ISERROR(Individual_Scores_Men_Var!E104), " ", IF(Individual_Scores_Men_Var!E104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Roster_Selection_Men!AB119&amp;" " &amp; "V "</f>
        <v xml:space="preserve">Lawrence Technological University V </v>
      </c>
      <c r="C105" s="64" t="str">
        <f>Roster_Selection_Men!AD119</f>
        <v>11-386200</v>
      </c>
      <c r="D105" s="64" t="str">
        <f>Roster_Selection_Men!AE119</f>
        <v>Cayleb Carey</v>
      </c>
      <c r="E105" s="65"/>
      <c r="F105" s="1" t="str">
        <f>IF(ISERROR(Individual_Scores_Men_Var!E105), " ", IF(Individual_Scores_Men_Var!E105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Roster_Selection_Men!AB120&amp;" " &amp; "V "</f>
        <v xml:space="preserve">Lawrence Technological University V </v>
      </c>
      <c r="C106" s="64" t="str">
        <f>Roster_Selection_Men!AD120</f>
        <v>11-528575</v>
      </c>
      <c r="D106" s="64" t="str">
        <f>Roster_Selection_Men!AE120</f>
        <v>Connor Nowak</v>
      </c>
      <c r="E106" s="65"/>
      <c r="F106" s="1" t="str">
        <f>IF(ISERROR(Individual_Scores_Men_Var!E106), " ", IF(Individual_Scores_Men_Var!E106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Roster_Selection_Men!AB121&amp;" " &amp; "V "</f>
        <v xml:space="preserve">Lawrence Technological University V </v>
      </c>
      <c r="C107" s="64" t="str">
        <f>Roster_Selection_Men!AD121</f>
        <v>11-540891</v>
      </c>
      <c r="D107" s="64" t="str">
        <f>Roster_Selection_Men!AE121</f>
        <v>Costa Gastouniotis</v>
      </c>
      <c r="E107" s="65"/>
      <c r="F107" s="1" t="str">
        <f>IF(ISERROR(Individual_Scores_Men_Var!E107), " ", IF(Individual_Scores_Men_Var!E107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Roster_Selection_Men!AB122&amp;" " &amp; "V "</f>
        <v xml:space="preserve">Lawrence Technological University V </v>
      </c>
      <c r="C108" s="64" t="str">
        <f>Roster_Selection_Men!AD122</f>
        <v>5617-4041</v>
      </c>
      <c r="D108" s="64" t="str">
        <f>Roster_Selection_Men!AE122</f>
        <v>Jarin Kurashige</v>
      </c>
      <c r="E108" s="65"/>
      <c r="F108" s="1" t="str">
        <f>IF(ISERROR(Individual_Scores_Men_Var!E108), " ", IF(Individual_Scores_Men_Var!E108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Roster_Selection_Men!AB123&amp;" " &amp; "V "</f>
        <v xml:space="preserve">Lawrence Technological University V </v>
      </c>
      <c r="C109" s="64" t="str">
        <f>Roster_Selection_Men!AD123</f>
        <v>8431-14652</v>
      </c>
      <c r="D109" s="64" t="str">
        <f>Roster_Selection_Men!AE123</f>
        <v>Michael Weber</v>
      </c>
      <c r="E109" s="65"/>
      <c r="F109" s="1" t="str">
        <f>IF(ISERROR(Individual_Scores_Men_Var!E109), " ", IF(Individual_Scores_Men_Var!E109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Roster_Selection_Men!AB124&amp;" " &amp; "V "</f>
        <v xml:space="preserve">Lawrence Technological University V </v>
      </c>
      <c r="C110" s="64" t="str">
        <f>Roster_Selection_Men!AD124</f>
        <v>11-392577</v>
      </c>
      <c r="D110" s="64" t="str">
        <f>Roster_Selection_Men!AE124</f>
        <v>Noah Samuels</v>
      </c>
      <c r="E110" s="65"/>
      <c r="F110" s="1" t="str">
        <f>IF(ISERROR(Individual_Scores_Men_Var!E110), " ", IF(Individual_Scores_Men_Var!E110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939</v>
      </c>
      <c r="C111" s="66" t="str">
        <f>Individual_Scores_Men_Var!C111</f>
        <v/>
      </c>
      <c r="D111" s="67" t="str">
        <f>Individual_Scores_Men_Var!D111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939</v>
      </c>
      <c r="C112" s="66" t="str">
        <f>Individual_Scores_Men_Var!C112</f>
        <v/>
      </c>
      <c r="D112" s="67" t="str">
        <f>Individual_Scores_Men_Var!D112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939</v>
      </c>
      <c r="C113" s="66" t="str">
        <f>Individual_Scores_Men_Var!C113</f>
        <v/>
      </c>
      <c r="D113" s="67" t="str">
        <f>Individual_Scores_Men_Var!D113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Roster_Selection_Men!AB137&amp;" " &amp; "V "</f>
        <v xml:space="preserve">Lourdes University V </v>
      </c>
      <c r="C116" s="64" t="str">
        <f>Roster_Selection_Men!AD137</f>
        <v>11-530264</v>
      </c>
      <c r="D116" s="64" t="str">
        <f>Roster_Selection_Men!AE137</f>
        <v>Aaron Lenz</v>
      </c>
      <c r="E116" s="65"/>
      <c r="F116" s="1" t="str">
        <f>IF(ISERROR(Individual_Scores_Men_Var!E116), " ", IF(Individual_Scores_Men_Var!E116 = "Yes", "Yes", "  "))</f>
        <v xml:space="preserve">  </v>
      </c>
      <c r="G116" s="24" t="s">
        <v>925</v>
      </c>
      <c r="H116" s="44">
        <v>157</v>
      </c>
      <c r="I116" s="44">
        <v>171</v>
      </c>
      <c r="J116" s="44">
        <v>153</v>
      </c>
      <c r="K116" s="44">
        <v>138</v>
      </c>
      <c r="L116" s="44">
        <v>150</v>
      </c>
      <c r="M116" s="44">
        <v>136</v>
      </c>
      <c r="N116" s="44">
        <v>174</v>
      </c>
      <c r="O116" s="44">
        <v>151</v>
      </c>
      <c r="P116" s="44">
        <v>135</v>
      </c>
      <c r="Q116" s="44">
        <v>142</v>
      </c>
      <c r="R116" s="44">
        <v>136</v>
      </c>
      <c r="S116" s="44">
        <v>101</v>
      </c>
      <c r="T116" s="44">
        <v>169</v>
      </c>
      <c r="U116" s="44">
        <v>144</v>
      </c>
      <c r="V116" s="44">
        <v>188</v>
      </c>
      <c r="W116" s="44">
        <v>133</v>
      </c>
      <c r="X116" s="19">
        <f>SUM(H116:W116)</f>
        <v>2378</v>
      </c>
      <c r="Y116" s="19">
        <f>COUNTIF(H116:W116, "&gt;0" )</f>
        <v>16</v>
      </c>
      <c r="Z116" s="19">
        <f>X116/Y116</f>
        <v>148.625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Roster_Selection_Men!AB138&amp;" " &amp; "V "</f>
        <v xml:space="preserve">Lourdes University V </v>
      </c>
      <c r="C117" s="64" t="str">
        <f>Roster_Selection_Men!AD138</f>
        <v>23-13645</v>
      </c>
      <c r="D117" s="64" t="str">
        <f>Roster_Selection_Men!AE138</f>
        <v>Dylan Erway</v>
      </c>
      <c r="E117" s="65"/>
      <c r="F117" s="1" t="str">
        <f>IF(ISERROR(Individual_Scores_Men_Var!E117), " ", IF(Individual_Scores_Men_Var!E117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Roster_Selection_Men!AB139&amp;" " &amp; "V "</f>
        <v xml:space="preserve">Lourdes University V </v>
      </c>
      <c r="C118" s="64" t="str">
        <f>Roster_Selection_Men!AD139</f>
        <v>5777-2939</v>
      </c>
      <c r="D118" s="64" t="str">
        <f>Roster_Selection_Men!AE139</f>
        <v>Ethan Achten</v>
      </c>
      <c r="E118" s="65"/>
      <c r="F118" s="1" t="str">
        <f>IF(ISERROR(Individual_Scores_Men_Var!E118), " ", IF(Individual_Scores_Men_Var!E118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Roster_Selection_Men!AB140&amp;" " &amp; "V "</f>
        <v xml:space="preserve">Lourdes University V </v>
      </c>
      <c r="C119" s="64" t="str">
        <f>Roster_Selection_Men!AD140</f>
        <v>11-83799</v>
      </c>
      <c r="D119" s="64" t="str">
        <f>Roster_Selection_Men!AE140</f>
        <v>Tyler Rose</v>
      </c>
      <c r="E119" s="65"/>
      <c r="F119" s="1" t="str">
        <f>IF(ISERROR(Individual_Scores_Men_Var!E119), " ", IF(Individual_Scores_Men_Var!E119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Roster_Selection_Men!AB141&amp;" " &amp; "V "</f>
        <v xml:space="preserve">Lourdes University V </v>
      </c>
      <c r="C120" s="64" t="str">
        <f>Roster_Selection_Men!AD141</f>
        <v>23-34736</v>
      </c>
      <c r="D120" s="64" t="str">
        <f>Roster_Selection_Men!AE141</f>
        <v>Zachary Gibson</v>
      </c>
      <c r="E120" s="65"/>
      <c r="F120" s="1" t="str">
        <f>IF(ISERROR(Individual_Scores_Men_Var!E120), " ", IF(Individual_Scores_Men_Var!E120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Roster_Selection_Men!AB142&amp;" " &amp; "V "</f>
        <v xml:space="preserve"> V </v>
      </c>
      <c r="C121" s="64" t="str">
        <f>Roster_Selection_Men!AD142</f>
        <v/>
      </c>
      <c r="D121" s="64" t="str">
        <f>Roster_Selection_Men!AE142</f>
        <v/>
      </c>
      <c r="E121" s="65"/>
      <c r="F121" s="1" t="str">
        <f>IF(ISERROR(Individual_Scores_Men_Var!E121), " ", IF(Individual_Scores_Men_Var!E121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Roster_Selection_Men!AB143&amp;" " &amp; "V "</f>
        <v xml:space="preserve"> V </v>
      </c>
      <c r="C122" s="64" t="str">
        <f>Roster_Selection_Men!AD143</f>
        <v/>
      </c>
      <c r="D122" s="64" t="str">
        <f>Roster_Selection_Men!AE143</f>
        <v/>
      </c>
      <c r="E122" s="65"/>
      <c r="F122" s="1" t="str">
        <f>IF(ISERROR(Individual_Scores_Men_Var!E122), " ", IF(Individual_Scores_Men_Var!E122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Roster_Selection_Men!AB144&amp;" " &amp; "V "</f>
        <v xml:space="preserve"> V </v>
      </c>
      <c r="C123" s="64" t="str">
        <f>Roster_Selection_Men!AD144</f>
        <v/>
      </c>
      <c r="D123" s="64" t="str">
        <f>Roster_Selection_Men!AE144</f>
        <v/>
      </c>
      <c r="E123" s="65"/>
      <c r="F123" s="1" t="str">
        <f>IF(ISERROR(Individual_Scores_Men_Var!E123), " ", IF(Individual_Scores_Men_Var!E123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940</v>
      </c>
      <c r="C124" s="66" t="str">
        <f>Individual_Scores_Men_Var!C124</f>
        <v/>
      </c>
      <c r="D124" s="67" t="str">
        <f>Individual_Scores_Men_Var!D124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940</v>
      </c>
      <c r="C125" s="66" t="str">
        <f>Individual_Scores_Men_Var!C125</f>
        <v/>
      </c>
      <c r="D125" s="67" t="str">
        <f>Individual_Scores_Men_Var!D125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940</v>
      </c>
      <c r="C126" s="66" t="str">
        <f>Individual_Scores_Men_Var!C126</f>
        <v/>
      </c>
      <c r="D126" s="67" t="str">
        <f>Individual_Scores_Men_Var!D126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Roster_Selection_Men!AB145&amp;" " &amp; "V "</f>
        <v xml:space="preserve">Madonna University V </v>
      </c>
      <c r="C129" s="64" t="str">
        <f>Roster_Selection_Men!AD145</f>
        <v>7914-20765</v>
      </c>
      <c r="D129" s="64" t="str">
        <f>Roster_Selection_Men!AE145</f>
        <v>Andrew Cetnar</v>
      </c>
      <c r="E129" s="65"/>
      <c r="F129" s="1" t="str">
        <f>IF(ISERROR(Individual_Scores_Men_Var!E129), " ", IF(Individual_Scores_Men_Var!E129 = "Yes", "Yes", "  "))</f>
        <v xml:space="preserve">  </v>
      </c>
      <c r="G129" s="24" t="s">
        <v>925</v>
      </c>
      <c r="H129" s="44">
        <v>155</v>
      </c>
      <c r="I129" s="44">
        <v>170</v>
      </c>
      <c r="J129" s="44">
        <v>210</v>
      </c>
      <c r="K129" s="44">
        <v>186</v>
      </c>
      <c r="L129" s="44">
        <v>182</v>
      </c>
      <c r="M129" s="44">
        <v>232</v>
      </c>
      <c r="N129" s="44">
        <v>180</v>
      </c>
      <c r="O129" s="44">
        <v>199</v>
      </c>
      <c r="P129" s="44">
        <v>191</v>
      </c>
      <c r="Q129" s="44">
        <v>246</v>
      </c>
      <c r="R129" s="44">
        <v>155</v>
      </c>
      <c r="S129" s="44">
        <v>222</v>
      </c>
      <c r="T129" s="44">
        <v>220</v>
      </c>
      <c r="U129" s="44">
        <v>197</v>
      </c>
      <c r="V129" s="44">
        <v>210</v>
      </c>
      <c r="W129" s="44">
        <v>204</v>
      </c>
      <c r="X129" s="19">
        <f>SUM(H129:W129)</f>
        <v>3159</v>
      </c>
      <c r="Y129" s="19">
        <f>COUNTIF(H129:W129, "&gt;0" )</f>
        <v>16</v>
      </c>
      <c r="Z129" s="19">
        <f>X129/Y129</f>
        <v>197.4375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Roster_Selection_Men!AB146&amp;" " &amp; "V "</f>
        <v xml:space="preserve">Madonna University V </v>
      </c>
      <c r="C130" s="64" t="str">
        <f>Roster_Selection_Men!AD146</f>
        <v>11-42515</v>
      </c>
      <c r="D130" s="64" t="str">
        <f>Roster_Selection_Men!AE146</f>
        <v>Anthony Thibodeaux</v>
      </c>
      <c r="E130" s="65"/>
      <c r="F130" s="1" t="str">
        <f>IF(ISERROR(Individual_Scores_Men_Var!E130), " ", IF(Individual_Scores_Men_Var!E130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Roster_Selection_Men!AB147&amp;" " &amp; "V "</f>
        <v xml:space="preserve">Madonna University V </v>
      </c>
      <c r="C131" s="64" t="str">
        <f>Roster_Selection_Men!AD147</f>
        <v>8568-433185</v>
      </c>
      <c r="D131" s="64" t="str">
        <f>Roster_Selection_Men!AE147</f>
        <v>Brandon Leavitt</v>
      </c>
      <c r="E131" s="65"/>
      <c r="F131" s="1" t="str">
        <f>IF(ISERROR(Individual_Scores_Men_Var!E131), " ", IF(Individual_Scores_Men_Var!E131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Roster_Selection_Men!AB148&amp;" " &amp; "V "</f>
        <v xml:space="preserve">Madonna University V </v>
      </c>
      <c r="C132" s="64" t="str">
        <f>Roster_Selection_Men!AD148</f>
        <v>11-680528</v>
      </c>
      <c r="D132" s="64" t="str">
        <f>Roster_Selection_Men!AE148</f>
        <v>Haydn Debacker</v>
      </c>
      <c r="E132" s="65"/>
      <c r="F132" s="1" t="str">
        <f>IF(ISERROR(Individual_Scores_Men_Var!E132), " ", IF(Individual_Scores_Men_Var!E132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Roster_Selection_Men!AB149&amp;" " &amp; "V "</f>
        <v xml:space="preserve">Madonna University V </v>
      </c>
      <c r="C133" s="64" t="str">
        <f>Roster_Selection_Men!AD149</f>
        <v>7914-22991</v>
      </c>
      <c r="D133" s="64" t="str">
        <f>Roster_Selection_Men!AE149</f>
        <v>Jonathon Michalski</v>
      </c>
      <c r="E133" s="65"/>
      <c r="F133" s="1" t="str">
        <f>IF(ISERROR(Individual_Scores_Men_Var!E133), " ", IF(Individual_Scores_Men_Var!E133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Roster_Selection_Men!AB150&amp;" " &amp; "V "</f>
        <v xml:space="preserve">Madonna University V </v>
      </c>
      <c r="C134" s="64" t="str">
        <f>Roster_Selection_Men!AD150</f>
        <v>7914-21739</v>
      </c>
      <c r="D134" s="64" t="str">
        <f>Roster_Selection_Men!AE150</f>
        <v>Keith Mcleod</v>
      </c>
      <c r="E134" s="65"/>
      <c r="F134" s="1" t="str">
        <f>IF(ISERROR(Individual_Scores_Men_Var!E134), " ", IF(Individual_Scores_Men_Var!E134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Roster_Selection_Men!AB151&amp;" " &amp; "V "</f>
        <v xml:space="preserve">Madonna University V </v>
      </c>
      <c r="C135" s="64" t="str">
        <f>Roster_Selection_Men!AD151</f>
        <v>11-415097</v>
      </c>
      <c r="D135" s="64" t="str">
        <f>Roster_Selection_Men!AE151</f>
        <v>Ken Kloth</v>
      </c>
      <c r="E135" s="65"/>
      <c r="F135" s="1" t="str">
        <f>IF(ISERROR(Individual_Scores_Men_Var!E135), " ", IF(Individual_Scores_Men_Var!E135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Roster_Selection_Men!AB152&amp;" " &amp; "V "</f>
        <v xml:space="preserve"> V </v>
      </c>
      <c r="C136" s="64" t="str">
        <f>Roster_Selection_Men!AD152</f>
        <v/>
      </c>
      <c r="D136" s="64" t="str">
        <f>Roster_Selection_Men!AE152</f>
        <v/>
      </c>
      <c r="E136" s="65"/>
      <c r="F136" s="1" t="str">
        <f>IF(ISERROR(Individual_Scores_Men_Var!E136), " ", IF(Individual_Scores_Men_Var!E136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941</v>
      </c>
      <c r="C137" s="66" t="str">
        <f>Individual_Scores_Men_Var!C137</f>
        <v/>
      </c>
      <c r="D137" s="67" t="str">
        <f>Individual_Scores_Men_Var!D137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941</v>
      </c>
      <c r="C138" s="66" t="str">
        <f>Individual_Scores_Men_Var!C138</f>
        <v/>
      </c>
      <c r="D138" s="67" t="str">
        <f>Individual_Scores_Men_Var!D138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941</v>
      </c>
      <c r="C139" s="66" t="str">
        <f>Individual_Scores_Men_Var!C139</f>
        <v/>
      </c>
      <c r="D139" s="67" t="str">
        <f>Individual_Scores_Men_Var!D139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Roster_Selection_Men!AB159&amp;" " &amp; "V "</f>
        <v xml:space="preserve">Michigan State University V </v>
      </c>
      <c r="C142" s="64" t="str">
        <f>Roster_Selection_Men!AD159</f>
        <v>22-15443</v>
      </c>
      <c r="D142" s="64" t="str">
        <f>Roster_Selection_Men!AE159</f>
        <v>Gage Battle</v>
      </c>
      <c r="E142" s="65"/>
      <c r="F142" s="1" t="str">
        <f>IF(ISERROR(Individual_Scores_Men_Var!E142), " ", IF(Individual_Scores_Men_Var!E142 = "Yes", "Yes", "  "))</f>
        <v xml:space="preserve">  </v>
      </c>
      <c r="G142" s="24" t="s">
        <v>925</v>
      </c>
      <c r="H142" s="44">
        <v>139</v>
      </c>
      <c r="I142" s="44">
        <v>189</v>
      </c>
      <c r="J142" s="44">
        <v>211</v>
      </c>
      <c r="K142" s="44">
        <v>161</v>
      </c>
      <c r="L142" s="44">
        <v>199</v>
      </c>
      <c r="M142" s="44">
        <v>204</v>
      </c>
      <c r="N142" s="44">
        <v>184</v>
      </c>
      <c r="O142" s="44">
        <v>233</v>
      </c>
      <c r="P142" s="44">
        <v>156</v>
      </c>
      <c r="Q142" s="44">
        <v>243</v>
      </c>
      <c r="R142" s="44">
        <v>171</v>
      </c>
      <c r="S142" s="44">
        <v>147</v>
      </c>
      <c r="T142" s="44">
        <v>189</v>
      </c>
      <c r="U142" s="44">
        <v>160</v>
      </c>
      <c r="V142" s="44">
        <v>145</v>
      </c>
      <c r="W142" s="44">
        <v>203</v>
      </c>
      <c r="X142" s="19">
        <f>SUM(H142:W142)</f>
        <v>2934</v>
      </c>
      <c r="Y142" s="19">
        <f>COUNTIF(H142:W142, "&gt;0" )</f>
        <v>16</v>
      </c>
      <c r="Z142" s="19">
        <f>X142/Y142</f>
        <v>183.375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Roster_Selection_Men!AB160&amp;" " &amp; "V "</f>
        <v xml:space="preserve">Michigan State University V </v>
      </c>
      <c r="C143" s="64" t="str">
        <f>Roster_Selection_Men!AD160</f>
        <v>11-427800</v>
      </c>
      <c r="D143" s="64" t="str">
        <f>Roster_Selection_Men!AE160</f>
        <v>Giovanni Costa</v>
      </c>
      <c r="E143" s="65"/>
      <c r="F143" s="1" t="str">
        <f>IF(ISERROR(Individual_Scores_Men_Var!E143), " ", IF(Individual_Scores_Men_Var!E143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Roster_Selection_Men!AB161&amp;" " &amp; "V "</f>
        <v xml:space="preserve">Michigan State University V </v>
      </c>
      <c r="C144" s="64" t="str">
        <f>Roster_Selection_Men!AD161</f>
        <v>11-690711</v>
      </c>
      <c r="D144" s="64" t="str">
        <f>Roster_Selection_Men!AE161</f>
        <v>Joseph Borngesser</v>
      </c>
      <c r="E144" s="65"/>
      <c r="F144" s="1" t="str">
        <f>IF(ISERROR(Individual_Scores_Men_Var!E144), " ", IF(Individual_Scores_Men_Var!E144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Roster_Selection_Men!AB162&amp;" " &amp; "V "</f>
        <v xml:space="preserve">Michigan State University V </v>
      </c>
      <c r="C145" s="64" t="str">
        <f>Roster_Selection_Men!AD162</f>
        <v>8414-27877</v>
      </c>
      <c r="D145" s="64" t="str">
        <f>Roster_Selection_Men!AE162</f>
        <v>Lane Kellogg</v>
      </c>
      <c r="E145" s="65"/>
      <c r="F145" s="1" t="str">
        <f>IF(ISERROR(Individual_Scores_Men_Var!E145), " ", IF(Individual_Scores_Men_Var!E145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Roster_Selection_Men!AB163&amp;" " &amp; "V "</f>
        <v xml:space="preserve">Michigan State University V </v>
      </c>
      <c r="C146" s="64" t="str">
        <f>Roster_Selection_Men!AD163</f>
        <v>11-94402</v>
      </c>
      <c r="D146" s="64" t="str">
        <f>Roster_Selection_Men!AE163</f>
        <v>Ryan Wrublewski</v>
      </c>
      <c r="E146" s="65"/>
      <c r="F146" s="1" t="str">
        <f>IF(ISERROR(Individual_Scores_Men_Var!E146), " ", IF(Individual_Scores_Men_Var!E146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Roster_Selection_Men!AB164&amp;" " &amp; "V "</f>
        <v xml:space="preserve">Michigan State University V </v>
      </c>
      <c r="C147" s="64" t="str">
        <f>Roster_Selection_Men!AD164</f>
        <v>11-232037</v>
      </c>
      <c r="D147" s="64" t="str">
        <f>Roster_Selection_Men!AE164</f>
        <v>Sean Tinsley</v>
      </c>
      <c r="E147" s="65"/>
      <c r="F147" s="1" t="str">
        <f>IF(ISERROR(Individual_Scores_Men_Var!E147), " ", IF(Individual_Scores_Men_Var!E147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Roster_Selection_Men!AB165&amp;" " &amp; "V "</f>
        <v xml:space="preserve">Michigan State University V </v>
      </c>
      <c r="C148" s="64" t="str">
        <f>Roster_Selection_Men!AD165</f>
        <v>23-10466</v>
      </c>
      <c r="D148" s="64" t="str">
        <f>Roster_Selection_Men!AE165</f>
        <v>Tj McCarthy</v>
      </c>
      <c r="E148" s="65"/>
      <c r="F148" s="1" t="str">
        <f>IF(ISERROR(Individual_Scores_Men_Var!E148), " ", IF(Individual_Scores_Men_Var!E148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Roster_Selection_Men!AB166&amp;" " &amp; "V "</f>
        <v xml:space="preserve"> V </v>
      </c>
      <c r="C149" s="64" t="str">
        <f>Roster_Selection_Men!AD166</f>
        <v/>
      </c>
      <c r="D149" s="64" t="str">
        <f>Roster_Selection_Men!AE166</f>
        <v/>
      </c>
      <c r="E149" s="65"/>
      <c r="F149" s="1" t="str">
        <f>IF(ISERROR(Individual_Scores_Men_Var!E149), " ", IF(Individual_Scores_Men_Var!E149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942</v>
      </c>
      <c r="C150" s="66" t="str">
        <f>Individual_Scores_Men_Var!C150</f>
        <v/>
      </c>
      <c r="D150" s="67" t="str">
        <f>Individual_Scores_Men_Var!D150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942</v>
      </c>
      <c r="C151" s="66" t="str">
        <f>Individual_Scores_Men_Var!C151</f>
        <v/>
      </c>
      <c r="D151" s="67" t="str">
        <f>Individual_Scores_Men_Var!D151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942</v>
      </c>
      <c r="C152" s="66" t="str">
        <f>Individual_Scores_Men_Var!C152</f>
        <v/>
      </c>
      <c r="D152" s="67" t="str">
        <f>Individual_Scores_Men_Var!D152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Roster_Selection_Men!AB183&amp;" " &amp; "V "</f>
        <v xml:space="preserve">Michigan-Dearborn V </v>
      </c>
      <c r="C155" s="64" t="str">
        <f>Roster_Selection_Men!AD183</f>
        <v>21-6240</v>
      </c>
      <c r="D155" s="64" t="str">
        <f>Roster_Selection_Men!AE183</f>
        <v>Jaylen Watson</v>
      </c>
      <c r="E155" s="65"/>
      <c r="F155" s="1" t="str">
        <f>IF(ISERROR(Individual_Scores_Men_Var!E155), " ", IF(Individual_Scores_Men_Var!E155 = "Yes", "Yes", "  "))</f>
        <v xml:space="preserve">  </v>
      </c>
      <c r="G155" s="24" t="s">
        <v>925</v>
      </c>
      <c r="H155" s="44">
        <v>191</v>
      </c>
      <c r="I155" s="44">
        <v>211</v>
      </c>
      <c r="J155" s="44">
        <v>180</v>
      </c>
      <c r="K155" s="44">
        <v>194</v>
      </c>
      <c r="L155" s="44">
        <v>195</v>
      </c>
      <c r="M155" s="44">
        <v>232</v>
      </c>
      <c r="N155" s="44">
        <v>149</v>
      </c>
      <c r="O155" s="44">
        <v>201</v>
      </c>
      <c r="P155" s="44">
        <v>194</v>
      </c>
      <c r="Q155" s="44">
        <v>187</v>
      </c>
      <c r="R155" s="44">
        <v>207</v>
      </c>
      <c r="S155" s="44">
        <v>184</v>
      </c>
      <c r="T155" s="44">
        <v>196</v>
      </c>
      <c r="U155" s="44">
        <v>149</v>
      </c>
      <c r="V155" s="44">
        <v>212</v>
      </c>
      <c r="W155" s="44">
        <v>172</v>
      </c>
      <c r="X155" s="19">
        <f>SUM(H155:W155)</f>
        <v>3054</v>
      </c>
      <c r="Y155" s="19">
        <f>COUNTIF(H155:W155, "&gt;0" )</f>
        <v>16</v>
      </c>
      <c r="Z155" s="19">
        <f>X155/Y155</f>
        <v>190.875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Roster_Selection_Men!AB184&amp;" " &amp; "V "</f>
        <v xml:space="preserve">Michigan-Dearborn V </v>
      </c>
      <c r="C156" s="64" t="str">
        <f>Roster_Selection_Men!AD184</f>
        <v>17-14963</v>
      </c>
      <c r="D156" s="64" t="str">
        <f>Roster_Selection_Men!AE184</f>
        <v>Joseph Devita</v>
      </c>
      <c r="E156" s="65"/>
      <c r="F156" s="1" t="str">
        <f>IF(ISERROR(Individual_Scores_Men_Var!E156), " ", IF(Individual_Scores_Men_Var!E156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Roster_Selection_Men!AB185&amp;" " &amp; "V "</f>
        <v xml:space="preserve">Michigan-Dearborn V </v>
      </c>
      <c r="C157" s="64" t="str">
        <f>Roster_Selection_Men!AD185</f>
        <v>11-563893</v>
      </c>
      <c r="D157" s="64" t="str">
        <f>Roster_Selection_Men!AE185</f>
        <v>Joshua Schunemann</v>
      </c>
      <c r="E157" s="65"/>
      <c r="F157" s="1" t="str">
        <f>IF(ISERROR(Individual_Scores_Men_Var!E157), " ", IF(Individual_Scores_Men_Var!E157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Roster_Selection_Men!AB186&amp;" " &amp; "V "</f>
        <v xml:space="preserve">Michigan-Dearborn V </v>
      </c>
      <c r="C158" s="64" t="str">
        <f>Roster_Selection_Men!AD186</f>
        <v>11-493251</v>
      </c>
      <c r="D158" s="64" t="str">
        <f>Roster_Selection_Men!AE186</f>
        <v>Kejuan Mathews</v>
      </c>
      <c r="E158" s="65"/>
      <c r="F158" s="1" t="str">
        <f>IF(ISERROR(Individual_Scores_Men_Var!E158), " ", IF(Individual_Scores_Men_Var!E158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Roster_Selection_Men!AB187&amp;" " &amp; "V "</f>
        <v xml:space="preserve">Michigan-Dearborn V </v>
      </c>
      <c r="C159" s="64" t="str">
        <f>Roster_Selection_Men!AD187</f>
        <v>17-102819</v>
      </c>
      <c r="D159" s="64" t="str">
        <f>Roster_Selection_Men!AE187</f>
        <v>Nathan Roberts</v>
      </c>
      <c r="E159" s="65"/>
      <c r="F159" s="1" t="str">
        <f>IF(ISERROR(Individual_Scores_Men_Var!E159), " ", IF(Individual_Scores_Men_Var!E159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Roster_Selection_Men!AB188&amp;" " &amp; "V "</f>
        <v xml:space="preserve">Michigan-Dearborn V </v>
      </c>
      <c r="C160" s="64" t="str">
        <f>Roster_Selection_Men!AD188</f>
        <v>22-43371</v>
      </c>
      <c r="D160" s="64" t="str">
        <f>Roster_Selection_Men!AE188</f>
        <v>Philip Albright</v>
      </c>
      <c r="E160" s="65"/>
      <c r="F160" s="1" t="str">
        <f>IF(ISERROR(Individual_Scores_Men_Var!E160), " ", IF(Individual_Scores_Men_Var!E160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Roster_Selection_Men!AB189&amp;" " &amp; "V "</f>
        <v xml:space="preserve">Michigan-Dearborn V </v>
      </c>
      <c r="C161" s="64" t="str">
        <f>Roster_Selection_Men!AD189</f>
        <v>8568-371403</v>
      </c>
      <c r="D161" s="64" t="str">
        <f>Roster_Selection_Men!AE189</f>
        <v>Stephen Strzalkowski</v>
      </c>
      <c r="E161" s="65"/>
      <c r="F161" s="1" t="str">
        <f>IF(ISERROR(Individual_Scores_Men_Var!E161), " ", IF(Individual_Scores_Men_Var!E161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Roster_Selection_Men!AB190&amp;" " &amp; "V "</f>
        <v xml:space="preserve">Michigan-Dearborn V </v>
      </c>
      <c r="C162" s="64" t="str">
        <f>Roster_Selection_Men!AD190</f>
        <v>11-168582</v>
      </c>
      <c r="D162" s="64" t="str">
        <f>Roster_Selection_Men!AE190</f>
        <v>Zachary Baum</v>
      </c>
      <c r="E162" s="65"/>
      <c r="F162" s="1" t="str">
        <f>IF(ISERROR(Individual_Scores_Men_Var!E162), " ", IF(Individual_Scores_Men_Var!E162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943</v>
      </c>
      <c r="C163" s="66" t="str">
        <f>Individual_Scores_Men_Var!C163</f>
        <v/>
      </c>
      <c r="D163" s="67" t="str">
        <f>Individual_Scores_Men_Var!D163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943</v>
      </c>
      <c r="C164" s="66" t="str">
        <f>Individual_Scores_Men_Var!C164</f>
        <v/>
      </c>
      <c r="D164" s="67" t="str">
        <f>Individual_Scores_Men_Var!D164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943</v>
      </c>
      <c r="C165" s="66" t="str">
        <f>Individual_Scores_Men_Var!C165</f>
        <v/>
      </c>
      <c r="D165" s="67" t="str">
        <f>Individual_Scores_Men_Var!D165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Roster_Selection_Men!AB191&amp;" " &amp; "V "</f>
        <v xml:space="preserve">Mid Michigan Community College V </v>
      </c>
      <c r="C168" s="64" t="str">
        <f>Roster_Selection_Men!AD191</f>
        <v>19-30927</v>
      </c>
      <c r="D168" s="64" t="str">
        <f>Roster_Selection_Men!AE191</f>
        <v>Angelo Porter</v>
      </c>
      <c r="E168" s="65"/>
      <c r="F168" s="1" t="str">
        <f>IF(ISERROR(Individual_Scores_Men_Var!E168), " ", IF(Individual_Scores_Men_Var!E168 = "Yes", "Yes", "  "))</f>
        <v xml:space="preserve">  </v>
      </c>
      <c r="G168" s="24" t="s">
        <v>925</v>
      </c>
      <c r="H168" s="44">
        <v>182</v>
      </c>
      <c r="I168" s="44">
        <v>188</v>
      </c>
      <c r="J168" s="44">
        <v>198</v>
      </c>
      <c r="K168" s="44">
        <v>145</v>
      </c>
      <c r="L168" s="44">
        <v>193</v>
      </c>
      <c r="M168" s="44">
        <v>174</v>
      </c>
      <c r="N168" s="44">
        <v>224</v>
      </c>
      <c r="O168" s="44">
        <v>167</v>
      </c>
      <c r="P168" s="44">
        <v>197</v>
      </c>
      <c r="Q168" s="44">
        <v>266</v>
      </c>
      <c r="R168" s="44">
        <v>200</v>
      </c>
      <c r="S168" s="44">
        <v>198</v>
      </c>
      <c r="T168" s="44">
        <v>201</v>
      </c>
      <c r="U168" s="44">
        <v>179</v>
      </c>
      <c r="V168" s="44">
        <v>211</v>
      </c>
      <c r="W168" s="44">
        <v>181</v>
      </c>
      <c r="X168" s="19">
        <f>SUM(H168:W168)</f>
        <v>3104</v>
      </c>
      <c r="Y168" s="19">
        <f>COUNTIF(H168:W168, "&gt;0" )</f>
        <v>16</v>
      </c>
      <c r="Z168" s="19">
        <f>X168/Y168</f>
        <v>194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Roster_Selection_Men!AB192&amp;" " &amp; "V "</f>
        <v xml:space="preserve">Mid Michigan Community College V </v>
      </c>
      <c r="C169" s="64" t="str">
        <f>Roster_Selection_Men!AD192</f>
        <v>23-1880</v>
      </c>
      <c r="D169" s="64" t="str">
        <f>Roster_Selection_Men!AE192</f>
        <v>Brett Petersen</v>
      </c>
      <c r="E169" s="65"/>
      <c r="F169" s="1" t="str">
        <f>IF(ISERROR(Individual_Scores_Men_Var!E169), " ", IF(Individual_Scores_Men_Var!E169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Roster_Selection_Men!AB193&amp;" " &amp; "V "</f>
        <v xml:space="preserve">Mid Michigan Community College V </v>
      </c>
      <c r="C170" s="64" t="str">
        <f>Roster_Selection_Men!AD193</f>
        <v>17-84923</v>
      </c>
      <c r="D170" s="64" t="str">
        <f>Roster_Selection_Men!AE193</f>
        <v>Cole Swanberg</v>
      </c>
      <c r="E170" s="65"/>
      <c r="F170" s="1" t="str">
        <f>IF(ISERROR(Individual_Scores_Men_Var!E170), " ", IF(Individual_Scores_Men_Var!E170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Roster_Selection_Men!AB194&amp;" " &amp; "V "</f>
        <v xml:space="preserve">Mid Michigan Community College V </v>
      </c>
      <c r="C171" s="64" t="str">
        <f>Roster_Selection_Men!AD194</f>
        <v>15-52761</v>
      </c>
      <c r="D171" s="64" t="str">
        <f>Roster_Selection_Men!AE194</f>
        <v>Jase Clairmont</v>
      </c>
      <c r="E171" s="65"/>
      <c r="F171" s="1" t="str">
        <f>IF(ISERROR(Individual_Scores_Men_Var!E171), " ", IF(Individual_Scores_Men_Var!E171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Roster_Selection_Men!AB195&amp;" " &amp; "V "</f>
        <v xml:space="preserve">Mid Michigan Community College V </v>
      </c>
      <c r="C172" s="64" t="str">
        <f>Roster_Selection_Men!AD195</f>
        <v>23-1879</v>
      </c>
      <c r="D172" s="64" t="str">
        <f>Roster_Selection_Men!AE195</f>
        <v>Mason Hodges</v>
      </c>
      <c r="E172" s="65"/>
      <c r="F172" s="1" t="str">
        <f>IF(ISERROR(Individual_Scores_Men_Var!E172), " ", IF(Individual_Scores_Men_Var!E172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Roster_Selection_Men!AB196&amp;" " &amp; "V "</f>
        <v xml:space="preserve">Mid Michigan Community College V </v>
      </c>
      <c r="C173" s="64" t="str">
        <f>Roster_Selection_Men!AD196</f>
        <v>11-535781</v>
      </c>
      <c r="D173" s="64" t="str">
        <f>Roster_Selection_Men!AE196</f>
        <v>Ruberto Mosqueda</v>
      </c>
      <c r="E173" s="65"/>
      <c r="F173" s="1" t="str">
        <f>IF(ISERROR(Individual_Scores_Men_Var!E173), " ", IF(Individual_Scores_Men_Var!E173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Roster_Selection_Men!AB197&amp;" " &amp; "V "</f>
        <v xml:space="preserve">Mid Michigan Community College V </v>
      </c>
      <c r="C174" s="64" t="str">
        <f>Roster_Selection_Men!AD197</f>
        <v>21-22069</v>
      </c>
      <c r="D174" s="64" t="str">
        <f>Roster_Selection_Men!AE197</f>
        <v>Taylor Parker</v>
      </c>
      <c r="E174" s="65"/>
      <c r="F174" s="1" t="str">
        <f>IF(ISERROR(Individual_Scores_Men_Var!E174), " ", IF(Individual_Scores_Men_Var!E174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Roster_Selection_Men!AB198&amp;" " &amp; "V "</f>
        <v xml:space="preserve"> V </v>
      </c>
      <c r="C175" s="64" t="str">
        <f>Roster_Selection_Men!AD198</f>
        <v/>
      </c>
      <c r="D175" s="64" t="str">
        <f>Roster_Selection_Men!AE198</f>
        <v/>
      </c>
      <c r="E175" s="65"/>
      <c r="F175" s="1" t="str">
        <f>IF(ISERROR(Individual_Scores_Men_Var!E175), " ", IF(Individual_Scores_Men_Var!E175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944</v>
      </c>
      <c r="C176" s="66" t="str">
        <f>Individual_Scores_Men_Var!C176</f>
        <v/>
      </c>
      <c r="D176" s="67" t="str">
        <f>Individual_Scores_Men_Var!D176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944</v>
      </c>
      <c r="C177" s="66" t="str">
        <f>Individual_Scores_Men_Var!C177</f>
        <v/>
      </c>
      <c r="D177" s="67" t="str">
        <f>Individual_Scores_Men_Var!D177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944</v>
      </c>
      <c r="C178" s="66" t="str">
        <f>Individual_Scores_Men_Var!C178</f>
        <v/>
      </c>
      <c r="D178" s="67" t="str">
        <f>Individual_Scores_Men_Var!D178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Roster_Selection_Men!AB200&amp;" " &amp; "V "</f>
        <v xml:space="preserve">Rochester University V </v>
      </c>
      <c r="C181" s="64" t="str">
        <f>Roster_Selection_Men!AD200</f>
        <v>19-84013</v>
      </c>
      <c r="D181" s="64" t="str">
        <f>Roster_Selection_Men!AE200</f>
        <v>Alexander Miller</v>
      </c>
      <c r="E181" s="65"/>
      <c r="F181" s="1" t="str">
        <f>IF(ISERROR(Individual_Scores_Men_Var!E181), " ", IF(Individual_Scores_Men_Var!E181 = "Yes", "Yes", "  "))</f>
        <v xml:space="preserve">  </v>
      </c>
      <c r="G181" s="24" t="s">
        <v>925</v>
      </c>
      <c r="H181" s="44">
        <v>189</v>
      </c>
      <c r="I181" s="44">
        <v>208</v>
      </c>
      <c r="J181" s="44">
        <v>165</v>
      </c>
      <c r="K181" s="44">
        <v>198</v>
      </c>
      <c r="L181" s="44">
        <v>189</v>
      </c>
      <c r="M181" s="44">
        <v>177</v>
      </c>
      <c r="N181" s="44">
        <v>202</v>
      </c>
      <c r="O181" s="44">
        <v>179</v>
      </c>
      <c r="P181" s="44">
        <v>226</v>
      </c>
      <c r="Q181" s="44">
        <v>204</v>
      </c>
      <c r="R181" s="44">
        <v>145</v>
      </c>
      <c r="S181" s="44">
        <v>213</v>
      </c>
      <c r="T181" s="44">
        <v>190</v>
      </c>
      <c r="U181" s="44">
        <v>224</v>
      </c>
      <c r="V181" s="44">
        <v>191</v>
      </c>
      <c r="W181" s="44">
        <v>175</v>
      </c>
      <c r="X181" s="19">
        <f>SUM(H181:W181)</f>
        <v>3075</v>
      </c>
      <c r="Y181" s="19">
        <f>COUNTIF(H181:W181, "&gt;0" )</f>
        <v>16</v>
      </c>
      <c r="Z181" s="19">
        <f>X181/Y181</f>
        <v>192.1875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Roster_Selection_Men!AB201&amp;" " &amp; "V "</f>
        <v xml:space="preserve">Rochester University V </v>
      </c>
      <c r="C182" s="64" t="str">
        <f>Roster_Selection_Men!AD201</f>
        <v>18-87248</v>
      </c>
      <c r="D182" s="64" t="str">
        <f>Roster_Selection_Men!AE201</f>
        <v>Brian Henry</v>
      </c>
      <c r="E182" s="65"/>
      <c r="F182" s="1" t="str">
        <f>IF(ISERROR(Individual_Scores_Men_Var!E182), " ", IF(Individual_Scores_Men_Var!E182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Roster_Selection_Men!AB202&amp;" " &amp; "V "</f>
        <v xml:space="preserve">Rochester University V </v>
      </c>
      <c r="C183" s="64" t="str">
        <f>Roster_Selection_Men!AD202</f>
        <v>20-59088</v>
      </c>
      <c r="D183" s="64" t="str">
        <f>Roster_Selection_Men!AE202</f>
        <v>Jackson Vlassis</v>
      </c>
      <c r="E183" s="65"/>
      <c r="F183" s="1" t="str">
        <f>IF(ISERROR(Individual_Scores_Men_Var!E183), " ", IF(Individual_Scores_Men_Var!E183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Roster_Selection_Men!AB203&amp;" " &amp; "V "</f>
        <v xml:space="preserve">Rochester University V </v>
      </c>
      <c r="C184" s="64" t="str">
        <f>Roster_Selection_Men!AD203</f>
        <v>21-3224</v>
      </c>
      <c r="D184" s="64" t="str">
        <f>Roster_Selection_Men!AE203</f>
        <v>Jake Thompson</v>
      </c>
      <c r="E184" s="65"/>
      <c r="F184" s="1" t="str">
        <f>IF(ISERROR(Individual_Scores_Men_Var!E184), " ", IF(Individual_Scores_Men_Var!E184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Roster_Selection_Men!AB204&amp;" " &amp; "V "</f>
        <v xml:space="preserve">Rochester University V </v>
      </c>
      <c r="C185" s="64" t="str">
        <f>Roster_Selection_Men!AD204</f>
        <v>18-82553</v>
      </c>
      <c r="D185" s="64" t="str">
        <f>Roster_Selection_Men!AE204</f>
        <v>Jaxon Small</v>
      </c>
      <c r="E185" s="65"/>
      <c r="F185" s="1" t="str">
        <f>IF(ISERROR(Individual_Scores_Men_Var!E185), " ", IF(Individual_Scores_Men_Var!E185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Roster_Selection_Men!AB205&amp;" " &amp; "V "</f>
        <v xml:space="preserve">Rochester University V </v>
      </c>
      <c r="C186" s="64" t="str">
        <f>Roster_Selection_Men!AD205</f>
        <v>11-268250</v>
      </c>
      <c r="D186" s="64" t="str">
        <f>Roster_Selection_Men!AE205</f>
        <v>Luke Acton</v>
      </c>
      <c r="E186" s="65"/>
      <c r="F186" s="1" t="str">
        <f>IF(ISERROR(Individual_Scores_Men_Var!E186), " ", IF(Individual_Scores_Men_Var!E186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Roster_Selection_Men!AB206&amp;" " &amp; "V "</f>
        <v xml:space="preserve">Rochester University V </v>
      </c>
      <c r="C187" s="64" t="str">
        <f>Roster_Selection_Men!AD206</f>
        <v>19-35288</v>
      </c>
      <c r="D187" s="64" t="str">
        <f>Roster_Selection_Men!AE206</f>
        <v>Nolan Matz</v>
      </c>
      <c r="E187" s="65"/>
      <c r="F187" s="1" t="str">
        <f>IF(ISERROR(Individual_Scores_Men_Var!E187), " ", IF(Individual_Scores_Men_Var!E187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Roster_Selection_Men!AB207&amp;" " &amp; "V "</f>
        <v xml:space="preserve">Rochester University V </v>
      </c>
      <c r="C188" s="64" t="str">
        <f>Roster_Selection_Men!AD207</f>
        <v>5617-4080</v>
      </c>
      <c r="D188" s="64" t="str">
        <f>Roster_Selection_Men!AE207</f>
        <v>Tylan Kim-Arellano</v>
      </c>
      <c r="E188" s="65"/>
      <c r="F188" s="1" t="str">
        <f>IF(ISERROR(Individual_Scores_Men_Var!E188), " ", IF(Individual_Scores_Men_Var!E188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945</v>
      </c>
      <c r="C189" s="66" t="str">
        <f>Individual_Scores_Men_Var!C189</f>
        <v/>
      </c>
      <c r="D189" s="67" t="str">
        <f>Individual_Scores_Men_Var!D189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945</v>
      </c>
      <c r="C190" s="66" t="str">
        <f>Individual_Scores_Men_Var!C190</f>
        <v/>
      </c>
      <c r="D190" s="67" t="str">
        <f>Individual_Scores_Men_Var!D190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945</v>
      </c>
      <c r="C191" s="66" t="str">
        <f>Individual_Scores_Men_Var!C191</f>
        <v/>
      </c>
      <c r="D191" s="67" t="str">
        <f>Individual_Scores_Men_Var!D191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tr">
        <f>Roster_Selection_Men!AB218&amp;" " &amp; "V "</f>
        <v xml:space="preserve">Shawnee State University V </v>
      </c>
      <c r="C194" s="64" t="str">
        <f>Roster_Selection_Men!AD218</f>
        <v>21-79372</v>
      </c>
      <c r="D194" s="64" t="str">
        <f>Roster_Selection_Men!AE218</f>
        <v>Blake Landers</v>
      </c>
      <c r="E194" s="65"/>
      <c r="F194" s="1" t="str">
        <f>IF(ISERROR(Individual_Scores_Men_Var!E194), " ", IF(Individual_Scores_Men_Var!E194 = "Yes", "Yes", "  "))</f>
        <v xml:space="preserve">  </v>
      </c>
      <c r="G194" s="24" t="s">
        <v>925</v>
      </c>
      <c r="H194" s="44">
        <v>193</v>
      </c>
      <c r="I194" s="44">
        <v>191</v>
      </c>
      <c r="J194" s="44">
        <v>184</v>
      </c>
      <c r="K194" s="44">
        <v>199</v>
      </c>
      <c r="L194" s="44">
        <v>149</v>
      </c>
      <c r="M194" s="44">
        <v>173</v>
      </c>
      <c r="N194" s="44">
        <v>187</v>
      </c>
      <c r="O194" s="44">
        <v>128</v>
      </c>
      <c r="P194" s="44">
        <v>193</v>
      </c>
      <c r="Q194" s="44">
        <v>222</v>
      </c>
      <c r="R194" s="44">
        <v>201</v>
      </c>
      <c r="S194" s="44">
        <v>129</v>
      </c>
      <c r="T194" s="44">
        <v>178</v>
      </c>
      <c r="U194" s="44">
        <v>223</v>
      </c>
      <c r="V194" s="44">
        <v>124</v>
      </c>
      <c r="W194" s="44">
        <v>179</v>
      </c>
      <c r="X194" s="19">
        <f>SUM(H194:W194)</f>
        <v>2853</v>
      </c>
      <c r="Y194" s="19">
        <f>COUNTIF(H194:W194, "&gt;0" )</f>
        <v>16</v>
      </c>
      <c r="Z194" s="19">
        <f>X194/Y194</f>
        <v>178.3125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tr">
        <f>Roster_Selection_Men!AB219&amp;" " &amp; "V "</f>
        <v xml:space="preserve">Shawnee State University V </v>
      </c>
      <c r="C195" s="64" t="str">
        <f>Roster_Selection_Men!AD219</f>
        <v>18-41927</v>
      </c>
      <c r="D195" s="64" t="str">
        <f>Roster_Selection_Men!AE219</f>
        <v>Jaylen Sumler</v>
      </c>
      <c r="E195" s="65"/>
      <c r="F195" s="1" t="str">
        <f>IF(ISERROR(Individual_Scores_Men_Var!E195), " ", IF(Individual_Scores_Men_Var!E195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tr">
        <f>Roster_Selection_Men!AB220&amp;" " &amp; "V "</f>
        <v xml:space="preserve">Shawnee State University V </v>
      </c>
      <c r="C196" s="64" t="str">
        <f>Roster_Selection_Men!AD220</f>
        <v>11-504244</v>
      </c>
      <c r="D196" s="64" t="str">
        <f>Roster_Selection_Men!AE220</f>
        <v>Khoury Carroll-Tanner</v>
      </c>
      <c r="E196" s="65"/>
      <c r="F196" s="1" t="str">
        <f>IF(ISERROR(Individual_Scores_Men_Var!E196), " ", IF(Individual_Scores_Men_Var!E196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tr">
        <f>Roster_Selection_Men!AB221&amp;" " &amp; "V "</f>
        <v xml:space="preserve">Shawnee State University V </v>
      </c>
      <c r="C197" s="64" t="str">
        <f>Roster_Selection_Men!AD221</f>
        <v>11-217355</v>
      </c>
      <c r="D197" s="64" t="str">
        <f>Roster_Selection_Men!AE221</f>
        <v>Logan Hughes</v>
      </c>
      <c r="E197" s="65"/>
      <c r="F197" s="1" t="str">
        <f>IF(ISERROR(Individual_Scores_Men_Var!E197), " ", IF(Individual_Scores_Men_Var!E197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tr">
        <f>Roster_Selection_Men!AB222&amp;" " &amp; "V "</f>
        <v xml:space="preserve">Shawnee State University V </v>
      </c>
      <c r="C198" s="64" t="str">
        <f>Roster_Selection_Men!AD222</f>
        <v>19-77551</v>
      </c>
      <c r="D198" s="64" t="str">
        <f>Roster_Selection_Men!AE222</f>
        <v>Parker Lauders</v>
      </c>
      <c r="E198" s="65"/>
      <c r="F198" s="1" t="str">
        <f>IF(ISERROR(Individual_Scores_Men_Var!E198), " ", IF(Individual_Scores_Men_Var!E198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tr">
        <f>Roster_Selection_Men!AB223&amp;" " &amp; "V "</f>
        <v xml:space="preserve">Shawnee State University V </v>
      </c>
      <c r="C199" s="64" t="str">
        <f>Roster_Selection_Men!AD223</f>
        <v>16-119392</v>
      </c>
      <c r="D199" s="64" t="str">
        <f>Roster_Selection_Men!AE223</f>
        <v>Sam Clay</v>
      </c>
      <c r="E199" s="65"/>
      <c r="F199" s="1" t="str">
        <f>IF(ISERROR(Individual_Scores_Men_Var!E199), " ", IF(Individual_Scores_Men_Var!E199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tr">
        <f>Roster_Selection_Men!AB224&amp;" " &amp; "V "</f>
        <v xml:space="preserve">Shawnee State University V </v>
      </c>
      <c r="C200" s="64" t="str">
        <f>Roster_Selection_Men!AD224</f>
        <v>7914-52475</v>
      </c>
      <c r="D200" s="64" t="str">
        <f>Roster_Selection_Men!AE224</f>
        <v>Tyler Roberts</v>
      </c>
      <c r="E200" s="65"/>
      <c r="F200" s="1" t="str">
        <f>IF(ISERROR(Individual_Scores_Men_Var!E200), " ", IF(Individual_Scores_Men_Var!E200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tr">
        <f>Roster_Selection_Men!AB225&amp;" " &amp; "V "</f>
        <v xml:space="preserve">Shawnee State University V </v>
      </c>
      <c r="C201" s="64" t="str">
        <f>Roster_Selection_Men!AD225</f>
        <v>11-712661</v>
      </c>
      <c r="D201" s="64" t="str">
        <f>Roster_Selection_Men!AE225</f>
        <v>Zachary Ison</v>
      </c>
      <c r="E201" s="65"/>
      <c r="F201" s="1" t="str">
        <f>IF(ISERROR(Individual_Scores_Men_Var!E201), " ", IF(Individual_Scores_Men_Var!E201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4" t="s">
        <v>946</v>
      </c>
      <c r="C202" s="66" t="str">
        <f>Individual_Scores_Men_Var!C202</f>
        <v/>
      </c>
      <c r="D202" s="67" t="str">
        <f>Individual_Scores_Men_Var!D202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4" t="s">
        <v>946</v>
      </c>
      <c r="C203" s="66" t="str">
        <f>Individual_Scores_Men_Var!C203</f>
        <v/>
      </c>
      <c r="D203" s="67" t="str">
        <f>Individual_Scores_Men_Var!D203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4" t="s">
        <v>946</v>
      </c>
      <c r="C204" s="66" t="str">
        <f>Individual_Scores_Men_Var!C204</f>
        <v/>
      </c>
      <c r="D204" s="67" t="str">
        <f>Individual_Scores_Men_Var!D204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tr">
        <f>Roster_Selection_Men!AB232&amp;" " &amp; "V "</f>
        <v xml:space="preserve">Siena Heights University V </v>
      </c>
      <c r="C207" s="64" t="str">
        <f>Roster_Selection_Men!AD232</f>
        <v>11-513107</v>
      </c>
      <c r="D207" s="64" t="str">
        <f>Roster_Selection_Men!AE232</f>
        <v>Charles Scopone</v>
      </c>
      <c r="E207" s="65"/>
      <c r="F207" s="1" t="str">
        <f>IF(ISERROR(Individual_Scores_Men_Var!E207), " ", IF(Individual_Scores_Men_Var!E207 = "Yes", "Yes", "  "))</f>
        <v xml:space="preserve">  </v>
      </c>
      <c r="G207" s="24" t="s">
        <v>925</v>
      </c>
      <c r="H207" s="44">
        <v>169</v>
      </c>
      <c r="I207" s="44">
        <v>190</v>
      </c>
      <c r="J207" s="44">
        <v>203</v>
      </c>
      <c r="K207" s="44">
        <v>215</v>
      </c>
      <c r="L207" s="44">
        <v>202</v>
      </c>
      <c r="M207" s="44">
        <v>222</v>
      </c>
      <c r="N207" s="44">
        <v>202</v>
      </c>
      <c r="O207" s="44">
        <v>215</v>
      </c>
      <c r="P207" s="44">
        <v>179</v>
      </c>
      <c r="Q207" s="44">
        <v>225</v>
      </c>
      <c r="R207" s="44">
        <v>182</v>
      </c>
      <c r="S207" s="44">
        <v>200</v>
      </c>
      <c r="T207" s="44">
        <v>160</v>
      </c>
      <c r="U207" s="44">
        <v>168</v>
      </c>
      <c r="V207" s="44">
        <v>136</v>
      </c>
      <c r="W207" s="44">
        <v>203</v>
      </c>
      <c r="X207" s="19">
        <f>SUM(H207:W207)</f>
        <v>3071</v>
      </c>
      <c r="Y207" s="19">
        <f>COUNTIF(H207:W207, "&gt;0" )</f>
        <v>16</v>
      </c>
      <c r="Z207" s="19">
        <f>X207/Y207</f>
        <v>191.9375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tr">
        <f>Roster_Selection_Men!AB233&amp;" " &amp; "V "</f>
        <v xml:space="preserve">Siena Heights University V </v>
      </c>
      <c r="C208" s="64" t="str">
        <f>Roster_Selection_Men!AD233</f>
        <v>18-96200</v>
      </c>
      <c r="D208" s="64" t="str">
        <f>Roster_Selection_Men!AE233</f>
        <v>Jack Sisco</v>
      </c>
      <c r="E208" s="65"/>
      <c r="F208" s="1" t="str">
        <f>IF(ISERROR(Individual_Scores_Men_Var!E208), " ", IF(Individual_Scores_Men_Var!E208 = "Yes", "Yes", "  "))</f>
        <v xml:space="preserve">  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tr">
        <f>Roster_Selection_Men!AB234&amp;" " &amp; "V "</f>
        <v xml:space="preserve">Siena Heights University V </v>
      </c>
      <c r="C209" s="64" t="str">
        <f>Roster_Selection_Men!AD234</f>
        <v>20-47209</v>
      </c>
      <c r="D209" s="64" t="str">
        <f>Roster_Selection_Men!AE234</f>
        <v>Logan Cook</v>
      </c>
      <c r="E209" s="65"/>
      <c r="F209" s="1" t="str">
        <f>IF(ISERROR(Individual_Scores_Men_Var!E209), " ", IF(Individual_Scores_Men_Var!E209 = "Yes", "Yes", "  "))</f>
        <v xml:space="preserve">  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tr">
        <f>Roster_Selection_Men!AB235&amp;" " &amp; "V "</f>
        <v xml:space="preserve">Siena Heights University V </v>
      </c>
      <c r="C210" s="64" t="str">
        <f>Roster_Selection_Men!AD235</f>
        <v>11-79415</v>
      </c>
      <c r="D210" s="64" t="str">
        <f>Roster_Selection_Men!AE235</f>
        <v>Noah Tafanelli</v>
      </c>
      <c r="E210" s="65"/>
      <c r="F210" s="1" t="str">
        <f>IF(ISERROR(Individual_Scores_Men_Var!E210), " ", IF(Individual_Scores_Men_Var!E210 = "Yes", "Yes", "  "))</f>
        <v xml:space="preserve">  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tr">
        <f>Roster_Selection_Men!AB236&amp;" " &amp; "V "</f>
        <v xml:space="preserve">Siena Heights University V </v>
      </c>
      <c r="C211" s="64" t="str">
        <f>Roster_Selection_Men!AD236</f>
        <v>11-555142</v>
      </c>
      <c r="D211" s="64" t="str">
        <f>Roster_Selection_Men!AE236</f>
        <v>Pablo Gomez</v>
      </c>
      <c r="E211" s="65"/>
      <c r="F211" s="1" t="str">
        <f>IF(ISERROR(Individual_Scores_Men_Var!E211), " ", IF(Individual_Scores_Men_Var!E211 = "Yes", "Yes", "  "))</f>
        <v xml:space="preserve">  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tr">
        <f>Roster_Selection_Men!AB237&amp;" " &amp; "V "</f>
        <v xml:space="preserve">Siena Heights University V </v>
      </c>
      <c r="C212" s="64" t="str">
        <f>Roster_Selection_Men!AD237</f>
        <v>11-545488</v>
      </c>
      <c r="D212" s="64" t="str">
        <f>Roster_Selection_Men!AE237</f>
        <v>Paul Scheuher</v>
      </c>
      <c r="E212" s="65"/>
      <c r="F212" s="1" t="str">
        <f>IF(ISERROR(Individual_Scores_Men_Var!E212), " ", IF(Individual_Scores_Men_Var!E212 = "Yes", "Yes", "  "))</f>
        <v xml:space="preserve">  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tr">
        <f>Roster_Selection_Men!AB238&amp;" " &amp; "V "</f>
        <v xml:space="preserve">Siena Heights University V </v>
      </c>
      <c r="C213" s="64" t="str">
        <f>Roster_Selection_Men!AD238</f>
        <v>17-3177</v>
      </c>
      <c r="D213" s="64" t="str">
        <f>Roster_Selection_Men!AE238</f>
        <v>Robert Burcar</v>
      </c>
      <c r="E213" s="65"/>
      <c r="F213" s="1" t="str">
        <f>IF(ISERROR(Individual_Scores_Men_Var!E213), " ", IF(Individual_Scores_Men_Var!E213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tr">
        <f>Roster_Selection_Men!AB239&amp;" " &amp; "V "</f>
        <v xml:space="preserve">Siena Heights University V </v>
      </c>
      <c r="C214" s="64" t="str">
        <f>Roster_Selection_Men!AD239</f>
        <v>11-251803</v>
      </c>
      <c r="D214" s="64" t="str">
        <f>Roster_Selection_Men!AE239</f>
        <v>Sean Fitzgibbon</v>
      </c>
      <c r="E214" s="65"/>
      <c r="F214" s="1" t="str">
        <f>IF(ISERROR(Individual_Scores_Men_Var!E214), " ", IF(Individual_Scores_Men_Var!E214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4" t="s">
        <v>947</v>
      </c>
      <c r="C215" s="66" t="str">
        <f>Individual_Scores_Men_Var!C215</f>
        <v/>
      </c>
      <c r="D215" s="67" t="str">
        <f>Individual_Scores_Men_Var!D215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4" t="s">
        <v>947</v>
      </c>
      <c r="C216" s="66" t="str">
        <f>Individual_Scores_Men_Var!C216</f>
        <v/>
      </c>
      <c r="D216" s="67" t="str">
        <f>Individual_Scores_Men_Var!D216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4" t="s">
        <v>947</v>
      </c>
      <c r="C217" s="66" t="str">
        <f>Individual_Scores_Men_Var!C217</f>
        <v/>
      </c>
      <c r="D217" s="67" t="str">
        <f>Individual_Scores_Men_Var!D217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tr">
        <f>Roster_Selection_Men!AB250&amp;" " &amp; "V "</f>
        <v xml:space="preserve">Spring Arbor University V </v>
      </c>
      <c r="C220" s="64" t="str">
        <f>Roster_Selection_Men!AD250</f>
        <v>18-89550</v>
      </c>
      <c r="D220" s="64" t="str">
        <f>Roster_Selection_Men!AE250</f>
        <v>Brayden Metcalf</v>
      </c>
      <c r="E220" s="65"/>
      <c r="F220" s="1" t="str">
        <f>IF(ISERROR(Individual_Scores_Men_Var!E220), " ", IF(Individual_Scores_Men_Var!E220 = "Yes", "Yes", "  "))</f>
        <v xml:space="preserve">  </v>
      </c>
      <c r="G220" s="24" t="s">
        <v>925</v>
      </c>
      <c r="H220" s="44">
        <v>213</v>
      </c>
      <c r="I220" s="44">
        <v>265</v>
      </c>
      <c r="J220" s="44">
        <v>201</v>
      </c>
      <c r="K220" s="44">
        <v>217</v>
      </c>
      <c r="L220" s="44">
        <v>212</v>
      </c>
      <c r="M220" s="44">
        <v>234</v>
      </c>
      <c r="N220" s="44">
        <v>211</v>
      </c>
      <c r="O220" s="44">
        <v>189</v>
      </c>
      <c r="P220" s="44">
        <v>202</v>
      </c>
      <c r="Q220" s="44">
        <v>182</v>
      </c>
      <c r="R220" s="44">
        <v>232</v>
      </c>
      <c r="S220" s="44">
        <v>206</v>
      </c>
      <c r="T220" s="44">
        <v>192</v>
      </c>
      <c r="U220" s="44">
        <v>186</v>
      </c>
      <c r="V220" s="44">
        <v>157</v>
      </c>
      <c r="W220" s="44">
        <v>182</v>
      </c>
      <c r="X220" s="19">
        <f>SUM(H220:W220)</f>
        <v>3281</v>
      </c>
      <c r="Y220" s="19">
        <f>COUNTIF(H220:W220, "&gt;0" )</f>
        <v>16</v>
      </c>
      <c r="Z220" s="19">
        <f>X220/Y220</f>
        <v>205.0625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tr">
        <f>Roster_Selection_Men!AB251&amp;" " &amp; "V "</f>
        <v xml:space="preserve">Spring Arbor University V </v>
      </c>
      <c r="C221" s="64" t="str">
        <f>Roster_Selection_Men!AD251</f>
        <v>11-722464</v>
      </c>
      <c r="D221" s="64" t="str">
        <f>Roster_Selection_Men!AE251</f>
        <v>Caleb Tate</v>
      </c>
      <c r="E221" s="65"/>
      <c r="F221" s="1" t="str">
        <f>IF(ISERROR(Individual_Scores_Men_Var!E221), " ", IF(Individual_Scores_Men_Var!E221 = "Yes", "Yes", "  "))</f>
        <v xml:space="preserve">  </v>
      </c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tr">
        <f>Roster_Selection_Men!AB252&amp;" " &amp; "V "</f>
        <v xml:space="preserve">Spring Arbor University V </v>
      </c>
      <c r="C222" s="64" t="str">
        <f>Roster_Selection_Men!AD252</f>
        <v>5999-7799</v>
      </c>
      <c r="D222" s="64" t="str">
        <f>Roster_Selection_Men!AE252</f>
        <v>Carson Kohler</v>
      </c>
      <c r="E222" s="65"/>
      <c r="F222" s="1" t="str">
        <f>IF(ISERROR(Individual_Scores_Men_Var!E222), " ", IF(Individual_Scores_Men_Var!E222 = "Yes", "Yes", "  "))</f>
        <v xml:space="preserve">  </v>
      </c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tr">
        <f>Roster_Selection_Men!AB253&amp;" " &amp; "V "</f>
        <v xml:space="preserve">Spring Arbor University V </v>
      </c>
      <c r="C223" s="64" t="str">
        <f>Roster_Selection_Men!AD253</f>
        <v>11-692476</v>
      </c>
      <c r="D223" s="64" t="str">
        <f>Roster_Selection_Men!AE253</f>
        <v>Cody Hall</v>
      </c>
      <c r="E223" s="65"/>
      <c r="F223" s="1" t="str">
        <f>IF(ISERROR(Individual_Scores_Men_Var!E223), " ", IF(Individual_Scores_Men_Var!E223 = "Yes", "Yes", "  "))</f>
        <v xml:space="preserve">  </v>
      </c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tr">
        <f>Roster_Selection_Men!AB254&amp;" " &amp; "V "</f>
        <v xml:space="preserve">Spring Arbor University V </v>
      </c>
      <c r="C224" s="64" t="str">
        <f>Roster_Selection_Men!AD254</f>
        <v>11-697222</v>
      </c>
      <c r="D224" s="64" t="str">
        <f>Roster_Selection_Men!AE254</f>
        <v>Collin Massie</v>
      </c>
      <c r="E224" s="65"/>
      <c r="F224" s="1" t="str">
        <f>IF(ISERROR(Individual_Scores_Men_Var!E224), " ", IF(Individual_Scores_Men_Var!E224 = "Yes", "Yes", "  "))</f>
        <v xml:space="preserve">  </v>
      </c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tr">
        <f>Roster_Selection_Men!AB255&amp;" " &amp; "V "</f>
        <v xml:space="preserve">Spring Arbor University V </v>
      </c>
      <c r="C225" s="64" t="str">
        <f>Roster_Selection_Men!AD255</f>
        <v>19-58792</v>
      </c>
      <c r="D225" s="64" t="str">
        <f>Roster_Selection_Men!AE255</f>
        <v>Connor Wallis</v>
      </c>
      <c r="E225" s="65"/>
      <c r="F225" s="1" t="str">
        <f>IF(ISERROR(Individual_Scores_Men_Var!E225), " ", IF(Individual_Scores_Men_Var!E225 = "Yes", "Yes", "  "))</f>
        <v xml:space="preserve">  </v>
      </c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tr">
        <f>Roster_Selection_Men!AB256&amp;" " &amp; "V "</f>
        <v xml:space="preserve">Spring Arbor University V </v>
      </c>
      <c r="C226" s="64" t="str">
        <f>Roster_Selection_Men!AD256</f>
        <v>11-695044</v>
      </c>
      <c r="D226" s="64" t="str">
        <f>Roster_Selection_Men!AE256</f>
        <v>Keegan Bradley</v>
      </c>
      <c r="E226" s="65"/>
      <c r="F226" s="1" t="str">
        <f>IF(ISERROR(Individual_Scores_Men_Var!E226), " ", IF(Individual_Scores_Men_Var!E226 = "Yes", "Yes", "  "))</f>
        <v xml:space="preserve">  </v>
      </c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tr">
        <f>Roster_Selection_Men!AB257&amp;" " &amp; "V "</f>
        <v xml:space="preserve">Spring Arbor University V </v>
      </c>
      <c r="C227" s="64" t="str">
        <f>Roster_Selection_Men!AD257</f>
        <v>16-73989</v>
      </c>
      <c r="D227" s="64" t="str">
        <f>Roster_Selection_Men!AE257</f>
        <v>Zach Gietzel</v>
      </c>
      <c r="E227" s="65"/>
      <c r="F227" s="1" t="str">
        <f>IF(ISERROR(Individual_Scores_Men_Var!E227), " ", IF(Individual_Scores_Men_Var!E227 = "Yes", "Yes", "  "))</f>
        <v xml:space="preserve">  </v>
      </c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3">
      <c r="B228" s="64" t="s">
        <v>948</v>
      </c>
      <c r="C228" s="66" t="str">
        <f>Individual_Scores_Men_Var!C228</f>
        <v/>
      </c>
      <c r="D228" s="67" t="str">
        <f>Individual_Scores_Men_Var!D228</f>
        <v/>
      </c>
      <c r="E228" s="65"/>
      <c r="F228" s="13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3">
      <c r="B229" s="64" t="s">
        <v>948</v>
      </c>
      <c r="C229" s="66" t="str">
        <f>Individual_Scores_Men_Var!C229</f>
        <v/>
      </c>
      <c r="D229" s="67" t="str">
        <f>Individual_Scores_Men_Var!D229</f>
        <v/>
      </c>
      <c r="E229" s="65"/>
      <c r="F229" s="13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3">
      <c r="B230" s="64" t="s">
        <v>948</v>
      </c>
      <c r="C230" s="66" t="str">
        <f>Individual_Scores_Men_Var!C230</f>
        <v/>
      </c>
      <c r="D230" s="67" t="str">
        <f>Individual_Scores_Men_Var!D230</f>
        <v/>
      </c>
      <c r="E230" s="65"/>
      <c r="F230" s="13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tr">
        <f>Roster_Selection_Men!AB266&amp;" " &amp; "V "</f>
        <v xml:space="preserve">University of the Cumberlands V </v>
      </c>
      <c r="C233" s="64" t="str">
        <f>Roster_Selection_Men!AD266</f>
        <v>11-77678</v>
      </c>
      <c r="D233" s="64" t="str">
        <f>Roster_Selection_Men!AE266</f>
        <v>Aidan Longo</v>
      </c>
      <c r="E233" s="65"/>
      <c r="F233" s="1" t="str">
        <f>IF(ISERROR(Individual_Scores_Men_Var!E233), " ", IF(Individual_Scores_Men_Var!E233 = "Yes", "Yes", "  "))</f>
        <v xml:space="preserve">  </v>
      </c>
      <c r="G233" s="24" t="s">
        <v>925</v>
      </c>
      <c r="H233" s="44">
        <v>182</v>
      </c>
      <c r="I233" s="44">
        <v>213</v>
      </c>
      <c r="J233" s="44">
        <v>224</v>
      </c>
      <c r="K233" s="44">
        <v>187</v>
      </c>
      <c r="L233" s="44">
        <v>236</v>
      </c>
      <c r="M233" s="44">
        <v>155</v>
      </c>
      <c r="N233" s="44">
        <v>204</v>
      </c>
      <c r="O233" s="44">
        <v>161</v>
      </c>
      <c r="P233" s="44">
        <v>180</v>
      </c>
      <c r="Q233" s="44">
        <v>210</v>
      </c>
      <c r="R233" s="44">
        <v>191</v>
      </c>
      <c r="S233" s="44">
        <v>175</v>
      </c>
      <c r="T233" s="44">
        <v>264</v>
      </c>
      <c r="U233" s="44">
        <v>216</v>
      </c>
      <c r="V233" s="44">
        <v>190</v>
      </c>
      <c r="W233" s="44">
        <v>191</v>
      </c>
      <c r="X233" s="19">
        <f>SUM(H233:W233)</f>
        <v>3179</v>
      </c>
      <c r="Y233" s="19">
        <f>COUNTIF(H233:W233, "&gt;0" )</f>
        <v>16</v>
      </c>
      <c r="Z233" s="19">
        <f>X233/Y233</f>
        <v>198.6875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tr">
        <f>Roster_Selection_Men!AB267&amp;" " &amp; "V "</f>
        <v xml:space="preserve">University of the Cumberlands V </v>
      </c>
      <c r="C234" s="64" t="str">
        <f>Roster_Selection_Men!AD267</f>
        <v>18-2834</v>
      </c>
      <c r="D234" s="64" t="str">
        <f>Roster_Selection_Men!AE267</f>
        <v>Austin Hale</v>
      </c>
      <c r="E234" s="65"/>
      <c r="F234" s="1" t="str">
        <f>IF(ISERROR(Individual_Scores_Men_Var!E234), " ", IF(Individual_Scores_Men_Var!E234 = "Yes", "Yes", "  "))</f>
        <v xml:space="preserve">  </v>
      </c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tr">
        <f>Roster_Selection_Men!AB268&amp;" " &amp; "V "</f>
        <v xml:space="preserve">University of the Cumberlands V </v>
      </c>
      <c r="C235" s="64" t="str">
        <f>Roster_Selection_Men!AD268</f>
        <v>11-746126</v>
      </c>
      <c r="D235" s="64" t="str">
        <f>Roster_Selection_Men!AE268</f>
        <v>Charles Wilken</v>
      </c>
      <c r="E235" s="65"/>
      <c r="F235" s="1" t="str">
        <f>IF(ISERROR(Individual_Scores_Men_Var!E235), " ", IF(Individual_Scores_Men_Var!E235 = "Yes", "Yes", "  "))</f>
        <v xml:space="preserve">  </v>
      </c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tr">
        <f>Roster_Selection_Men!AB269&amp;" " &amp; "V "</f>
        <v xml:space="preserve">University of the Cumberlands V </v>
      </c>
      <c r="C236" s="64" t="str">
        <f>Roster_Selection_Men!AD269</f>
        <v>20-39316</v>
      </c>
      <c r="D236" s="64" t="str">
        <f>Roster_Selection_Men!AE269</f>
        <v>Cody Lumpkins</v>
      </c>
      <c r="E236" s="65"/>
      <c r="F236" s="1" t="str">
        <f>IF(ISERROR(Individual_Scores_Men_Var!E236), " ", IF(Individual_Scores_Men_Var!E236 = "Yes", "Yes", "  "))</f>
        <v xml:space="preserve">  </v>
      </c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tr">
        <f>Roster_Selection_Men!AB270&amp;" " &amp; "V "</f>
        <v xml:space="preserve">University of the Cumberlands V </v>
      </c>
      <c r="C237" s="64" t="str">
        <f>Roster_Selection_Men!AD270</f>
        <v>16-162248</v>
      </c>
      <c r="D237" s="64" t="str">
        <f>Roster_Selection_Men!AE270</f>
        <v>Koby Brewer</v>
      </c>
      <c r="E237" s="65"/>
      <c r="F237" s="1" t="str">
        <f>IF(ISERROR(Individual_Scores_Men_Var!E237), " ", IF(Individual_Scores_Men_Var!E237 = "Yes", "Yes", "  "))</f>
        <v xml:space="preserve">  </v>
      </c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tr">
        <f>Roster_Selection_Men!AB271&amp;" " &amp; "V "</f>
        <v xml:space="preserve">University of the Cumberlands V </v>
      </c>
      <c r="C238" s="64" t="str">
        <f>Roster_Selection_Men!AD271</f>
        <v>8069-30719</v>
      </c>
      <c r="D238" s="64" t="str">
        <f>Roster_Selection_Men!AE271</f>
        <v>Liam Mcnamara</v>
      </c>
      <c r="E238" s="65"/>
      <c r="F238" s="1" t="str">
        <f>IF(ISERROR(Individual_Scores_Men_Var!E238), " ", IF(Individual_Scores_Men_Var!E238 = "Yes", "Yes", "  "))</f>
        <v xml:space="preserve">  </v>
      </c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tr">
        <f>Roster_Selection_Men!AB272&amp;" " &amp; "V "</f>
        <v xml:space="preserve">University of the Cumberlands V </v>
      </c>
      <c r="C239" s="64" t="str">
        <f>Roster_Selection_Men!AD272</f>
        <v>19-80458</v>
      </c>
      <c r="D239" s="64" t="str">
        <f>Roster_Selection_Men!AE272</f>
        <v>Samuel Belew</v>
      </c>
      <c r="E239" s="65"/>
      <c r="F239" s="1" t="str">
        <f>IF(ISERROR(Individual_Scores_Men_Var!E239), " ", IF(Individual_Scores_Men_Var!E239 = "Yes", "Yes", "  "))</f>
        <v xml:space="preserve">  </v>
      </c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tr">
        <f>Roster_Selection_Men!AB273&amp;" " &amp; "V "</f>
        <v xml:space="preserve">University of the Cumberlands V </v>
      </c>
      <c r="C240" s="64" t="str">
        <f>Roster_Selection_Men!AD273</f>
        <v>18-64010</v>
      </c>
      <c r="D240" s="64" t="str">
        <f>Roster_Selection_Men!AE273</f>
        <v>Stephen Simmons</v>
      </c>
      <c r="E240" s="65"/>
      <c r="F240" s="1" t="str">
        <f>IF(ISERROR(Individual_Scores_Men_Var!E240), " ", IF(Individual_Scores_Men_Var!E240 = "Yes", "Yes", "  "))</f>
        <v xml:space="preserve">  </v>
      </c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3">
      <c r="B241" s="64" t="s">
        <v>949</v>
      </c>
      <c r="C241" s="66" t="str">
        <f>Individual_Scores_Men_Var!C241</f>
        <v/>
      </c>
      <c r="D241" s="67" t="str">
        <f>Individual_Scores_Men_Var!D241</f>
        <v/>
      </c>
      <c r="E241" s="65"/>
      <c r="F241" s="13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3">
      <c r="B242" s="64" t="s">
        <v>949</v>
      </c>
      <c r="C242" s="66" t="str">
        <f>Individual_Scores_Men_Var!C242</f>
        <v/>
      </c>
      <c r="D242" s="67" t="str">
        <f>Individual_Scores_Men_Var!D242</f>
        <v/>
      </c>
      <c r="E242" s="65"/>
      <c r="F242" s="13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3">
      <c r="B243" s="64" t="s">
        <v>949</v>
      </c>
      <c r="C243" s="66" t="str">
        <f>Individual_Scores_Men_Var!C243</f>
        <v/>
      </c>
      <c r="D243" s="67" t="str">
        <f>Individual_Scores_Men_Var!D243</f>
        <v/>
      </c>
      <c r="E243" s="65"/>
      <c r="F243" s="13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951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W12 H233:W233 H220:W220 H207:W207 H194:W194 H181:W181 H168:W168 H155:W155 H142:W142 H129:W129 H116:W116 H103:W103 H90:W90 H77:W77 H64:W64 H51:W51 H38:W38 H25:W25" xr:uid="{00000000-0002-0000-06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="70" zoomScaleNormal="70" workbookViewId="0">
      <pane xSplit="6" ySplit="11" topLeftCell="G46" activePane="bottomRight" state="frozen"/>
      <selection pane="topRight" activeCell="G1" sqref="G1"/>
      <selection pane="bottomLeft" activeCell="A12" sqref="A12"/>
      <selection pane="bottomRight" activeCell="E65" sqref="E65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969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922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923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0" customFormat="1" ht="13.95" customHeight="1" x14ac:dyDescent="0.25">
      <c r="B10" s="21"/>
      <c r="C10" s="21"/>
      <c r="D10" s="62"/>
      <c r="E10" s="62"/>
      <c r="F10" s="62"/>
      <c r="G10" s="69"/>
      <c r="H10" s="19" t="s">
        <v>924</v>
      </c>
      <c r="I10" s="19" t="s">
        <v>924</v>
      </c>
      <c r="J10" s="19" t="s">
        <v>924</v>
      </c>
      <c r="K10" s="19" t="s">
        <v>924</v>
      </c>
      <c r="L10" s="19" t="s">
        <v>924</v>
      </c>
      <c r="M10" s="19" t="s">
        <v>924</v>
      </c>
      <c r="N10" s="19" t="s">
        <v>924</v>
      </c>
      <c r="O10" s="19" t="s">
        <v>924</v>
      </c>
      <c r="P10" s="19" t="s">
        <v>924</v>
      </c>
      <c r="Q10" s="19" t="s">
        <v>924</v>
      </c>
      <c r="R10" s="19" t="s">
        <v>924</v>
      </c>
      <c r="S10" s="19" t="s">
        <v>924</v>
      </c>
      <c r="T10" s="19" t="s">
        <v>924</v>
      </c>
      <c r="U10" s="19" t="s">
        <v>924</v>
      </c>
      <c r="V10" s="19" t="s">
        <v>924</v>
      </c>
      <c r="W10" s="19" t="s">
        <v>924</v>
      </c>
      <c r="X10" s="19" t="s">
        <v>30</v>
      </c>
      <c r="Y10" s="19" t="s">
        <v>925</v>
      </c>
      <c r="Z10" s="19" t="s">
        <v>926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63" t="s">
        <v>30</v>
      </c>
      <c r="BK10" s="63" t="s">
        <v>30</v>
      </c>
      <c r="BL10" s="63" t="s">
        <v>30</v>
      </c>
      <c r="BM10" s="63" t="s">
        <v>30</v>
      </c>
      <c r="BN10" s="63" t="s">
        <v>30</v>
      </c>
      <c r="BO10" s="63" t="s">
        <v>30</v>
      </c>
      <c r="BP10" s="63" t="s">
        <v>30</v>
      </c>
      <c r="BQ10" s="63" t="s">
        <v>30</v>
      </c>
      <c r="BR10" s="63" t="s">
        <v>30</v>
      </c>
      <c r="BS10" s="63" t="s">
        <v>30</v>
      </c>
      <c r="BT10" s="63" t="s">
        <v>30</v>
      </c>
      <c r="BU10" s="63" t="s">
        <v>30</v>
      </c>
      <c r="BV10" s="63" t="s">
        <v>30</v>
      </c>
      <c r="BW10" s="63" t="s">
        <v>30</v>
      </c>
      <c r="BX10" s="63" t="s">
        <v>30</v>
      </c>
      <c r="BY10" s="63" t="s">
        <v>30</v>
      </c>
      <c r="BZ10" s="63" t="s">
        <v>30</v>
      </c>
      <c r="CA10" s="63" t="s">
        <v>30</v>
      </c>
      <c r="CB10" s="63" t="s">
        <v>30</v>
      </c>
      <c r="CC10" s="63" t="s">
        <v>30</v>
      </c>
      <c r="CD10" s="63" t="s">
        <v>30</v>
      </c>
      <c r="CE10" s="63" t="s">
        <v>30</v>
      </c>
      <c r="CF10" s="63" t="s">
        <v>30</v>
      </c>
      <c r="CG10" s="63" t="s">
        <v>30</v>
      </c>
      <c r="CH10" s="63" t="s">
        <v>30</v>
      </c>
      <c r="CI10" s="63" t="s">
        <v>30</v>
      </c>
      <c r="CJ10" s="63" t="s">
        <v>30</v>
      </c>
      <c r="CK10" s="63" t="s">
        <v>30</v>
      </c>
      <c r="CL10" s="63" t="s">
        <v>30</v>
      </c>
      <c r="CM10" s="63" t="s">
        <v>30</v>
      </c>
      <c r="CN10" s="63" t="s">
        <v>30</v>
      </c>
      <c r="CO10" s="63" t="s">
        <v>30</v>
      </c>
      <c r="CP10" s="63" t="s">
        <v>30</v>
      </c>
      <c r="CQ10" s="63" t="s">
        <v>30</v>
      </c>
      <c r="CR10" s="63" t="s">
        <v>30</v>
      </c>
      <c r="CS10" s="63" t="s">
        <v>30</v>
      </c>
      <c r="CT10" s="63" t="s">
        <v>30</v>
      </c>
      <c r="CU10" s="63" t="s">
        <v>30</v>
      </c>
      <c r="CV10" s="63" t="s">
        <v>30</v>
      </c>
      <c r="CW10" s="63" t="s">
        <v>30</v>
      </c>
      <c r="CX10" s="63" t="s">
        <v>30</v>
      </c>
      <c r="CY10" s="63" t="s">
        <v>30</v>
      </c>
      <c r="CZ10" s="63" t="s">
        <v>30</v>
      </c>
      <c r="DA10" s="63" t="s">
        <v>30</v>
      </c>
      <c r="DB10" s="63" t="s">
        <v>30</v>
      </c>
      <c r="DC10" s="63" t="s">
        <v>30</v>
      </c>
    </row>
    <row r="11" spans="1:107" s="1" customFormat="1" ht="13.95" customHeight="1" x14ac:dyDescent="0.25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930</v>
      </c>
      <c r="Y11" s="19" t="s">
        <v>928</v>
      </c>
      <c r="Z11" s="19" t="s">
        <v>931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Roster_Selection_Men!AF11&amp;" " &amp; "JV1 "</f>
        <v xml:space="preserve">Aquinas College JV1 </v>
      </c>
      <c r="C12" s="64" t="str">
        <f>Roster_Selection_Men!AH11</f>
        <v>21-79440</v>
      </c>
      <c r="D12" s="64" t="str">
        <f>Roster_Selection_Men!AI11</f>
        <v>Bradyn Curtis</v>
      </c>
      <c r="E12" s="65"/>
      <c r="F12" s="1" t="str">
        <f>IF(ISERROR(Individual_Scores_Men_JV!E12), " ", IF(Individual_Scores_Men_JV!E12 = "Yes", "Yes", "  "))</f>
        <v xml:space="preserve">  </v>
      </c>
      <c r="G12" s="24" t="s">
        <v>925</v>
      </c>
      <c r="H12" s="44">
        <v>169</v>
      </c>
      <c r="I12" s="44">
        <v>205</v>
      </c>
      <c r="J12" s="44">
        <v>168</v>
      </c>
      <c r="K12" s="44">
        <v>200</v>
      </c>
      <c r="L12" s="44">
        <v>167</v>
      </c>
      <c r="M12" s="44">
        <v>234</v>
      </c>
      <c r="N12" s="44">
        <v>156</v>
      </c>
      <c r="O12" s="44">
        <v>153</v>
      </c>
      <c r="P12" s="44">
        <v>202</v>
      </c>
      <c r="Q12" s="44">
        <v>199</v>
      </c>
      <c r="R12" s="44">
        <v>134</v>
      </c>
      <c r="S12" s="44">
        <v>209</v>
      </c>
      <c r="T12" s="44">
        <v>193</v>
      </c>
      <c r="U12" s="44">
        <v>215</v>
      </c>
      <c r="V12" s="44">
        <v>179</v>
      </c>
      <c r="W12" s="44">
        <v>191</v>
      </c>
      <c r="X12" s="19">
        <f>SUM(H12:W12)</f>
        <v>2974</v>
      </c>
      <c r="Y12" s="19">
        <f>COUNTIF(H12:W12, "&gt;0" )</f>
        <v>16</v>
      </c>
      <c r="Z12" s="19">
        <f>X12/Y12</f>
        <v>185.875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Roster_Selection_Men!AF12&amp;" " &amp; "JV1 "</f>
        <v xml:space="preserve">Aquinas College JV1 </v>
      </c>
      <c r="C13" s="64" t="str">
        <f>Roster_Selection_Men!AH12</f>
        <v>19-34469</v>
      </c>
      <c r="D13" s="64" t="str">
        <f>Roster_Selection_Men!AI12</f>
        <v>Brendan Madej</v>
      </c>
      <c r="E13" s="65"/>
      <c r="F13" s="1" t="str">
        <f>IF(ISERROR(Individual_Scores_Men_JV!E13), " ", IF(Individual_Scores_Men_JV!E13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Roster_Selection_Men!AF13&amp;" " &amp; "JV1 "</f>
        <v xml:space="preserve">Aquinas College JV1 </v>
      </c>
      <c r="C14" s="64" t="str">
        <f>Roster_Selection_Men!AH13</f>
        <v>11-520072</v>
      </c>
      <c r="D14" s="64" t="str">
        <f>Roster_Selection_Men!AI13</f>
        <v>Greyson White</v>
      </c>
      <c r="E14" s="65"/>
      <c r="F14" s="1" t="str">
        <f>IF(ISERROR(Individual_Scores_Men_JV!E14), " ", IF(Individual_Scores_Men_JV!E14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Roster_Selection_Men!AF14&amp;" " &amp; "JV1 "</f>
        <v xml:space="preserve">Aquinas College JV1 </v>
      </c>
      <c r="C15" s="64" t="str">
        <f>Roster_Selection_Men!AH14</f>
        <v>19-84855</v>
      </c>
      <c r="D15" s="64" t="str">
        <f>Roster_Selection_Men!AI14</f>
        <v>Ian Carmichael</v>
      </c>
      <c r="E15" s="65"/>
      <c r="F15" s="1" t="str">
        <f>IF(ISERROR(Individual_Scores_Men_JV!E15), " ", IF(Individual_Scores_Men_JV!E15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Roster_Selection_Men!AF15&amp;" " &amp; "JV1 "</f>
        <v xml:space="preserve">Aquinas College JV1 </v>
      </c>
      <c r="C16" s="64" t="str">
        <f>Roster_Selection_Men!AH15</f>
        <v>22-7517</v>
      </c>
      <c r="D16" s="64" t="str">
        <f>Roster_Selection_Men!AI15</f>
        <v>Nathan Kozminski</v>
      </c>
      <c r="E16" s="65"/>
      <c r="F16" s="1" t="str">
        <f>IF(ISERROR(Individual_Scores_Men_JV!E16), " ", IF(Individual_Scores_Men_JV!E16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Roster_Selection_Men!AF16&amp;" " &amp; "JV1 "</f>
        <v xml:space="preserve">Aquinas College JV1 </v>
      </c>
      <c r="C17" s="64" t="str">
        <f>Roster_Selection_Men!AH16</f>
        <v>7914-3030</v>
      </c>
      <c r="D17" s="64" t="str">
        <f>Roster_Selection_Men!AI16</f>
        <v>Riley Devereaux</v>
      </c>
      <c r="E17" s="65"/>
      <c r="F17" s="1" t="str">
        <f>IF(ISERROR(Individual_Scores_Men_JV!E17), " ", IF(Individual_Scores_Men_JV!E17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Roster_Selection_Men!AF17&amp;" " &amp; "JV1 "</f>
        <v xml:space="preserve"> JV1 </v>
      </c>
      <c r="C18" s="64" t="str">
        <f>Roster_Selection_Men!AH17</f>
        <v/>
      </c>
      <c r="D18" s="64" t="str">
        <f>Roster_Selection_Men!AI17</f>
        <v/>
      </c>
      <c r="E18" s="65"/>
      <c r="F18" s="1" t="str">
        <f>IF(ISERROR(Individual_Scores_Men_JV!E18), " ", IF(Individual_Scores_Men_JV!E18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Roster_Selection_Men!AF18&amp;" " &amp; "JV1 "</f>
        <v xml:space="preserve"> JV1 </v>
      </c>
      <c r="C19" s="64" t="str">
        <f>Roster_Selection_Men!AH18</f>
        <v/>
      </c>
      <c r="D19" s="64" t="str">
        <f>Roster_Selection_Men!AI18</f>
        <v/>
      </c>
      <c r="E19" s="65"/>
      <c r="F19" s="1" t="str">
        <f>IF(ISERROR(Individual_Scores_Men_JV!E19), " ", IF(Individual_Scores_Men_JV!E19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971</v>
      </c>
      <c r="C20" s="66" t="str">
        <f>Individual_Scores_Men_JV!C20</f>
        <v/>
      </c>
      <c r="D20" s="67" t="str">
        <f>Individual_Scores_Men_JV!D20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971</v>
      </c>
      <c r="C21" s="66" t="str">
        <f>Individual_Scores_Men_JV!C21</f>
        <v/>
      </c>
      <c r="D21" s="67" t="str">
        <f>Individual_Scores_Men_JV!D21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971</v>
      </c>
      <c r="C22" s="66" t="str">
        <f>Individual_Scores_Men_JV!C22</f>
        <v/>
      </c>
      <c r="D22" s="67" t="str">
        <f>Individual_Scores_Men_JV!D22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Roster_Selection_Men!AF26&amp;" " &amp; "JV1 "</f>
        <v xml:space="preserve">Cleary University JV1 </v>
      </c>
      <c r="C25" s="64" t="str">
        <f>Roster_Selection_Men!AH26</f>
        <v>19-78222</v>
      </c>
      <c r="D25" s="64" t="str">
        <f>Roster_Selection_Men!AI26</f>
        <v>Andrew Robbins</v>
      </c>
      <c r="E25" s="65"/>
      <c r="F25" s="1" t="str">
        <f>IF(ISERROR(Individual_Scores_Men_JV!E25), " ", IF(Individual_Scores_Men_JV!E25 = "Yes", "Yes", "  "))</f>
        <v xml:space="preserve">  </v>
      </c>
      <c r="G25" s="24" t="s">
        <v>925</v>
      </c>
      <c r="H25" s="44">
        <v>167</v>
      </c>
      <c r="I25" s="44">
        <v>174</v>
      </c>
      <c r="J25" s="44">
        <v>173</v>
      </c>
      <c r="K25" s="44">
        <v>181</v>
      </c>
      <c r="L25" s="44">
        <v>169</v>
      </c>
      <c r="M25" s="44">
        <v>168</v>
      </c>
      <c r="N25" s="44">
        <v>138</v>
      </c>
      <c r="O25" s="44">
        <v>173</v>
      </c>
      <c r="P25" s="44">
        <v>173</v>
      </c>
      <c r="Q25" s="44">
        <v>155</v>
      </c>
      <c r="R25" s="44">
        <v>234</v>
      </c>
      <c r="S25" s="44">
        <v>176</v>
      </c>
      <c r="T25" s="44">
        <v>201</v>
      </c>
      <c r="U25" s="44">
        <v>156</v>
      </c>
      <c r="V25" s="44">
        <v>211</v>
      </c>
      <c r="W25" s="44">
        <v>157</v>
      </c>
      <c r="X25" s="19">
        <f>SUM(H25:W25)</f>
        <v>2806</v>
      </c>
      <c r="Y25" s="19">
        <f>COUNTIF(H25:W25, "&gt;0" )</f>
        <v>16</v>
      </c>
      <c r="Z25" s="19">
        <f>X25/Y25</f>
        <v>175.375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Roster_Selection_Men!AF27&amp;" " &amp; "JV1 "</f>
        <v xml:space="preserve">Cleary University JV1 </v>
      </c>
      <c r="C26" s="64" t="str">
        <f>Roster_Selection_Men!AH27</f>
        <v>21-1273</v>
      </c>
      <c r="D26" s="64" t="str">
        <f>Roster_Selection_Men!AI27</f>
        <v>Brent Wood</v>
      </c>
      <c r="E26" s="65"/>
      <c r="F26" s="1" t="str">
        <f>IF(ISERROR(Individual_Scores_Men_JV!E26), " ", IF(Individual_Scores_Men_JV!E26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Roster_Selection_Men!AF28&amp;" " &amp; "JV1 "</f>
        <v xml:space="preserve">Cleary University JV1 </v>
      </c>
      <c r="C27" s="64" t="str">
        <f>Roster_Selection_Men!AH28</f>
        <v>15-120862</v>
      </c>
      <c r="D27" s="64" t="str">
        <f>Roster_Selection_Men!AI28</f>
        <v>Brett Fraser</v>
      </c>
      <c r="E27" s="65"/>
      <c r="F27" s="1" t="str">
        <f>IF(ISERROR(Individual_Scores_Men_JV!E27), " ", IF(Individual_Scores_Men_JV!E27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Roster_Selection_Men!AF29&amp;" " &amp; "JV1 "</f>
        <v xml:space="preserve">Cleary University JV1 </v>
      </c>
      <c r="C28" s="64" t="str">
        <f>Roster_Selection_Men!AH29</f>
        <v>20-46949</v>
      </c>
      <c r="D28" s="64" t="str">
        <f>Roster_Selection_Men!AI29</f>
        <v>Bryce Owens</v>
      </c>
      <c r="E28" s="65"/>
      <c r="F28" s="1" t="str">
        <f>IF(ISERROR(Individual_Scores_Men_JV!E28), " ", IF(Individual_Scores_Men_JV!E28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Roster_Selection_Men!AF30&amp;" " &amp; "JV1 "</f>
        <v xml:space="preserve">Cleary University JV1 </v>
      </c>
      <c r="C29" s="64" t="str">
        <f>Roster_Selection_Men!AH30</f>
        <v>18-54219</v>
      </c>
      <c r="D29" s="64" t="str">
        <f>Roster_Selection_Men!AI30</f>
        <v>Justin De Bont</v>
      </c>
      <c r="E29" s="65"/>
      <c r="F29" s="1" t="str">
        <f>IF(ISERROR(Individual_Scores_Men_JV!E29), " ", IF(Individual_Scores_Men_JV!E29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Roster_Selection_Men!AF31&amp;" " &amp; "JV1 "</f>
        <v xml:space="preserve">Cleary University JV1 </v>
      </c>
      <c r="C30" s="64" t="str">
        <f>Roster_Selection_Men!AH31</f>
        <v>15-164847</v>
      </c>
      <c r="D30" s="64" t="str">
        <f>Roster_Selection_Men!AI31</f>
        <v>Reis Stine</v>
      </c>
      <c r="E30" s="65"/>
      <c r="F30" s="1" t="str">
        <f>IF(ISERROR(Individual_Scores_Men_JV!E30), " ", IF(Individual_Scores_Men_JV!E30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Roster_Selection_Men!AF32&amp;" " &amp; "JV1 "</f>
        <v xml:space="preserve"> JV1 </v>
      </c>
      <c r="C31" s="64" t="str">
        <f>Roster_Selection_Men!AH32</f>
        <v/>
      </c>
      <c r="D31" s="64" t="str">
        <f>Roster_Selection_Men!AI32</f>
        <v/>
      </c>
      <c r="E31" s="65"/>
      <c r="F31" s="1" t="str">
        <f>IF(ISERROR(Individual_Scores_Men_JV!E31), " ", IF(Individual_Scores_Men_JV!E31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Roster_Selection_Men!AF33&amp;" " &amp; "JV1 "</f>
        <v xml:space="preserve"> JV1 </v>
      </c>
      <c r="C32" s="64" t="str">
        <f>Roster_Selection_Men!AH33</f>
        <v/>
      </c>
      <c r="D32" s="64" t="str">
        <f>Roster_Selection_Men!AI33</f>
        <v/>
      </c>
      <c r="E32" s="65"/>
      <c r="F32" s="1" t="str">
        <f>IF(ISERROR(Individual_Scores_Men_JV!E32), " ", IF(Individual_Scores_Men_JV!E32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972</v>
      </c>
      <c r="C33" s="66" t="str">
        <f>Individual_Scores_Men_JV!C33</f>
        <v/>
      </c>
      <c r="D33" s="67" t="str">
        <f>Individual_Scores_Men_JV!D33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972</v>
      </c>
      <c r="C34" s="66" t="str">
        <f>Individual_Scores_Men_JV!C34</f>
        <v/>
      </c>
      <c r="D34" s="67" t="str">
        <f>Individual_Scores_Men_JV!D34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972</v>
      </c>
      <c r="C35" s="66" t="str">
        <f>Individual_Scores_Men_JV!C35</f>
        <v/>
      </c>
      <c r="D35" s="67" t="str">
        <f>Individual_Scores_Men_JV!D35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Roster_Selection_Men!AF40&amp;" " &amp; "JV1 "</f>
        <v xml:space="preserve">Concordia University JV1 </v>
      </c>
      <c r="C38" s="64" t="str">
        <f>Roster_Selection_Men!AH40</f>
        <v>11-225882</v>
      </c>
      <c r="D38" s="64" t="str">
        <f>Roster_Selection_Men!AI40</f>
        <v>Brandon Hiestand</v>
      </c>
      <c r="E38" s="65"/>
      <c r="F38" s="1" t="str">
        <f>IF(ISERROR(Individual_Scores_Men_JV!E38), " ", IF(Individual_Scores_Men_JV!E38 = "Yes", "Yes", "  "))</f>
        <v xml:space="preserve">  </v>
      </c>
      <c r="G38" s="24" t="s">
        <v>925</v>
      </c>
      <c r="H38" s="44">
        <v>187</v>
      </c>
      <c r="I38" s="44">
        <v>190</v>
      </c>
      <c r="J38" s="44">
        <v>204</v>
      </c>
      <c r="K38" s="44">
        <v>168</v>
      </c>
      <c r="L38" s="44">
        <v>206</v>
      </c>
      <c r="M38" s="44">
        <v>147</v>
      </c>
      <c r="N38" s="44">
        <v>153</v>
      </c>
      <c r="O38" s="44">
        <v>146</v>
      </c>
      <c r="P38" s="44">
        <v>157</v>
      </c>
      <c r="Q38" s="44">
        <v>231</v>
      </c>
      <c r="R38" s="44">
        <v>163</v>
      </c>
      <c r="S38" s="44">
        <v>180</v>
      </c>
      <c r="T38" s="44">
        <v>204</v>
      </c>
      <c r="U38" s="44">
        <v>191</v>
      </c>
      <c r="V38" s="44">
        <v>164</v>
      </c>
      <c r="W38" s="44">
        <v>160</v>
      </c>
      <c r="X38" s="19">
        <f>SUM(H38:W38)</f>
        <v>2851</v>
      </c>
      <c r="Y38" s="19">
        <f>COUNTIF(H38:W38, "&gt;0" )</f>
        <v>16</v>
      </c>
      <c r="Z38" s="19">
        <f>X38/Y38</f>
        <v>178.1875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Roster_Selection_Men!AF41&amp;" " &amp; "JV1 "</f>
        <v xml:space="preserve">Concordia University JV1 </v>
      </c>
      <c r="C39" s="64" t="str">
        <f>Roster_Selection_Men!AH41</f>
        <v>11-144778</v>
      </c>
      <c r="D39" s="64" t="str">
        <f>Roster_Selection_Men!AI41</f>
        <v>Caleb Gard</v>
      </c>
      <c r="E39" s="65"/>
      <c r="F39" s="1" t="str">
        <f>IF(ISERROR(Individual_Scores_Men_JV!E39), " ", IF(Individual_Scores_Men_JV!E39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Roster_Selection_Men!AF42&amp;" " &amp; "JV1 "</f>
        <v xml:space="preserve">Concordia University JV1 </v>
      </c>
      <c r="C40" s="64" t="str">
        <f>Roster_Selection_Men!AH42</f>
        <v>7823-208839</v>
      </c>
      <c r="D40" s="64" t="str">
        <f>Roster_Selection_Men!AI42</f>
        <v>Cameron Barrett</v>
      </c>
      <c r="E40" s="65"/>
      <c r="F40" s="1" t="str">
        <f>IF(ISERROR(Individual_Scores_Men_JV!E40), " ", IF(Individual_Scores_Men_JV!E40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Roster_Selection_Men!AF43&amp;" " &amp; "JV1 "</f>
        <v xml:space="preserve">Concordia University JV1 </v>
      </c>
      <c r="C41" s="64" t="str">
        <f>Roster_Selection_Men!AH43</f>
        <v>11-276689</v>
      </c>
      <c r="D41" s="64" t="str">
        <f>Roster_Selection_Men!AI43</f>
        <v>Cole Peters</v>
      </c>
      <c r="E41" s="65"/>
      <c r="F41" s="1" t="str">
        <f>IF(ISERROR(Individual_Scores_Men_JV!E41), " ", IF(Individual_Scores_Men_JV!E41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Roster_Selection_Men!AF44&amp;" " &amp; "JV1 "</f>
        <v xml:space="preserve">Concordia University JV1 </v>
      </c>
      <c r="C42" s="64" t="str">
        <f>Roster_Selection_Men!AH44</f>
        <v>8414-15971</v>
      </c>
      <c r="D42" s="64" t="str">
        <f>Roster_Selection_Men!AI44</f>
        <v>Conner Lackey</v>
      </c>
      <c r="E42" s="65"/>
      <c r="F42" s="1" t="str">
        <f>IF(ISERROR(Individual_Scores_Men_JV!E42), " ", IF(Individual_Scores_Men_JV!E42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Roster_Selection_Men!AF45&amp;" " &amp; "JV1 "</f>
        <v xml:space="preserve">Concordia University JV1 </v>
      </c>
      <c r="C43" s="64" t="str">
        <f>Roster_Selection_Men!AH45</f>
        <v>11-752550</v>
      </c>
      <c r="D43" s="64" t="str">
        <f>Roster_Selection_Men!AI45</f>
        <v>Hunter Fletcher</v>
      </c>
      <c r="E43" s="65"/>
      <c r="F43" s="1" t="str">
        <f>IF(ISERROR(Individual_Scores_Men_JV!E43), " ", IF(Individual_Scores_Men_JV!E43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Roster_Selection_Men!AF46&amp;" " &amp; "JV1 "</f>
        <v xml:space="preserve">Concordia University JV1 </v>
      </c>
      <c r="C44" s="64" t="str">
        <f>Roster_Selection_Men!AH46</f>
        <v>21-3352</v>
      </c>
      <c r="D44" s="64" t="str">
        <f>Roster_Selection_Men!AI46</f>
        <v>Marek Bernhardt</v>
      </c>
      <c r="E44" s="65"/>
      <c r="F44" s="1" t="str">
        <f>IF(ISERROR(Individual_Scores_Men_JV!E44), " ", IF(Individual_Scores_Men_JV!E44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Roster_Selection_Men!AF47&amp;" " &amp; "JV1 "</f>
        <v xml:space="preserve">Concordia University JV1 </v>
      </c>
      <c r="C45" s="64" t="str">
        <f>Roster_Selection_Men!AH47</f>
        <v>11-721550</v>
      </c>
      <c r="D45" s="64" t="str">
        <f>Roster_Selection_Men!AI47</f>
        <v>Nicholas Cranson</v>
      </c>
      <c r="E45" s="65"/>
      <c r="F45" s="1" t="str">
        <f>IF(ISERROR(Individual_Scores_Men_JV!E45), " ", IF(Individual_Scores_Men_JV!E45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973</v>
      </c>
      <c r="C46" s="66" t="str">
        <f>Individual_Scores_Men_JV!C46</f>
        <v/>
      </c>
      <c r="D46" s="67" t="str">
        <f>Individual_Scores_Men_JV!D46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973</v>
      </c>
      <c r="C47" s="66" t="str">
        <f>Individual_Scores_Men_JV!C47</f>
        <v/>
      </c>
      <c r="D47" s="67" t="str">
        <f>Individual_Scores_Men_JV!D47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973</v>
      </c>
      <c r="C48" s="66" t="str">
        <f>Individual_Scores_Men_JV!C48</f>
        <v/>
      </c>
      <c r="D48" s="67" t="str">
        <f>Individual_Scores_Men_JV!D48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Roster_Selection_Men!AJ40&amp;" " &amp; "JV2 "</f>
        <v xml:space="preserve"> JV2 </v>
      </c>
      <c r="C51" s="64" t="str">
        <f>Roster_Selection_Men!AL40</f>
        <v/>
      </c>
      <c r="D51" s="64" t="str">
        <f>Roster_Selection_Men!AM40</f>
        <v/>
      </c>
      <c r="E51" s="65"/>
      <c r="F51" s="1" t="str">
        <f>IF(ISERROR(Individual_Scores_Men_JV!E51), " ", IF(Individual_Scores_Men_JV!E51 = "Yes", "Yes", "  "))</f>
        <v xml:space="preserve">  </v>
      </c>
      <c r="G51" s="24" t="s">
        <v>925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19">
        <f>SUM(H51:W51)</f>
        <v>0</v>
      </c>
      <c r="Y51" s="19">
        <f>COUNTIF(H51:W51, "&gt;0" )</f>
        <v>0</v>
      </c>
      <c r="Z51" s="19" t="e">
        <f>X51/Y51</f>
        <v>#DIV/0!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Roster_Selection_Men!AJ41&amp;" " &amp; "JV2 "</f>
        <v xml:space="preserve"> JV2 </v>
      </c>
      <c r="C52" s="64" t="str">
        <f>Roster_Selection_Men!AL41</f>
        <v/>
      </c>
      <c r="D52" s="64" t="str">
        <f>Roster_Selection_Men!AM41</f>
        <v/>
      </c>
      <c r="E52" s="65"/>
      <c r="F52" s="1" t="str">
        <f>IF(ISERROR(Individual_Scores_Men_JV!E52), " ", IF(Individual_Scores_Men_JV!E52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Roster_Selection_Men!AJ42&amp;" " &amp; "JV2 "</f>
        <v xml:space="preserve"> JV2 </v>
      </c>
      <c r="C53" s="64" t="str">
        <f>Roster_Selection_Men!AL42</f>
        <v/>
      </c>
      <c r="D53" s="64" t="str">
        <f>Roster_Selection_Men!AM42</f>
        <v/>
      </c>
      <c r="E53" s="65"/>
      <c r="F53" s="1" t="str">
        <f>IF(ISERROR(Individual_Scores_Men_JV!E53), " ", IF(Individual_Scores_Men_JV!E53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Roster_Selection_Men!AJ43&amp;" " &amp; "JV2 "</f>
        <v xml:space="preserve"> JV2 </v>
      </c>
      <c r="C54" s="64" t="str">
        <f>Roster_Selection_Men!AL43</f>
        <v/>
      </c>
      <c r="D54" s="64" t="str">
        <f>Roster_Selection_Men!AM43</f>
        <v/>
      </c>
      <c r="E54" s="65"/>
      <c r="F54" s="1" t="str">
        <f>IF(ISERROR(Individual_Scores_Men_JV!E54), " ", IF(Individual_Scores_Men_JV!E54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Roster_Selection_Men!AJ44&amp;" " &amp; "JV2 "</f>
        <v xml:space="preserve"> JV2 </v>
      </c>
      <c r="C55" s="64" t="str">
        <f>Roster_Selection_Men!AL44</f>
        <v/>
      </c>
      <c r="D55" s="64" t="str">
        <f>Roster_Selection_Men!AM44</f>
        <v/>
      </c>
      <c r="E55" s="65"/>
      <c r="F55" s="1" t="str">
        <f>IF(ISERROR(Individual_Scores_Men_JV!E55), " ", IF(Individual_Scores_Men_JV!E55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Roster_Selection_Men!AJ45&amp;" " &amp; "JV2 "</f>
        <v xml:space="preserve"> JV2 </v>
      </c>
      <c r="C56" s="64" t="str">
        <f>Roster_Selection_Men!AL45</f>
        <v/>
      </c>
      <c r="D56" s="64" t="str">
        <f>Roster_Selection_Men!AM45</f>
        <v/>
      </c>
      <c r="E56" s="65"/>
      <c r="F56" s="1" t="str">
        <f>IF(ISERROR(Individual_Scores_Men_JV!E56), " ", IF(Individual_Scores_Men_JV!E56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Roster_Selection_Men!AJ46&amp;" " &amp; "JV2 "</f>
        <v xml:space="preserve"> JV2 </v>
      </c>
      <c r="C57" s="64" t="str">
        <f>Roster_Selection_Men!AL46</f>
        <v/>
      </c>
      <c r="D57" s="64" t="str">
        <f>Roster_Selection_Men!AM46</f>
        <v/>
      </c>
      <c r="E57" s="65"/>
      <c r="F57" s="1" t="str">
        <f>IF(ISERROR(Individual_Scores_Men_JV!E57), " ", IF(Individual_Scores_Men_JV!E57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Roster_Selection_Men!AJ47&amp;" " &amp; "JV2 "</f>
        <v xml:space="preserve"> JV2 </v>
      </c>
      <c r="C58" s="64" t="str">
        <f>Roster_Selection_Men!AL47</f>
        <v/>
      </c>
      <c r="D58" s="64" t="str">
        <f>Roster_Selection_Men!AM47</f>
        <v/>
      </c>
      <c r="E58" s="65"/>
      <c r="F58" s="1" t="str">
        <f>IF(ISERROR(Individual_Scores_Men_JV!E58), " ", IF(Individual_Scores_Men_JV!E58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973</v>
      </c>
      <c r="C59" s="66" t="str">
        <f>Individual_Scores_Men_JV!C59</f>
        <v/>
      </c>
      <c r="D59" s="67" t="str">
        <f>Individual_Scores_Men_JV!D59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973</v>
      </c>
      <c r="C60" s="66" t="str">
        <f>Individual_Scores_Men_JV!C60</f>
        <v/>
      </c>
      <c r="D60" s="67" t="str">
        <f>Individual_Scores_Men_JV!D60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973</v>
      </c>
      <c r="C61" s="66" t="str">
        <f>Individual_Scores_Men_JV!C61</f>
        <v/>
      </c>
      <c r="D61" s="67" t="str">
        <f>Individual_Scores_Men_JV!D61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Roster_Selection_Men!AF61&amp;" " &amp; "JV1 "</f>
        <v xml:space="preserve">Cornerstone University JV1 </v>
      </c>
      <c r="C64" s="64" t="str">
        <f>Roster_Selection_Men!AH61</f>
        <v>23-1235</v>
      </c>
      <c r="D64" s="64" t="str">
        <f>Roster_Selection_Men!AI61</f>
        <v>Levi Heerema</v>
      </c>
      <c r="E64" s="65"/>
      <c r="F64" s="1" t="str">
        <f>IF(ISERROR(Individual_Scores_Men_JV!E64), " ", IF(Individual_Scores_Men_JV!E64 = "Yes", "Yes", "  "))</f>
        <v xml:space="preserve">  </v>
      </c>
      <c r="G64" s="24" t="s">
        <v>925</v>
      </c>
      <c r="H64" s="44">
        <v>104</v>
      </c>
      <c r="I64" s="44">
        <v>89</v>
      </c>
      <c r="J64" s="44">
        <v>93</v>
      </c>
      <c r="K64" s="44">
        <v>93</v>
      </c>
      <c r="L64" s="44">
        <v>98</v>
      </c>
      <c r="M64" s="44">
        <v>113</v>
      </c>
      <c r="N64" s="44">
        <v>82</v>
      </c>
      <c r="O64" s="44">
        <v>82</v>
      </c>
      <c r="P64" s="44">
        <v>96</v>
      </c>
      <c r="Q64" s="44">
        <v>88</v>
      </c>
      <c r="R64" s="44">
        <v>106</v>
      </c>
      <c r="S64" s="44">
        <v>73</v>
      </c>
      <c r="T64" s="44">
        <v>92</v>
      </c>
      <c r="U64" s="44">
        <v>97</v>
      </c>
      <c r="V64" s="44">
        <v>86</v>
      </c>
      <c r="W64" s="44">
        <v>96</v>
      </c>
      <c r="X64" s="19">
        <f>SUM(H64:W64)</f>
        <v>1488</v>
      </c>
      <c r="Y64" s="19">
        <f>COUNTIF(H64:W64, "&gt;0" )</f>
        <v>16</v>
      </c>
      <c r="Z64" s="19">
        <f>X64/Y64</f>
        <v>93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Roster_Selection_Men!AF62&amp;" " &amp; "JV1 "</f>
        <v xml:space="preserve">Cornerstone University JV1 </v>
      </c>
      <c r="C65" s="64" t="str">
        <f>Roster_Selection_Men!AH62</f>
        <v>23-1234</v>
      </c>
      <c r="D65" s="64" t="str">
        <f>Roster_Selection_Men!AI62</f>
        <v>Nathan Slowik</v>
      </c>
      <c r="E65" s="65"/>
      <c r="F65" s="1" t="str">
        <f>IF(ISERROR(Individual_Scores_Men_JV!E65), " ", IF(Individual_Scores_Men_JV!E65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Roster_Selection_Men!AF63&amp;" " &amp; "JV1 "</f>
        <v xml:space="preserve">Cornerstone University JV1 </v>
      </c>
      <c r="C66" s="64" t="str">
        <f>Roster_Selection_Men!AH63</f>
        <v>23-1237</v>
      </c>
      <c r="D66" s="64" t="str">
        <f>Roster_Selection_Men!AI63</f>
        <v>Robert Phillips</v>
      </c>
      <c r="E66" s="65"/>
      <c r="F66" s="1" t="str">
        <f>IF(ISERROR(Individual_Scores_Men_JV!E66), " ", IF(Individual_Scores_Men_JV!E66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Roster_Selection_Men!AF64&amp;" " &amp; "JV1 "</f>
        <v xml:space="preserve"> JV1 </v>
      </c>
      <c r="C67" s="64" t="str">
        <f>Roster_Selection_Men!AH64</f>
        <v/>
      </c>
      <c r="D67" s="64" t="str">
        <f>Roster_Selection_Men!AI64</f>
        <v/>
      </c>
      <c r="E67" s="65"/>
      <c r="F67" s="1" t="str">
        <f>IF(ISERROR(Individual_Scores_Men_JV!E67), " ", IF(Individual_Scores_Men_JV!E67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Roster_Selection_Men!AF65&amp;" " &amp; "JV1 "</f>
        <v xml:space="preserve"> JV1 </v>
      </c>
      <c r="C68" s="64" t="str">
        <f>Roster_Selection_Men!AH65</f>
        <v/>
      </c>
      <c r="D68" s="64" t="str">
        <f>Roster_Selection_Men!AI65</f>
        <v/>
      </c>
      <c r="E68" s="65"/>
      <c r="F68" s="1" t="str">
        <f>IF(ISERROR(Individual_Scores_Men_JV!E68), " ", IF(Individual_Scores_Men_JV!E68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Roster_Selection_Men!AF66&amp;" " &amp; "JV1 "</f>
        <v xml:space="preserve"> JV1 </v>
      </c>
      <c r="C69" s="64" t="str">
        <f>Roster_Selection_Men!AH66</f>
        <v/>
      </c>
      <c r="D69" s="64" t="str">
        <f>Roster_Selection_Men!AI66</f>
        <v/>
      </c>
      <c r="E69" s="65"/>
      <c r="F69" s="1" t="str">
        <f>IF(ISERROR(Individual_Scores_Men_JV!E69), " ", IF(Individual_Scores_Men_JV!E69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Roster_Selection_Men!AF67&amp;" " &amp; "JV1 "</f>
        <v xml:space="preserve"> JV1 </v>
      </c>
      <c r="C70" s="64" t="str">
        <f>Roster_Selection_Men!AH67</f>
        <v/>
      </c>
      <c r="D70" s="64" t="str">
        <f>Roster_Selection_Men!AI67</f>
        <v/>
      </c>
      <c r="E70" s="65"/>
      <c r="F70" s="1" t="str">
        <f>IF(ISERROR(Individual_Scores_Men_JV!E70), " ", IF(Individual_Scores_Men_JV!E70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Roster_Selection_Men!AF68&amp;" " &amp; "JV1 "</f>
        <v xml:space="preserve"> JV1 </v>
      </c>
      <c r="C71" s="64" t="str">
        <f>Roster_Selection_Men!AH68</f>
        <v/>
      </c>
      <c r="D71" s="64" t="str">
        <f>Roster_Selection_Men!AI68</f>
        <v/>
      </c>
      <c r="E71" s="65"/>
      <c r="F71" s="1" t="str">
        <f>IF(ISERROR(Individual_Scores_Men_JV!E71), " ", IF(Individual_Scores_Men_JV!E71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974</v>
      </c>
      <c r="C72" s="66" t="str">
        <f>Individual_Scores_Men_JV!C72</f>
        <v/>
      </c>
      <c r="D72" s="67" t="str">
        <f>Individual_Scores_Men_JV!D72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974</v>
      </c>
      <c r="C73" s="66" t="str">
        <f>Individual_Scores_Men_JV!C73</f>
        <v/>
      </c>
      <c r="D73" s="67" t="str">
        <f>Individual_Scores_Men_JV!D73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974</v>
      </c>
      <c r="C74" s="66" t="str">
        <f>Individual_Scores_Men_JV!C74</f>
        <v/>
      </c>
      <c r="D74" s="67" t="str">
        <f>Individual_Scores_Men_JV!D74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Roster_Selection_Men!AF70&amp;" " &amp; "JV1 "</f>
        <v xml:space="preserve">Ferris State University JV1 </v>
      </c>
      <c r="C77" s="64" t="str">
        <f>Roster_Selection_Men!AH70</f>
        <v>19-38344</v>
      </c>
      <c r="D77" s="64" t="str">
        <f>Roster_Selection_Men!AI70</f>
        <v>Benjamin Gehman</v>
      </c>
      <c r="E77" s="65"/>
      <c r="F77" s="1" t="str">
        <f>IF(ISERROR(Individual_Scores_Men_JV!E77), " ", IF(Individual_Scores_Men_JV!E77 = "Yes", "Yes", "  "))</f>
        <v xml:space="preserve">  </v>
      </c>
      <c r="G77" s="24" t="s">
        <v>925</v>
      </c>
      <c r="H77" s="44">
        <v>198</v>
      </c>
      <c r="I77" s="44">
        <v>151</v>
      </c>
      <c r="J77" s="44">
        <v>159</v>
      </c>
      <c r="K77" s="44">
        <v>130</v>
      </c>
      <c r="L77" s="44">
        <v>173</v>
      </c>
      <c r="M77" s="44">
        <v>152</v>
      </c>
      <c r="N77" s="44">
        <v>149</v>
      </c>
      <c r="O77" s="44">
        <v>204</v>
      </c>
      <c r="P77" s="44">
        <v>154</v>
      </c>
      <c r="Q77" s="44">
        <v>216</v>
      </c>
      <c r="R77" s="44">
        <v>182</v>
      </c>
      <c r="S77" s="44">
        <v>199</v>
      </c>
      <c r="T77" s="44">
        <v>161</v>
      </c>
      <c r="U77" s="44">
        <v>213</v>
      </c>
      <c r="V77" s="44">
        <v>184</v>
      </c>
      <c r="W77" s="44">
        <v>149</v>
      </c>
      <c r="X77" s="19">
        <f>SUM(H77:W77)</f>
        <v>2774</v>
      </c>
      <c r="Y77" s="19">
        <f>COUNTIF(H77:W77, "&gt;0" )</f>
        <v>16</v>
      </c>
      <c r="Z77" s="19">
        <f>X77/Y77</f>
        <v>173.375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Roster_Selection_Men!AF71&amp;" " &amp; "JV1 "</f>
        <v xml:space="preserve">Ferris State University JV1 </v>
      </c>
      <c r="C78" s="64" t="str">
        <f>Roster_Selection_Men!AH71</f>
        <v>21-23060</v>
      </c>
      <c r="D78" s="64" t="str">
        <f>Roster_Selection_Men!AI71</f>
        <v>Cale Herzenstiel</v>
      </c>
      <c r="E78" s="65"/>
      <c r="F78" s="1" t="str">
        <f>IF(ISERROR(Individual_Scores_Men_JV!E78), " ", IF(Individual_Scores_Men_JV!E78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Roster_Selection_Men!AF72&amp;" " &amp; "JV1 "</f>
        <v xml:space="preserve">Ferris State University JV1 </v>
      </c>
      <c r="C79" s="64" t="str">
        <f>Roster_Selection_Men!AH72</f>
        <v>19-39059</v>
      </c>
      <c r="D79" s="64" t="str">
        <f>Roster_Selection_Men!AI72</f>
        <v>Charlie Glamzi</v>
      </c>
      <c r="E79" s="65"/>
      <c r="F79" s="1" t="str">
        <f>IF(ISERROR(Individual_Scores_Men_JV!E79), " ", IF(Individual_Scores_Men_JV!E79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Roster_Selection_Men!AF73&amp;" " &amp; "JV1 "</f>
        <v xml:space="preserve">Ferris State University JV1 </v>
      </c>
      <c r="C80" s="64" t="str">
        <f>Roster_Selection_Men!AH73</f>
        <v>9815-3828</v>
      </c>
      <c r="D80" s="64" t="str">
        <f>Roster_Selection_Men!AI73</f>
        <v>Jevik Freeman</v>
      </c>
      <c r="E80" s="65"/>
      <c r="F80" s="1" t="str">
        <f>IF(ISERROR(Individual_Scores_Men_JV!E80), " ", IF(Individual_Scores_Men_JV!E80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Roster_Selection_Men!AF74&amp;" " &amp; "JV1 "</f>
        <v xml:space="preserve">Ferris State University JV1 </v>
      </c>
      <c r="C81" s="64" t="str">
        <f>Roster_Selection_Men!AH74</f>
        <v>9721-8043</v>
      </c>
      <c r="D81" s="64" t="str">
        <f>Roster_Selection_Men!AI74</f>
        <v>Konnor Brugh</v>
      </c>
      <c r="E81" s="65"/>
      <c r="F81" s="1" t="str">
        <f>IF(ISERROR(Individual_Scores_Men_JV!E81), " ", IF(Individual_Scores_Men_JV!E81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Roster_Selection_Men!AF75&amp;" " &amp; "JV1 "</f>
        <v xml:space="preserve">Ferris State University JV1 </v>
      </c>
      <c r="C82" s="64" t="str">
        <f>Roster_Selection_Men!AH75</f>
        <v>23-14814</v>
      </c>
      <c r="D82" s="64" t="str">
        <f>Roster_Selection_Men!AI75</f>
        <v>Tyler Pierce</v>
      </c>
      <c r="E82" s="65"/>
      <c r="F82" s="1" t="str">
        <f>IF(ISERROR(Individual_Scores_Men_JV!E82), " ", IF(Individual_Scores_Men_JV!E82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Roster_Selection_Men!AF76&amp;" " &amp; "JV1 "</f>
        <v xml:space="preserve"> JV1 </v>
      </c>
      <c r="C83" s="64" t="str">
        <f>Roster_Selection_Men!AH76</f>
        <v/>
      </c>
      <c r="D83" s="64" t="str">
        <f>Roster_Selection_Men!AI76</f>
        <v/>
      </c>
      <c r="E83" s="65"/>
      <c r="F83" s="1" t="str">
        <f>IF(ISERROR(Individual_Scores_Men_JV!E83), " ", IF(Individual_Scores_Men_JV!E83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Roster_Selection_Men!AF77&amp;" " &amp; "JV1 "</f>
        <v xml:space="preserve"> JV1 </v>
      </c>
      <c r="C84" s="64" t="str">
        <f>Roster_Selection_Men!AH77</f>
        <v/>
      </c>
      <c r="D84" s="64" t="str">
        <f>Roster_Selection_Men!AI77</f>
        <v/>
      </c>
      <c r="E84" s="65"/>
      <c r="F84" s="1" t="str">
        <f>IF(ISERROR(Individual_Scores_Men_JV!E84), " ", IF(Individual_Scores_Men_JV!E84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975</v>
      </c>
      <c r="C85" s="66" t="str">
        <f>Individual_Scores_Men_JV!C85</f>
        <v/>
      </c>
      <c r="D85" s="67" t="str">
        <f>Individual_Scores_Men_JV!D85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975</v>
      </c>
      <c r="C86" s="66" t="str">
        <f>Individual_Scores_Men_JV!C86</f>
        <v/>
      </c>
      <c r="D86" s="67" t="str">
        <f>Individual_Scores_Men_JV!D86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975</v>
      </c>
      <c r="C87" s="66" t="str">
        <f>Individual_Scores_Men_JV!C87</f>
        <v/>
      </c>
      <c r="D87" s="67" t="str">
        <f>Individual_Scores_Men_JV!D87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Roster_Selection_Men!AF81&amp;" " &amp; "JV1 "</f>
        <v xml:space="preserve">Grand Valley State University JV1 </v>
      </c>
      <c r="C90" s="64" t="str">
        <f>Roster_Selection_Men!AH81</f>
        <v>23-10105</v>
      </c>
      <c r="D90" s="64" t="str">
        <f>Roster_Selection_Men!AI81</f>
        <v>Chloe Witter</v>
      </c>
      <c r="E90" s="65"/>
      <c r="F90" s="1" t="str">
        <f>IF(ISERROR(Individual_Scores_Men_JV!E90), " ", IF(Individual_Scores_Men_JV!E90 = "Yes", "Yes", "  "))</f>
        <v xml:space="preserve">  </v>
      </c>
      <c r="G90" s="24" t="s">
        <v>925</v>
      </c>
      <c r="H90" s="44">
        <v>73</v>
      </c>
      <c r="I90" s="44">
        <v>69</v>
      </c>
      <c r="J90" s="44">
        <v>75</v>
      </c>
      <c r="K90" s="44">
        <v>94</v>
      </c>
      <c r="L90" s="44">
        <v>71</v>
      </c>
      <c r="M90" s="44">
        <v>61</v>
      </c>
      <c r="N90" s="44">
        <v>86</v>
      </c>
      <c r="O90" s="44">
        <v>85</v>
      </c>
      <c r="P90" s="44">
        <v>54</v>
      </c>
      <c r="Q90" s="44">
        <v>92</v>
      </c>
      <c r="R90" s="44">
        <v>82</v>
      </c>
      <c r="S90" s="44">
        <v>74</v>
      </c>
      <c r="T90" s="44">
        <v>58</v>
      </c>
      <c r="U90" s="44">
        <v>79</v>
      </c>
      <c r="V90" s="44">
        <v>111</v>
      </c>
      <c r="W90" s="44">
        <v>60</v>
      </c>
      <c r="X90" s="19">
        <f>SUM(H90:W90)</f>
        <v>1224</v>
      </c>
      <c r="Y90" s="19">
        <f>COUNTIF(H90:W90, "&gt;0" )</f>
        <v>16</v>
      </c>
      <c r="Z90" s="19">
        <f>X90/Y90</f>
        <v>76.5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Roster_Selection_Men!AF82&amp;" " &amp; "JV1 "</f>
        <v xml:space="preserve">Grand Valley State University JV1 </v>
      </c>
      <c r="C91" s="64" t="str">
        <f>Roster_Selection_Men!AH82</f>
        <v>18-40483</v>
      </c>
      <c r="D91" s="64" t="str">
        <f>Roster_Selection_Men!AI82</f>
        <v>Delaney Morrin</v>
      </c>
      <c r="E91" s="65"/>
      <c r="F91" s="1" t="str">
        <f>IF(ISERROR(Individual_Scores_Men_JV!E91), " ", IF(Individual_Scores_Men_JV!E91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Roster_Selection_Men!AF83&amp;" " &amp; "JV1 "</f>
        <v xml:space="preserve">Grand Valley State University JV1 </v>
      </c>
      <c r="C92" s="64" t="str">
        <f>Roster_Selection_Men!AH83</f>
        <v>23-22245</v>
      </c>
      <c r="D92" s="64" t="str">
        <f>Roster_Selection_Men!AI83</f>
        <v>Dylan Vavrick</v>
      </c>
      <c r="E92" s="65"/>
      <c r="F92" s="1" t="str">
        <f>IF(ISERROR(Individual_Scores_Men_JV!E92), " ", IF(Individual_Scores_Men_JV!E92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Roster_Selection_Men!AF84&amp;" " &amp; "JV1 "</f>
        <v xml:space="preserve">Grand Valley State University JV1 </v>
      </c>
      <c r="C93" s="64" t="str">
        <f>Roster_Selection_Men!AH84</f>
        <v>23-10096</v>
      </c>
      <c r="D93" s="64" t="str">
        <f>Roster_Selection_Men!AI84</f>
        <v>Eric Moras</v>
      </c>
      <c r="E93" s="65"/>
      <c r="F93" s="1" t="str">
        <f>IF(ISERROR(Individual_Scores_Men_JV!E93), " ", IF(Individual_Scores_Men_JV!E93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Roster_Selection_Men!AF85&amp;" " &amp; "JV1 "</f>
        <v xml:space="preserve">Grand Valley State University JV1 </v>
      </c>
      <c r="C94" s="64" t="str">
        <f>Roster_Selection_Men!AH85</f>
        <v>23-10114</v>
      </c>
      <c r="D94" s="64" t="str">
        <f>Roster_Selection_Men!AI85</f>
        <v>Natalie Davis</v>
      </c>
      <c r="E94" s="65"/>
      <c r="F94" s="1" t="str">
        <f>IF(ISERROR(Individual_Scores_Men_JV!E94), " ", IF(Individual_Scores_Men_JV!E94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Roster_Selection_Men!AF86&amp;" " &amp; "JV1 "</f>
        <v xml:space="preserve"> JV1 </v>
      </c>
      <c r="C95" s="64" t="str">
        <f>Roster_Selection_Men!AH86</f>
        <v/>
      </c>
      <c r="D95" s="64" t="str">
        <f>Roster_Selection_Men!AI86</f>
        <v/>
      </c>
      <c r="E95" s="65"/>
      <c r="F95" s="1" t="str">
        <f>IF(ISERROR(Individual_Scores_Men_JV!E95), " ", IF(Individual_Scores_Men_JV!E95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Roster_Selection_Men!AF87&amp;" " &amp; "JV1 "</f>
        <v xml:space="preserve"> JV1 </v>
      </c>
      <c r="C96" s="64" t="str">
        <f>Roster_Selection_Men!AH87</f>
        <v/>
      </c>
      <c r="D96" s="64" t="str">
        <f>Roster_Selection_Men!AI87</f>
        <v/>
      </c>
      <c r="E96" s="65"/>
      <c r="F96" s="1" t="str">
        <f>IF(ISERROR(Individual_Scores_Men_JV!E96), " ", IF(Individual_Scores_Men_JV!E96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Roster_Selection_Men!AF88&amp;" " &amp; "JV1 "</f>
        <v xml:space="preserve"> JV1 </v>
      </c>
      <c r="C97" s="64" t="str">
        <f>Roster_Selection_Men!AH88</f>
        <v/>
      </c>
      <c r="D97" s="64" t="str">
        <f>Roster_Selection_Men!AI88</f>
        <v/>
      </c>
      <c r="E97" s="65"/>
      <c r="F97" s="1" t="str">
        <f>IF(ISERROR(Individual_Scores_Men_JV!E97), " ", IF(Individual_Scores_Men_JV!E97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976</v>
      </c>
      <c r="C98" s="66" t="str">
        <f>Individual_Scores_Men_JV!C98</f>
        <v/>
      </c>
      <c r="D98" s="67" t="str">
        <f>Individual_Scores_Men_JV!D98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976</v>
      </c>
      <c r="C99" s="66" t="str">
        <f>Individual_Scores_Men_JV!C99</f>
        <v/>
      </c>
      <c r="D99" s="67" t="str">
        <f>Individual_Scores_Men_JV!D99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976</v>
      </c>
      <c r="C100" s="66" t="str">
        <f>Individual_Scores_Men_JV!C100</f>
        <v/>
      </c>
      <c r="D100" s="67" t="str">
        <f>Individual_Scores_Men_JV!D100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Roster_Selection_Men!AF93&amp;" " &amp; "JV1 "</f>
        <v xml:space="preserve">Indiana Institute Of Technology JV1 </v>
      </c>
      <c r="C103" s="64" t="str">
        <f>Roster_Selection_Men!AH93</f>
        <v>9024-115159</v>
      </c>
      <c r="D103" s="64" t="str">
        <f>Roster_Selection_Men!AI93</f>
        <v>Anthony Daniels</v>
      </c>
      <c r="E103" s="65"/>
      <c r="F103" s="1" t="str">
        <f>IF(ISERROR(Individual_Scores_Men_JV!E103), " ", IF(Individual_Scores_Men_JV!E103 = "Yes", "Yes", "  "))</f>
        <v xml:space="preserve">  </v>
      </c>
      <c r="G103" s="24" t="s">
        <v>925</v>
      </c>
      <c r="H103" s="44">
        <v>185</v>
      </c>
      <c r="I103" s="44">
        <v>227</v>
      </c>
      <c r="J103" s="44">
        <v>221</v>
      </c>
      <c r="K103" s="44">
        <v>163</v>
      </c>
      <c r="L103" s="44">
        <v>224</v>
      </c>
      <c r="M103" s="44">
        <v>241</v>
      </c>
      <c r="N103" s="44">
        <v>221</v>
      </c>
      <c r="O103" s="44">
        <v>199</v>
      </c>
      <c r="P103" s="44">
        <v>209</v>
      </c>
      <c r="Q103" s="44">
        <v>166</v>
      </c>
      <c r="R103" s="44">
        <v>221</v>
      </c>
      <c r="S103" s="44">
        <v>190</v>
      </c>
      <c r="T103" s="44">
        <v>191</v>
      </c>
      <c r="U103" s="44">
        <v>249</v>
      </c>
      <c r="V103" s="44">
        <v>192</v>
      </c>
      <c r="W103" s="44">
        <v>203</v>
      </c>
      <c r="X103" s="19">
        <f>SUM(H103:W103)</f>
        <v>3302</v>
      </c>
      <c r="Y103" s="19">
        <f>COUNTIF(H103:W103, "&gt;0" )</f>
        <v>16</v>
      </c>
      <c r="Z103" s="19">
        <f>X103/Y103</f>
        <v>206.375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Roster_Selection_Men!AF94&amp;" " &amp; "JV1 "</f>
        <v xml:space="preserve">Indiana Institute Of Technology JV1 </v>
      </c>
      <c r="C104" s="64" t="str">
        <f>Roster_Selection_Men!AH94</f>
        <v>11-274294</v>
      </c>
      <c r="D104" s="64" t="str">
        <f>Roster_Selection_Men!AI94</f>
        <v>Dylan Bulusan</v>
      </c>
      <c r="E104" s="65"/>
      <c r="F104" s="1" t="str">
        <f>IF(ISERROR(Individual_Scores_Men_JV!E104), " ", IF(Individual_Scores_Men_JV!E104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Roster_Selection_Men!AF95&amp;" " &amp; "JV1 "</f>
        <v xml:space="preserve">Indiana Institute Of Technology JV1 </v>
      </c>
      <c r="C105" s="64" t="str">
        <f>Roster_Selection_Men!AH95</f>
        <v>11-293040</v>
      </c>
      <c r="D105" s="64" t="str">
        <f>Roster_Selection_Men!AI95</f>
        <v>Jacob Hull</v>
      </c>
      <c r="E105" s="65"/>
      <c r="F105" s="1" t="str">
        <f>IF(ISERROR(Individual_Scores_Men_JV!E105), " ", IF(Individual_Scores_Men_JV!E105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Roster_Selection_Men!AF96&amp;" " &amp; "JV1 "</f>
        <v xml:space="preserve">Indiana Institute Of Technology JV1 </v>
      </c>
      <c r="C106" s="64" t="str">
        <f>Roster_Selection_Men!AH96</f>
        <v>11-615880</v>
      </c>
      <c r="D106" s="64" t="str">
        <f>Roster_Selection_Men!AI96</f>
        <v>Javier Ison</v>
      </c>
      <c r="E106" s="65"/>
      <c r="F106" s="1" t="str">
        <f>IF(ISERROR(Individual_Scores_Men_JV!E106), " ", IF(Individual_Scores_Men_JV!E106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Roster_Selection_Men!AF97&amp;" " &amp; "JV1 "</f>
        <v xml:space="preserve">Indiana Institute Of Technology JV1 </v>
      </c>
      <c r="C107" s="64" t="str">
        <f>Roster_Selection_Men!AH97</f>
        <v>11-434569</v>
      </c>
      <c r="D107" s="64" t="str">
        <f>Roster_Selection_Men!AI97</f>
        <v>Joey Price</v>
      </c>
      <c r="E107" s="65"/>
      <c r="F107" s="1" t="str">
        <f>IF(ISERROR(Individual_Scores_Men_JV!E107), " ", IF(Individual_Scores_Men_JV!E107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Roster_Selection_Men!AF98&amp;" " &amp; "JV1 "</f>
        <v xml:space="preserve">Indiana Institute Of Technology JV1 </v>
      </c>
      <c r="C108" s="64" t="str">
        <f>Roster_Selection_Men!AH98</f>
        <v>18-59855</v>
      </c>
      <c r="D108" s="64" t="str">
        <f>Roster_Selection_Men!AI98</f>
        <v>Nick Schwartz</v>
      </c>
      <c r="E108" s="65"/>
      <c r="F108" s="1" t="str">
        <f>IF(ISERROR(Individual_Scores_Men_JV!E108), " ", IF(Individual_Scores_Men_JV!E108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Roster_Selection_Men!AF99&amp;" " &amp; "JV1 "</f>
        <v xml:space="preserve">Indiana Institute Of Technology JV1 </v>
      </c>
      <c r="C109" s="64" t="str">
        <f>Roster_Selection_Men!AH99</f>
        <v>11-763514</v>
      </c>
      <c r="D109" s="64" t="str">
        <f>Roster_Selection_Men!AI99</f>
        <v>Ralph Carbone</v>
      </c>
      <c r="E109" s="65"/>
      <c r="F109" s="1" t="str">
        <f>IF(ISERROR(Individual_Scores_Men_JV!E109), " ", IF(Individual_Scores_Men_JV!E109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Roster_Selection_Men!AF100&amp;" " &amp; "JV1 "</f>
        <v xml:space="preserve">Indiana Institute Of Technology JV1 </v>
      </c>
      <c r="C110" s="64" t="str">
        <f>Roster_Selection_Men!AH100</f>
        <v>22-30830</v>
      </c>
      <c r="D110" s="64" t="str">
        <f>Roster_Selection_Men!AI100</f>
        <v>Tyler Inthanongxay</v>
      </c>
      <c r="E110" s="65"/>
      <c r="F110" s="1" t="str">
        <f>IF(ISERROR(Individual_Scores_Men_JV!E110), " ", IF(Individual_Scores_Men_JV!E110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977</v>
      </c>
      <c r="C111" s="66" t="str">
        <f>Individual_Scores_Men_JV!C111</f>
        <v/>
      </c>
      <c r="D111" s="67" t="str">
        <f>Individual_Scores_Men_JV!D111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977</v>
      </c>
      <c r="C112" s="66" t="str">
        <f>Individual_Scores_Men_JV!C112</f>
        <v/>
      </c>
      <c r="D112" s="67" t="str">
        <f>Individual_Scores_Men_JV!D112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977</v>
      </c>
      <c r="C113" s="66" t="str">
        <f>Individual_Scores_Men_JV!C113</f>
        <v/>
      </c>
      <c r="D113" s="67" t="str">
        <f>Individual_Scores_Men_JV!D113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Roster_Selection_Men!AJ93&amp;" " &amp; "JV2 "</f>
        <v xml:space="preserve">Indiana Institute Of Technology JV2 </v>
      </c>
      <c r="C116" s="64" t="str">
        <f>Roster_Selection_Men!AL93</f>
        <v>11-655419</v>
      </c>
      <c r="D116" s="64" t="str">
        <f>Roster_Selection_Men!AM93</f>
        <v>Ashton Kiessling</v>
      </c>
      <c r="E116" s="65"/>
      <c r="F116" s="1" t="str">
        <f>IF(ISERROR(Individual_Scores_Men_JV!E116), " ", IF(Individual_Scores_Men_JV!E116 = "Yes", "Yes", "  "))</f>
        <v xml:space="preserve">  </v>
      </c>
      <c r="G116" s="24" t="s">
        <v>925</v>
      </c>
      <c r="H116" s="44">
        <v>160</v>
      </c>
      <c r="I116" s="44">
        <v>203</v>
      </c>
      <c r="J116" s="44">
        <v>170</v>
      </c>
      <c r="K116" s="44">
        <v>169</v>
      </c>
      <c r="L116" s="44">
        <v>186</v>
      </c>
      <c r="M116" s="44">
        <v>162</v>
      </c>
      <c r="N116" s="44">
        <v>157</v>
      </c>
      <c r="O116" s="44">
        <v>152</v>
      </c>
      <c r="P116" s="44">
        <v>162</v>
      </c>
      <c r="Q116" s="44">
        <v>207</v>
      </c>
      <c r="R116" s="44">
        <v>210</v>
      </c>
      <c r="S116" s="44">
        <v>172</v>
      </c>
      <c r="T116" s="44">
        <v>187</v>
      </c>
      <c r="U116" s="44">
        <v>169</v>
      </c>
      <c r="V116" s="44">
        <v>122</v>
      </c>
      <c r="W116" s="44">
        <v>131</v>
      </c>
      <c r="X116" s="19">
        <f>SUM(H116:W116)</f>
        <v>2719</v>
      </c>
      <c r="Y116" s="19">
        <f>COUNTIF(H116:W116, "&gt;0" )</f>
        <v>16</v>
      </c>
      <c r="Z116" s="19">
        <f>X116/Y116</f>
        <v>169.9375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Roster_Selection_Men!AJ94&amp;" " &amp; "JV2 "</f>
        <v xml:space="preserve">Indiana Institute Of Technology JV2 </v>
      </c>
      <c r="C117" s="64" t="str">
        <f>Roster_Selection_Men!AL94</f>
        <v>21-35514</v>
      </c>
      <c r="D117" s="64" t="str">
        <f>Roster_Selection_Men!AM94</f>
        <v>Damin Knowles</v>
      </c>
      <c r="E117" s="65"/>
      <c r="F117" s="1" t="str">
        <f>IF(ISERROR(Individual_Scores_Men_JV!E117), " ", IF(Individual_Scores_Men_JV!E117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Roster_Selection_Men!AJ95&amp;" " &amp; "JV2 "</f>
        <v xml:space="preserve">Indiana Institute Of Technology JV2 </v>
      </c>
      <c r="C118" s="64" t="str">
        <f>Roster_Selection_Men!AL95</f>
        <v>18-17334</v>
      </c>
      <c r="D118" s="64" t="str">
        <f>Roster_Selection_Men!AM95</f>
        <v>Donovan Oneil</v>
      </c>
      <c r="E118" s="65"/>
      <c r="F118" s="1" t="str">
        <f>IF(ISERROR(Individual_Scores_Men_JV!E118), " ", IF(Individual_Scores_Men_JV!E118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Roster_Selection_Men!AJ96&amp;" " &amp; "JV2 "</f>
        <v xml:space="preserve">Indiana Institute Of Technology JV2 </v>
      </c>
      <c r="C119" s="64" t="str">
        <f>Roster_Selection_Men!AL96</f>
        <v>16-45570</v>
      </c>
      <c r="D119" s="64" t="str">
        <f>Roster_Selection_Men!AM96</f>
        <v>Ethan Rubio</v>
      </c>
      <c r="E119" s="65"/>
      <c r="F119" s="1" t="str">
        <f>IF(ISERROR(Individual_Scores_Men_JV!E119), " ", IF(Individual_Scores_Men_JV!E119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Roster_Selection_Men!AJ97&amp;" " &amp; "JV2 "</f>
        <v xml:space="preserve">Indiana Institute Of Technology JV2 </v>
      </c>
      <c r="C120" s="64" t="str">
        <f>Roster_Selection_Men!AL97</f>
        <v>18-83581</v>
      </c>
      <c r="D120" s="64" t="str">
        <f>Roster_Selection_Men!AM97</f>
        <v>Kameron Ruiz</v>
      </c>
      <c r="E120" s="65"/>
      <c r="F120" s="1" t="str">
        <f>IF(ISERROR(Individual_Scores_Men_JV!E120), " ", IF(Individual_Scores_Men_JV!E120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Roster_Selection_Men!AJ98&amp;" " &amp; "JV2 "</f>
        <v xml:space="preserve">Indiana Institute Of Technology JV2 </v>
      </c>
      <c r="C121" s="64" t="str">
        <f>Roster_Selection_Men!AL98</f>
        <v>8568-381075</v>
      </c>
      <c r="D121" s="64" t="str">
        <f>Roster_Selection_Men!AM98</f>
        <v>Logan Salyer</v>
      </c>
      <c r="E121" s="65"/>
      <c r="F121" s="1" t="str">
        <f>IF(ISERROR(Individual_Scores_Men_JV!E121), " ", IF(Individual_Scores_Men_JV!E121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Roster_Selection_Men!AJ99&amp;" " &amp; "JV2 "</f>
        <v xml:space="preserve">Indiana Institute Of Technology JV2 </v>
      </c>
      <c r="C122" s="64" t="str">
        <f>Roster_Selection_Men!AL99</f>
        <v>11-749233</v>
      </c>
      <c r="D122" s="64" t="str">
        <f>Roster_Selection_Men!AM99</f>
        <v>Matthew Heldman</v>
      </c>
      <c r="E122" s="65"/>
      <c r="F122" s="1" t="str">
        <f>IF(ISERROR(Individual_Scores_Men_JV!E122), " ", IF(Individual_Scores_Men_JV!E122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Roster_Selection_Men!AJ100&amp;" " &amp; "JV2 "</f>
        <v xml:space="preserve">Indiana Institute Of Technology JV2 </v>
      </c>
      <c r="C123" s="64" t="str">
        <f>Roster_Selection_Men!AL100</f>
        <v>11-110534</v>
      </c>
      <c r="D123" s="64" t="str">
        <f>Roster_Selection_Men!AM100</f>
        <v>Nick Borgman</v>
      </c>
      <c r="E123" s="65"/>
      <c r="F123" s="1" t="str">
        <f>IF(ISERROR(Individual_Scores_Men_JV!E123), " ", IF(Individual_Scores_Men_JV!E123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977</v>
      </c>
      <c r="C124" s="66" t="str">
        <f>Individual_Scores_Men_JV!C124</f>
        <v/>
      </c>
      <c r="D124" s="67" t="str">
        <f>Individual_Scores_Men_JV!D124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977</v>
      </c>
      <c r="C125" s="66" t="str">
        <f>Individual_Scores_Men_JV!C125</f>
        <v/>
      </c>
      <c r="D125" s="67" t="str">
        <f>Individual_Scores_Men_JV!D125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977</v>
      </c>
      <c r="C126" s="66" t="str">
        <f>Individual_Scores_Men_JV!C126</f>
        <v/>
      </c>
      <c r="D126" s="67" t="str">
        <f>Individual_Scores_Men_JV!D126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Roster_Selection_Men!AF117&amp;" " &amp; "JV1 "</f>
        <v xml:space="preserve">Lawrence Technological University JV1 </v>
      </c>
      <c r="C129" s="64" t="str">
        <f>Roster_Selection_Men!AH117</f>
        <v>7914-54822</v>
      </c>
      <c r="D129" s="64" t="str">
        <f>Roster_Selection_Men!AI117</f>
        <v>Adam Ferris</v>
      </c>
      <c r="E129" s="65"/>
      <c r="F129" s="1" t="str">
        <f>IF(ISERROR(Individual_Scores_Men_JV!E129), " ", IF(Individual_Scores_Men_JV!E129 = "Yes", "Yes", "  "))</f>
        <v xml:space="preserve">  </v>
      </c>
      <c r="G129" s="24" t="s">
        <v>925</v>
      </c>
      <c r="H129" s="44">
        <v>165</v>
      </c>
      <c r="I129" s="44">
        <v>191</v>
      </c>
      <c r="J129" s="44">
        <v>182</v>
      </c>
      <c r="K129" s="44">
        <v>184</v>
      </c>
      <c r="L129" s="44">
        <v>183</v>
      </c>
      <c r="M129" s="44">
        <v>209</v>
      </c>
      <c r="N129" s="44">
        <v>220</v>
      </c>
      <c r="O129" s="44">
        <v>229</v>
      </c>
      <c r="P129" s="44">
        <v>181</v>
      </c>
      <c r="Q129" s="44">
        <v>170</v>
      </c>
      <c r="R129" s="44">
        <v>201</v>
      </c>
      <c r="S129" s="44">
        <v>198</v>
      </c>
      <c r="T129" s="44">
        <v>181</v>
      </c>
      <c r="U129" s="44">
        <v>197</v>
      </c>
      <c r="V129" s="44">
        <v>205</v>
      </c>
      <c r="W129" s="44">
        <v>182</v>
      </c>
      <c r="X129" s="19">
        <f>SUM(H129:W129)</f>
        <v>3078</v>
      </c>
      <c r="Y129" s="19">
        <f>COUNTIF(H129:W129, "&gt;0" )</f>
        <v>16</v>
      </c>
      <c r="Z129" s="19">
        <f>X129/Y129</f>
        <v>192.375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Roster_Selection_Men!AF118&amp;" " &amp; "JV1 "</f>
        <v xml:space="preserve">Lawrence Technological University JV1 </v>
      </c>
      <c r="C130" s="64" t="str">
        <f>Roster_Selection_Men!AH118</f>
        <v>19-35989</v>
      </c>
      <c r="D130" s="64" t="str">
        <f>Roster_Selection_Men!AI118</f>
        <v>Benjamin Augustitus</v>
      </c>
      <c r="E130" s="65"/>
      <c r="F130" s="1" t="str">
        <f>IF(ISERROR(Individual_Scores_Men_JV!E130), " ", IF(Individual_Scores_Men_JV!E130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Roster_Selection_Men!AF119&amp;" " &amp; "JV1 "</f>
        <v xml:space="preserve">Lawrence Technological University JV1 </v>
      </c>
      <c r="C131" s="64" t="str">
        <f>Roster_Selection_Men!AH119</f>
        <v>9229-52707</v>
      </c>
      <c r="D131" s="64" t="str">
        <f>Roster_Selection_Men!AI119</f>
        <v>Brody La Rose</v>
      </c>
      <c r="E131" s="65"/>
      <c r="F131" s="1" t="str">
        <f>IF(ISERROR(Individual_Scores_Men_JV!E131), " ", IF(Individual_Scores_Men_JV!E131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Roster_Selection_Men!AF120&amp;" " &amp; "JV1 "</f>
        <v xml:space="preserve">Lawrence Technological University JV1 </v>
      </c>
      <c r="C132" s="64" t="str">
        <f>Roster_Selection_Men!AH120</f>
        <v>11-377079</v>
      </c>
      <c r="D132" s="64" t="str">
        <f>Roster_Selection_Men!AI120</f>
        <v>Jervon Webster</v>
      </c>
      <c r="E132" s="65"/>
      <c r="F132" s="1" t="str">
        <f>IF(ISERROR(Individual_Scores_Men_JV!E132), " ", IF(Individual_Scores_Men_JV!E132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Roster_Selection_Men!AF121&amp;" " &amp; "JV1 "</f>
        <v xml:space="preserve">Lawrence Technological University JV1 </v>
      </c>
      <c r="C133" s="64" t="str">
        <f>Roster_Selection_Men!AH121</f>
        <v>16-80311</v>
      </c>
      <c r="D133" s="64" t="str">
        <f>Roster_Selection_Men!AI121</f>
        <v>Micah Grune</v>
      </c>
      <c r="E133" s="65"/>
      <c r="F133" s="1" t="str">
        <f>IF(ISERROR(Individual_Scores_Men_JV!E133), " ", IF(Individual_Scores_Men_JV!E133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Roster_Selection_Men!AF122&amp;" " &amp; "JV1 "</f>
        <v xml:space="preserve"> JV1 </v>
      </c>
      <c r="C134" s="64" t="str">
        <f>Roster_Selection_Men!AH122</f>
        <v/>
      </c>
      <c r="D134" s="64" t="str">
        <f>Roster_Selection_Men!AI122</f>
        <v/>
      </c>
      <c r="E134" s="65"/>
      <c r="F134" s="1" t="str">
        <f>IF(ISERROR(Individual_Scores_Men_JV!E134), " ", IF(Individual_Scores_Men_JV!E134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Roster_Selection_Men!AF123&amp;" " &amp; "JV1 "</f>
        <v xml:space="preserve"> JV1 </v>
      </c>
      <c r="C135" s="64" t="str">
        <f>Roster_Selection_Men!AH123</f>
        <v/>
      </c>
      <c r="D135" s="64" t="str">
        <f>Roster_Selection_Men!AI123</f>
        <v/>
      </c>
      <c r="E135" s="65"/>
      <c r="F135" s="1" t="str">
        <f>IF(ISERROR(Individual_Scores_Men_JV!E135), " ", IF(Individual_Scores_Men_JV!E135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Roster_Selection_Men!AF124&amp;" " &amp; "JV1 "</f>
        <v xml:space="preserve"> JV1 </v>
      </c>
      <c r="C136" s="64" t="str">
        <f>Roster_Selection_Men!AH124</f>
        <v/>
      </c>
      <c r="D136" s="64" t="str">
        <f>Roster_Selection_Men!AI124</f>
        <v/>
      </c>
      <c r="E136" s="65"/>
      <c r="F136" s="1" t="str">
        <f>IF(ISERROR(Individual_Scores_Men_JV!E136), " ", IF(Individual_Scores_Men_JV!E136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978</v>
      </c>
      <c r="C137" s="66" t="str">
        <f>Individual_Scores_Men_JV!C137</f>
        <v/>
      </c>
      <c r="D137" s="67" t="str">
        <f>Individual_Scores_Men_JV!D137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978</v>
      </c>
      <c r="C138" s="66" t="str">
        <f>Individual_Scores_Men_JV!C138</f>
        <v/>
      </c>
      <c r="D138" s="67" t="str">
        <f>Individual_Scores_Men_JV!D138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978</v>
      </c>
      <c r="C139" s="66" t="str">
        <f>Individual_Scores_Men_JV!C139</f>
        <v/>
      </c>
      <c r="D139" s="67" t="str">
        <f>Individual_Scores_Men_JV!D139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Roster_Selection_Men!AJ117&amp;" " &amp; "JV2 "</f>
        <v xml:space="preserve">Lawrence Technological University JV2 </v>
      </c>
      <c r="C142" s="64" t="str">
        <f>Roster_Selection_Men!AL117</f>
        <v>15-197089</v>
      </c>
      <c r="D142" s="64" t="str">
        <f>Roster_Selection_Men!AM117</f>
        <v>David Decruydt</v>
      </c>
      <c r="E142" s="65"/>
      <c r="F142" s="1" t="str">
        <f>IF(ISERROR(Individual_Scores_Men_JV!E142), " ", IF(Individual_Scores_Men_JV!E142 = "Yes", "Yes", "  "))</f>
        <v xml:space="preserve">  </v>
      </c>
      <c r="G142" s="24" t="s">
        <v>925</v>
      </c>
      <c r="H142" s="44">
        <v>149</v>
      </c>
      <c r="I142" s="44">
        <v>190</v>
      </c>
      <c r="J142" s="44">
        <v>171</v>
      </c>
      <c r="K142" s="44">
        <v>150</v>
      </c>
      <c r="L142" s="44">
        <v>177</v>
      </c>
      <c r="M142" s="44">
        <v>225</v>
      </c>
      <c r="N142" s="44">
        <v>212</v>
      </c>
      <c r="O142" s="44">
        <v>190</v>
      </c>
      <c r="P142" s="44">
        <v>145</v>
      </c>
      <c r="Q142" s="44">
        <v>169</v>
      </c>
      <c r="R142" s="44">
        <v>219</v>
      </c>
      <c r="S142" s="44">
        <v>151</v>
      </c>
      <c r="T142" s="44">
        <v>213</v>
      </c>
      <c r="U142" s="44">
        <v>167</v>
      </c>
      <c r="V142" s="44">
        <v>191</v>
      </c>
      <c r="W142" s="44">
        <v>220</v>
      </c>
      <c r="X142" s="19">
        <f>SUM(H142:W142)</f>
        <v>2939</v>
      </c>
      <c r="Y142" s="19">
        <f>COUNTIF(H142:W142, "&gt;0" )</f>
        <v>16</v>
      </c>
      <c r="Z142" s="19">
        <f>X142/Y142</f>
        <v>183.6875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Roster_Selection_Men!AJ118&amp;" " &amp; "JV2 "</f>
        <v xml:space="preserve">Lawrence Technological University JV2 </v>
      </c>
      <c r="C143" s="64" t="str">
        <f>Roster_Selection_Men!AL118</f>
        <v>11-342421</v>
      </c>
      <c r="D143" s="64" t="str">
        <f>Roster_Selection_Men!AM118</f>
        <v>Jacob Wilson</v>
      </c>
      <c r="E143" s="65"/>
      <c r="F143" s="1" t="str">
        <f>IF(ISERROR(Individual_Scores_Men_JV!E143), " ", IF(Individual_Scores_Men_JV!E143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Roster_Selection_Men!AJ119&amp;" " &amp; "JV2 "</f>
        <v xml:space="preserve">Lawrence Technological University JV2 </v>
      </c>
      <c r="C144" s="64" t="str">
        <f>Roster_Selection_Men!AL119</f>
        <v>11-83127</v>
      </c>
      <c r="D144" s="64" t="str">
        <f>Roster_Selection_Men!AM119</f>
        <v>Logan Bird</v>
      </c>
      <c r="E144" s="65"/>
      <c r="F144" s="1" t="str">
        <f>IF(ISERROR(Individual_Scores_Men_JV!E144), " ", IF(Individual_Scores_Men_JV!E144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Roster_Selection_Men!AJ120&amp;" " &amp; "JV2 "</f>
        <v xml:space="preserve">Lawrence Technological University JV2 </v>
      </c>
      <c r="C145" s="64" t="str">
        <f>Roster_Selection_Men!AL120</f>
        <v>11-670270</v>
      </c>
      <c r="D145" s="64" t="str">
        <f>Roster_Selection_Men!AM120</f>
        <v>Nicholas Clauson</v>
      </c>
      <c r="E145" s="65"/>
      <c r="F145" s="1" t="str">
        <f>IF(ISERROR(Individual_Scores_Men_JV!E145), " ", IF(Individual_Scores_Men_JV!E145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Roster_Selection_Men!AJ121&amp;" " &amp; "JV2 "</f>
        <v xml:space="preserve">Lawrence Technological University JV2 </v>
      </c>
      <c r="C146" s="64" t="str">
        <f>Roster_Selection_Men!AL121</f>
        <v>17-62773</v>
      </c>
      <c r="D146" s="64" t="str">
        <f>Roster_Selection_Men!AM121</f>
        <v>Seth Braum</v>
      </c>
      <c r="E146" s="65"/>
      <c r="F146" s="1" t="str">
        <f>IF(ISERROR(Individual_Scores_Men_JV!E146), " ", IF(Individual_Scores_Men_JV!E146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Roster_Selection_Men!AJ122&amp;" " &amp; "JV2 "</f>
        <v xml:space="preserve"> JV2 </v>
      </c>
      <c r="C147" s="64" t="str">
        <f>Roster_Selection_Men!AL122</f>
        <v/>
      </c>
      <c r="D147" s="64" t="str">
        <f>Roster_Selection_Men!AM122</f>
        <v/>
      </c>
      <c r="E147" s="65"/>
      <c r="F147" s="1" t="str">
        <f>IF(ISERROR(Individual_Scores_Men_JV!E147), " ", IF(Individual_Scores_Men_JV!E147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Roster_Selection_Men!AJ123&amp;" " &amp; "JV2 "</f>
        <v xml:space="preserve"> JV2 </v>
      </c>
      <c r="C148" s="64" t="str">
        <f>Roster_Selection_Men!AL123</f>
        <v/>
      </c>
      <c r="D148" s="64" t="str">
        <f>Roster_Selection_Men!AM123</f>
        <v/>
      </c>
      <c r="E148" s="65"/>
      <c r="F148" s="1" t="str">
        <f>IF(ISERROR(Individual_Scores_Men_JV!E148), " ", IF(Individual_Scores_Men_JV!E148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Roster_Selection_Men!AJ124&amp;" " &amp; "JV2 "</f>
        <v xml:space="preserve"> JV2 </v>
      </c>
      <c r="C149" s="64" t="str">
        <f>Roster_Selection_Men!AL124</f>
        <v/>
      </c>
      <c r="D149" s="64" t="str">
        <f>Roster_Selection_Men!AM124</f>
        <v/>
      </c>
      <c r="E149" s="65"/>
      <c r="F149" s="1" t="str">
        <f>IF(ISERROR(Individual_Scores_Men_JV!E149), " ", IF(Individual_Scores_Men_JV!E149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978</v>
      </c>
      <c r="C150" s="66" t="str">
        <f>Individual_Scores_Men_JV!C150</f>
        <v/>
      </c>
      <c r="D150" s="67" t="str">
        <f>Individual_Scores_Men_JV!D150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978</v>
      </c>
      <c r="C151" s="66" t="str">
        <f>Individual_Scores_Men_JV!C151</f>
        <v/>
      </c>
      <c r="D151" s="67" t="str">
        <f>Individual_Scores_Men_JV!D151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978</v>
      </c>
      <c r="C152" s="66" t="str">
        <f>Individual_Scores_Men_JV!C152</f>
        <v/>
      </c>
      <c r="D152" s="67" t="str">
        <f>Individual_Scores_Men_JV!D152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Roster_Selection_Men!AF145&amp;" " &amp; "JV1 "</f>
        <v xml:space="preserve">Madonna University JV1 </v>
      </c>
      <c r="C155" s="64" t="str">
        <f>Roster_Selection_Men!AH145</f>
        <v>11-598356</v>
      </c>
      <c r="D155" s="64" t="str">
        <f>Roster_Selection_Men!AI145</f>
        <v>Alex Warren</v>
      </c>
      <c r="E155" s="65"/>
      <c r="F155" s="1" t="str">
        <f>IF(ISERROR(Individual_Scores_Men_JV!E155), " ", IF(Individual_Scores_Men_JV!E155 = "Yes", "Yes", "  "))</f>
        <v xml:space="preserve">  </v>
      </c>
      <c r="G155" s="24" t="s">
        <v>925</v>
      </c>
      <c r="H155" s="44">
        <v>210</v>
      </c>
      <c r="I155" s="44">
        <v>151</v>
      </c>
      <c r="J155" s="44">
        <v>133</v>
      </c>
      <c r="K155" s="44">
        <v>160</v>
      </c>
      <c r="L155" s="44">
        <v>234</v>
      </c>
      <c r="M155" s="44">
        <v>160</v>
      </c>
      <c r="N155" s="44">
        <v>159</v>
      </c>
      <c r="O155" s="44">
        <v>190</v>
      </c>
      <c r="P155" s="44">
        <v>144</v>
      </c>
      <c r="Q155" s="44">
        <v>176</v>
      </c>
      <c r="R155" s="44">
        <v>157</v>
      </c>
      <c r="S155" s="44">
        <v>172</v>
      </c>
      <c r="T155" s="44">
        <v>136</v>
      </c>
      <c r="U155" s="44">
        <v>143</v>
      </c>
      <c r="V155" s="44">
        <v>228</v>
      </c>
      <c r="W155" s="44">
        <v>134</v>
      </c>
      <c r="X155" s="19">
        <f>SUM(H155:W155)</f>
        <v>2687</v>
      </c>
      <c r="Y155" s="19">
        <f>COUNTIF(H155:W155, "&gt;0" )</f>
        <v>16</v>
      </c>
      <c r="Z155" s="19">
        <f>X155/Y155</f>
        <v>167.9375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Roster_Selection_Men!AF146&amp;" " &amp; "JV1 "</f>
        <v xml:space="preserve">Madonna University JV1 </v>
      </c>
      <c r="C156" s="64" t="str">
        <f>Roster_Selection_Men!AH146</f>
        <v>11-335322</v>
      </c>
      <c r="D156" s="64" t="str">
        <f>Roster_Selection_Men!AI146</f>
        <v>Griffin Cartier</v>
      </c>
      <c r="E156" s="65"/>
      <c r="F156" s="1" t="str">
        <f>IF(ISERROR(Individual_Scores_Men_JV!E156), " ", IF(Individual_Scores_Men_JV!E156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Roster_Selection_Men!AF147&amp;" " &amp; "JV1 "</f>
        <v xml:space="preserve">Madonna University JV1 </v>
      </c>
      <c r="C157" s="64" t="str">
        <f>Roster_Selection_Men!AH147</f>
        <v>11-733325</v>
      </c>
      <c r="D157" s="64" t="str">
        <f>Roster_Selection_Men!AI147</f>
        <v>Isiah Humphries</v>
      </c>
      <c r="E157" s="65"/>
      <c r="F157" s="1" t="str">
        <f>IF(ISERROR(Individual_Scores_Men_JV!E157), " ", IF(Individual_Scores_Men_JV!E157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Roster_Selection_Men!AF148&amp;" " &amp; "JV1 "</f>
        <v xml:space="preserve">Madonna University JV1 </v>
      </c>
      <c r="C158" s="64" t="str">
        <f>Roster_Selection_Men!AH148</f>
        <v>20-46680</v>
      </c>
      <c r="D158" s="64" t="str">
        <f>Roster_Selection_Men!AI148</f>
        <v>Kaden Cirata</v>
      </c>
      <c r="E158" s="65"/>
      <c r="F158" s="1" t="str">
        <f>IF(ISERROR(Individual_Scores_Men_JV!E158), " ", IF(Individual_Scores_Men_JV!E158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Roster_Selection_Men!AF149&amp;" " &amp; "JV1 "</f>
        <v xml:space="preserve">Madonna University JV1 </v>
      </c>
      <c r="C159" s="64" t="str">
        <f>Roster_Selection_Men!AH149</f>
        <v>21-66242</v>
      </c>
      <c r="D159" s="64" t="str">
        <f>Roster_Selection_Men!AI149</f>
        <v>Owen Schook</v>
      </c>
      <c r="E159" s="65"/>
      <c r="F159" s="1" t="str">
        <f>IF(ISERROR(Individual_Scores_Men_JV!E159), " ", IF(Individual_Scores_Men_JV!E159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Roster_Selection_Men!AF150&amp;" " &amp; "JV1 "</f>
        <v xml:space="preserve">Madonna University JV1 </v>
      </c>
      <c r="C160" s="64" t="str">
        <f>Roster_Selection_Men!AH150</f>
        <v>18-26345</v>
      </c>
      <c r="D160" s="64" t="str">
        <f>Roster_Selection_Men!AI150</f>
        <v>Timothy McGarry</v>
      </c>
      <c r="E160" s="65"/>
      <c r="F160" s="1" t="str">
        <f>IF(ISERROR(Individual_Scores_Men_JV!E160), " ", IF(Individual_Scores_Men_JV!E160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Roster_Selection_Men!AF151&amp;" " &amp; "JV1 "</f>
        <v xml:space="preserve"> JV1 </v>
      </c>
      <c r="C161" s="64" t="str">
        <f>Roster_Selection_Men!AH151</f>
        <v/>
      </c>
      <c r="D161" s="64" t="str">
        <f>Roster_Selection_Men!AI151</f>
        <v/>
      </c>
      <c r="E161" s="65"/>
      <c r="F161" s="1" t="str">
        <f>IF(ISERROR(Individual_Scores_Men_JV!E161), " ", IF(Individual_Scores_Men_JV!E161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Roster_Selection_Men!AF152&amp;" " &amp; "JV1 "</f>
        <v xml:space="preserve"> JV1 </v>
      </c>
      <c r="C162" s="64" t="str">
        <f>Roster_Selection_Men!AH152</f>
        <v/>
      </c>
      <c r="D162" s="64" t="str">
        <f>Roster_Selection_Men!AI152</f>
        <v/>
      </c>
      <c r="E162" s="65"/>
      <c r="F162" s="1" t="str">
        <f>IF(ISERROR(Individual_Scores_Men_JV!E162), " ", IF(Individual_Scores_Men_JV!E162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979</v>
      </c>
      <c r="C163" s="66" t="str">
        <f>Individual_Scores_Men_JV!C163</f>
        <v/>
      </c>
      <c r="D163" s="67" t="str">
        <f>Individual_Scores_Men_JV!D163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979</v>
      </c>
      <c r="C164" s="66" t="str">
        <f>Individual_Scores_Men_JV!C164</f>
        <v/>
      </c>
      <c r="D164" s="67" t="str">
        <f>Individual_Scores_Men_JV!D164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979</v>
      </c>
      <c r="C165" s="66" t="str">
        <f>Individual_Scores_Men_JV!C165</f>
        <v/>
      </c>
      <c r="D165" s="67" t="str">
        <f>Individual_Scores_Men_JV!D165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Roster_Selection_Men!AF159&amp;" " &amp; "JV1 "</f>
        <v xml:space="preserve">Michigan State University JV1 </v>
      </c>
      <c r="C168" s="64" t="str">
        <f>Roster_Selection_Men!AH159</f>
        <v>23-7266</v>
      </c>
      <c r="D168" s="64" t="str">
        <f>Roster_Selection_Men!AI159</f>
        <v>Ali Jefferies</v>
      </c>
      <c r="E168" s="65"/>
      <c r="F168" s="1" t="str">
        <f>IF(ISERROR(Individual_Scores_Men_JV!E168), " ", IF(Individual_Scores_Men_JV!E168 = "Yes", "Yes", "  "))</f>
        <v xml:space="preserve">  </v>
      </c>
      <c r="G168" s="24" t="s">
        <v>925</v>
      </c>
      <c r="H168" s="44">
        <v>216</v>
      </c>
      <c r="I168" s="44">
        <v>167</v>
      </c>
      <c r="J168" s="44">
        <v>153</v>
      </c>
      <c r="K168" s="44">
        <v>198</v>
      </c>
      <c r="L168" s="44">
        <v>212</v>
      </c>
      <c r="M168" s="44">
        <v>121</v>
      </c>
      <c r="N168" s="44">
        <v>202</v>
      </c>
      <c r="O168" s="44">
        <v>163</v>
      </c>
      <c r="P168" s="44">
        <v>140</v>
      </c>
      <c r="Q168" s="44">
        <v>163</v>
      </c>
      <c r="R168" s="44">
        <v>178</v>
      </c>
      <c r="S168" s="44">
        <v>175</v>
      </c>
      <c r="T168" s="44">
        <v>146</v>
      </c>
      <c r="U168" s="44">
        <v>138</v>
      </c>
      <c r="V168" s="44">
        <v>161</v>
      </c>
      <c r="W168" s="44">
        <v>190</v>
      </c>
      <c r="X168" s="19">
        <f>SUM(H168:W168)</f>
        <v>2723</v>
      </c>
      <c r="Y168" s="19">
        <f>COUNTIF(H168:W168, "&gt;0" )</f>
        <v>16</v>
      </c>
      <c r="Z168" s="19">
        <f>X168/Y168</f>
        <v>170.1875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Roster_Selection_Men!AF160&amp;" " &amp; "JV1 "</f>
        <v xml:space="preserve">Michigan State University JV1 </v>
      </c>
      <c r="C169" s="64" t="str">
        <f>Roster_Selection_Men!AH160</f>
        <v>7914-32865</v>
      </c>
      <c r="D169" s="64" t="str">
        <f>Roster_Selection_Men!AI160</f>
        <v>Ian Kalinowski</v>
      </c>
      <c r="E169" s="65"/>
      <c r="F169" s="1" t="str">
        <f>IF(ISERROR(Individual_Scores_Men_JV!E169), " ", IF(Individual_Scores_Men_JV!E169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Roster_Selection_Men!AF161&amp;" " &amp; "JV1 "</f>
        <v xml:space="preserve">Michigan State University JV1 </v>
      </c>
      <c r="C170" s="64" t="str">
        <f>Roster_Selection_Men!AH161</f>
        <v>20-29115</v>
      </c>
      <c r="D170" s="64" t="str">
        <f>Roster_Selection_Men!AI161</f>
        <v>Jackson Massey</v>
      </c>
      <c r="E170" s="65"/>
      <c r="F170" s="1" t="str">
        <f>IF(ISERROR(Individual_Scores_Men_JV!E170), " ", IF(Individual_Scores_Men_JV!E170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Roster_Selection_Men!AF162&amp;" " &amp; "JV1 "</f>
        <v xml:space="preserve">Michigan State University JV1 </v>
      </c>
      <c r="C171" s="64" t="str">
        <f>Roster_Selection_Men!AH162</f>
        <v>23-9170</v>
      </c>
      <c r="D171" s="64" t="str">
        <f>Roster_Selection_Men!AI162</f>
        <v>Jacob Gray</v>
      </c>
      <c r="E171" s="65"/>
      <c r="F171" s="1" t="str">
        <f>IF(ISERROR(Individual_Scores_Men_JV!E171), " ", IF(Individual_Scores_Men_JV!E171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Roster_Selection_Men!AF163&amp;" " &amp; "JV1 "</f>
        <v xml:space="preserve">Michigan State University JV1 </v>
      </c>
      <c r="C172" s="64" t="str">
        <f>Roster_Selection_Men!AH163</f>
        <v>19-20053</v>
      </c>
      <c r="D172" s="64" t="str">
        <f>Roster_Selection_Men!AI163</f>
        <v>Samuel Colby</v>
      </c>
      <c r="E172" s="65"/>
      <c r="F172" s="1" t="str">
        <f>IF(ISERROR(Individual_Scores_Men_JV!E172), " ", IF(Individual_Scores_Men_JV!E172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Roster_Selection_Men!AF164&amp;" " &amp; "JV1 "</f>
        <v xml:space="preserve">Michigan State University JV1 </v>
      </c>
      <c r="C173" s="64" t="str">
        <f>Roster_Selection_Men!AH164</f>
        <v>15-103779</v>
      </c>
      <c r="D173" s="64" t="str">
        <f>Roster_Selection_Men!AI164</f>
        <v>Tyler Rutter</v>
      </c>
      <c r="E173" s="65"/>
      <c r="F173" s="1" t="str">
        <f>IF(ISERROR(Individual_Scores_Men_JV!E173), " ", IF(Individual_Scores_Men_JV!E173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Roster_Selection_Men!AF165&amp;" " &amp; "JV1 "</f>
        <v xml:space="preserve"> JV1 </v>
      </c>
      <c r="C174" s="64" t="str">
        <f>Roster_Selection_Men!AH165</f>
        <v/>
      </c>
      <c r="D174" s="64" t="str">
        <f>Roster_Selection_Men!AI165</f>
        <v/>
      </c>
      <c r="E174" s="65"/>
      <c r="F174" s="1" t="str">
        <f>IF(ISERROR(Individual_Scores_Men_JV!E174), " ", IF(Individual_Scores_Men_JV!E174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Roster_Selection_Men!AF166&amp;" " &amp; "JV1 "</f>
        <v xml:space="preserve"> JV1 </v>
      </c>
      <c r="C175" s="64" t="str">
        <f>Roster_Selection_Men!AH166</f>
        <v/>
      </c>
      <c r="D175" s="64" t="str">
        <f>Roster_Selection_Men!AI166</f>
        <v/>
      </c>
      <c r="E175" s="65"/>
      <c r="F175" s="1" t="str">
        <f>IF(ISERROR(Individual_Scores_Men_JV!E175), " ", IF(Individual_Scores_Men_JV!E175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980</v>
      </c>
      <c r="C176" s="66" t="str">
        <f>Individual_Scores_Men_JV!C176</f>
        <v/>
      </c>
      <c r="D176" s="67" t="str">
        <f>Individual_Scores_Men_JV!D176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980</v>
      </c>
      <c r="C177" s="66" t="str">
        <f>Individual_Scores_Men_JV!C177</f>
        <v/>
      </c>
      <c r="D177" s="67" t="str">
        <f>Individual_Scores_Men_JV!D177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980</v>
      </c>
      <c r="C178" s="66" t="str">
        <f>Individual_Scores_Men_JV!C178</f>
        <v/>
      </c>
      <c r="D178" s="67" t="str">
        <f>Individual_Scores_Men_JV!D178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Roster_Selection_Men!AJ159&amp;" " &amp; "JV2 "</f>
        <v xml:space="preserve">Michigan State University JV2 </v>
      </c>
      <c r="C181" s="64" t="str">
        <f>Roster_Selection_Men!AL159</f>
        <v>23-9162</v>
      </c>
      <c r="D181" s="64" t="str">
        <f>Roster_Selection_Men!AM159</f>
        <v>Alexander Page</v>
      </c>
      <c r="E181" s="65"/>
      <c r="F181" s="1" t="str">
        <f>IF(ISERROR(Individual_Scores_Men_JV!E181), " ", IF(Individual_Scores_Men_JV!E181 = "Yes", "Yes", "  "))</f>
        <v xml:space="preserve">  </v>
      </c>
      <c r="G181" s="24" t="s">
        <v>925</v>
      </c>
      <c r="H181" s="44">
        <v>188</v>
      </c>
      <c r="I181" s="44">
        <v>132</v>
      </c>
      <c r="J181" s="44">
        <v>114</v>
      </c>
      <c r="K181" s="44">
        <v>159</v>
      </c>
      <c r="L181" s="44">
        <v>137</v>
      </c>
      <c r="M181" s="44">
        <v>185</v>
      </c>
      <c r="N181" s="44">
        <v>153</v>
      </c>
      <c r="O181" s="44">
        <v>161</v>
      </c>
      <c r="P181" s="44">
        <v>150</v>
      </c>
      <c r="Q181" s="44">
        <v>117</v>
      </c>
      <c r="R181" s="44">
        <v>199</v>
      </c>
      <c r="S181" s="44">
        <v>150</v>
      </c>
      <c r="T181" s="44">
        <v>137</v>
      </c>
      <c r="U181" s="44">
        <v>137</v>
      </c>
      <c r="V181" s="44">
        <v>179</v>
      </c>
      <c r="W181" s="44">
        <v>140</v>
      </c>
      <c r="X181" s="19">
        <f>SUM(H181:W181)</f>
        <v>2438</v>
      </c>
      <c r="Y181" s="19">
        <f>COUNTIF(H181:W181, "&gt;0" )</f>
        <v>16</v>
      </c>
      <c r="Z181" s="19">
        <f>X181/Y181</f>
        <v>152.375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Roster_Selection_Men!AJ160&amp;" " &amp; "JV2 "</f>
        <v xml:space="preserve">Michigan State University JV2 </v>
      </c>
      <c r="C182" s="64" t="str">
        <f>Roster_Selection_Men!AL160</f>
        <v>23-7262</v>
      </c>
      <c r="D182" s="64" t="str">
        <f>Roster_Selection_Men!AM160</f>
        <v>Alexander Peet</v>
      </c>
      <c r="E182" s="65"/>
      <c r="F182" s="1" t="str">
        <f>IF(ISERROR(Individual_Scores_Men_JV!E182), " ", IF(Individual_Scores_Men_JV!E182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Roster_Selection_Men!AJ161&amp;" " &amp; "JV2 "</f>
        <v xml:space="preserve">Michigan State University JV2 </v>
      </c>
      <c r="C183" s="64" t="str">
        <f>Roster_Selection_Men!AL161</f>
        <v>22-28172</v>
      </c>
      <c r="D183" s="64" t="str">
        <f>Roster_Selection_Men!AM161</f>
        <v>Brendan Witt</v>
      </c>
      <c r="E183" s="65"/>
      <c r="F183" s="1" t="str">
        <f>IF(ISERROR(Individual_Scores_Men_JV!E183), " ", IF(Individual_Scores_Men_JV!E183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Roster_Selection_Men!AJ162&amp;" " &amp; "JV2 "</f>
        <v xml:space="preserve">Michigan State University JV2 </v>
      </c>
      <c r="C184" s="64" t="str">
        <f>Roster_Selection_Men!AL162</f>
        <v>22-15432</v>
      </c>
      <c r="D184" s="64" t="str">
        <f>Roster_Selection_Men!AM162</f>
        <v>Finn Moher</v>
      </c>
      <c r="E184" s="65"/>
      <c r="F184" s="1" t="str">
        <f>IF(ISERROR(Individual_Scores_Men_JV!E184), " ", IF(Individual_Scores_Men_JV!E184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Roster_Selection_Men!AJ163&amp;" " &amp; "JV2 "</f>
        <v xml:space="preserve">Michigan State University JV2 </v>
      </c>
      <c r="C185" s="64" t="str">
        <f>Roster_Selection_Men!AL163</f>
        <v>23-7259</v>
      </c>
      <c r="D185" s="64" t="str">
        <f>Roster_Selection_Men!AM163</f>
        <v>Gunnar Nelson</v>
      </c>
      <c r="E185" s="65"/>
      <c r="F185" s="1" t="str">
        <f>IF(ISERROR(Individual_Scores_Men_JV!E185), " ", IF(Individual_Scores_Men_JV!E185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Roster_Selection_Men!AJ164&amp;" " &amp; "JV2 "</f>
        <v xml:space="preserve">Michigan State University JV2 </v>
      </c>
      <c r="C186" s="64" t="str">
        <f>Roster_Selection_Men!AL164</f>
        <v>23-7245</v>
      </c>
      <c r="D186" s="64" t="str">
        <f>Roster_Selection_Men!AM164</f>
        <v>Michael Lamb</v>
      </c>
      <c r="E186" s="65"/>
      <c r="F186" s="1" t="str">
        <f>IF(ISERROR(Individual_Scores_Men_JV!E186), " ", IF(Individual_Scores_Men_JV!E186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Roster_Selection_Men!AJ165&amp;" " &amp; "JV2 "</f>
        <v xml:space="preserve">Michigan State University JV2 </v>
      </c>
      <c r="C187" s="64" t="str">
        <f>Roster_Selection_Men!AL165</f>
        <v>5986-57543</v>
      </c>
      <c r="D187" s="64" t="str">
        <f>Roster_Selection_Men!AM165</f>
        <v>Zachary Stowe</v>
      </c>
      <c r="E187" s="65"/>
      <c r="F187" s="1" t="str">
        <f>IF(ISERROR(Individual_Scores_Men_JV!E187), " ", IF(Individual_Scores_Men_JV!E187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Roster_Selection_Men!AJ166&amp;" " &amp; "JV2 "</f>
        <v xml:space="preserve"> JV2 </v>
      </c>
      <c r="C188" s="64" t="str">
        <f>Roster_Selection_Men!AL166</f>
        <v/>
      </c>
      <c r="D188" s="64" t="str">
        <f>Roster_Selection_Men!AM166</f>
        <v/>
      </c>
      <c r="E188" s="65"/>
      <c r="F188" s="1" t="str">
        <f>IF(ISERROR(Individual_Scores_Men_JV!E188), " ", IF(Individual_Scores_Men_JV!E188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980</v>
      </c>
      <c r="C189" s="66" t="str">
        <f>Individual_Scores_Men_JV!C189</f>
        <v/>
      </c>
      <c r="D189" s="67" t="str">
        <f>Individual_Scores_Men_JV!D189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980</v>
      </c>
      <c r="C190" s="66" t="str">
        <f>Individual_Scores_Men_JV!C190</f>
        <v/>
      </c>
      <c r="D190" s="67" t="str">
        <f>Individual_Scores_Men_JV!D190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980</v>
      </c>
      <c r="C191" s="66" t="str">
        <f>Individual_Scores_Men_JV!C191</f>
        <v/>
      </c>
      <c r="D191" s="67" t="str">
        <f>Individual_Scores_Men_JV!D191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tr">
        <f>Roster_Selection_Men!AF200&amp;" " &amp; "JV1 "</f>
        <v xml:space="preserve">Rochester University JV1 </v>
      </c>
      <c r="C194" s="64" t="str">
        <f>Roster_Selection_Men!AH200</f>
        <v>19-50137</v>
      </c>
      <c r="D194" s="64" t="str">
        <f>Roster_Selection_Men!AI200</f>
        <v>Brandon Rinke</v>
      </c>
      <c r="E194" s="65"/>
      <c r="F194" s="1" t="str">
        <f>IF(ISERROR(Individual_Scores_Men_JV!E194), " ", IF(Individual_Scores_Men_JV!E194 = "Yes", "Yes", "  "))</f>
        <v xml:space="preserve">  </v>
      </c>
      <c r="G194" s="24" t="s">
        <v>925</v>
      </c>
      <c r="H194" s="44">
        <v>172</v>
      </c>
      <c r="I194" s="44">
        <v>241</v>
      </c>
      <c r="J194" s="44">
        <v>174</v>
      </c>
      <c r="K194" s="44">
        <v>189</v>
      </c>
      <c r="L194" s="44">
        <v>210</v>
      </c>
      <c r="M194" s="44">
        <v>234</v>
      </c>
      <c r="N194" s="44">
        <v>207</v>
      </c>
      <c r="O194" s="44">
        <v>174</v>
      </c>
      <c r="P194" s="44">
        <v>202</v>
      </c>
      <c r="Q194" s="44">
        <v>203</v>
      </c>
      <c r="R194" s="44">
        <v>165</v>
      </c>
      <c r="S194" s="44">
        <v>174</v>
      </c>
      <c r="T194" s="44">
        <v>189</v>
      </c>
      <c r="U194" s="44">
        <v>179</v>
      </c>
      <c r="V194" s="44">
        <v>176</v>
      </c>
      <c r="W194" s="44">
        <v>233</v>
      </c>
      <c r="X194" s="19">
        <f>SUM(H194:W194)</f>
        <v>3122</v>
      </c>
      <c r="Y194" s="19">
        <f>COUNTIF(H194:W194, "&gt;0" )</f>
        <v>16</v>
      </c>
      <c r="Z194" s="19">
        <f>X194/Y194</f>
        <v>195.125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tr">
        <f>Roster_Selection_Men!AF201&amp;" " &amp; "JV1 "</f>
        <v xml:space="preserve">Rochester University JV1 </v>
      </c>
      <c r="C195" s="64" t="str">
        <f>Roster_Selection_Men!AH201</f>
        <v>11-564027</v>
      </c>
      <c r="D195" s="64" t="str">
        <f>Roster_Selection_Men!AI201</f>
        <v>Brendan Kasa</v>
      </c>
      <c r="E195" s="65"/>
      <c r="F195" s="1" t="str">
        <f>IF(ISERROR(Individual_Scores_Men_JV!E195), " ", IF(Individual_Scores_Men_JV!E195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tr">
        <f>Roster_Selection_Men!AF202&amp;" " &amp; "JV1 "</f>
        <v xml:space="preserve">Rochester University JV1 </v>
      </c>
      <c r="C196" s="64" t="str">
        <f>Roster_Selection_Men!AH202</f>
        <v>11-493030</v>
      </c>
      <c r="D196" s="64" t="str">
        <f>Roster_Selection_Men!AI202</f>
        <v>Brian Shimabukuro</v>
      </c>
      <c r="E196" s="65"/>
      <c r="F196" s="1" t="str">
        <f>IF(ISERROR(Individual_Scores_Men_JV!E196), " ", IF(Individual_Scores_Men_JV!E196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tr">
        <f>Roster_Selection_Men!AF203&amp;" " &amp; "JV1 "</f>
        <v xml:space="preserve">Rochester University JV1 </v>
      </c>
      <c r="C197" s="64" t="str">
        <f>Roster_Selection_Men!AH203</f>
        <v>11-258416</v>
      </c>
      <c r="D197" s="64" t="str">
        <f>Roster_Selection_Men!AI203</f>
        <v>Dominic Wilson</v>
      </c>
      <c r="E197" s="65"/>
      <c r="F197" s="1" t="str">
        <f>IF(ISERROR(Individual_Scores_Men_JV!E197), " ", IF(Individual_Scores_Men_JV!E197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tr">
        <f>Roster_Selection_Men!AF204&amp;" " &amp; "JV1 "</f>
        <v xml:space="preserve">Rochester University JV1 </v>
      </c>
      <c r="C198" s="64" t="str">
        <f>Roster_Selection_Men!AH204</f>
        <v>11-268258</v>
      </c>
      <c r="D198" s="64" t="str">
        <f>Roster_Selection_Men!AI204</f>
        <v>Justin Powell</v>
      </c>
      <c r="E198" s="65"/>
      <c r="F198" s="1" t="str">
        <f>IF(ISERROR(Individual_Scores_Men_JV!E198), " ", IF(Individual_Scores_Men_JV!E198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tr">
        <f>Roster_Selection_Men!AF205&amp;" " &amp; "JV1 "</f>
        <v xml:space="preserve">Rochester University JV1 </v>
      </c>
      <c r="C199" s="64" t="str">
        <f>Roster_Selection_Men!AH205</f>
        <v>7914-25519</v>
      </c>
      <c r="D199" s="64" t="str">
        <f>Roster_Selection_Men!AI205</f>
        <v>Mitchell Martin</v>
      </c>
      <c r="E199" s="65"/>
      <c r="F199" s="1" t="str">
        <f>IF(ISERROR(Individual_Scores_Men_JV!E199), " ", IF(Individual_Scores_Men_JV!E199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tr">
        <f>Roster_Selection_Men!AF206&amp;" " &amp; "JV1 "</f>
        <v xml:space="preserve">Rochester University JV1 </v>
      </c>
      <c r="C200" s="64" t="str">
        <f>Roster_Selection_Men!AH206</f>
        <v>11-697167</v>
      </c>
      <c r="D200" s="64" t="str">
        <f>Roster_Selection_Men!AI206</f>
        <v>Tony Verbeke</v>
      </c>
      <c r="E200" s="65"/>
      <c r="F200" s="1" t="str">
        <f>IF(ISERROR(Individual_Scores_Men_JV!E200), " ", IF(Individual_Scores_Men_JV!E200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tr">
        <f>Roster_Selection_Men!AF207&amp;" " &amp; "JV1 "</f>
        <v xml:space="preserve">Rochester University JV1 </v>
      </c>
      <c r="C201" s="64" t="str">
        <f>Roster_Selection_Men!AH207</f>
        <v>7914-23647</v>
      </c>
      <c r="D201" s="64" t="str">
        <f>Roster_Selection_Men!AI207</f>
        <v>Zachary Florence</v>
      </c>
      <c r="E201" s="65"/>
      <c r="F201" s="1" t="str">
        <f>IF(ISERROR(Individual_Scores_Men_JV!E201), " ", IF(Individual_Scores_Men_JV!E201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4" t="s">
        <v>981</v>
      </c>
      <c r="C202" s="66" t="str">
        <f>Individual_Scores_Men_JV!C202</f>
        <v/>
      </c>
      <c r="D202" s="67" t="str">
        <f>Individual_Scores_Men_JV!D202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4" t="s">
        <v>981</v>
      </c>
      <c r="C203" s="66" t="str">
        <f>Individual_Scores_Men_JV!C203</f>
        <v/>
      </c>
      <c r="D203" s="67" t="str">
        <f>Individual_Scores_Men_JV!D203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4" t="s">
        <v>981</v>
      </c>
      <c r="C204" s="66" t="str">
        <f>Individual_Scores_Men_JV!C204</f>
        <v/>
      </c>
      <c r="D204" s="67" t="str">
        <f>Individual_Scores_Men_JV!D204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tr">
        <f>Roster_Selection_Men!AF232&amp;" " &amp; "JV1 "</f>
        <v xml:space="preserve">Siena Heights University JV1 </v>
      </c>
      <c r="C207" s="64" t="str">
        <f>Roster_Selection_Men!AH232</f>
        <v>20-48193</v>
      </c>
      <c r="D207" s="64" t="str">
        <f>Roster_Selection_Men!AI232</f>
        <v>Cooper Greuling</v>
      </c>
      <c r="E207" s="65"/>
      <c r="F207" s="1" t="str">
        <f>IF(ISERROR(Individual_Scores_Men_JV!E207), " ", IF(Individual_Scores_Men_JV!E207 = "Yes", "Yes", "  "))</f>
        <v xml:space="preserve">  </v>
      </c>
      <c r="G207" s="24" t="s">
        <v>925</v>
      </c>
      <c r="H207" s="44">
        <v>135</v>
      </c>
      <c r="I207" s="44">
        <v>137</v>
      </c>
      <c r="J207" s="44">
        <v>242</v>
      </c>
      <c r="K207" s="44">
        <v>213</v>
      </c>
      <c r="L207" s="44">
        <v>164</v>
      </c>
      <c r="M207" s="44">
        <v>191</v>
      </c>
      <c r="N207" s="44">
        <v>208</v>
      </c>
      <c r="O207" s="44">
        <v>171</v>
      </c>
      <c r="P207" s="44">
        <v>174</v>
      </c>
      <c r="Q207" s="44">
        <v>166</v>
      </c>
      <c r="R207" s="44">
        <v>162</v>
      </c>
      <c r="S207" s="44">
        <v>180</v>
      </c>
      <c r="T207" s="44">
        <v>244</v>
      </c>
      <c r="U207" s="44">
        <v>194</v>
      </c>
      <c r="V207" s="44">
        <v>172</v>
      </c>
      <c r="W207" s="44">
        <v>167</v>
      </c>
      <c r="X207" s="19">
        <f>SUM(H207:W207)</f>
        <v>2920</v>
      </c>
      <c r="Y207" s="19">
        <f>COUNTIF(H207:W207, "&gt;0" )</f>
        <v>16</v>
      </c>
      <c r="Z207" s="19">
        <f>X207/Y207</f>
        <v>182.5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tr">
        <f>Roster_Selection_Men!AF233&amp;" " &amp; "JV1 "</f>
        <v xml:space="preserve">Siena Heights University JV1 </v>
      </c>
      <c r="C208" s="64" t="str">
        <f>Roster_Selection_Men!AH233</f>
        <v>23-1805</v>
      </c>
      <c r="D208" s="64" t="str">
        <f>Roster_Selection_Men!AI233</f>
        <v>Jeffrey Dudek</v>
      </c>
      <c r="E208" s="65"/>
      <c r="F208" s="1" t="str">
        <f>IF(ISERROR(Individual_Scores_Men_JV!E208), " ", IF(Individual_Scores_Men_JV!E208 = "Yes", "Yes", "  "))</f>
        <v xml:space="preserve">  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tr">
        <f>Roster_Selection_Men!AF234&amp;" " &amp; "JV1 "</f>
        <v xml:space="preserve">Siena Heights University JV1 </v>
      </c>
      <c r="C209" s="64" t="str">
        <f>Roster_Selection_Men!AH234</f>
        <v>20-1456</v>
      </c>
      <c r="D209" s="64" t="str">
        <f>Roster_Selection_Men!AI234</f>
        <v>Joe Wager</v>
      </c>
      <c r="E209" s="65"/>
      <c r="F209" s="1" t="str">
        <f>IF(ISERROR(Individual_Scores_Men_JV!E209), " ", IF(Individual_Scores_Men_JV!E209 = "Yes", "Yes", "  "))</f>
        <v xml:space="preserve">  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tr">
        <f>Roster_Selection_Men!AF235&amp;" " &amp; "JV1 "</f>
        <v xml:space="preserve">Siena Heights University JV1 </v>
      </c>
      <c r="C210" s="64" t="str">
        <f>Roster_Selection_Men!AH235</f>
        <v>19-45688</v>
      </c>
      <c r="D210" s="64" t="str">
        <f>Roster_Selection_Men!AI235</f>
        <v>Luke Spear</v>
      </c>
      <c r="E210" s="65"/>
      <c r="F210" s="1" t="str">
        <f>IF(ISERROR(Individual_Scores_Men_JV!E210), " ", IF(Individual_Scores_Men_JV!E210 = "Yes", "Yes", "  "))</f>
        <v xml:space="preserve">  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tr">
        <f>Roster_Selection_Men!AF236&amp;" " &amp; "JV1 "</f>
        <v xml:space="preserve">Siena Heights University JV1 </v>
      </c>
      <c r="C211" s="64" t="str">
        <f>Roster_Selection_Men!AH236</f>
        <v>20-23576</v>
      </c>
      <c r="D211" s="64" t="str">
        <f>Roster_Selection_Men!AI236</f>
        <v>Nathan Ewing</v>
      </c>
      <c r="E211" s="65"/>
      <c r="F211" s="1" t="str">
        <f>IF(ISERROR(Individual_Scores_Men_JV!E211), " ", IF(Individual_Scores_Men_JV!E211 = "Yes", "Yes", "  "))</f>
        <v xml:space="preserve">  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tr">
        <f>Roster_Selection_Men!AF237&amp;" " &amp; "JV1 "</f>
        <v xml:space="preserve">Siena Heights University JV1 </v>
      </c>
      <c r="C212" s="64" t="str">
        <f>Roster_Selection_Men!AH237</f>
        <v>16-144451</v>
      </c>
      <c r="D212" s="64" t="str">
        <f>Roster_Selection_Men!AI237</f>
        <v>Neal Perok</v>
      </c>
      <c r="E212" s="65"/>
      <c r="F212" s="1" t="str">
        <f>IF(ISERROR(Individual_Scores_Men_JV!E212), " ", IF(Individual_Scores_Men_JV!E212 = "Yes", "Yes", "  "))</f>
        <v xml:space="preserve">  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tr">
        <f>Roster_Selection_Men!AF238&amp;" " &amp; "JV1 "</f>
        <v xml:space="preserve">Siena Heights University JV1 </v>
      </c>
      <c r="C213" s="64" t="str">
        <f>Roster_Selection_Men!AH238</f>
        <v>17-85211</v>
      </c>
      <c r="D213" s="64" t="str">
        <f>Roster_Selection_Men!AI238</f>
        <v>Tim Polidor</v>
      </c>
      <c r="E213" s="65"/>
      <c r="F213" s="1" t="str">
        <f>IF(ISERROR(Individual_Scores_Men_JV!E213), " ", IF(Individual_Scores_Men_JV!E213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tr">
        <f>Roster_Selection_Men!AF239&amp;" " &amp; "JV1 "</f>
        <v xml:space="preserve"> JV1 </v>
      </c>
      <c r="C214" s="64" t="str">
        <f>Roster_Selection_Men!AH239</f>
        <v/>
      </c>
      <c r="D214" s="64" t="str">
        <f>Roster_Selection_Men!AI239</f>
        <v/>
      </c>
      <c r="E214" s="65"/>
      <c r="F214" s="1" t="str">
        <f>IF(ISERROR(Individual_Scores_Men_JV!E214), " ", IF(Individual_Scores_Men_JV!E214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4" t="s">
        <v>982</v>
      </c>
      <c r="C215" s="66" t="str">
        <f>Individual_Scores_Men_JV!C215</f>
        <v/>
      </c>
      <c r="D215" s="67" t="str">
        <f>Individual_Scores_Men_JV!D215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4" t="s">
        <v>982</v>
      </c>
      <c r="C216" s="66" t="str">
        <f>Individual_Scores_Men_JV!C216</f>
        <v/>
      </c>
      <c r="D216" s="67" t="str">
        <f>Individual_Scores_Men_JV!D216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4" t="s">
        <v>982</v>
      </c>
      <c r="C217" s="66" t="str">
        <f>Individual_Scores_Men_JV!C217</f>
        <v/>
      </c>
      <c r="D217" s="67" t="str">
        <f>Individual_Scores_Men_JV!D217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951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W12 H207:W207 H194:W194 H181:W181 H168:W168 H155:W155 H142:W142 H129:W129 H116:W116 H103:W103 H90:W90 H77:W77 H64:W64 H51:W51 H38:W38 H25:W25" xr:uid="{00000000-0002-0000-07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70" zoomScaleNormal="70" workbookViewId="0">
      <pane xSplit="5" ySplit="11" topLeftCell="G18" activePane="bottomRight" state="frozen"/>
      <selection activeCell="B1" sqref="B1"/>
      <selection pane="topRight" activeCell="G1" sqref="G1"/>
      <selection pane="bottomLeft" activeCell="B12" sqref="B12"/>
      <selection pane="bottomRight" activeCell="E52" sqref="E52"/>
    </sheetView>
  </sheetViews>
  <sheetFormatPr defaultColWidth="9" defaultRowHeight="14.4" x14ac:dyDescent="0.3"/>
  <cols>
    <col min="1" max="1" width="6.6640625" style="13" hidden="1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94" t="s">
        <v>969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R1" s="59"/>
    </row>
    <row r="2" spans="1:107" s="4" customFormat="1" ht="16.2" customHeight="1" x14ac:dyDescent="0.3">
      <c r="AZ2" s="4" t="s">
        <v>922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923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92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570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1" customFormat="1" ht="13.95" customHeight="1" x14ac:dyDescent="0.25">
      <c r="B10" s="21"/>
      <c r="C10" s="21"/>
      <c r="D10" s="62"/>
      <c r="E10" s="62"/>
      <c r="F10" s="62"/>
      <c r="G10" s="69"/>
      <c r="H10" s="19" t="s">
        <v>924</v>
      </c>
      <c r="I10" s="19" t="s">
        <v>924</v>
      </c>
      <c r="J10" s="19" t="s">
        <v>924</v>
      </c>
      <c r="K10" s="19" t="s">
        <v>924</v>
      </c>
      <c r="L10" s="19" t="s">
        <v>924</v>
      </c>
      <c r="M10" s="19" t="s">
        <v>924</v>
      </c>
      <c r="N10" s="19" t="s">
        <v>924</v>
      </c>
      <c r="O10" s="19" t="s">
        <v>924</v>
      </c>
      <c r="P10" s="19" t="s">
        <v>924</v>
      </c>
      <c r="Q10" s="19" t="s">
        <v>924</v>
      </c>
      <c r="R10" s="19" t="s">
        <v>924</v>
      </c>
      <c r="S10" s="19" t="s">
        <v>924</v>
      </c>
      <c r="T10" s="19" t="s">
        <v>924</v>
      </c>
      <c r="U10" s="19" t="s">
        <v>924</v>
      </c>
      <c r="V10" s="19" t="s">
        <v>924</v>
      </c>
      <c r="W10" s="19" t="s">
        <v>924</v>
      </c>
      <c r="X10" s="19" t="s">
        <v>30</v>
      </c>
      <c r="Y10" s="19" t="s">
        <v>925</v>
      </c>
      <c r="Z10" s="19" t="s">
        <v>926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5" customHeight="1" x14ac:dyDescent="0.25">
      <c r="B11" s="19" t="s">
        <v>927</v>
      </c>
      <c r="C11" s="19" t="s">
        <v>24</v>
      </c>
      <c r="D11" s="19" t="s">
        <v>25</v>
      </c>
      <c r="E11" s="19" t="s">
        <v>928</v>
      </c>
      <c r="F11" s="19" t="s">
        <v>970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930</v>
      </c>
      <c r="Y11" s="19" t="s">
        <v>928</v>
      </c>
      <c r="Z11" s="19" t="s">
        <v>931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4" t="str">
        <f>Roster_Selection_Women!AB11&amp;" " &amp; "V "</f>
        <v xml:space="preserve">Aquinas College V </v>
      </c>
      <c r="C12" s="64" t="str">
        <f>Roster_Selection_Women!AD11</f>
        <v>17-61027</v>
      </c>
      <c r="D12" s="64" t="str">
        <f>Roster_Selection_Women!AE11</f>
        <v>Abby Pecynski</v>
      </c>
      <c r="E12" s="65"/>
      <c r="F12" s="1" t="str">
        <f>IF(ISERROR(Individual_Scores_Women_Var!E12), " ", IF(Individual_Scores_Women_Var!E12 = "Yes", "Yes", "  "))</f>
        <v xml:space="preserve">  </v>
      </c>
      <c r="G12" s="24" t="s">
        <v>925</v>
      </c>
      <c r="H12" s="44">
        <v>172</v>
      </c>
      <c r="I12" s="44">
        <v>171</v>
      </c>
      <c r="J12" s="44">
        <v>139</v>
      </c>
      <c r="K12" s="44">
        <v>128</v>
      </c>
      <c r="L12" s="44">
        <v>197</v>
      </c>
      <c r="M12" s="44">
        <v>204</v>
      </c>
      <c r="N12" s="44">
        <v>150</v>
      </c>
      <c r="O12" s="44">
        <v>176</v>
      </c>
      <c r="P12" s="44">
        <v>158</v>
      </c>
      <c r="Q12" s="44">
        <v>177</v>
      </c>
      <c r="R12" s="44">
        <v>184</v>
      </c>
      <c r="S12" s="44">
        <v>144</v>
      </c>
      <c r="T12" s="44">
        <v>190</v>
      </c>
      <c r="U12" s="44">
        <v>203</v>
      </c>
      <c r="V12" s="44">
        <v>205</v>
      </c>
      <c r="W12" s="44">
        <v>143</v>
      </c>
      <c r="X12" s="19">
        <f>SUM(H12:W12)</f>
        <v>2741</v>
      </c>
      <c r="Y12" s="19">
        <f>COUNTIF(H12:W12, "&gt;0" )</f>
        <v>16</v>
      </c>
      <c r="Z12" s="19">
        <f>X12/Y12</f>
        <v>171.3125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4" t="str">
        <f>Roster_Selection_Women!AB12&amp;" " &amp; "V "</f>
        <v xml:space="preserve">Aquinas College V </v>
      </c>
      <c r="C13" s="64" t="str">
        <f>Roster_Selection_Women!AD12</f>
        <v>22-7521</v>
      </c>
      <c r="D13" s="64" t="str">
        <f>Roster_Selection_Women!AE12</f>
        <v>Avery Burk</v>
      </c>
      <c r="E13" s="65"/>
      <c r="F13" s="1" t="str">
        <f>IF(ISERROR(Individual_Scores_Women_Var!E13), " ", IF(Individual_Scores_Women_Var!E13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4" t="str">
        <f>Roster_Selection_Women!AB13&amp;" " &amp; "V "</f>
        <v xml:space="preserve">Aquinas College V </v>
      </c>
      <c r="C14" s="64" t="str">
        <f>Roster_Selection_Women!AD13</f>
        <v>5998-4682</v>
      </c>
      <c r="D14" s="64" t="str">
        <f>Roster_Selection_Women!AE13</f>
        <v>Carley Blanchard</v>
      </c>
      <c r="E14" s="65"/>
      <c r="F14" s="1" t="str">
        <f>IF(ISERROR(Individual_Scores_Women_Var!E14), " ", IF(Individual_Scores_Women_Var!E14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4" t="str">
        <f>Roster_Selection_Women!AB14&amp;" " &amp; "V "</f>
        <v xml:space="preserve">Aquinas College V </v>
      </c>
      <c r="C15" s="64" t="str">
        <f>Roster_Selection_Women!AD14</f>
        <v>11-421889</v>
      </c>
      <c r="D15" s="64" t="str">
        <f>Roster_Selection_Women!AE14</f>
        <v>Chloe Fisk</v>
      </c>
      <c r="E15" s="65"/>
      <c r="F15" s="1" t="str">
        <f>IF(ISERROR(Individual_Scores_Women_Var!E15), " ", IF(Individual_Scores_Women_Var!E15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4" t="str">
        <f>Roster_Selection_Women!AB15&amp;" " &amp; "V "</f>
        <v xml:space="preserve">Aquinas College V </v>
      </c>
      <c r="C16" s="64" t="str">
        <f>Roster_Selection_Women!AD15</f>
        <v>20-52022</v>
      </c>
      <c r="D16" s="64" t="str">
        <f>Roster_Selection_Women!AE15</f>
        <v>Kayla VanLinden</v>
      </c>
      <c r="E16" s="65"/>
      <c r="F16" s="1" t="str">
        <f>IF(ISERROR(Individual_Scores_Women_Var!E16), " ", IF(Individual_Scores_Women_Var!E16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4" t="str">
        <f>Roster_Selection_Women!AB16&amp;" " &amp; "V "</f>
        <v xml:space="preserve">Aquinas College V </v>
      </c>
      <c r="C17" s="64" t="str">
        <f>Roster_Selection_Women!AD16</f>
        <v>20-46531</v>
      </c>
      <c r="D17" s="64" t="str">
        <f>Roster_Selection_Women!AE16</f>
        <v>Mary Brown</v>
      </c>
      <c r="E17" s="65"/>
      <c r="F17" s="1" t="str">
        <f>IF(ISERROR(Individual_Scores_Women_Var!E17), " ", IF(Individual_Scores_Women_Var!E17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4" t="str">
        <f>Roster_Selection_Women!AB17&amp;" " &amp; "V "</f>
        <v xml:space="preserve">Aquinas College V </v>
      </c>
      <c r="C18" s="64" t="str">
        <f>Roster_Selection_Women!AD17</f>
        <v>15-164600</v>
      </c>
      <c r="D18" s="64" t="str">
        <f>Roster_Selection_Women!AE17</f>
        <v>Morgan Jones</v>
      </c>
      <c r="E18" s="65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4" t="str">
        <f>Roster_Selection_Women!AB18&amp;" " &amp; "V "</f>
        <v xml:space="preserve"> V </v>
      </c>
      <c r="C19" s="64" t="str">
        <f>Roster_Selection_Women!AD18</f>
        <v/>
      </c>
      <c r="D19" s="64" t="str">
        <f>Roster_Selection_Women!AE18</f>
        <v/>
      </c>
      <c r="E19" s="65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4" t="s">
        <v>932</v>
      </c>
      <c r="C20" s="66" t="str">
        <f>Individual_Scores_Women_Var!C20</f>
        <v/>
      </c>
      <c r="D20" s="67" t="str">
        <f>Individual_Scores_Women_Var!D20</f>
        <v/>
      </c>
      <c r="E20" s="65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4" t="s">
        <v>932</v>
      </c>
      <c r="C21" s="66" t="str">
        <f>Individual_Scores_Women_Var!C21</f>
        <v/>
      </c>
      <c r="D21" s="67" t="str">
        <f>Individual_Scores_Women_Var!D21</f>
        <v/>
      </c>
      <c r="E21" s="65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4" t="s">
        <v>932</v>
      </c>
      <c r="C22" s="66" t="str">
        <f>Individual_Scores_Women_Var!C22</f>
        <v/>
      </c>
      <c r="D22" s="67" t="str">
        <f>Individual_Scores_Women_Var!D22</f>
        <v/>
      </c>
      <c r="E22" s="65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4" t="s">
        <v>30</v>
      </c>
      <c r="C23" s="64" t="s">
        <v>30</v>
      </c>
      <c r="D23" s="64" t="s">
        <v>30</v>
      </c>
      <c r="E23" s="68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4" t="s">
        <v>30</v>
      </c>
      <c r="C24" s="64" t="s">
        <v>30</v>
      </c>
      <c r="D24" s="64" t="s">
        <v>30</v>
      </c>
      <c r="E24" s="68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4" t="str">
        <f>Roster_Selection_Women!AB23&amp;" " &amp; "V "</f>
        <v xml:space="preserve">Cleary University V </v>
      </c>
      <c r="C25" s="64" t="str">
        <f>Roster_Selection_Women!AD23</f>
        <v>21-43259</v>
      </c>
      <c r="D25" s="64" t="str">
        <f>Roster_Selection_Women!AE23</f>
        <v>Cali Hunter</v>
      </c>
      <c r="E25" s="65"/>
      <c r="F25" s="1" t="str">
        <f>IF(ISERROR(Individual_Scores_Women_Var!E25), " ", IF(Individual_Scores_Women_Var!E25 = "Yes", "Yes", "  "))</f>
        <v xml:space="preserve">  </v>
      </c>
      <c r="G25" s="24" t="s">
        <v>925</v>
      </c>
      <c r="H25" s="44">
        <v>163</v>
      </c>
      <c r="I25" s="44">
        <v>193</v>
      </c>
      <c r="J25" s="44">
        <v>208</v>
      </c>
      <c r="K25" s="44">
        <v>210</v>
      </c>
      <c r="L25" s="44">
        <v>165</v>
      </c>
      <c r="M25" s="44">
        <v>184</v>
      </c>
      <c r="N25" s="44">
        <v>171</v>
      </c>
      <c r="O25" s="44">
        <v>170</v>
      </c>
      <c r="P25" s="44">
        <v>156</v>
      </c>
      <c r="Q25" s="44">
        <v>202</v>
      </c>
      <c r="R25" s="44">
        <v>172</v>
      </c>
      <c r="S25" s="44">
        <v>180</v>
      </c>
      <c r="T25" s="44">
        <v>192</v>
      </c>
      <c r="U25" s="44">
        <v>172</v>
      </c>
      <c r="V25" s="44">
        <v>166</v>
      </c>
      <c r="W25" s="44">
        <v>161</v>
      </c>
      <c r="X25" s="19">
        <f>SUM(H25:W25)</f>
        <v>2865</v>
      </c>
      <c r="Y25" s="19">
        <f>COUNTIF(H25:W25, "&gt;0" )</f>
        <v>16</v>
      </c>
      <c r="Z25" s="19">
        <f>X25/Y25</f>
        <v>179.0625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4" t="str">
        <f>Roster_Selection_Women!AB24&amp;" " &amp; "V "</f>
        <v xml:space="preserve">Cleary University V </v>
      </c>
      <c r="C26" s="64" t="str">
        <f>Roster_Selection_Women!AD24</f>
        <v>7914-44554</v>
      </c>
      <c r="D26" s="64" t="str">
        <f>Roster_Selection_Women!AE24</f>
        <v>Courtney Witten</v>
      </c>
      <c r="E26" s="65"/>
      <c r="F26" s="1" t="str">
        <f>IF(ISERROR(Individual_Scores_Women_Var!E26), " ", IF(Individual_Scores_Women_Var!E26 = "Yes", "Yes", "  "))</f>
        <v xml:space="preserve">  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4" t="str">
        <f>Roster_Selection_Women!AB25&amp;" " &amp; "V "</f>
        <v xml:space="preserve">Cleary University V </v>
      </c>
      <c r="C27" s="64" t="str">
        <f>Roster_Selection_Women!AD25</f>
        <v>11-396381</v>
      </c>
      <c r="D27" s="64" t="str">
        <f>Roster_Selection_Women!AE25</f>
        <v>Erica Pyden</v>
      </c>
      <c r="E27" s="65"/>
      <c r="F27" s="1" t="str">
        <f>IF(ISERROR(Individual_Scores_Women_Var!E27), " ", IF(Individual_Scores_Women_Var!E27 = "Yes", "Yes", "  "))</f>
        <v xml:space="preserve">  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4" t="str">
        <f>Roster_Selection_Women!AB26&amp;" " &amp; "V "</f>
        <v xml:space="preserve">Cleary University V </v>
      </c>
      <c r="C28" s="64" t="str">
        <f>Roster_Selection_Women!AD26</f>
        <v>16-164469</v>
      </c>
      <c r="D28" s="64" t="str">
        <f>Roster_Selection_Women!AE26</f>
        <v>Hailee Hale</v>
      </c>
      <c r="E28" s="65"/>
      <c r="F28" s="1" t="str">
        <f>IF(ISERROR(Individual_Scores_Women_Var!E28), " ", IF(Individual_Scores_Women_Var!E28 = "Yes", "Yes", "  "))</f>
        <v xml:space="preserve">  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4" t="str">
        <f>Roster_Selection_Women!AB27&amp;" " &amp; "V "</f>
        <v xml:space="preserve">Cleary University V </v>
      </c>
      <c r="C29" s="64" t="str">
        <f>Roster_Selection_Women!AD27</f>
        <v>11-447967</v>
      </c>
      <c r="D29" s="64" t="str">
        <f>Roster_Selection_Women!AE27</f>
        <v>Jamie Crandell</v>
      </c>
      <c r="E29" s="65"/>
      <c r="F29" s="1" t="str">
        <f>IF(ISERROR(Individual_Scores_Women_Var!E29), " ", IF(Individual_Scores_Women_Var!E29 = "Yes", "Yes", "  "))</f>
        <v xml:space="preserve">  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4" t="str">
        <f>Roster_Selection_Women!AB28&amp;" " &amp; "V "</f>
        <v xml:space="preserve">Cleary University V </v>
      </c>
      <c r="C30" s="64" t="str">
        <f>Roster_Selection_Women!AD28</f>
        <v>15-103776</v>
      </c>
      <c r="D30" s="64" t="str">
        <f>Roster_Selection_Women!AE28</f>
        <v>Leigha Rue</v>
      </c>
      <c r="E30" s="65"/>
      <c r="F30" s="1" t="str">
        <f>IF(ISERROR(Individual_Scores_Women_Var!E30), " ", IF(Individual_Scores_Women_Var!E30 = "Yes", "Yes", "  "))</f>
        <v xml:space="preserve">  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4" t="str">
        <f>Roster_Selection_Women!AB29&amp;" " &amp; "V "</f>
        <v xml:space="preserve">Cleary University V </v>
      </c>
      <c r="C31" s="64" t="str">
        <f>Roster_Selection_Women!AD29</f>
        <v>17-73985</v>
      </c>
      <c r="D31" s="64" t="str">
        <f>Roster_Selection_Women!AE29</f>
        <v>Samantha Dulz</v>
      </c>
      <c r="E31" s="65"/>
      <c r="F31" s="1" t="str">
        <f>IF(ISERROR(Individual_Scores_Women_Var!E31), " ", IF(Individual_Scores_Women_Var!E31 = "Yes", "Yes", "  "))</f>
        <v xml:space="preserve">  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4" t="str">
        <f>Roster_Selection_Women!AB30&amp;" " &amp; "V "</f>
        <v xml:space="preserve"> V </v>
      </c>
      <c r="C32" s="64" t="str">
        <f>Roster_Selection_Women!AD30</f>
        <v/>
      </c>
      <c r="D32" s="64" t="str">
        <f>Roster_Selection_Women!AE30</f>
        <v/>
      </c>
      <c r="E32" s="65"/>
      <c r="F32" s="1" t="str">
        <f>IF(ISERROR(Individual_Scores_Women_Var!E32), " ", IF(Individual_Scores_Women_Var!E32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4" t="s">
        <v>933</v>
      </c>
      <c r="C33" s="66" t="str">
        <f>Individual_Scores_Women_Var!C33</f>
        <v/>
      </c>
      <c r="D33" s="67" t="str">
        <f>Individual_Scores_Women_Var!D33</f>
        <v/>
      </c>
      <c r="E33" s="65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4" t="s">
        <v>933</v>
      </c>
      <c r="C34" s="66" t="str">
        <f>Individual_Scores_Women_Var!C34</f>
        <v/>
      </c>
      <c r="D34" s="67" t="str">
        <f>Individual_Scores_Women_Var!D34</f>
        <v/>
      </c>
      <c r="E34" s="65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4" t="s">
        <v>933</v>
      </c>
      <c r="C35" s="66" t="str">
        <f>Individual_Scores_Women_Var!C35</f>
        <v/>
      </c>
      <c r="D35" s="67" t="str">
        <f>Individual_Scores_Women_Var!D35</f>
        <v/>
      </c>
      <c r="E35" s="65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4" t="s">
        <v>30</v>
      </c>
      <c r="C36" s="64" t="s">
        <v>30</v>
      </c>
      <c r="D36" s="64" t="s">
        <v>30</v>
      </c>
      <c r="E36" s="68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4" t="s">
        <v>30</v>
      </c>
      <c r="C37" s="64" t="s">
        <v>30</v>
      </c>
      <c r="D37" s="64" t="s">
        <v>30</v>
      </c>
      <c r="E37" s="68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4" t="str">
        <f>Roster_Selection_Women!AB32&amp;" " &amp; "V "</f>
        <v xml:space="preserve">Concordia University V </v>
      </c>
      <c r="C38" s="64" t="str">
        <f>Roster_Selection_Women!AD32</f>
        <v>19-32062</v>
      </c>
      <c r="D38" s="64" t="str">
        <f>Roster_Selection_Women!AE32</f>
        <v>Amanda Fisher</v>
      </c>
      <c r="E38" s="65"/>
      <c r="F38" s="1" t="str">
        <f>IF(ISERROR(Individual_Scores_Women_Var!E38), " ", IF(Individual_Scores_Women_Var!E38 = "Yes", "Yes", "  "))</f>
        <v xml:space="preserve">  </v>
      </c>
      <c r="G38" s="24" t="s">
        <v>925</v>
      </c>
      <c r="H38" s="44">
        <v>210</v>
      </c>
      <c r="I38" s="44">
        <v>180</v>
      </c>
      <c r="J38" s="44">
        <v>147</v>
      </c>
      <c r="K38" s="44">
        <v>215</v>
      </c>
      <c r="L38" s="44">
        <v>211</v>
      </c>
      <c r="M38" s="44">
        <v>215</v>
      </c>
      <c r="N38" s="44">
        <v>163</v>
      </c>
      <c r="O38" s="44">
        <v>195</v>
      </c>
      <c r="P38" s="44">
        <v>257</v>
      </c>
      <c r="Q38" s="44">
        <v>223</v>
      </c>
      <c r="R38" s="44">
        <v>206</v>
      </c>
      <c r="S38" s="44">
        <v>181</v>
      </c>
      <c r="T38" s="44">
        <v>184</v>
      </c>
      <c r="U38" s="44">
        <v>174</v>
      </c>
      <c r="V38" s="44">
        <v>175</v>
      </c>
      <c r="W38" s="44">
        <v>176</v>
      </c>
      <c r="X38" s="19">
        <f>SUM(H38:W38)</f>
        <v>3112</v>
      </c>
      <c r="Y38" s="19">
        <f>COUNTIF(H38:W38, "&gt;0" )</f>
        <v>16</v>
      </c>
      <c r="Z38" s="19">
        <f>X38/Y38</f>
        <v>194.5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4" t="str">
        <f>Roster_Selection_Women!AB33&amp;" " &amp; "V "</f>
        <v xml:space="preserve">Concordia University V </v>
      </c>
      <c r="C39" s="64" t="str">
        <f>Roster_Selection_Women!AD33</f>
        <v>11-294037</v>
      </c>
      <c r="D39" s="64" t="str">
        <f>Roster_Selection_Women!AE33</f>
        <v>Arielle Oakley</v>
      </c>
      <c r="E39" s="65"/>
      <c r="F39" s="1" t="str">
        <f>IF(ISERROR(Individual_Scores_Women_Var!E39), " ", IF(Individual_Scores_Women_Var!E39 = "Yes", "Yes", "  "))</f>
        <v xml:space="preserve">  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4" t="str">
        <f>Roster_Selection_Women!AB34&amp;" " &amp; "V "</f>
        <v xml:space="preserve">Concordia University V </v>
      </c>
      <c r="C40" s="64" t="str">
        <f>Roster_Selection_Women!AD34</f>
        <v>11-388021</v>
      </c>
      <c r="D40" s="64" t="str">
        <f>Roster_Selection_Women!AE34</f>
        <v>Brooke Binder</v>
      </c>
      <c r="E40" s="65"/>
      <c r="F40" s="1" t="str">
        <f>IF(ISERROR(Individual_Scores_Women_Var!E40), " ", IF(Individual_Scores_Women_Var!E40 = "Yes", "Yes", "  "))</f>
        <v xml:space="preserve">  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4" t="str">
        <f>Roster_Selection_Women!AB35&amp;" " &amp; "V "</f>
        <v xml:space="preserve">Concordia University V </v>
      </c>
      <c r="C41" s="64" t="str">
        <f>Roster_Selection_Women!AD35</f>
        <v>18-84897</v>
      </c>
      <c r="D41" s="64" t="str">
        <f>Roster_Selection_Women!AE35</f>
        <v>Emilee Hughes</v>
      </c>
      <c r="E41" s="65"/>
      <c r="F41" s="1" t="str">
        <f>IF(ISERROR(Individual_Scores_Women_Var!E41), " ", IF(Individual_Scores_Women_Var!E41 = "Yes", "Yes", "  "))</f>
        <v xml:space="preserve">  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4" t="str">
        <f>Roster_Selection_Women!AB36&amp;" " &amp; "V "</f>
        <v xml:space="preserve">Concordia University V </v>
      </c>
      <c r="C42" s="64" t="str">
        <f>Roster_Selection_Women!AD36</f>
        <v>5999-7548</v>
      </c>
      <c r="D42" s="64" t="str">
        <f>Roster_Selection_Women!AE36</f>
        <v>Gabriella VanHorn</v>
      </c>
      <c r="E42" s="65"/>
      <c r="F42" s="1" t="str">
        <f>IF(ISERROR(Individual_Scores_Women_Var!E42), " ", IF(Individual_Scores_Women_Var!E42 = "Yes", "Yes", "  "))</f>
        <v xml:space="preserve">  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4" t="str">
        <f>Roster_Selection_Women!AB37&amp;" " &amp; "V "</f>
        <v xml:space="preserve">Concordia University V </v>
      </c>
      <c r="C43" s="64" t="str">
        <f>Roster_Selection_Women!AD37</f>
        <v>17-17225</v>
      </c>
      <c r="D43" s="64" t="str">
        <f>Roster_Selection_Women!AE37</f>
        <v>Kyla Peterson</v>
      </c>
      <c r="E43" s="65"/>
      <c r="F43" s="1" t="str">
        <f>IF(ISERROR(Individual_Scores_Women_Var!E43), " ", IF(Individual_Scores_Women_Var!E43 = "Yes", "Yes", "  "))</f>
        <v xml:space="preserve">  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4" t="str">
        <f>Roster_Selection_Women!AB38&amp;" " &amp; "V "</f>
        <v xml:space="preserve">Concordia University V </v>
      </c>
      <c r="C44" s="64" t="str">
        <f>Roster_Selection_Women!AD38</f>
        <v>22-23695</v>
      </c>
      <c r="D44" s="64" t="str">
        <f>Roster_Selection_Women!AE38</f>
        <v>Megan Redmond</v>
      </c>
      <c r="E44" s="65"/>
      <c r="F44" s="1" t="str">
        <f>IF(ISERROR(Individual_Scores_Women_Var!E44), " ", IF(Individual_Scores_Women_Var!E44 = "Yes", "Yes", "  "))</f>
        <v xml:space="preserve">  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4" t="str">
        <f>Roster_Selection_Women!AB39&amp;" " &amp; "V "</f>
        <v xml:space="preserve">Concordia University V </v>
      </c>
      <c r="C45" s="64" t="str">
        <f>Roster_Selection_Women!AD39</f>
        <v>11-666975</v>
      </c>
      <c r="D45" s="64" t="str">
        <f>Roster_Selection_Women!AE39</f>
        <v>Ryan Giese</v>
      </c>
      <c r="E45" s="65"/>
      <c r="F45" s="1" t="str">
        <f>IF(ISERROR(Individual_Scores_Women_Var!E45), " ", IF(Individual_Scores_Women_Var!E45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4" t="s">
        <v>934</v>
      </c>
      <c r="C46" s="66" t="str">
        <f>Individual_Scores_Women_Var!C46</f>
        <v/>
      </c>
      <c r="D46" s="67" t="str">
        <f>Individual_Scores_Women_Var!D46</f>
        <v/>
      </c>
      <c r="E46" s="65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4" t="s">
        <v>934</v>
      </c>
      <c r="C47" s="66" t="str">
        <f>Individual_Scores_Women_Var!C47</f>
        <v/>
      </c>
      <c r="D47" s="67" t="str">
        <f>Individual_Scores_Women_Var!D47</f>
        <v/>
      </c>
      <c r="E47" s="65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4" t="s">
        <v>934</v>
      </c>
      <c r="C48" s="66" t="str">
        <f>Individual_Scores_Women_Var!C48</f>
        <v/>
      </c>
      <c r="D48" s="67" t="str">
        <f>Individual_Scores_Women_Var!D48</f>
        <v/>
      </c>
      <c r="E48" s="65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4" t="s">
        <v>30</v>
      </c>
      <c r="C49" s="64" t="s">
        <v>30</v>
      </c>
      <c r="D49" s="64" t="s">
        <v>30</v>
      </c>
      <c r="E49" s="68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4" t="s">
        <v>30</v>
      </c>
      <c r="C50" s="64" t="s">
        <v>30</v>
      </c>
      <c r="D50" s="64" t="s">
        <v>30</v>
      </c>
      <c r="E50" s="68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4" t="str">
        <f>Roster_Selection_Women!AB50&amp;" " &amp; "V "</f>
        <v xml:space="preserve">Cornerstone University V </v>
      </c>
      <c r="C51" s="64" t="str">
        <f>Roster_Selection_Women!AD50</f>
        <v>19-30230</v>
      </c>
      <c r="D51" s="64" t="str">
        <f>Roster_Selection_Women!AE50</f>
        <v>Alayna Ryan</v>
      </c>
      <c r="E51" s="65"/>
      <c r="F51" s="1" t="str">
        <f>IF(ISERROR(Individual_Scores_Women_Var!E51), " ", IF(Individual_Scores_Women_Var!E51 = "Yes", "Yes", "  "))</f>
        <v xml:space="preserve">  </v>
      </c>
      <c r="G51" s="24" t="s">
        <v>925</v>
      </c>
      <c r="H51" s="44">
        <v>157</v>
      </c>
      <c r="I51" s="44">
        <v>196</v>
      </c>
      <c r="J51" s="44">
        <v>160</v>
      </c>
      <c r="K51" s="44">
        <v>169</v>
      </c>
      <c r="L51" s="44">
        <v>160</v>
      </c>
      <c r="M51" s="44">
        <v>190</v>
      </c>
      <c r="N51" s="44">
        <v>219</v>
      </c>
      <c r="O51" s="44">
        <v>179</v>
      </c>
      <c r="P51" s="44">
        <v>208</v>
      </c>
      <c r="Q51" s="44">
        <v>139</v>
      </c>
      <c r="R51" s="44">
        <v>163</v>
      </c>
      <c r="S51" s="44">
        <v>128</v>
      </c>
      <c r="T51" s="44">
        <v>161</v>
      </c>
      <c r="U51" s="44">
        <v>192</v>
      </c>
      <c r="V51" s="44">
        <v>195</v>
      </c>
      <c r="W51" s="44">
        <v>182</v>
      </c>
      <c r="X51" s="19">
        <f>SUM(H51:W51)</f>
        <v>2798</v>
      </c>
      <c r="Y51" s="19">
        <f>COUNTIF(H51:W51, "&gt;0" )</f>
        <v>16</v>
      </c>
      <c r="Z51" s="19">
        <f>X51/Y51</f>
        <v>174.875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4" t="str">
        <f>Roster_Selection_Women!AB51&amp;" " &amp; "V "</f>
        <v xml:space="preserve">Cornerstone University V </v>
      </c>
      <c r="C52" s="64" t="str">
        <f>Roster_Selection_Women!AD51</f>
        <v>22-9023</v>
      </c>
      <c r="D52" s="64" t="str">
        <f>Roster_Selection_Women!AE51</f>
        <v>Amelia Wells</v>
      </c>
      <c r="E52" s="65"/>
      <c r="F52" s="1" t="str">
        <f>IF(ISERROR(Individual_Scores_Women_Var!E52), " ", IF(Individual_Scores_Women_Var!E52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4" t="str">
        <f>Roster_Selection_Women!AB52&amp;" " &amp; "V "</f>
        <v xml:space="preserve">Cornerstone University V </v>
      </c>
      <c r="C53" s="64" t="str">
        <f>Roster_Selection_Women!AD52</f>
        <v>7914-5160</v>
      </c>
      <c r="D53" s="64" t="str">
        <f>Roster_Selection_Women!AE52</f>
        <v>Chloe Crick</v>
      </c>
      <c r="E53" s="65"/>
      <c r="F53" s="1" t="str">
        <f>IF(ISERROR(Individual_Scores_Women_Var!E53), " ", IF(Individual_Scores_Women_Var!E53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4" t="str">
        <f>Roster_Selection_Women!AB53&amp;" " &amp; "V "</f>
        <v xml:space="preserve">Cornerstone University V </v>
      </c>
      <c r="C54" s="64" t="str">
        <f>Roster_Selection_Women!AD53</f>
        <v>20-3312</v>
      </c>
      <c r="D54" s="64" t="str">
        <f>Roster_Selection_Women!AE53</f>
        <v>Francesca Bontomasi</v>
      </c>
      <c r="E54" s="65"/>
      <c r="F54" s="1" t="str">
        <f>IF(ISERROR(Individual_Scores_Women_Var!E54), " ", IF(Individual_Scores_Women_Var!E54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4" t="str">
        <f>Roster_Selection_Women!AB54&amp;" " &amp; "V "</f>
        <v xml:space="preserve">Cornerstone University V </v>
      </c>
      <c r="C55" s="64" t="str">
        <f>Roster_Selection_Women!AD54</f>
        <v>21-5624</v>
      </c>
      <c r="D55" s="64" t="str">
        <f>Roster_Selection_Women!AE54</f>
        <v>Mackenzie Smith</v>
      </c>
      <c r="E55" s="65"/>
      <c r="F55" s="1" t="str">
        <f>IF(ISERROR(Individual_Scores_Women_Var!E55), " ", IF(Individual_Scores_Women_Var!E55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4" t="str">
        <f>Roster_Selection_Women!AB55&amp;" " &amp; "V "</f>
        <v xml:space="preserve">Cornerstone University V </v>
      </c>
      <c r="C56" s="64" t="str">
        <f>Roster_Selection_Women!AD55</f>
        <v>21-5623</v>
      </c>
      <c r="D56" s="64" t="str">
        <f>Roster_Selection_Women!AE55</f>
        <v>Nicole Will</v>
      </c>
      <c r="E56" s="65"/>
      <c r="F56" s="1" t="str">
        <f>IF(ISERROR(Individual_Scores_Women_Var!E56), " ", IF(Individual_Scores_Women_Var!E56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4" t="str">
        <f>Roster_Selection_Women!AB56&amp;" " &amp; "V "</f>
        <v xml:space="preserve">Cornerstone University V </v>
      </c>
      <c r="C57" s="64" t="str">
        <f>Roster_Selection_Women!AD56</f>
        <v>7916-84</v>
      </c>
      <c r="D57" s="64" t="str">
        <f>Roster_Selection_Women!AE56</f>
        <v>Ryleigh Jordan</v>
      </c>
      <c r="E57" s="65"/>
      <c r="F57" s="1" t="str">
        <f>IF(ISERROR(Individual_Scores_Women_Var!E57), " ", IF(Individual_Scores_Women_Var!E57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4" t="str">
        <f>Roster_Selection_Women!AB57&amp;" " &amp; "V "</f>
        <v xml:space="preserve"> V </v>
      </c>
      <c r="C58" s="64" t="str">
        <f>Roster_Selection_Women!AD57</f>
        <v/>
      </c>
      <c r="D58" s="64" t="str">
        <f>Roster_Selection_Women!AE57</f>
        <v/>
      </c>
      <c r="E58" s="65"/>
      <c r="F58" s="1" t="str">
        <f>IF(ISERROR(Individual_Scores_Women_Var!E58), " ", IF(Individual_Scores_Women_Var!E58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4" t="s">
        <v>935</v>
      </c>
      <c r="C59" s="66" t="str">
        <f>Individual_Scores_Women_Var!C59</f>
        <v/>
      </c>
      <c r="D59" s="67" t="str">
        <f>Individual_Scores_Women_Var!D59</f>
        <v/>
      </c>
      <c r="E59" s="65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4" t="s">
        <v>935</v>
      </c>
      <c r="C60" s="66" t="str">
        <f>Individual_Scores_Women_Var!C60</f>
        <v/>
      </c>
      <c r="D60" s="67" t="str">
        <f>Individual_Scores_Women_Var!D60</f>
        <v/>
      </c>
      <c r="E60" s="65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4" t="s">
        <v>935</v>
      </c>
      <c r="C61" s="66" t="str">
        <f>Individual_Scores_Women_Var!C61</f>
        <v/>
      </c>
      <c r="D61" s="67" t="str">
        <f>Individual_Scores_Women_Var!D61</f>
        <v/>
      </c>
      <c r="E61" s="65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4" t="s">
        <v>30</v>
      </c>
      <c r="C62" s="64" t="s">
        <v>30</v>
      </c>
      <c r="D62" s="64" t="s">
        <v>30</v>
      </c>
      <c r="E62" s="68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4" t="s">
        <v>30</v>
      </c>
      <c r="C63" s="64" t="s">
        <v>30</v>
      </c>
      <c r="D63" s="64" t="s">
        <v>30</v>
      </c>
      <c r="E63" s="68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4" t="str">
        <f>Roster_Selection_Women!AB58&amp;" " &amp; "V "</f>
        <v xml:space="preserve">Ferris State University V </v>
      </c>
      <c r="C64" s="64" t="str">
        <f>Roster_Selection_Women!AD58</f>
        <v>19-11189</v>
      </c>
      <c r="D64" s="64" t="str">
        <f>Roster_Selection_Women!AE58</f>
        <v>Allison Leslie</v>
      </c>
      <c r="E64" s="65"/>
      <c r="F64" s="1" t="str">
        <f>IF(ISERROR(Individual_Scores_Women_Var!E64), " ", IF(Individual_Scores_Women_Var!E64 = "Yes", "Yes", "  "))</f>
        <v xml:space="preserve">  </v>
      </c>
      <c r="G64" s="24" t="s">
        <v>925</v>
      </c>
      <c r="H64" s="44">
        <v>179</v>
      </c>
      <c r="I64" s="44">
        <v>154</v>
      </c>
      <c r="J64" s="44">
        <v>211</v>
      </c>
      <c r="K64" s="44">
        <v>137</v>
      </c>
      <c r="L64" s="44">
        <v>159</v>
      </c>
      <c r="M64" s="44">
        <v>141</v>
      </c>
      <c r="N64" s="44">
        <v>145</v>
      </c>
      <c r="O64" s="44">
        <v>148</v>
      </c>
      <c r="P64" s="44">
        <v>196</v>
      </c>
      <c r="Q64" s="44">
        <v>155</v>
      </c>
      <c r="R64" s="44">
        <v>198</v>
      </c>
      <c r="S64" s="44">
        <v>140</v>
      </c>
      <c r="T64" s="44">
        <v>176</v>
      </c>
      <c r="U64" s="44">
        <v>169</v>
      </c>
      <c r="V64" s="44">
        <v>222</v>
      </c>
      <c r="W64" s="44">
        <v>144</v>
      </c>
      <c r="X64" s="19">
        <f>SUM(H64:W64)</f>
        <v>2674</v>
      </c>
      <c r="Y64" s="19">
        <f>COUNTIF(H64:W64, "&gt;0" )</f>
        <v>16</v>
      </c>
      <c r="Z64" s="19">
        <f>X64/Y64</f>
        <v>167.125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4" t="str">
        <f>Roster_Selection_Women!AB59&amp;" " &amp; "V "</f>
        <v xml:space="preserve">Ferris State University V </v>
      </c>
      <c r="C65" s="64" t="str">
        <f>Roster_Selection_Women!AD59</f>
        <v>11-429854</v>
      </c>
      <c r="D65" s="64" t="str">
        <f>Roster_Selection_Women!AE59</f>
        <v>Courtney Wheeler</v>
      </c>
      <c r="E65" s="65"/>
      <c r="F65" s="1" t="str">
        <f>IF(ISERROR(Individual_Scores_Women_Var!E65), " ", IF(Individual_Scores_Women_Var!E65 = "Yes", "Yes", "  "))</f>
        <v xml:space="preserve">  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4" t="str">
        <f>Roster_Selection_Women!AB60&amp;" " &amp; "V "</f>
        <v xml:space="preserve">Ferris State University V </v>
      </c>
      <c r="C66" s="64" t="str">
        <f>Roster_Selection_Women!AD60</f>
        <v>11-311342</v>
      </c>
      <c r="D66" s="64" t="str">
        <f>Roster_Selection_Women!AE60</f>
        <v>Emma VanDongen</v>
      </c>
      <c r="E66" s="65"/>
      <c r="F66" s="1" t="str">
        <f>IF(ISERROR(Individual_Scores_Women_Var!E66), " ", IF(Individual_Scores_Women_Var!E66 = "Yes", "Yes", "  "))</f>
        <v xml:space="preserve">  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4" t="str">
        <f>Roster_Selection_Women!AB61&amp;" " &amp; "V "</f>
        <v xml:space="preserve">Ferris State University V </v>
      </c>
      <c r="C67" s="64" t="str">
        <f>Roster_Selection_Women!AD61</f>
        <v>7914-53541</v>
      </c>
      <c r="D67" s="64" t="str">
        <f>Roster_Selection_Women!AE61</f>
        <v>Kylie Middleton</v>
      </c>
      <c r="E67" s="65"/>
      <c r="F67" s="1" t="str">
        <f>IF(ISERROR(Individual_Scores_Women_Var!E67), " ", IF(Individual_Scores_Women_Var!E67 = "Yes", "Yes", "  "))</f>
        <v xml:space="preserve">  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4" t="str">
        <f>Roster_Selection_Women!AB62&amp;" " &amp; "V "</f>
        <v xml:space="preserve">Ferris State University V </v>
      </c>
      <c r="C68" s="64" t="str">
        <f>Roster_Selection_Women!AD62</f>
        <v>22-27486</v>
      </c>
      <c r="D68" s="64" t="str">
        <f>Roster_Selection_Women!AE62</f>
        <v>Mackenzie Griffin</v>
      </c>
      <c r="E68" s="65"/>
      <c r="F68" s="1" t="str">
        <f>IF(ISERROR(Individual_Scores_Women_Var!E68), " ", IF(Individual_Scores_Women_Var!E68 = "Yes", "Yes", "  "))</f>
        <v xml:space="preserve">  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4" t="str">
        <f>Roster_Selection_Women!AB63&amp;" " &amp; "V "</f>
        <v xml:space="preserve">Ferris State University V </v>
      </c>
      <c r="C69" s="64" t="str">
        <f>Roster_Selection_Women!AD63</f>
        <v>15-154245</v>
      </c>
      <c r="D69" s="64" t="str">
        <f>Roster_Selection_Women!AE63</f>
        <v>Taryn Welling</v>
      </c>
      <c r="E69" s="65"/>
      <c r="F69" s="1" t="str">
        <f>IF(ISERROR(Individual_Scores_Women_Var!E69), " ", IF(Individual_Scores_Women_Var!E69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4" t="str">
        <f>Roster_Selection_Women!AB64&amp;" " &amp; "V "</f>
        <v xml:space="preserve"> V </v>
      </c>
      <c r="C70" s="64" t="str">
        <f>Roster_Selection_Women!AD64</f>
        <v/>
      </c>
      <c r="D70" s="64" t="str">
        <f>Roster_Selection_Women!AE64</f>
        <v/>
      </c>
      <c r="E70" s="65"/>
      <c r="F70" s="1" t="str">
        <f>IF(ISERROR(Individual_Scores_Women_Var!E70), " ", IF(Individual_Scores_Women_Var!E70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4" t="str">
        <f>Roster_Selection_Women!AB65&amp;" " &amp; "V "</f>
        <v xml:space="preserve"> V </v>
      </c>
      <c r="C71" s="64" t="str">
        <f>Roster_Selection_Women!AD65</f>
        <v/>
      </c>
      <c r="D71" s="64" t="str">
        <f>Roster_Selection_Women!AE65</f>
        <v/>
      </c>
      <c r="E71" s="65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4" t="s">
        <v>936</v>
      </c>
      <c r="C72" s="66" t="str">
        <f>Individual_Scores_Women_Var!C72</f>
        <v/>
      </c>
      <c r="D72" s="67" t="str">
        <f>Individual_Scores_Women_Var!D72</f>
        <v/>
      </c>
      <c r="E72" s="65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4" t="s">
        <v>936</v>
      </c>
      <c r="C73" s="66" t="str">
        <f>Individual_Scores_Women_Var!C73</f>
        <v/>
      </c>
      <c r="D73" s="67" t="str">
        <f>Individual_Scores_Women_Var!D73</f>
        <v/>
      </c>
      <c r="E73" s="65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4" t="s">
        <v>936</v>
      </c>
      <c r="C74" s="66" t="str">
        <f>Individual_Scores_Women_Var!C74</f>
        <v/>
      </c>
      <c r="D74" s="67" t="str">
        <f>Individual_Scores_Women_Var!D74</f>
        <v/>
      </c>
      <c r="E74" s="65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4" t="s">
        <v>30</v>
      </c>
      <c r="C75" s="64" t="s">
        <v>30</v>
      </c>
      <c r="D75" s="64" t="s">
        <v>30</v>
      </c>
      <c r="E75" s="68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4" t="s">
        <v>30</v>
      </c>
      <c r="C76" s="64" t="s">
        <v>30</v>
      </c>
      <c r="D76" s="64" t="s">
        <v>30</v>
      </c>
      <c r="E76" s="68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4" t="str">
        <f>Roster_Selection_Women!AB66&amp;" " &amp; "V "</f>
        <v xml:space="preserve">Indiana Institute Of Technology V </v>
      </c>
      <c r="C77" s="64" t="str">
        <f>Roster_Selection_Women!AD66</f>
        <v>11-404183</v>
      </c>
      <c r="D77" s="64" t="str">
        <f>Roster_Selection_Women!AE66</f>
        <v>Jillian Treska</v>
      </c>
      <c r="E77" s="65"/>
      <c r="F77" s="1" t="str">
        <f>IF(ISERROR(Individual_Scores_Women_Var!E77), " ", IF(Individual_Scores_Women_Var!E77 = "Yes", "Yes", "  "))</f>
        <v xml:space="preserve">  </v>
      </c>
      <c r="G77" s="24" t="s">
        <v>925</v>
      </c>
      <c r="H77" s="44">
        <v>214</v>
      </c>
      <c r="I77" s="44">
        <v>192</v>
      </c>
      <c r="J77" s="44">
        <v>247</v>
      </c>
      <c r="K77" s="44">
        <v>248</v>
      </c>
      <c r="L77" s="44">
        <v>202</v>
      </c>
      <c r="M77" s="44">
        <v>212</v>
      </c>
      <c r="N77" s="44">
        <v>229</v>
      </c>
      <c r="O77" s="44">
        <v>193</v>
      </c>
      <c r="P77" s="44">
        <v>267</v>
      </c>
      <c r="Q77" s="44">
        <v>160</v>
      </c>
      <c r="R77" s="44">
        <v>215</v>
      </c>
      <c r="S77" s="44">
        <v>204</v>
      </c>
      <c r="T77" s="44">
        <v>161</v>
      </c>
      <c r="U77" s="44">
        <v>194</v>
      </c>
      <c r="V77" s="44">
        <v>185</v>
      </c>
      <c r="W77" s="44">
        <v>176</v>
      </c>
      <c r="X77" s="19">
        <f>SUM(H77:W77)</f>
        <v>3299</v>
      </c>
      <c r="Y77" s="19">
        <f>COUNTIF(H77:W77, "&gt;0" )</f>
        <v>16</v>
      </c>
      <c r="Z77" s="19">
        <f>X77/Y77</f>
        <v>206.1875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4" t="str">
        <f>Roster_Selection_Women!AB67&amp;" " &amp; "V "</f>
        <v xml:space="preserve">Indiana Institute Of Technology V </v>
      </c>
      <c r="C78" s="64" t="str">
        <f>Roster_Selection_Women!AD67</f>
        <v>16-157794</v>
      </c>
      <c r="D78" s="64" t="str">
        <f>Roster_Selection_Women!AE67</f>
        <v>Jordan Downham</v>
      </c>
      <c r="E78" s="65"/>
      <c r="F78" s="1" t="str">
        <f>IF(ISERROR(Individual_Scores_Women_Var!E78), " ", IF(Individual_Scores_Women_Var!E78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4" t="str">
        <f>Roster_Selection_Women!AB68&amp;" " &amp; "V "</f>
        <v xml:space="preserve">Indiana Institute Of Technology V </v>
      </c>
      <c r="C79" s="64" t="str">
        <f>Roster_Selection_Women!AD68</f>
        <v>7920-188</v>
      </c>
      <c r="D79" s="64" t="str">
        <f>Roster_Selection_Women!AE68</f>
        <v>Josephine Cehelnik</v>
      </c>
      <c r="E79" s="65"/>
      <c r="F79" s="1" t="str">
        <f>IF(ISERROR(Individual_Scores_Women_Var!E79), " ", IF(Individual_Scores_Women_Var!E79 = "Yes", "Yes", "  "))</f>
        <v xml:space="preserve">  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4" t="str">
        <f>Roster_Selection_Women!AB69&amp;" " &amp; "V "</f>
        <v xml:space="preserve">Indiana Institute Of Technology V </v>
      </c>
      <c r="C80" s="64" t="str">
        <f>Roster_Selection_Women!AD69</f>
        <v>15-44994</v>
      </c>
      <c r="D80" s="64" t="str">
        <f>Roster_Selection_Women!AE69</f>
        <v>Leah Brazier</v>
      </c>
      <c r="E80" s="65"/>
      <c r="F80" s="1" t="str">
        <f>IF(ISERROR(Individual_Scores_Women_Var!E80), " ", IF(Individual_Scores_Women_Var!E80 = "Yes", "Yes", "  "))</f>
        <v xml:space="preserve">  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4" t="str">
        <f>Roster_Selection_Women!AB70&amp;" " &amp; "V "</f>
        <v xml:space="preserve">Indiana Institute Of Technology V </v>
      </c>
      <c r="C81" s="64" t="str">
        <f>Roster_Selection_Women!AD70</f>
        <v>11-352594</v>
      </c>
      <c r="D81" s="64" t="str">
        <f>Roster_Selection_Women!AE70</f>
        <v>Meagan Kennedy</v>
      </c>
      <c r="E81" s="65"/>
      <c r="F81" s="1" t="str">
        <f>IF(ISERROR(Individual_Scores_Women_Var!E81), " ", IF(Individual_Scores_Women_Var!E81 = "Yes", "Yes", "  "))</f>
        <v xml:space="preserve">  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4" t="str">
        <f>Roster_Selection_Women!AB71&amp;" " &amp; "V "</f>
        <v xml:space="preserve">Indiana Institute Of Technology V </v>
      </c>
      <c r="C82" s="64" t="str">
        <f>Roster_Selection_Women!AD71</f>
        <v>11-337626</v>
      </c>
      <c r="D82" s="64" t="str">
        <f>Roster_Selection_Women!AE71</f>
        <v>Morgan Nunn</v>
      </c>
      <c r="E82" s="65"/>
      <c r="F82" s="1" t="str">
        <f>IF(ISERROR(Individual_Scores_Women_Var!E82), " ", IF(Individual_Scores_Women_Var!E82 = "Yes", "Yes", "  "))</f>
        <v xml:space="preserve">  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4" t="str">
        <f>Roster_Selection_Women!AB72&amp;" " &amp; "V "</f>
        <v xml:space="preserve">Indiana Institute Of Technology V </v>
      </c>
      <c r="C83" s="64" t="str">
        <f>Roster_Selection_Women!AD72</f>
        <v>18-57048</v>
      </c>
      <c r="D83" s="64" t="str">
        <f>Roster_Selection_Women!AE72</f>
        <v>Natalie Schildhouse</v>
      </c>
      <c r="E83" s="65"/>
      <c r="F83" s="1" t="str">
        <f>IF(ISERROR(Individual_Scores_Women_Var!E83), " ", IF(Individual_Scores_Women_Var!E83 = "Yes", "Yes", "  "))</f>
        <v xml:space="preserve">  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4" t="str">
        <f>Roster_Selection_Women!AB73&amp;" " &amp; "V "</f>
        <v xml:space="preserve">Indiana Institute Of Technology V </v>
      </c>
      <c r="C84" s="64" t="str">
        <f>Roster_Selection_Women!AD73</f>
        <v>11-689811</v>
      </c>
      <c r="D84" s="64" t="str">
        <f>Roster_Selection_Women!AE73</f>
        <v>Ryleigh Hanicq</v>
      </c>
      <c r="E84" s="65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4" t="s">
        <v>938</v>
      </c>
      <c r="C85" s="66" t="str">
        <f>Individual_Scores_Women_Var!C85</f>
        <v/>
      </c>
      <c r="D85" s="67" t="str">
        <f>Individual_Scores_Women_Var!D85</f>
        <v/>
      </c>
      <c r="E85" s="65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4" t="s">
        <v>938</v>
      </c>
      <c r="C86" s="66" t="str">
        <f>Individual_Scores_Women_Var!C86</f>
        <v/>
      </c>
      <c r="D86" s="67" t="str">
        <f>Individual_Scores_Women_Var!D86</f>
        <v/>
      </c>
      <c r="E86" s="65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4" t="s">
        <v>938</v>
      </c>
      <c r="C87" s="66" t="str">
        <f>Individual_Scores_Women_Var!C87</f>
        <v/>
      </c>
      <c r="D87" s="67" t="str">
        <f>Individual_Scores_Women_Var!D87</f>
        <v/>
      </c>
      <c r="E87" s="65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4" t="s">
        <v>30</v>
      </c>
      <c r="C88" s="64" t="s">
        <v>30</v>
      </c>
      <c r="D88" s="64" t="s">
        <v>30</v>
      </c>
      <c r="E88" s="68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4" t="s">
        <v>30</v>
      </c>
      <c r="C89" s="64" t="s">
        <v>30</v>
      </c>
      <c r="D89" s="64" t="s">
        <v>30</v>
      </c>
      <c r="E89" s="68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4" t="str">
        <f>Roster_Selection_Women!AB74&amp;" " &amp; "V "</f>
        <v xml:space="preserve">Lawrence Technological University V </v>
      </c>
      <c r="C90" s="64" t="str">
        <f>Roster_Selection_Women!AD74</f>
        <v>11-738600</v>
      </c>
      <c r="D90" s="64" t="str">
        <f>Roster_Selection_Women!AE74</f>
        <v>Amelia (Mia) Adams</v>
      </c>
      <c r="E90" s="65"/>
      <c r="F90" s="1" t="str">
        <f>IF(ISERROR(Individual_Scores_Women_Var!E90), " ", IF(Individual_Scores_Women_Var!E90 = "Yes", "Yes", "  "))</f>
        <v xml:space="preserve">  </v>
      </c>
      <c r="G90" s="24" t="s">
        <v>925</v>
      </c>
      <c r="H90" s="44">
        <v>176</v>
      </c>
      <c r="I90" s="44">
        <v>191</v>
      </c>
      <c r="J90" s="44">
        <v>222</v>
      </c>
      <c r="K90" s="44">
        <v>212</v>
      </c>
      <c r="L90" s="44">
        <v>191</v>
      </c>
      <c r="M90" s="44">
        <v>196</v>
      </c>
      <c r="N90" s="44">
        <v>182</v>
      </c>
      <c r="O90" s="44">
        <v>150</v>
      </c>
      <c r="P90" s="44">
        <v>214</v>
      </c>
      <c r="Q90" s="44">
        <v>188</v>
      </c>
      <c r="R90" s="44">
        <v>173</v>
      </c>
      <c r="S90" s="44">
        <v>157</v>
      </c>
      <c r="T90" s="44">
        <v>176</v>
      </c>
      <c r="U90" s="44">
        <v>178</v>
      </c>
      <c r="V90" s="44">
        <v>156</v>
      </c>
      <c r="W90" s="44">
        <v>170</v>
      </c>
      <c r="X90" s="19">
        <f>SUM(H90:W90)</f>
        <v>2932</v>
      </c>
      <c r="Y90" s="19">
        <f>COUNTIF(H90:W90, "&gt;0" )</f>
        <v>16</v>
      </c>
      <c r="Z90" s="19">
        <f>X90/Y90</f>
        <v>183.25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4" t="str">
        <f>Roster_Selection_Women!AB75&amp;" " &amp; "V "</f>
        <v xml:space="preserve">Lawrence Technological University V </v>
      </c>
      <c r="C91" s="64" t="str">
        <f>Roster_Selection_Women!AD75</f>
        <v>11-122331</v>
      </c>
      <c r="D91" s="64" t="str">
        <f>Roster_Selection_Women!AE75</f>
        <v>Aubrie Svilar</v>
      </c>
      <c r="E91" s="65"/>
      <c r="F91" s="1" t="str">
        <f>IF(ISERROR(Individual_Scores_Women_Var!E91), " ", IF(Individual_Scores_Women_Var!E91 = "Yes", "Yes", "  "))</f>
        <v xml:space="preserve">  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4" t="str">
        <f>Roster_Selection_Women!AB76&amp;" " &amp; "V "</f>
        <v xml:space="preserve">Lawrence Technological University V </v>
      </c>
      <c r="C92" s="64" t="str">
        <f>Roster_Selection_Women!AD76</f>
        <v>19-76428</v>
      </c>
      <c r="D92" s="64" t="str">
        <f>Roster_Selection_Women!AE76</f>
        <v>Brooke Kochel</v>
      </c>
      <c r="E92" s="65"/>
      <c r="F92" s="1" t="str">
        <f>IF(ISERROR(Individual_Scores_Women_Var!E92), " ", IF(Individual_Scores_Women_Var!E92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4" t="str">
        <f>Roster_Selection_Women!AB77&amp;" " &amp; "V "</f>
        <v xml:space="preserve">Lawrence Technological University V </v>
      </c>
      <c r="C93" s="64" t="str">
        <f>Roster_Selection_Women!AD77</f>
        <v>11-513962</v>
      </c>
      <c r="D93" s="64" t="str">
        <f>Roster_Selection_Women!AE77</f>
        <v>Carly Dlugos</v>
      </c>
      <c r="E93" s="65"/>
      <c r="F93" s="1" t="str">
        <f>IF(ISERROR(Individual_Scores_Women_Var!E93), " ", IF(Individual_Scores_Women_Var!E93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4" t="str">
        <f>Roster_Selection_Women!AB78&amp;" " &amp; "V "</f>
        <v xml:space="preserve">Lawrence Technological University V </v>
      </c>
      <c r="C94" s="64" t="str">
        <f>Roster_Selection_Women!AD78</f>
        <v>17-98244</v>
      </c>
      <c r="D94" s="64" t="str">
        <f>Roster_Selection_Women!AE78</f>
        <v>Caroline Holowenko</v>
      </c>
      <c r="E94" s="65"/>
      <c r="F94" s="1" t="str">
        <f>IF(ISERROR(Individual_Scores_Women_Var!E94), " ", IF(Individual_Scores_Women_Var!E94 = "Yes", "Yes", "  "))</f>
        <v xml:space="preserve">  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4" t="str">
        <f>Roster_Selection_Women!AB79&amp;" " &amp; "V "</f>
        <v xml:space="preserve">Lawrence Technological University V </v>
      </c>
      <c r="C95" s="64" t="str">
        <f>Roster_Selection_Women!AD79</f>
        <v>11-555549</v>
      </c>
      <c r="D95" s="64" t="str">
        <f>Roster_Selection_Women!AE79</f>
        <v>Grace Tefend</v>
      </c>
      <c r="E95" s="65"/>
      <c r="F95" s="1" t="str">
        <f>IF(ISERROR(Individual_Scores_Women_Var!E95), " ", IF(Individual_Scores_Women_Var!E95 = "Yes", "Yes", "  "))</f>
        <v xml:space="preserve">  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4" t="str">
        <f>Roster_Selection_Women!AB80&amp;" " &amp; "V "</f>
        <v xml:space="preserve">Lawrence Technological University V </v>
      </c>
      <c r="C96" s="64" t="str">
        <f>Roster_Selection_Women!AD80</f>
        <v>11-349673</v>
      </c>
      <c r="D96" s="64" t="str">
        <f>Roster_Selection_Women!AE80</f>
        <v>Leah Williams</v>
      </c>
      <c r="E96" s="65"/>
      <c r="F96" s="1" t="str">
        <f>IF(ISERROR(Individual_Scores_Women_Var!E96), " ", IF(Individual_Scores_Women_Var!E96 = "Yes", "Yes", "  "))</f>
        <v xml:space="preserve">  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4" t="str">
        <f>Roster_Selection_Women!AB81&amp;" " &amp; "V "</f>
        <v xml:space="preserve">Lawrence Technological University V </v>
      </c>
      <c r="C97" s="64" t="str">
        <f>Roster_Selection_Women!AD81</f>
        <v>17-53163</v>
      </c>
      <c r="D97" s="64" t="str">
        <f>Roster_Selection_Women!AE81</f>
        <v>Rachel Iha</v>
      </c>
      <c r="E97" s="65"/>
      <c r="F97" s="1" t="str">
        <f>IF(ISERROR(Individual_Scores_Women_Var!E97), " ", IF(Individual_Scores_Women_Var!E97 = "Yes", "Yes", "  "))</f>
        <v xml:space="preserve">  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4" t="s">
        <v>939</v>
      </c>
      <c r="C98" s="66" t="str">
        <f>Individual_Scores_Women_Var!C98</f>
        <v/>
      </c>
      <c r="D98" s="67" t="str">
        <f>Individual_Scores_Women_Var!D98</f>
        <v/>
      </c>
      <c r="E98" s="65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4" t="s">
        <v>939</v>
      </c>
      <c r="C99" s="66" t="str">
        <f>Individual_Scores_Women_Var!C99</f>
        <v/>
      </c>
      <c r="D99" s="67" t="str">
        <f>Individual_Scores_Women_Var!D99</f>
        <v/>
      </c>
      <c r="E99" s="65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4" t="s">
        <v>939</v>
      </c>
      <c r="C100" s="66" t="str">
        <f>Individual_Scores_Women_Var!C100</f>
        <v/>
      </c>
      <c r="D100" s="67" t="str">
        <f>Individual_Scores_Women_Var!D100</f>
        <v/>
      </c>
      <c r="E100" s="65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4" t="s">
        <v>30</v>
      </c>
      <c r="C101" s="64" t="s">
        <v>30</v>
      </c>
      <c r="D101" s="64" t="s">
        <v>30</v>
      </c>
      <c r="E101" s="68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4" t="s">
        <v>30</v>
      </c>
      <c r="C102" s="64" t="s">
        <v>30</v>
      </c>
      <c r="D102" s="64" t="s">
        <v>30</v>
      </c>
      <c r="E102" s="68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4" t="str">
        <f>Roster_Selection_Women!AB87&amp;" " &amp; "V "</f>
        <v xml:space="preserve">Lourdes University V </v>
      </c>
      <c r="C103" s="64" t="str">
        <f>Roster_Selection_Women!AD87</f>
        <v>11-576108</v>
      </c>
      <c r="D103" s="64" t="str">
        <f>Roster_Selection_Women!AE87</f>
        <v>Abigail Arnes</v>
      </c>
      <c r="E103" s="65"/>
      <c r="F103" s="1" t="str">
        <f>IF(ISERROR(Individual_Scores_Women_Var!E103), " ", IF(Individual_Scores_Women_Var!E103 = "Yes", "Yes", "  "))</f>
        <v xml:space="preserve">  </v>
      </c>
      <c r="G103" s="24" t="s">
        <v>925</v>
      </c>
      <c r="H103" s="44">
        <v>164</v>
      </c>
      <c r="I103" s="44">
        <v>201</v>
      </c>
      <c r="J103" s="44">
        <v>193</v>
      </c>
      <c r="K103" s="44">
        <v>199</v>
      </c>
      <c r="L103" s="44">
        <v>215</v>
      </c>
      <c r="M103" s="44">
        <v>178</v>
      </c>
      <c r="N103" s="44">
        <v>167</v>
      </c>
      <c r="O103" s="44">
        <v>181</v>
      </c>
      <c r="P103" s="44">
        <v>193</v>
      </c>
      <c r="Q103" s="44">
        <v>195</v>
      </c>
      <c r="R103" s="44">
        <v>175</v>
      </c>
      <c r="S103" s="44">
        <v>198</v>
      </c>
      <c r="T103" s="44">
        <v>177</v>
      </c>
      <c r="U103" s="44">
        <v>167</v>
      </c>
      <c r="V103" s="44">
        <v>228</v>
      </c>
      <c r="W103" s="44">
        <v>137</v>
      </c>
      <c r="X103" s="19">
        <f>SUM(H103:W103)</f>
        <v>2968</v>
      </c>
      <c r="Y103" s="19">
        <f>COUNTIF(H103:W103, "&gt;0" )</f>
        <v>16</v>
      </c>
      <c r="Z103" s="19">
        <f>X103/Y103</f>
        <v>185.5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4" t="str">
        <f>Roster_Selection_Women!AB88&amp;" " &amp; "V "</f>
        <v xml:space="preserve">Lourdes University V </v>
      </c>
      <c r="C104" s="64" t="str">
        <f>Roster_Selection_Women!AD88</f>
        <v>5774-656</v>
      </c>
      <c r="D104" s="64" t="str">
        <f>Roster_Selection_Women!AE88</f>
        <v>Alexandria Hahn</v>
      </c>
      <c r="E104" s="65"/>
      <c r="F104" s="1" t="str">
        <f>IF(ISERROR(Individual_Scores_Women_Var!E104), " ", IF(Individual_Scores_Women_Var!E104 = "Yes", "Yes", "  "))</f>
        <v xml:space="preserve">  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4" t="str">
        <f>Roster_Selection_Women!AB89&amp;" " &amp; "V "</f>
        <v xml:space="preserve">Lourdes University V </v>
      </c>
      <c r="C105" s="64" t="str">
        <f>Roster_Selection_Women!AD89</f>
        <v>11-284777</v>
      </c>
      <c r="D105" s="64" t="str">
        <f>Roster_Selection_Women!AE89</f>
        <v>DeLayna Harvey</v>
      </c>
      <c r="E105" s="65"/>
      <c r="F105" s="1" t="str">
        <f>IF(ISERROR(Individual_Scores_Women_Var!E105), " ", IF(Individual_Scores_Women_Var!E105 = "Yes", "Yes", "  "))</f>
        <v xml:space="preserve">  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4" t="str">
        <f>Roster_Selection_Women!AB90&amp;" " &amp; "V "</f>
        <v xml:space="preserve">Lourdes University V </v>
      </c>
      <c r="C106" s="64" t="str">
        <f>Roster_Selection_Women!AD90</f>
        <v>18-28276</v>
      </c>
      <c r="D106" s="64" t="str">
        <f>Roster_Selection_Women!AE90</f>
        <v>Dezaray McIe</v>
      </c>
      <c r="E106" s="65"/>
      <c r="F106" s="1" t="str">
        <f>IF(ISERROR(Individual_Scores_Women_Var!E106), " ", IF(Individual_Scores_Women_Var!E106 = "Yes", "Yes", "  "))</f>
        <v xml:space="preserve">  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4" t="str">
        <f>Roster_Selection_Women!AB91&amp;" " &amp; "V "</f>
        <v xml:space="preserve">Lourdes University V </v>
      </c>
      <c r="C107" s="64" t="str">
        <f>Roster_Selection_Women!AD91</f>
        <v>17-104813</v>
      </c>
      <c r="D107" s="64" t="str">
        <f>Roster_Selection_Women!AE91</f>
        <v>Jaycie Arnet</v>
      </c>
      <c r="E107" s="65"/>
      <c r="F107" s="1" t="str">
        <f>IF(ISERROR(Individual_Scores_Women_Var!E107), " ", IF(Individual_Scores_Women_Var!E107 = "Yes", "Yes", "  "))</f>
        <v xml:space="preserve">  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4" t="str">
        <f>Roster_Selection_Women!AB92&amp;" " &amp; "V "</f>
        <v xml:space="preserve">Lourdes University V </v>
      </c>
      <c r="C108" s="64" t="str">
        <f>Roster_Selection_Women!AD92</f>
        <v>11-607563</v>
      </c>
      <c r="D108" s="64" t="str">
        <f>Roster_Selection_Women!AE92</f>
        <v>Mikaili Truman</v>
      </c>
      <c r="E108" s="65"/>
      <c r="F108" s="1" t="str">
        <f>IF(ISERROR(Individual_Scores_Women_Var!E108), " ", IF(Individual_Scores_Women_Var!E108 = "Yes", "Yes", "  "))</f>
        <v xml:space="preserve">  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4" t="str">
        <f>Roster_Selection_Women!AB93&amp;" " &amp; "V "</f>
        <v xml:space="preserve">Lourdes University V </v>
      </c>
      <c r="C109" s="64" t="str">
        <f>Roster_Selection_Women!AD93</f>
        <v>7914-33762</v>
      </c>
      <c r="D109" s="64" t="str">
        <f>Roster_Selection_Women!AE93</f>
        <v>Sarah Chilvers</v>
      </c>
      <c r="E109" s="65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4" t="str">
        <f>Roster_Selection_Women!AB94&amp;" " &amp; "V "</f>
        <v xml:space="preserve">Lourdes University V </v>
      </c>
      <c r="C110" s="64" t="str">
        <f>Roster_Selection_Women!AD94</f>
        <v>11-743533</v>
      </c>
      <c r="D110" s="64" t="str">
        <f>Roster_Selection_Women!AE94</f>
        <v>Taylor Mcbride</v>
      </c>
      <c r="E110" s="65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4" t="s">
        <v>940</v>
      </c>
      <c r="C111" s="66" t="str">
        <f>Individual_Scores_Women_Var!C111</f>
        <v/>
      </c>
      <c r="D111" s="67" t="str">
        <f>Individual_Scores_Women_Var!D111</f>
        <v/>
      </c>
      <c r="E111" s="65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4" t="s">
        <v>940</v>
      </c>
      <c r="C112" s="66" t="str">
        <f>Individual_Scores_Women_Var!C112</f>
        <v/>
      </c>
      <c r="D112" s="67" t="str">
        <f>Individual_Scores_Women_Var!D112</f>
        <v/>
      </c>
      <c r="E112" s="65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4" t="s">
        <v>940</v>
      </c>
      <c r="C113" s="66" t="str">
        <f>Individual_Scores_Women_Var!C113</f>
        <v/>
      </c>
      <c r="D113" s="67" t="str">
        <f>Individual_Scores_Women_Var!D113</f>
        <v/>
      </c>
      <c r="E113" s="65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4" t="s">
        <v>30</v>
      </c>
      <c r="C114" s="64" t="s">
        <v>30</v>
      </c>
      <c r="D114" s="64" t="s">
        <v>30</v>
      </c>
      <c r="E114" s="68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4" t="s">
        <v>30</v>
      </c>
      <c r="C115" s="64" t="s">
        <v>30</v>
      </c>
      <c r="D115" s="64" t="s">
        <v>30</v>
      </c>
      <c r="E115" s="68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4" t="str">
        <f>Roster_Selection_Women!AB95&amp;" " &amp; "V "</f>
        <v xml:space="preserve">Madonna University V </v>
      </c>
      <c r="C116" s="64" t="str">
        <f>Roster_Selection_Women!AD95</f>
        <v>7914-20325</v>
      </c>
      <c r="D116" s="64" t="str">
        <f>Roster_Selection_Women!AE95</f>
        <v>Angelita Rodriguez</v>
      </c>
      <c r="E116" s="65"/>
      <c r="F116" s="1" t="str">
        <f>IF(ISERROR(Individual_Scores_Women_Var!E116), " ", IF(Individual_Scores_Women_Var!E116 = "Yes", "Yes", "  "))</f>
        <v xml:space="preserve">  </v>
      </c>
      <c r="G116" s="24" t="s">
        <v>925</v>
      </c>
      <c r="H116" s="44">
        <v>212</v>
      </c>
      <c r="I116" s="44">
        <v>226</v>
      </c>
      <c r="J116" s="44">
        <v>172</v>
      </c>
      <c r="K116" s="44">
        <v>140</v>
      </c>
      <c r="L116" s="44">
        <v>188</v>
      </c>
      <c r="M116" s="44">
        <v>171</v>
      </c>
      <c r="N116" s="44">
        <v>179</v>
      </c>
      <c r="O116" s="44">
        <v>235</v>
      </c>
      <c r="P116" s="44">
        <v>148</v>
      </c>
      <c r="Q116" s="44">
        <v>214</v>
      </c>
      <c r="R116" s="44">
        <v>172</v>
      </c>
      <c r="S116" s="44">
        <v>182</v>
      </c>
      <c r="T116" s="44">
        <v>184</v>
      </c>
      <c r="U116" s="44">
        <v>161</v>
      </c>
      <c r="V116" s="44">
        <v>193</v>
      </c>
      <c r="W116" s="44">
        <v>169</v>
      </c>
      <c r="X116" s="19">
        <f>SUM(H116:W116)</f>
        <v>2946</v>
      </c>
      <c r="Y116" s="19">
        <f>COUNTIF(H116:W116, "&gt;0" )</f>
        <v>16</v>
      </c>
      <c r="Z116" s="19">
        <f>X116/Y116</f>
        <v>184.125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4" t="str">
        <f>Roster_Selection_Women!AB96&amp;" " &amp; "V "</f>
        <v xml:space="preserve">Madonna University V </v>
      </c>
      <c r="C117" s="64" t="str">
        <f>Roster_Selection_Women!AD96</f>
        <v>11-85881</v>
      </c>
      <c r="D117" s="64" t="str">
        <f>Roster_Selection_Women!AE96</f>
        <v>Cassidy Halstead</v>
      </c>
      <c r="E117" s="65"/>
      <c r="F117" s="1" t="str">
        <f>IF(ISERROR(Individual_Scores_Women_Var!E117), " ", IF(Individual_Scores_Women_Var!E117 = "Yes", "Yes", "  "))</f>
        <v xml:space="preserve">  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4" t="str">
        <f>Roster_Selection_Women!AB97&amp;" " &amp; "V "</f>
        <v xml:space="preserve">Madonna University V </v>
      </c>
      <c r="C118" s="64" t="str">
        <f>Roster_Selection_Women!AD97</f>
        <v>11-151762</v>
      </c>
      <c r="D118" s="64" t="str">
        <f>Roster_Selection_Women!AE97</f>
        <v>Jillian Lipinski</v>
      </c>
      <c r="E118" s="65"/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4" t="str">
        <f>Roster_Selection_Women!AB98&amp;" " &amp; "V "</f>
        <v xml:space="preserve">Madonna University V </v>
      </c>
      <c r="C119" s="64" t="str">
        <f>Roster_Selection_Women!AD98</f>
        <v>11-307138</v>
      </c>
      <c r="D119" s="64" t="str">
        <f>Roster_Selection_Women!AE98</f>
        <v>Katherine Dybicki</v>
      </c>
      <c r="E119" s="65"/>
      <c r="F119" s="1" t="str">
        <f>IF(ISERROR(Individual_Scores_Women_Var!E119), " ", IF(Individual_Scores_Women_Var!E119 = "Yes", "Yes", "  "))</f>
        <v xml:space="preserve">  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4" t="str">
        <f>Roster_Selection_Women!AB99&amp;" " &amp; "V "</f>
        <v xml:space="preserve">Madonna University V </v>
      </c>
      <c r="C120" s="64" t="str">
        <f>Roster_Selection_Women!AD99</f>
        <v>15-114407</v>
      </c>
      <c r="D120" s="64" t="str">
        <f>Roster_Selection_Women!AE99</f>
        <v>Laila Lupercio</v>
      </c>
      <c r="E120" s="65"/>
      <c r="F120" s="1" t="str">
        <f>IF(ISERROR(Individual_Scores_Women_Var!E120), " ", IF(Individual_Scores_Women_Var!E120 = "Yes", "Yes", "  "))</f>
        <v xml:space="preserve">  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4" t="str">
        <f>Roster_Selection_Women!AB100&amp;" " &amp; "V "</f>
        <v xml:space="preserve">Madonna University V </v>
      </c>
      <c r="C121" s="64" t="str">
        <f>Roster_Selection_Women!AD100</f>
        <v>7914-5720</v>
      </c>
      <c r="D121" s="64" t="str">
        <f>Roster_Selection_Women!AE100</f>
        <v>Maya Janowicz</v>
      </c>
      <c r="E121" s="65"/>
      <c r="F121" s="1" t="str">
        <f>IF(ISERROR(Individual_Scores_Women_Var!E121), " ", IF(Individual_Scores_Women_Var!E121 = "Yes", "Yes", "  "))</f>
        <v xml:space="preserve">  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4" t="str">
        <f>Roster_Selection_Women!AB101&amp;" " &amp; "V "</f>
        <v xml:space="preserve">Madonna University V </v>
      </c>
      <c r="C122" s="64" t="str">
        <f>Roster_Selection_Women!AD101</f>
        <v>7914-50888</v>
      </c>
      <c r="D122" s="64" t="str">
        <f>Roster_Selection_Women!AE101</f>
        <v>Olivia Spaller</v>
      </c>
      <c r="E122" s="65"/>
      <c r="F122" s="1" t="str">
        <f>IF(ISERROR(Individual_Scores_Women_Var!E122), " ", IF(Individual_Scores_Women_Var!E122 = "Yes", "Yes", "  "))</f>
        <v xml:space="preserve">  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4" t="str">
        <f>Roster_Selection_Women!AB102&amp;" " &amp; "V "</f>
        <v xml:space="preserve"> V </v>
      </c>
      <c r="C123" s="64" t="str">
        <f>Roster_Selection_Women!AD102</f>
        <v/>
      </c>
      <c r="D123" s="64" t="str">
        <f>Roster_Selection_Women!AE102</f>
        <v/>
      </c>
      <c r="E123" s="65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4" t="s">
        <v>941</v>
      </c>
      <c r="C124" s="66" t="str">
        <f>Individual_Scores_Women_Var!C124</f>
        <v/>
      </c>
      <c r="D124" s="67" t="str">
        <f>Individual_Scores_Women_Var!D124</f>
        <v/>
      </c>
      <c r="E124" s="65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4" t="s">
        <v>941</v>
      </c>
      <c r="C125" s="66" t="str">
        <f>Individual_Scores_Women_Var!C125</f>
        <v/>
      </c>
      <c r="D125" s="67" t="str">
        <f>Individual_Scores_Women_Var!D125</f>
        <v/>
      </c>
      <c r="E125" s="65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4" t="s">
        <v>941</v>
      </c>
      <c r="C126" s="66" t="str">
        <f>Individual_Scores_Women_Var!C126</f>
        <v/>
      </c>
      <c r="D126" s="67" t="str">
        <f>Individual_Scores_Women_Var!D126</f>
        <v/>
      </c>
      <c r="E126" s="65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4" t="s">
        <v>30</v>
      </c>
      <c r="C127" s="64" t="s">
        <v>30</v>
      </c>
      <c r="D127" s="64" t="s">
        <v>30</v>
      </c>
      <c r="E127" s="68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4" t="s">
        <v>30</v>
      </c>
      <c r="C128" s="64" t="s">
        <v>30</v>
      </c>
      <c r="D128" s="64" t="s">
        <v>30</v>
      </c>
      <c r="E128" s="68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4" t="str">
        <f>Roster_Selection_Women!AB108&amp;" " &amp; "V "</f>
        <v xml:space="preserve">Michigan State University V </v>
      </c>
      <c r="C129" s="64" t="str">
        <f>Roster_Selection_Women!AD108</f>
        <v>18-74946</v>
      </c>
      <c r="D129" s="64" t="str">
        <f>Roster_Selection_Women!AE108</f>
        <v>Abby Barton</v>
      </c>
      <c r="E129" s="65"/>
      <c r="F129" s="1" t="str">
        <f>IF(ISERROR(Individual_Scores_Women_Var!E129), " ", IF(Individual_Scores_Women_Var!E129 = "Yes", "Yes", "  "))</f>
        <v xml:space="preserve">  </v>
      </c>
      <c r="G129" s="24" t="s">
        <v>925</v>
      </c>
      <c r="H129" s="44">
        <v>157</v>
      </c>
      <c r="I129" s="44">
        <v>220</v>
      </c>
      <c r="J129" s="44">
        <v>154</v>
      </c>
      <c r="K129" s="44">
        <v>173</v>
      </c>
      <c r="L129" s="44">
        <v>193</v>
      </c>
      <c r="M129" s="44">
        <v>144</v>
      </c>
      <c r="N129" s="44">
        <v>192</v>
      </c>
      <c r="O129" s="44">
        <v>145</v>
      </c>
      <c r="P129" s="44">
        <v>208</v>
      </c>
      <c r="Q129" s="44">
        <v>150</v>
      </c>
      <c r="R129" s="44">
        <v>159</v>
      </c>
      <c r="S129" s="44">
        <v>160</v>
      </c>
      <c r="T129" s="44">
        <v>192</v>
      </c>
      <c r="U129" s="44">
        <v>143</v>
      </c>
      <c r="V129" s="44">
        <v>135</v>
      </c>
      <c r="W129" s="44">
        <v>142</v>
      </c>
      <c r="X129" s="19">
        <f>SUM(H129:W129)</f>
        <v>2667</v>
      </c>
      <c r="Y129" s="19">
        <f>COUNTIF(H129:W129, "&gt;0" )</f>
        <v>16</v>
      </c>
      <c r="Z129" s="19">
        <f>X129/Y129</f>
        <v>166.6875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4" t="str">
        <f>Roster_Selection_Women!AB109&amp;" " &amp; "V "</f>
        <v xml:space="preserve">Michigan State University V </v>
      </c>
      <c r="C130" s="64" t="str">
        <f>Roster_Selection_Women!AD109</f>
        <v>21-17464</v>
      </c>
      <c r="D130" s="64" t="str">
        <f>Roster_Selection_Women!AE109</f>
        <v>Ella Wendall</v>
      </c>
      <c r="E130" s="65"/>
      <c r="F130" s="1" t="str">
        <f>IF(ISERROR(Individual_Scores_Women_Var!E130), " ", IF(Individual_Scores_Women_Var!E130 = "Yes", "Yes", "  "))</f>
        <v xml:space="preserve">  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4" t="str">
        <f>Roster_Selection_Women!AB110&amp;" " &amp; "V "</f>
        <v xml:space="preserve">Michigan State University V </v>
      </c>
      <c r="C131" s="64" t="str">
        <f>Roster_Selection_Women!AD110</f>
        <v>19-20049</v>
      </c>
      <c r="D131" s="64" t="str">
        <f>Roster_Selection_Women!AE110</f>
        <v>Emma Colby</v>
      </c>
      <c r="E131" s="65"/>
      <c r="F131" s="1" t="str">
        <f>IF(ISERROR(Individual_Scores_Women_Var!E131), " ", IF(Individual_Scores_Women_Var!E131 = "Yes", "Yes", "  "))</f>
        <v xml:space="preserve">  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4" t="str">
        <f>Roster_Selection_Women!AB111&amp;" " &amp; "V "</f>
        <v xml:space="preserve">Michigan State University V </v>
      </c>
      <c r="C132" s="64" t="str">
        <f>Roster_Selection_Women!AD111</f>
        <v>23-7143</v>
      </c>
      <c r="D132" s="64" t="str">
        <f>Roster_Selection_Women!AE111</f>
        <v>Erica Bingham</v>
      </c>
      <c r="E132" s="65"/>
      <c r="F132" s="1" t="str">
        <f>IF(ISERROR(Individual_Scores_Women_Var!E132), " ", IF(Individual_Scores_Women_Var!E132 = "Yes", "Yes", "  "))</f>
        <v xml:space="preserve">  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4" t="str">
        <f>Roster_Selection_Women!AB112&amp;" " &amp; "V "</f>
        <v xml:space="preserve">Michigan State University V </v>
      </c>
      <c r="C133" s="64" t="str">
        <f>Roster_Selection_Women!AD112</f>
        <v>17-57272</v>
      </c>
      <c r="D133" s="64" t="str">
        <f>Roster_Selection_Women!AE112</f>
        <v>Haylie Beers</v>
      </c>
      <c r="E133" s="65"/>
      <c r="F133" s="1" t="str">
        <f>IF(ISERROR(Individual_Scores_Women_Var!E133), " ", IF(Individual_Scores_Women_Var!E133 = "Yes", "Yes", "  "))</f>
        <v xml:space="preserve">  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4" t="str">
        <f>Roster_Selection_Women!AB113&amp;" " &amp; "V "</f>
        <v xml:space="preserve">Michigan State University V </v>
      </c>
      <c r="C134" s="64" t="str">
        <f>Roster_Selection_Women!AD113</f>
        <v>23-7141</v>
      </c>
      <c r="D134" s="64" t="str">
        <f>Roster_Selection_Women!AE113</f>
        <v>Isabel Smith</v>
      </c>
      <c r="E134" s="65"/>
      <c r="F134" s="1" t="str">
        <f>IF(ISERROR(Individual_Scores_Women_Var!E134), " ", IF(Individual_Scores_Women_Var!E134 = "Yes", "Yes", "  "))</f>
        <v xml:space="preserve">  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4" t="str">
        <f>Roster_Selection_Women!AB114&amp;" " &amp; "V "</f>
        <v xml:space="preserve"> V </v>
      </c>
      <c r="C135" s="64" t="str">
        <f>Roster_Selection_Women!AD114</f>
        <v/>
      </c>
      <c r="D135" s="64" t="str">
        <f>Roster_Selection_Women!AE114</f>
        <v/>
      </c>
      <c r="E135" s="65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4" t="str">
        <f>Roster_Selection_Women!AB115&amp;" " &amp; "V "</f>
        <v xml:space="preserve"> V </v>
      </c>
      <c r="C136" s="64" t="str">
        <f>Roster_Selection_Women!AD115</f>
        <v/>
      </c>
      <c r="D136" s="64" t="str">
        <f>Roster_Selection_Women!AE115</f>
        <v/>
      </c>
      <c r="E136" s="65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4" t="s">
        <v>942</v>
      </c>
      <c r="C137" s="66" t="str">
        <f>Individual_Scores_Women_Var!C137</f>
        <v/>
      </c>
      <c r="D137" s="67" t="str">
        <f>Individual_Scores_Women_Var!D137</f>
        <v/>
      </c>
      <c r="E137" s="65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4" t="s">
        <v>942</v>
      </c>
      <c r="C138" s="66" t="str">
        <f>Individual_Scores_Women_Var!C138</f>
        <v/>
      </c>
      <c r="D138" s="67" t="str">
        <f>Individual_Scores_Women_Var!D138</f>
        <v/>
      </c>
      <c r="E138" s="65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4" t="s">
        <v>942</v>
      </c>
      <c r="C139" s="66" t="str">
        <f>Individual_Scores_Women_Var!C139</f>
        <v/>
      </c>
      <c r="D139" s="67" t="str">
        <f>Individual_Scores_Women_Var!D139</f>
        <v/>
      </c>
      <c r="E139" s="65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4" t="s">
        <v>30</v>
      </c>
      <c r="C140" s="64" t="s">
        <v>30</v>
      </c>
      <c r="D140" s="64" t="s">
        <v>30</v>
      </c>
      <c r="E140" s="68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4" t="s">
        <v>30</v>
      </c>
      <c r="C141" s="64" t="s">
        <v>30</v>
      </c>
      <c r="D141" s="64" t="s">
        <v>30</v>
      </c>
      <c r="E141" s="68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4" t="str">
        <f>Roster_Selection_Women!AB116&amp;" " &amp; "V "</f>
        <v xml:space="preserve">Michigan-Dearborn V </v>
      </c>
      <c r="C142" s="64" t="str">
        <f>Roster_Selection_Women!AD116</f>
        <v>11-676065</v>
      </c>
      <c r="D142" s="64" t="str">
        <f>Roster_Selection_Women!AE116</f>
        <v>Elizabeth Breitzman</v>
      </c>
      <c r="E142" s="65"/>
      <c r="F142" s="1" t="str">
        <f>IF(ISERROR(Individual_Scores_Women_Var!E142), " ", IF(Individual_Scores_Women_Var!E142 = "Yes", "Yes", "  "))</f>
        <v xml:space="preserve">  </v>
      </c>
      <c r="G142" s="24" t="s">
        <v>925</v>
      </c>
      <c r="H142" s="44">
        <v>132</v>
      </c>
      <c r="I142" s="44">
        <v>202</v>
      </c>
      <c r="J142" s="44">
        <v>148</v>
      </c>
      <c r="K142" s="44">
        <v>138</v>
      </c>
      <c r="L142" s="44">
        <v>136</v>
      </c>
      <c r="M142" s="44">
        <v>161</v>
      </c>
      <c r="N142" s="44">
        <v>150</v>
      </c>
      <c r="O142" s="44">
        <v>142</v>
      </c>
      <c r="P142" s="44">
        <v>165</v>
      </c>
      <c r="Q142" s="44">
        <v>130</v>
      </c>
      <c r="R142" s="44">
        <v>147</v>
      </c>
      <c r="S142" s="44">
        <v>191</v>
      </c>
      <c r="T142" s="44">
        <v>158</v>
      </c>
      <c r="U142" s="44">
        <v>147</v>
      </c>
      <c r="V142" s="44">
        <v>159</v>
      </c>
      <c r="W142" s="44">
        <v>174</v>
      </c>
      <c r="X142" s="19">
        <f>SUM(H142:W142)</f>
        <v>2480</v>
      </c>
      <c r="Y142" s="19">
        <f>COUNTIF(H142:W142, "&gt;0" )</f>
        <v>16</v>
      </c>
      <c r="Z142" s="19">
        <f>X142/Y142</f>
        <v>155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4" t="str">
        <f>Roster_Selection_Women!AB117&amp;" " &amp; "V "</f>
        <v xml:space="preserve">Michigan-Dearborn V </v>
      </c>
      <c r="C143" s="64" t="str">
        <f>Roster_Selection_Women!AD117</f>
        <v>15-85866</v>
      </c>
      <c r="D143" s="64" t="str">
        <f>Roster_Selection_Women!AE117</f>
        <v>Jasmine Carroll</v>
      </c>
      <c r="E143" s="65"/>
      <c r="F143" s="1" t="str">
        <f>IF(ISERROR(Individual_Scores_Women_Var!E143), " ", IF(Individual_Scores_Women_Var!E143 = "Yes", "Yes", "  "))</f>
        <v xml:space="preserve">  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4" t="str">
        <f>Roster_Selection_Women!AB118&amp;" " &amp; "V "</f>
        <v xml:space="preserve">Michigan-Dearborn V </v>
      </c>
      <c r="C144" s="64" t="str">
        <f>Roster_Selection_Women!AD118</f>
        <v>15-197083</v>
      </c>
      <c r="D144" s="64" t="str">
        <f>Roster_Selection_Women!AE118</f>
        <v>Jessica Ludwick</v>
      </c>
      <c r="E144" s="65"/>
      <c r="F144" s="1" t="str">
        <f>IF(ISERROR(Individual_Scores_Women_Var!E144), " ", IF(Individual_Scores_Women_Var!E144 = "Yes", "Yes", "  "))</f>
        <v xml:space="preserve">  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4" t="str">
        <f>Roster_Selection_Women!AB119&amp;" " &amp; "V "</f>
        <v xml:space="preserve">Michigan-Dearborn V </v>
      </c>
      <c r="C145" s="64" t="str">
        <f>Roster_Selection_Women!AD119</f>
        <v>22-11711</v>
      </c>
      <c r="D145" s="64" t="str">
        <f>Roster_Selection_Women!AE119</f>
        <v>Katrina McKay</v>
      </c>
      <c r="E145" s="65"/>
      <c r="F145" s="1" t="str">
        <f>IF(ISERROR(Individual_Scores_Women_Var!E145), " ", IF(Individual_Scores_Women_Var!E145 = "Yes", "Yes", "  "))</f>
        <v xml:space="preserve">  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4" t="str">
        <f>Roster_Selection_Women!AB120&amp;" " &amp; "V "</f>
        <v xml:space="preserve">Michigan-Dearborn V </v>
      </c>
      <c r="C146" s="64" t="str">
        <f>Roster_Selection_Women!AD120</f>
        <v>23-9656</v>
      </c>
      <c r="D146" s="64" t="str">
        <f>Roster_Selection_Women!AE120</f>
        <v>Kayla Winston</v>
      </c>
      <c r="E146" s="65"/>
      <c r="F146" s="1" t="str">
        <f>IF(ISERROR(Individual_Scores_Women_Var!E146), " ", IF(Individual_Scores_Women_Var!E146 = "Yes", "Yes", "  "))</f>
        <v xml:space="preserve">  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4" t="str">
        <f>Roster_Selection_Women!AB121&amp;" " &amp; "V "</f>
        <v xml:space="preserve">Michigan-Dearborn V </v>
      </c>
      <c r="C147" s="64" t="str">
        <f>Roster_Selection_Women!AD121</f>
        <v>17-97822</v>
      </c>
      <c r="D147" s="64" t="str">
        <f>Roster_Selection_Women!AE121</f>
        <v>Madison Shelton</v>
      </c>
      <c r="E147" s="65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4" t="str">
        <f>Roster_Selection_Women!AB122&amp;" " &amp; "V "</f>
        <v xml:space="preserve"> V </v>
      </c>
      <c r="C148" s="64" t="str">
        <f>Roster_Selection_Women!AD122</f>
        <v/>
      </c>
      <c r="D148" s="64" t="str">
        <f>Roster_Selection_Women!AE122</f>
        <v/>
      </c>
      <c r="E148" s="65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4" t="str">
        <f>Roster_Selection_Women!AB123&amp;" " &amp; "V "</f>
        <v xml:space="preserve"> V </v>
      </c>
      <c r="C149" s="64" t="str">
        <f>Roster_Selection_Women!AD123</f>
        <v/>
      </c>
      <c r="D149" s="64" t="str">
        <f>Roster_Selection_Women!AE123</f>
        <v/>
      </c>
      <c r="E149" s="65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4" t="s">
        <v>943</v>
      </c>
      <c r="C150" s="66" t="str">
        <f>Individual_Scores_Women_Var!C150</f>
        <v/>
      </c>
      <c r="D150" s="67" t="str">
        <f>Individual_Scores_Women_Var!D150</f>
        <v/>
      </c>
      <c r="E150" s="65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4" t="s">
        <v>943</v>
      </c>
      <c r="C151" s="66" t="str">
        <f>Individual_Scores_Women_Var!C151</f>
        <v/>
      </c>
      <c r="D151" s="67" t="str">
        <f>Individual_Scores_Women_Var!D151</f>
        <v/>
      </c>
      <c r="E151" s="65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4" t="s">
        <v>943</v>
      </c>
      <c r="C152" s="66" t="str">
        <f>Individual_Scores_Women_Var!C152</f>
        <v/>
      </c>
      <c r="D152" s="67" t="str">
        <f>Individual_Scores_Women_Var!D152</f>
        <v/>
      </c>
      <c r="E152" s="65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4" t="s">
        <v>30</v>
      </c>
      <c r="C153" s="64" t="s">
        <v>30</v>
      </c>
      <c r="D153" s="64" t="s">
        <v>30</v>
      </c>
      <c r="E153" s="68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4" t="s">
        <v>30</v>
      </c>
      <c r="C154" s="64" t="s">
        <v>30</v>
      </c>
      <c r="D154" s="64" t="s">
        <v>30</v>
      </c>
      <c r="E154" s="68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4" t="str">
        <f>Roster_Selection_Women!AB125&amp;" " &amp; "V "</f>
        <v xml:space="preserve">Mid Michigan Community College V </v>
      </c>
      <c r="C155" s="64" t="str">
        <f>Roster_Selection_Women!AD125</f>
        <v>22-1664</v>
      </c>
      <c r="D155" s="64" t="str">
        <f>Roster_Selection_Women!AE125</f>
        <v>Abby Self</v>
      </c>
      <c r="E155" s="65"/>
      <c r="F155" s="1" t="str">
        <f>IF(ISERROR(Individual_Scores_Women_Var!E155), " ", IF(Individual_Scores_Women_Var!E155 = "Yes", "Yes", "  "))</f>
        <v xml:space="preserve">  </v>
      </c>
      <c r="G155" s="24" t="s">
        <v>925</v>
      </c>
      <c r="H155" s="44">
        <v>161</v>
      </c>
      <c r="I155" s="44">
        <v>178</v>
      </c>
      <c r="J155" s="44">
        <v>156</v>
      </c>
      <c r="K155" s="44">
        <v>189</v>
      </c>
      <c r="L155" s="44">
        <v>154</v>
      </c>
      <c r="M155" s="44">
        <v>129</v>
      </c>
      <c r="N155" s="44">
        <v>144</v>
      </c>
      <c r="O155" s="44">
        <v>169</v>
      </c>
      <c r="P155" s="44">
        <v>137</v>
      </c>
      <c r="Q155" s="44">
        <v>154</v>
      </c>
      <c r="R155" s="44">
        <v>146</v>
      </c>
      <c r="S155" s="44">
        <v>159</v>
      </c>
      <c r="T155" s="44">
        <v>155</v>
      </c>
      <c r="U155" s="44">
        <v>185</v>
      </c>
      <c r="V155" s="44">
        <v>183</v>
      </c>
      <c r="W155" s="44">
        <v>207</v>
      </c>
      <c r="X155" s="19">
        <f>SUM(H155:W155)</f>
        <v>2606</v>
      </c>
      <c r="Y155" s="19">
        <f>COUNTIF(H155:W155, "&gt;0" )</f>
        <v>16</v>
      </c>
      <c r="Z155" s="19">
        <f>X155/Y155</f>
        <v>162.875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4" t="str">
        <f>Roster_Selection_Women!AB126&amp;" " &amp; "V "</f>
        <v xml:space="preserve">Mid Michigan Community College V </v>
      </c>
      <c r="C156" s="64" t="str">
        <f>Roster_Selection_Women!AD126</f>
        <v>11-435189</v>
      </c>
      <c r="D156" s="64" t="str">
        <f>Roster_Selection_Women!AE126</f>
        <v>Amelia King</v>
      </c>
      <c r="E156" s="65"/>
      <c r="F156" s="1" t="str">
        <f>IF(ISERROR(Individual_Scores_Women_Var!E156), " ", IF(Individual_Scores_Women_Var!E156 = "Yes", "Yes", "  "))</f>
        <v xml:space="preserve">  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4" t="str">
        <f>Roster_Selection_Women!AB127&amp;" " &amp; "V "</f>
        <v xml:space="preserve">Mid Michigan Community College V </v>
      </c>
      <c r="C157" s="64" t="str">
        <f>Roster_Selection_Women!AD127</f>
        <v>11-577632</v>
      </c>
      <c r="D157" s="64" t="str">
        <f>Roster_Selection_Women!AE127</f>
        <v>Becca Claypool</v>
      </c>
      <c r="E157" s="65"/>
      <c r="F157" s="1" t="str">
        <f>IF(ISERROR(Individual_Scores_Women_Var!E157), " ", IF(Individual_Scores_Women_Var!E157 = "Yes", "Yes", "  "))</f>
        <v xml:space="preserve">  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4" t="str">
        <f>Roster_Selection_Women!AB128&amp;" " &amp; "V "</f>
        <v xml:space="preserve">Mid Michigan Community College V </v>
      </c>
      <c r="C158" s="64" t="str">
        <f>Roster_Selection_Women!AD128</f>
        <v>9451-6006</v>
      </c>
      <c r="D158" s="64" t="str">
        <f>Roster_Selection_Women!AE128</f>
        <v>Khaila Bullard</v>
      </c>
      <c r="E158" s="65"/>
      <c r="F158" s="1" t="str">
        <f>IF(ISERROR(Individual_Scores_Women_Var!E158), " ", IF(Individual_Scores_Women_Var!E158 = "Yes", "Yes", "  "))</f>
        <v xml:space="preserve">  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4" t="str">
        <f>Roster_Selection_Women!AB129&amp;" " &amp; "V "</f>
        <v xml:space="preserve">Mid Michigan Community College V </v>
      </c>
      <c r="C159" s="64" t="str">
        <f>Roster_Selection_Women!AD129</f>
        <v>23-1881</v>
      </c>
      <c r="D159" s="64" t="str">
        <f>Roster_Selection_Women!AE129</f>
        <v>Mallorie Ecker</v>
      </c>
      <c r="E159" s="65"/>
      <c r="F159" s="1" t="str">
        <f>IF(ISERROR(Individual_Scores_Women_Var!E159), " ", IF(Individual_Scores_Women_Var!E159 = "Yes", "Yes", "  "))</f>
        <v xml:space="preserve">  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4" t="str">
        <f>Roster_Selection_Women!AB130&amp;" " &amp; "V "</f>
        <v xml:space="preserve">Mid Michigan Community College V </v>
      </c>
      <c r="C160" s="64" t="str">
        <f>Roster_Selection_Women!AD130</f>
        <v>23-1882</v>
      </c>
      <c r="D160" s="64" t="str">
        <f>Roster_Selection_Women!AE130</f>
        <v>Natalie Hyde</v>
      </c>
      <c r="E160" s="65"/>
      <c r="F160" s="1" t="str">
        <f>IF(ISERROR(Individual_Scores_Women_Var!E160), " ", IF(Individual_Scores_Women_Var!E160 = "Yes", "Yes", "  "))</f>
        <v xml:space="preserve">  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4" t="str">
        <f>Roster_Selection_Women!AB131&amp;" " &amp; "V "</f>
        <v xml:space="preserve">Mid Michigan Community College V </v>
      </c>
      <c r="C161" s="64" t="str">
        <f>Roster_Selection_Women!AD131</f>
        <v>22-1662</v>
      </c>
      <c r="D161" s="64" t="str">
        <f>Roster_Selection_Women!AE131</f>
        <v>Olivia Moss</v>
      </c>
      <c r="E161" s="65"/>
      <c r="F161" s="1" t="str">
        <f>IF(ISERROR(Individual_Scores_Women_Var!E161), " ", IF(Individual_Scores_Women_Var!E161 = "Yes", "Yes", "  "))</f>
        <v xml:space="preserve">  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4" t="str">
        <f>Roster_Selection_Women!AB132&amp;" " &amp; "V "</f>
        <v xml:space="preserve">Mid Michigan Community College V </v>
      </c>
      <c r="C162" s="64" t="str">
        <f>Roster_Selection_Women!AD132</f>
        <v>11-550855</v>
      </c>
      <c r="D162" s="64" t="str">
        <f>Roster_Selection_Women!AE132</f>
        <v>Skylar Davy</v>
      </c>
      <c r="E162" s="65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4" t="s">
        <v>944</v>
      </c>
      <c r="C163" s="66" t="str">
        <f>Individual_Scores_Women_Var!C163</f>
        <v/>
      </c>
      <c r="D163" s="67" t="str">
        <f>Individual_Scores_Women_Var!D163</f>
        <v/>
      </c>
      <c r="E163" s="65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4" t="s">
        <v>944</v>
      </c>
      <c r="C164" s="66" t="str">
        <f>Individual_Scores_Women_Var!C164</f>
        <v/>
      </c>
      <c r="D164" s="67" t="str">
        <f>Individual_Scores_Women_Var!D164</f>
        <v/>
      </c>
      <c r="E164" s="65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4" t="s">
        <v>944</v>
      </c>
      <c r="C165" s="66" t="str">
        <f>Individual_Scores_Women_Var!C165</f>
        <v/>
      </c>
      <c r="D165" s="67" t="str">
        <f>Individual_Scores_Women_Var!D165</f>
        <v/>
      </c>
      <c r="E165" s="65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4" t="s">
        <v>30</v>
      </c>
      <c r="C166" s="64" t="s">
        <v>30</v>
      </c>
      <c r="D166" s="64" t="s">
        <v>30</v>
      </c>
      <c r="E166" s="68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4" t="s">
        <v>30</v>
      </c>
      <c r="C167" s="64" t="s">
        <v>30</v>
      </c>
      <c r="D167" s="64" t="s">
        <v>30</v>
      </c>
      <c r="E167" s="68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4" t="str">
        <f>Roster_Selection_Women!AB133&amp;" " &amp; "V "</f>
        <v xml:space="preserve">Rochester University V </v>
      </c>
      <c r="C168" s="64" t="str">
        <f>Roster_Selection_Women!AD133</f>
        <v>22-637</v>
      </c>
      <c r="D168" s="64" t="str">
        <f>Roster_Selection_Women!AE133</f>
        <v>Jazmin Brant</v>
      </c>
      <c r="E168" s="65"/>
      <c r="F168" s="1" t="str">
        <f>IF(ISERROR(Individual_Scores_Women_Var!E168), " ", IF(Individual_Scores_Women_Var!E168 = "Yes", "Yes", "  "))</f>
        <v xml:space="preserve">  </v>
      </c>
      <c r="G168" s="24" t="s">
        <v>925</v>
      </c>
      <c r="H168" s="44">
        <v>143</v>
      </c>
      <c r="I168" s="44">
        <v>168</v>
      </c>
      <c r="J168" s="44">
        <v>198</v>
      </c>
      <c r="K168" s="44">
        <v>167</v>
      </c>
      <c r="L168" s="44">
        <v>213</v>
      </c>
      <c r="M168" s="44">
        <v>174</v>
      </c>
      <c r="N168" s="44">
        <v>193</v>
      </c>
      <c r="O168" s="44">
        <v>141</v>
      </c>
      <c r="P168" s="44">
        <v>137</v>
      </c>
      <c r="Q168" s="44">
        <v>191</v>
      </c>
      <c r="R168" s="44">
        <v>191</v>
      </c>
      <c r="S168" s="44">
        <v>182</v>
      </c>
      <c r="T168" s="44">
        <v>171</v>
      </c>
      <c r="U168" s="44">
        <v>152</v>
      </c>
      <c r="V168" s="44">
        <v>137</v>
      </c>
      <c r="W168" s="44">
        <v>174</v>
      </c>
      <c r="X168" s="19">
        <f>SUM(H168:W168)</f>
        <v>2732</v>
      </c>
      <c r="Y168" s="19">
        <f>COUNTIF(H168:W168, "&gt;0" )</f>
        <v>16</v>
      </c>
      <c r="Z168" s="19">
        <f>X168/Y168</f>
        <v>170.75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4" t="str">
        <f>Roster_Selection_Women!AB134&amp;" " &amp; "V "</f>
        <v xml:space="preserve">Rochester University V </v>
      </c>
      <c r="C169" s="64" t="str">
        <f>Roster_Selection_Women!AD134</f>
        <v>20-31030</v>
      </c>
      <c r="D169" s="64" t="str">
        <f>Roster_Selection_Women!AE134</f>
        <v>Lynzie Kirkendall</v>
      </c>
      <c r="E169" s="65"/>
      <c r="F169" s="1" t="str">
        <f>IF(ISERROR(Individual_Scores_Women_Var!E169), " ", IF(Individual_Scores_Women_Var!E169 = "Yes", "Yes", "  "))</f>
        <v xml:space="preserve">  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4" t="str">
        <f>Roster_Selection_Women!AB135&amp;" " &amp; "V "</f>
        <v xml:space="preserve">Rochester University V </v>
      </c>
      <c r="C170" s="64" t="str">
        <f>Roster_Selection_Women!AD135</f>
        <v>11-699836</v>
      </c>
      <c r="D170" s="64" t="str">
        <f>Roster_Selection_Women!AE135</f>
        <v>Nataleigh Eagle</v>
      </c>
      <c r="E170" s="65"/>
      <c r="F170" s="1" t="str">
        <f>IF(ISERROR(Individual_Scores_Women_Var!E170), " ", IF(Individual_Scores_Women_Var!E170 = "Yes", "Yes", "  "))</f>
        <v xml:space="preserve">  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4" t="str">
        <f>Roster_Selection_Women!AB136&amp;" " &amp; "V "</f>
        <v xml:space="preserve">Rochester University V </v>
      </c>
      <c r="C171" s="64" t="str">
        <f>Roster_Selection_Women!AD136</f>
        <v>7914-37251</v>
      </c>
      <c r="D171" s="64" t="str">
        <f>Roster_Selection_Women!AE136</f>
        <v>Riley Brownrigg</v>
      </c>
      <c r="E171" s="65"/>
      <c r="F171" s="1" t="str">
        <f>IF(ISERROR(Individual_Scores_Women_Var!E171), " ", IF(Individual_Scores_Women_Var!E171 = "Yes", "Yes", "  "))</f>
        <v xml:space="preserve">  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4" t="str">
        <f>Roster_Selection_Women!AB137&amp;" " &amp; "V "</f>
        <v xml:space="preserve">Rochester University V </v>
      </c>
      <c r="C172" s="64" t="str">
        <f>Roster_Selection_Women!AD137</f>
        <v>7918-321</v>
      </c>
      <c r="D172" s="64" t="str">
        <f>Roster_Selection_Women!AE137</f>
        <v>Sara Ritchie</v>
      </c>
      <c r="E172" s="65"/>
      <c r="F172" s="1" t="str">
        <f>IF(ISERROR(Individual_Scores_Women_Var!E172), " ", IF(Individual_Scores_Women_Var!E172 = "Yes", "Yes", "  "))</f>
        <v xml:space="preserve">  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4" t="str">
        <f>Roster_Selection_Women!AB138&amp;" " &amp; "V "</f>
        <v xml:space="preserve">Rochester University V </v>
      </c>
      <c r="C173" s="64" t="str">
        <f>Roster_Selection_Women!AD138</f>
        <v>19-78947</v>
      </c>
      <c r="D173" s="64" t="str">
        <f>Roster_Selection_Women!AE138</f>
        <v>Sarah Temple</v>
      </c>
      <c r="E173" s="65"/>
      <c r="F173" s="1" t="str">
        <f>IF(ISERROR(Individual_Scores_Women_Var!E173), " ", IF(Individual_Scores_Women_Var!E173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4" t="str">
        <f>Roster_Selection_Women!AB139&amp;" " &amp; "V "</f>
        <v xml:space="preserve">Rochester University V </v>
      </c>
      <c r="C174" s="64" t="str">
        <f>Roster_Selection_Women!AD139</f>
        <v>11-520099</v>
      </c>
      <c r="D174" s="64" t="str">
        <f>Roster_Selection_Women!AE139</f>
        <v>Vanessa Zissler</v>
      </c>
      <c r="E174" s="65"/>
      <c r="F174" s="1" t="str">
        <f>IF(ISERROR(Individual_Scores_Women_Var!E174), " ", IF(Individual_Scores_Women_Var!E174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4" t="str">
        <f>Roster_Selection_Women!AB140&amp;" " &amp; "V "</f>
        <v xml:space="preserve"> V </v>
      </c>
      <c r="C175" s="64" t="str">
        <f>Roster_Selection_Women!AD140</f>
        <v/>
      </c>
      <c r="D175" s="64" t="str">
        <f>Roster_Selection_Women!AE140</f>
        <v/>
      </c>
      <c r="E175" s="65"/>
      <c r="F175" s="1" t="str">
        <f>IF(ISERROR(Individual_Scores_Women_Var!E175), " ", IF(Individual_Scores_Women_Var!E175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4" t="s">
        <v>945</v>
      </c>
      <c r="C176" s="66" t="str">
        <f>Individual_Scores_Women_Var!C176</f>
        <v/>
      </c>
      <c r="D176" s="67" t="str">
        <f>Individual_Scores_Women_Var!D176</f>
        <v/>
      </c>
      <c r="E176" s="65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4" t="s">
        <v>945</v>
      </c>
      <c r="C177" s="66" t="str">
        <f>Individual_Scores_Women_Var!C177</f>
        <v/>
      </c>
      <c r="D177" s="67" t="str">
        <f>Individual_Scores_Women_Var!D177</f>
        <v/>
      </c>
      <c r="E177" s="65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4" t="s">
        <v>945</v>
      </c>
      <c r="C178" s="66" t="str">
        <f>Individual_Scores_Women_Var!C178</f>
        <v/>
      </c>
      <c r="D178" s="67" t="str">
        <f>Individual_Scores_Women_Var!D178</f>
        <v/>
      </c>
      <c r="E178" s="65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4" t="s">
        <v>30</v>
      </c>
      <c r="C179" s="64" t="s">
        <v>30</v>
      </c>
      <c r="D179" s="64" t="s">
        <v>30</v>
      </c>
      <c r="E179" s="68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4" t="s">
        <v>30</v>
      </c>
      <c r="C180" s="64" t="s">
        <v>30</v>
      </c>
      <c r="D180" s="64" t="s">
        <v>30</v>
      </c>
      <c r="E180" s="68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4" t="str">
        <f>Roster_Selection_Women!AB149&amp;" " &amp; "V "</f>
        <v xml:space="preserve">Shawnee State University V </v>
      </c>
      <c r="C181" s="64" t="str">
        <f>Roster_Selection_Women!AD149</f>
        <v>11-707333</v>
      </c>
      <c r="D181" s="64" t="str">
        <f>Roster_Selection_Women!AE149</f>
        <v>Chloe Long</v>
      </c>
      <c r="E181" s="65"/>
      <c r="F181" s="1" t="str">
        <f>IF(ISERROR(Individual_Scores_Women_Var!E181), " ", IF(Individual_Scores_Women_Var!E181 = "Yes", "Yes", "  "))</f>
        <v xml:space="preserve">  </v>
      </c>
      <c r="G181" s="24" t="s">
        <v>925</v>
      </c>
      <c r="H181" s="44">
        <v>213</v>
      </c>
      <c r="I181" s="44">
        <v>177</v>
      </c>
      <c r="J181" s="44">
        <v>196</v>
      </c>
      <c r="K181" s="44">
        <v>167</v>
      </c>
      <c r="L181" s="44">
        <v>189</v>
      </c>
      <c r="M181" s="44">
        <v>205</v>
      </c>
      <c r="N181" s="44">
        <v>141</v>
      </c>
      <c r="O181" s="44">
        <v>183</v>
      </c>
      <c r="P181" s="44">
        <v>168</v>
      </c>
      <c r="Q181" s="44">
        <v>161</v>
      </c>
      <c r="R181" s="44">
        <v>175</v>
      </c>
      <c r="S181" s="44">
        <v>208</v>
      </c>
      <c r="T181" s="44">
        <v>167</v>
      </c>
      <c r="U181" s="44">
        <v>169</v>
      </c>
      <c r="V181" s="44">
        <v>189</v>
      </c>
      <c r="W181" s="44">
        <v>191</v>
      </c>
      <c r="X181" s="19">
        <f>SUM(H181:W181)</f>
        <v>2899</v>
      </c>
      <c r="Y181" s="19">
        <f>COUNTIF(H181:W181, "&gt;0" )</f>
        <v>16</v>
      </c>
      <c r="Z181" s="19">
        <f>X181/Y181</f>
        <v>181.1875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4" t="str">
        <f>Roster_Selection_Women!AB150&amp;" " &amp; "V "</f>
        <v xml:space="preserve">Shawnee State University V </v>
      </c>
      <c r="C182" s="64" t="str">
        <f>Roster_Selection_Women!AD150</f>
        <v>20-50654</v>
      </c>
      <c r="D182" s="64" t="str">
        <f>Roster_Selection_Women!AE150</f>
        <v>Emma Billenstein</v>
      </c>
      <c r="E182" s="65"/>
      <c r="F182" s="1" t="str">
        <f>IF(ISERROR(Individual_Scores_Women_Var!E182), " ", IF(Individual_Scores_Women_Var!E182 = "Yes", "Yes", "  "))</f>
        <v xml:space="preserve">  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4" t="str">
        <f>Roster_Selection_Women!AB151&amp;" " &amp; "V "</f>
        <v xml:space="preserve">Shawnee State University V </v>
      </c>
      <c r="C183" s="64" t="str">
        <f>Roster_Selection_Women!AD151</f>
        <v>18-8731</v>
      </c>
      <c r="D183" s="64" t="str">
        <f>Roster_Selection_Women!AE151</f>
        <v>Hannah Rearick</v>
      </c>
      <c r="E183" s="65"/>
      <c r="F183" s="1" t="str">
        <f>IF(ISERROR(Individual_Scores_Women_Var!E183), " ", IF(Individual_Scores_Women_Var!E183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4" t="str">
        <f>Roster_Selection_Women!AB152&amp;" " &amp; "V "</f>
        <v xml:space="preserve">Shawnee State University V </v>
      </c>
      <c r="C184" s="64" t="str">
        <f>Roster_Selection_Women!AD152</f>
        <v>17-95358</v>
      </c>
      <c r="D184" s="64" t="str">
        <f>Roster_Selection_Women!AE152</f>
        <v>Kylie Fowler</v>
      </c>
      <c r="E184" s="65"/>
      <c r="F184" s="1" t="str">
        <f>IF(ISERROR(Individual_Scores_Women_Var!E184), " ", IF(Individual_Scores_Women_Var!E184 = "Yes", "Yes", "  "))</f>
        <v xml:space="preserve">  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4" t="str">
        <f>Roster_Selection_Women!AB153&amp;" " &amp; "V "</f>
        <v xml:space="preserve">Shawnee State University V </v>
      </c>
      <c r="C185" s="64" t="str">
        <f>Roster_Selection_Women!AD153</f>
        <v>7914-52393</v>
      </c>
      <c r="D185" s="64" t="str">
        <f>Roster_Selection_Women!AE153</f>
        <v>Mackenzie Drone</v>
      </c>
      <c r="E185" s="65"/>
      <c r="F185" s="1" t="str">
        <f>IF(ISERROR(Individual_Scores_Women_Var!E185), " ", IF(Individual_Scores_Women_Var!E185 = "Yes", "Yes", "  "))</f>
        <v xml:space="preserve">  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4" t="str">
        <f>Roster_Selection_Women!AB154&amp;" " &amp; "V "</f>
        <v xml:space="preserve">Shawnee State University V </v>
      </c>
      <c r="C186" s="64" t="str">
        <f>Roster_Selection_Women!AD154</f>
        <v>18-101726</v>
      </c>
      <c r="D186" s="64" t="str">
        <f>Roster_Selection_Women!AE154</f>
        <v>Morgan Higgins</v>
      </c>
      <c r="E186" s="65"/>
      <c r="F186" s="1" t="str">
        <f>IF(ISERROR(Individual_Scores_Women_Var!E186), " ", IF(Individual_Scores_Women_Var!E186 = "Yes", "Yes", "  "))</f>
        <v xml:space="preserve">  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4" t="str">
        <f>Roster_Selection_Women!AB155&amp;" " &amp; "V "</f>
        <v xml:space="preserve">Shawnee State University V </v>
      </c>
      <c r="C187" s="64" t="str">
        <f>Roster_Selection_Women!AD155</f>
        <v>18-90000</v>
      </c>
      <c r="D187" s="64" t="str">
        <f>Roster_Selection_Women!AE155</f>
        <v>Olyvia Bittner</v>
      </c>
      <c r="E187" s="65"/>
      <c r="F187" s="1" t="str">
        <f>IF(ISERROR(Individual_Scores_Women_Var!E187), " ", IF(Individual_Scores_Women_Var!E187 = "Yes", "Yes", "  "))</f>
        <v xml:space="preserve">  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4" t="str">
        <f>Roster_Selection_Women!AB156&amp;" " &amp; "V "</f>
        <v xml:space="preserve">Shawnee State University V </v>
      </c>
      <c r="C188" s="64" t="str">
        <f>Roster_Selection_Women!AD156</f>
        <v>5730-25753</v>
      </c>
      <c r="D188" s="64" t="str">
        <f>Roster_Selection_Women!AE156</f>
        <v>Skylar Lane</v>
      </c>
      <c r="E188" s="65"/>
      <c r="F188" s="1" t="str">
        <f>IF(ISERROR(Individual_Scores_Women_Var!E188), " ", IF(Individual_Scores_Women_Var!E188 = "Yes", "Yes", "  "))</f>
        <v xml:space="preserve">  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4" t="s">
        <v>946</v>
      </c>
      <c r="C189" s="66" t="str">
        <f>Individual_Scores_Women_Var!C189</f>
        <v/>
      </c>
      <c r="D189" s="67" t="str">
        <f>Individual_Scores_Women_Var!D189</f>
        <v/>
      </c>
      <c r="E189" s="65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4" t="s">
        <v>946</v>
      </c>
      <c r="C190" s="66" t="str">
        <f>Individual_Scores_Women_Var!C190</f>
        <v/>
      </c>
      <c r="D190" s="67" t="str">
        <f>Individual_Scores_Women_Var!D190</f>
        <v/>
      </c>
      <c r="E190" s="65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4" t="s">
        <v>946</v>
      </c>
      <c r="C191" s="66" t="str">
        <f>Individual_Scores_Women_Var!C191</f>
        <v/>
      </c>
      <c r="D191" s="67" t="str">
        <f>Individual_Scores_Women_Var!D191</f>
        <v/>
      </c>
      <c r="E191" s="65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4" t="s">
        <v>30</v>
      </c>
      <c r="C192" s="64" t="s">
        <v>30</v>
      </c>
      <c r="D192" s="64" t="s">
        <v>30</v>
      </c>
      <c r="E192" s="68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4" t="s">
        <v>30</v>
      </c>
      <c r="C193" s="64" t="s">
        <v>30</v>
      </c>
      <c r="D193" s="64" t="s">
        <v>30</v>
      </c>
      <c r="E193" s="68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4" t="str">
        <f>Roster_Selection_Women!AB163&amp;" " &amp; "V "</f>
        <v xml:space="preserve">Siena Heights University V </v>
      </c>
      <c r="C194" s="64" t="str">
        <f>Roster_Selection_Women!AD163</f>
        <v>11-555273</v>
      </c>
      <c r="D194" s="64" t="str">
        <f>Roster_Selection_Women!AE163</f>
        <v>Hannah Patch</v>
      </c>
      <c r="E194" s="65"/>
      <c r="F194" s="1" t="str">
        <f>IF(ISERROR(Individual_Scores_Women_Var!E194), " ", IF(Individual_Scores_Women_Var!E194 = "Yes", "Yes", "  "))</f>
        <v xml:space="preserve">  </v>
      </c>
      <c r="G194" s="24" t="s">
        <v>925</v>
      </c>
      <c r="H194" s="44">
        <v>146</v>
      </c>
      <c r="I194" s="44">
        <v>234</v>
      </c>
      <c r="J194" s="44">
        <v>122</v>
      </c>
      <c r="K194" s="44">
        <v>156</v>
      </c>
      <c r="L194" s="44">
        <v>195</v>
      </c>
      <c r="M194" s="44">
        <v>171</v>
      </c>
      <c r="N194" s="44">
        <v>170</v>
      </c>
      <c r="O194" s="44">
        <v>152</v>
      </c>
      <c r="P194" s="44">
        <v>164</v>
      </c>
      <c r="Q194" s="44">
        <v>155</v>
      </c>
      <c r="R194" s="44">
        <v>235</v>
      </c>
      <c r="S194" s="44">
        <v>160</v>
      </c>
      <c r="T194" s="44">
        <v>139</v>
      </c>
      <c r="U194" s="44">
        <v>167</v>
      </c>
      <c r="V194" s="44">
        <v>160</v>
      </c>
      <c r="W194" s="44">
        <v>234</v>
      </c>
      <c r="X194" s="19">
        <f>SUM(H194:W194)</f>
        <v>2760</v>
      </c>
      <c r="Y194" s="19">
        <f>COUNTIF(H194:W194, "&gt;0" )</f>
        <v>16</v>
      </c>
      <c r="Z194" s="19">
        <f>X194/Y194</f>
        <v>172.5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4" t="str">
        <f>Roster_Selection_Women!AB164&amp;" " &amp; "V "</f>
        <v xml:space="preserve">Siena Heights University V </v>
      </c>
      <c r="C195" s="64" t="str">
        <f>Roster_Selection_Women!AD164</f>
        <v>8615-50320</v>
      </c>
      <c r="D195" s="64" t="str">
        <f>Roster_Selection_Women!AE164</f>
        <v>Megan Helpman</v>
      </c>
      <c r="E195" s="65"/>
      <c r="F195" s="1" t="str">
        <f>IF(ISERROR(Individual_Scores_Women_Var!E195), " ", IF(Individual_Scores_Women_Var!E195 = "Yes", "Yes", "  "))</f>
        <v xml:space="preserve">  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4" t="str">
        <f>Roster_Selection_Women!AB165&amp;" " &amp; "V "</f>
        <v xml:space="preserve">Siena Heights University V </v>
      </c>
      <c r="C196" s="64" t="str">
        <f>Roster_Selection_Women!AD165</f>
        <v>20-11912</v>
      </c>
      <c r="D196" s="64" t="str">
        <f>Roster_Selection_Women!AE165</f>
        <v>Olivia Johnston</v>
      </c>
      <c r="E196" s="65"/>
      <c r="F196" s="1" t="str">
        <f>IF(ISERROR(Individual_Scores_Women_Var!E196), " ", IF(Individual_Scores_Women_Var!E196 = "Yes", "Yes", "  "))</f>
        <v xml:space="preserve">  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4" t="str">
        <f>Roster_Selection_Women!AB166&amp;" " &amp; "V "</f>
        <v xml:space="preserve">Siena Heights University V </v>
      </c>
      <c r="C197" s="64" t="str">
        <f>Roster_Selection_Women!AD166</f>
        <v>20-20746</v>
      </c>
      <c r="D197" s="64" t="str">
        <f>Roster_Selection_Women!AE166</f>
        <v>Paige Westergaard</v>
      </c>
      <c r="E197" s="65"/>
      <c r="F197" s="1" t="str">
        <f>IF(ISERROR(Individual_Scores_Women_Var!E197), " ", IF(Individual_Scores_Women_Var!E197 = "Yes", "Yes", "  "))</f>
        <v xml:space="preserve">  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4" t="str">
        <f>Roster_Selection_Women!AB167&amp;" " &amp; "V "</f>
        <v xml:space="preserve">Siena Heights University V </v>
      </c>
      <c r="C198" s="64" t="str">
        <f>Roster_Selection_Women!AD167</f>
        <v>23-1797</v>
      </c>
      <c r="D198" s="64" t="str">
        <f>Roster_Selection_Women!AE167</f>
        <v>Samantha Keilman</v>
      </c>
      <c r="E198" s="65"/>
      <c r="F198" s="1" t="str">
        <f>IF(ISERROR(Individual_Scores_Women_Var!E198), " ", IF(Individual_Scores_Women_Var!E198 = "Yes", "Yes", "  "))</f>
        <v xml:space="preserve">  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4" t="str">
        <f>Roster_Selection_Women!AB168&amp;" " &amp; "V "</f>
        <v xml:space="preserve">Siena Heights University V </v>
      </c>
      <c r="C199" s="64" t="str">
        <f>Roster_Selection_Women!AD168</f>
        <v>21-4242</v>
      </c>
      <c r="D199" s="64" t="str">
        <f>Roster_Selection_Women!AE168</f>
        <v>Teri Decker</v>
      </c>
      <c r="E199" s="65"/>
      <c r="F199" s="1" t="str">
        <f>IF(ISERROR(Individual_Scores_Women_Var!E199), " ", IF(Individual_Scores_Women_Var!E199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4" t="str">
        <f>Roster_Selection_Women!AB169&amp;" " &amp; "V "</f>
        <v xml:space="preserve"> V </v>
      </c>
      <c r="C200" s="64" t="str">
        <f>Roster_Selection_Women!AD169</f>
        <v/>
      </c>
      <c r="D200" s="64" t="str">
        <f>Roster_Selection_Women!AE169</f>
        <v/>
      </c>
      <c r="E200" s="65"/>
      <c r="F200" s="1" t="str">
        <f>IF(ISERROR(Individual_Scores_Women_Var!E200), " ", IF(Individual_Scores_Women_Var!E200 = "Yes", "Yes", "  "))</f>
        <v xml:space="preserve">  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4" t="str">
        <f>Roster_Selection_Women!AB170&amp;" " &amp; "V "</f>
        <v xml:space="preserve"> V </v>
      </c>
      <c r="C201" s="64" t="str">
        <f>Roster_Selection_Women!AD170</f>
        <v/>
      </c>
      <c r="D201" s="64" t="str">
        <f>Roster_Selection_Women!AE170</f>
        <v/>
      </c>
      <c r="E201" s="65"/>
      <c r="F201" s="1" t="str">
        <f>IF(ISERROR(Individual_Scores_Women_Var!E201), " ", IF(Individual_Scores_Women_Var!E201 = "Yes", "Yes", "  "))</f>
        <v xml:space="preserve">  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4" t="s">
        <v>947</v>
      </c>
      <c r="C202" s="66" t="str">
        <f>Individual_Scores_Women_Var!C202</f>
        <v/>
      </c>
      <c r="D202" s="67" t="str">
        <f>Individual_Scores_Women_Var!D202</f>
        <v/>
      </c>
      <c r="E202" s="65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4" t="s">
        <v>947</v>
      </c>
      <c r="C203" s="66" t="str">
        <f>Individual_Scores_Women_Var!C203</f>
        <v/>
      </c>
      <c r="D203" s="67" t="str">
        <f>Individual_Scores_Women_Var!D203</f>
        <v/>
      </c>
      <c r="E203" s="65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4" t="s">
        <v>947</v>
      </c>
      <c r="C204" s="66" t="str">
        <f>Individual_Scores_Women_Var!C204</f>
        <v/>
      </c>
      <c r="D204" s="67" t="str">
        <f>Individual_Scores_Women_Var!D204</f>
        <v/>
      </c>
      <c r="E204" s="65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4" t="s">
        <v>30</v>
      </c>
      <c r="C205" s="64" t="s">
        <v>30</v>
      </c>
      <c r="D205" s="64" t="s">
        <v>30</v>
      </c>
      <c r="E205" s="68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4" t="s">
        <v>30</v>
      </c>
      <c r="C206" s="64" t="s">
        <v>30</v>
      </c>
      <c r="D206" s="64" t="s">
        <v>30</v>
      </c>
      <c r="E206" s="68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4" t="str">
        <f>Roster_Selection_Women!AB171&amp;" " &amp; "V "</f>
        <v xml:space="preserve">Spring Arbor University V </v>
      </c>
      <c r="C207" s="64" t="str">
        <f>Roster_Selection_Women!AD171</f>
        <v>11-97278</v>
      </c>
      <c r="D207" s="64" t="str">
        <f>Roster_Selection_Women!AE171</f>
        <v>Devon Thomas</v>
      </c>
      <c r="E207" s="65"/>
      <c r="F207" s="1" t="str">
        <f>IF(ISERROR(Individual_Scores_Women_Var!E207), " ", IF(Individual_Scores_Women_Var!E207 = "Yes", "Yes", "  "))</f>
        <v xml:space="preserve">  </v>
      </c>
      <c r="G207" s="24" t="s">
        <v>925</v>
      </c>
      <c r="H207" s="44">
        <v>170</v>
      </c>
      <c r="I207" s="44">
        <v>188</v>
      </c>
      <c r="J207" s="44">
        <v>159</v>
      </c>
      <c r="K207" s="44">
        <v>180</v>
      </c>
      <c r="L207" s="44">
        <v>147</v>
      </c>
      <c r="M207" s="44">
        <v>260</v>
      </c>
      <c r="N207" s="44">
        <v>204</v>
      </c>
      <c r="O207" s="44">
        <v>175</v>
      </c>
      <c r="P207" s="44">
        <v>190</v>
      </c>
      <c r="Q207" s="44">
        <v>171</v>
      </c>
      <c r="R207" s="44">
        <v>193</v>
      </c>
      <c r="S207" s="44">
        <v>195</v>
      </c>
      <c r="T207" s="44">
        <v>218</v>
      </c>
      <c r="U207" s="44">
        <v>179</v>
      </c>
      <c r="V207" s="44">
        <v>186</v>
      </c>
      <c r="W207" s="44">
        <v>174</v>
      </c>
      <c r="X207" s="19">
        <f>SUM(H207:W207)</f>
        <v>2989</v>
      </c>
      <c r="Y207" s="19">
        <f>COUNTIF(H207:W207, "&gt;0" )</f>
        <v>16</v>
      </c>
      <c r="Z207" s="19">
        <f>X207/Y207</f>
        <v>186.8125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4" t="str">
        <f>Roster_Selection_Women!AB172&amp;" " &amp; "V "</f>
        <v xml:space="preserve">Spring Arbor University V </v>
      </c>
      <c r="C208" s="64" t="str">
        <f>Roster_Selection_Women!AD172</f>
        <v>20-10605</v>
      </c>
      <c r="D208" s="64" t="str">
        <f>Roster_Selection_Women!AE172</f>
        <v>Emily Pepper</v>
      </c>
      <c r="E208" s="65"/>
      <c r="F208" s="1" t="str">
        <f>IF(ISERROR(Individual_Scores_Women_Var!E208), " ", IF(Individual_Scores_Women_Var!E208 = "Yes", "Yes", "  "))</f>
        <v xml:space="preserve">  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4" t="str">
        <f>Roster_Selection_Women!AB173&amp;" " &amp; "V "</f>
        <v xml:space="preserve">Spring Arbor University V </v>
      </c>
      <c r="C209" s="64" t="str">
        <f>Roster_Selection_Women!AD173</f>
        <v>11-568522</v>
      </c>
      <c r="D209" s="64" t="str">
        <f>Roster_Selection_Women!AE173</f>
        <v>Kassidy Alexander</v>
      </c>
      <c r="E209" s="65"/>
      <c r="F209" s="1" t="str">
        <f>IF(ISERROR(Individual_Scores_Women_Var!E209), " ", IF(Individual_Scores_Women_Var!E209 = "Yes", "Yes", "  "))</f>
        <v xml:space="preserve">  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4" t="str">
        <f>Roster_Selection_Women!AB174&amp;" " &amp; "V "</f>
        <v xml:space="preserve">Spring Arbor University V </v>
      </c>
      <c r="C210" s="64" t="str">
        <f>Roster_Selection_Women!AD174</f>
        <v>11-181403</v>
      </c>
      <c r="D210" s="64" t="str">
        <f>Roster_Selection_Women!AE174</f>
        <v>Kayla Tafanelli</v>
      </c>
      <c r="E210" s="65"/>
      <c r="F210" s="1" t="str">
        <f>IF(ISERROR(Individual_Scores_Women_Var!E210), " ", IF(Individual_Scores_Women_Var!E210 = "Yes", "Yes", "  "))</f>
        <v xml:space="preserve">  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4" t="str">
        <f>Roster_Selection_Women!AB175&amp;" " &amp; "V "</f>
        <v xml:space="preserve">Spring Arbor University V </v>
      </c>
      <c r="C211" s="64" t="str">
        <f>Roster_Selection_Women!AD175</f>
        <v>7914-25836</v>
      </c>
      <c r="D211" s="64" t="str">
        <f>Roster_Selection_Women!AE175</f>
        <v>Kaylee Hall</v>
      </c>
      <c r="E211" s="65"/>
      <c r="F211" s="1" t="str">
        <f>IF(ISERROR(Individual_Scores_Women_Var!E211), " ", IF(Individual_Scores_Women_Var!E211 = "Yes", "Yes", "  "))</f>
        <v xml:space="preserve">  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4" t="str">
        <f>Roster_Selection_Women!AB176&amp;" " &amp; "V "</f>
        <v xml:space="preserve">Spring Arbor University V </v>
      </c>
      <c r="C212" s="64" t="str">
        <f>Roster_Selection_Women!AD176</f>
        <v>11-311448</v>
      </c>
      <c r="D212" s="64" t="str">
        <f>Roster_Selection_Women!AE176</f>
        <v>Mikayla Kelley</v>
      </c>
      <c r="E212" s="65"/>
      <c r="F212" s="1" t="str">
        <f>IF(ISERROR(Individual_Scores_Women_Var!E212), " ", IF(Individual_Scores_Women_Var!E212 = "Yes", "Yes", "  "))</f>
        <v xml:space="preserve">  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4" t="str">
        <f>Roster_Selection_Women!AB177&amp;" " &amp; "V "</f>
        <v xml:space="preserve">Spring Arbor University V </v>
      </c>
      <c r="C213" s="64" t="str">
        <f>Roster_Selection_Women!AD177</f>
        <v>11-538842</v>
      </c>
      <c r="D213" s="64" t="str">
        <f>Roster_Selection_Women!AE177</f>
        <v>Mikayla Ponce</v>
      </c>
      <c r="E213" s="65"/>
      <c r="F213" s="1" t="str">
        <f>IF(ISERROR(Individual_Scores_Women_Var!E213), " ", IF(Individual_Scores_Women_Var!E213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4" t="str">
        <f>Roster_Selection_Women!AB178&amp;" " &amp; "V "</f>
        <v xml:space="preserve">Spring Arbor University V </v>
      </c>
      <c r="C214" s="64" t="str">
        <f>Roster_Selection_Women!AD178</f>
        <v>11-433460</v>
      </c>
      <c r="D214" s="64" t="str">
        <f>Roster_Selection_Women!AE178</f>
        <v>Montana Hernandez</v>
      </c>
      <c r="E214" s="65"/>
      <c r="F214" s="1" t="str">
        <f>IF(ISERROR(Individual_Scores_Women_Var!E214), " ", IF(Individual_Scores_Women_Var!E214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4" t="s">
        <v>948</v>
      </c>
      <c r="C215" s="66" t="str">
        <f>Individual_Scores_Women_Var!C215</f>
        <v/>
      </c>
      <c r="D215" s="67" t="str">
        <f>Individual_Scores_Women_Var!D215</f>
        <v/>
      </c>
      <c r="E215" s="65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4" t="s">
        <v>948</v>
      </c>
      <c r="C216" s="66" t="str">
        <f>Individual_Scores_Women_Var!C216</f>
        <v/>
      </c>
      <c r="D216" s="67" t="str">
        <f>Individual_Scores_Women_Var!D216</f>
        <v/>
      </c>
      <c r="E216" s="65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4" t="s">
        <v>948</v>
      </c>
      <c r="C217" s="66" t="str">
        <f>Individual_Scores_Women_Var!C217</f>
        <v/>
      </c>
      <c r="D217" s="67" t="str">
        <f>Individual_Scores_Women_Var!D217</f>
        <v/>
      </c>
      <c r="E217" s="65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4" t="s">
        <v>30</v>
      </c>
      <c r="C218" s="64" t="s">
        <v>30</v>
      </c>
      <c r="D218" s="64" t="s">
        <v>30</v>
      </c>
      <c r="E218" s="68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4" t="s">
        <v>30</v>
      </c>
      <c r="C219" s="64" t="s">
        <v>30</v>
      </c>
      <c r="D219" s="64" t="s">
        <v>30</v>
      </c>
      <c r="E219" s="68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4" t="s">
        <v>30</v>
      </c>
      <c r="C220" s="64" t="s">
        <v>30</v>
      </c>
      <c r="D220" s="64" t="s">
        <v>30</v>
      </c>
      <c r="E220" s="68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951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4" t="s">
        <v>30</v>
      </c>
      <c r="C221" s="64" t="s">
        <v>30</v>
      </c>
      <c r="D221" s="64" t="s">
        <v>30</v>
      </c>
      <c r="E221" s="68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4" t="s">
        <v>30</v>
      </c>
      <c r="C222" s="64" t="s">
        <v>30</v>
      </c>
      <c r="D222" s="64" t="s">
        <v>30</v>
      </c>
      <c r="E222" s="68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4" t="s">
        <v>30</v>
      </c>
      <c r="C223" s="64" t="s">
        <v>30</v>
      </c>
      <c r="D223" s="64" t="s">
        <v>30</v>
      </c>
      <c r="E223" s="68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4" t="s">
        <v>30</v>
      </c>
      <c r="C224" s="64" t="s">
        <v>30</v>
      </c>
      <c r="D224" s="64" t="s">
        <v>30</v>
      </c>
      <c r="E224" s="68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4" t="s">
        <v>30</v>
      </c>
      <c r="C225" s="64" t="s">
        <v>30</v>
      </c>
      <c r="D225" s="64" t="s">
        <v>30</v>
      </c>
      <c r="E225" s="68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4" t="s">
        <v>30</v>
      </c>
      <c r="C226" s="64" t="s">
        <v>30</v>
      </c>
      <c r="D226" s="64" t="s">
        <v>30</v>
      </c>
      <c r="E226" s="68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4" t="s">
        <v>30</v>
      </c>
      <c r="C227" s="64" t="s">
        <v>30</v>
      </c>
      <c r="D227" s="64" t="s">
        <v>30</v>
      </c>
      <c r="E227" s="68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4" t="s">
        <v>30</v>
      </c>
      <c r="C228" s="64" t="s">
        <v>30</v>
      </c>
      <c r="D228" s="64" t="s">
        <v>30</v>
      </c>
      <c r="E228" s="68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4" t="s">
        <v>30</v>
      </c>
      <c r="C229" s="64" t="s">
        <v>30</v>
      </c>
      <c r="D229" s="64" t="s">
        <v>30</v>
      </c>
      <c r="E229" s="68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4" t="s">
        <v>30</v>
      </c>
      <c r="C230" s="64" t="s">
        <v>30</v>
      </c>
      <c r="D230" s="64" t="s">
        <v>30</v>
      </c>
      <c r="E230" s="68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4" t="s">
        <v>30</v>
      </c>
      <c r="C231" s="64" t="s">
        <v>30</v>
      </c>
      <c r="D231" s="64" t="s">
        <v>30</v>
      </c>
      <c r="E231" s="68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4" t="s">
        <v>30</v>
      </c>
      <c r="C232" s="64" t="s">
        <v>30</v>
      </c>
      <c r="D232" s="64" t="s">
        <v>30</v>
      </c>
      <c r="E232" s="68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4" t="s">
        <v>30</v>
      </c>
      <c r="C233" s="64" t="s">
        <v>30</v>
      </c>
      <c r="D233" s="64" t="s">
        <v>30</v>
      </c>
      <c r="E233" s="68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4" t="s">
        <v>30</v>
      </c>
      <c r="C234" s="64" t="s">
        <v>30</v>
      </c>
      <c r="D234" s="64" t="s">
        <v>30</v>
      </c>
      <c r="E234" s="68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4" t="s">
        <v>30</v>
      </c>
      <c r="C235" s="64" t="s">
        <v>30</v>
      </c>
      <c r="D235" s="64" t="s">
        <v>30</v>
      </c>
      <c r="E235" s="68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4" t="s">
        <v>30</v>
      </c>
      <c r="C236" s="64" t="s">
        <v>30</v>
      </c>
      <c r="D236" s="64" t="s">
        <v>30</v>
      </c>
      <c r="E236" s="68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4" t="s">
        <v>30</v>
      </c>
      <c r="C237" s="64" t="s">
        <v>30</v>
      </c>
      <c r="D237" s="64" t="s">
        <v>30</v>
      </c>
      <c r="E237" s="68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4" t="s">
        <v>30</v>
      </c>
      <c r="C238" s="64" t="s">
        <v>30</v>
      </c>
      <c r="D238" s="64" t="s">
        <v>30</v>
      </c>
      <c r="E238" s="68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4" t="s">
        <v>30</v>
      </c>
      <c r="C239" s="64" t="s">
        <v>30</v>
      </c>
      <c r="D239" s="64" t="s">
        <v>30</v>
      </c>
      <c r="E239" s="68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4" t="s">
        <v>30</v>
      </c>
      <c r="C240" s="64" t="s">
        <v>30</v>
      </c>
      <c r="D240" s="64" t="s">
        <v>30</v>
      </c>
      <c r="E240" s="68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4" t="s">
        <v>30</v>
      </c>
      <c r="C241" s="64" t="s">
        <v>30</v>
      </c>
      <c r="D241" s="64" t="s">
        <v>30</v>
      </c>
      <c r="E241" s="68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4" t="s">
        <v>30</v>
      </c>
      <c r="C242" s="64" t="s">
        <v>30</v>
      </c>
      <c r="D242" s="64" t="s">
        <v>30</v>
      </c>
      <c r="E242" s="68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4" t="s">
        <v>30</v>
      </c>
      <c r="C243" s="64" t="s">
        <v>30</v>
      </c>
      <c r="D243" s="64" t="s">
        <v>30</v>
      </c>
      <c r="E243" s="68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4" t="s">
        <v>30</v>
      </c>
      <c r="C244" s="64" t="s">
        <v>30</v>
      </c>
      <c r="D244" s="64" t="s">
        <v>30</v>
      </c>
      <c r="E244" s="68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4" t="s">
        <v>30</v>
      </c>
      <c r="C245" s="64" t="s">
        <v>30</v>
      </c>
      <c r="D245" s="64" t="s">
        <v>30</v>
      </c>
      <c r="E245" s="68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4" t="s">
        <v>30</v>
      </c>
      <c r="C246" s="64" t="s">
        <v>30</v>
      </c>
      <c r="D246" s="64" t="s">
        <v>30</v>
      </c>
      <c r="E246" s="68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4" t="s">
        <v>30</v>
      </c>
      <c r="C247" s="64" t="s">
        <v>30</v>
      </c>
      <c r="D247" s="64" t="s">
        <v>30</v>
      </c>
      <c r="E247" s="68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4" t="s">
        <v>30</v>
      </c>
      <c r="C248" s="64" t="s">
        <v>30</v>
      </c>
      <c r="D248" s="64" t="s">
        <v>30</v>
      </c>
      <c r="E248" s="68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4" t="s">
        <v>30</v>
      </c>
      <c r="C249" s="64" t="s">
        <v>30</v>
      </c>
      <c r="D249" s="64" t="s">
        <v>30</v>
      </c>
      <c r="E249" s="68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4" t="s">
        <v>30</v>
      </c>
      <c r="C250" s="64" t="s">
        <v>30</v>
      </c>
      <c r="D250" s="64" t="s">
        <v>30</v>
      </c>
      <c r="E250" s="68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4" t="s">
        <v>30</v>
      </c>
      <c r="C251" s="64" t="s">
        <v>30</v>
      </c>
      <c r="D251" s="64" t="s">
        <v>30</v>
      </c>
      <c r="E251" s="68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4" t="s">
        <v>30</v>
      </c>
      <c r="C252" s="64" t="s">
        <v>30</v>
      </c>
      <c r="D252" s="64" t="s">
        <v>30</v>
      </c>
      <c r="E252" s="68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4" t="s">
        <v>30</v>
      </c>
      <c r="C253" s="64" t="s">
        <v>30</v>
      </c>
      <c r="D253" s="64" t="s">
        <v>30</v>
      </c>
      <c r="E253" s="68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4" t="s">
        <v>30</v>
      </c>
      <c r="C254" s="64" t="s">
        <v>30</v>
      </c>
      <c r="D254" s="64" t="s">
        <v>30</v>
      </c>
      <c r="E254" s="68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4" t="s">
        <v>30</v>
      </c>
      <c r="C255" s="64" t="s">
        <v>30</v>
      </c>
      <c r="D255" s="64" t="s">
        <v>30</v>
      </c>
      <c r="E255" s="68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4" t="s">
        <v>30</v>
      </c>
      <c r="C256" s="64" t="s">
        <v>30</v>
      </c>
      <c r="D256" s="64" t="s">
        <v>30</v>
      </c>
      <c r="E256" s="68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4" t="s">
        <v>30</v>
      </c>
      <c r="C257" s="64" t="s">
        <v>30</v>
      </c>
      <c r="D257" s="64" t="s">
        <v>30</v>
      </c>
      <c r="E257" s="68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4" t="s">
        <v>30</v>
      </c>
      <c r="C258" s="64" t="s">
        <v>30</v>
      </c>
      <c r="D258" s="64" t="s">
        <v>30</v>
      </c>
      <c r="E258" s="68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4" t="s">
        <v>30</v>
      </c>
      <c r="C259" s="64" t="s">
        <v>30</v>
      </c>
      <c r="D259" s="64" t="s">
        <v>30</v>
      </c>
      <c r="E259" s="68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4" t="s">
        <v>30</v>
      </c>
      <c r="C260" s="64" t="s">
        <v>30</v>
      </c>
      <c r="D260" s="64" t="s">
        <v>30</v>
      </c>
      <c r="E260" s="68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4" t="s">
        <v>30</v>
      </c>
      <c r="C261" s="64" t="s">
        <v>30</v>
      </c>
      <c r="D261" s="64" t="s">
        <v>30</v>
      </c>
      <c r="E261" s="68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4" t="s">
        <v>30</v>
      </c>
      <c r="C262" s="64" t="s">
        <v>30</v>
      </c>
      <c r="D262" s="64" t="s">
        <v>30</v>
      </c>
      <c r="E262" s="68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4" t="s">
        <v>30</v>
      </c>
      <c r="C263" s="64" t="s">
        <v>30</v>
      </c>
      <c r="D263" s="64" t="s">
        <v>30</v>
      </c>
      <c r="E263" s="68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4" t="s">
        <v>30</v>
      </c>
      <c r="C264" s="64" t="s">
        <v>30</v>
      </c>
      <c r="D264" s="64" t="s">
        <v>30</v>
      </c>
      <c r="E264" s="68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4" t="s">
        <v>30</v>
      </c>
      <c r="C265" s="64" t="s">
        <v>30</v>
      </c>
      <c r="D265" s="64" t="s">
        <v>30</v>
      </c>
      <c r="E265" s="68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4" t="s">
        <v>30</v>
      </c>
      <c r="C266" s="64" t="s">
        <v>30</v>
      </c>
      <c r="D266" s="64" t="s">
        <v>30</v>
      </c>
      <c r="E266" s="68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4" t="s">
        <v>30</v>
      </c>
      <c r="C267" s="64" t="s">
        <v>30</v>
      </c>
      <c r="D267" s="64" t="s">
        <v>30</v>
      </c>
      <c r="E267" s="68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4" t="s">
        <v>30</v>
      </c>
      <c r="C268" s="64" t="s">
        <v>30</v>
      </c>
      <c r="D268" s="64" t="s">
        <v>30</v>
      </c>
      <c r="E268" s="68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4" t="s">
        <v>30</v>
      </c>
      <c r="C269" s="64" t="s">
        <v>30</v>
      </c>
      <c r="D269" s="64" t="s">
        <v>30</v>
      </c>
      <c r="E269" s="68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4" t="s">
        <v>30</v>
      </c>
      <c r="C270" s="64" t="s">
        <v>30</v>
      </c>
      <c r="D270" s="64" t="s">
        <v>30</v>
      </c>
      <c r="E270" s="68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4" t="s">
        <v>30</v>
      </c>
      <c r="C271" s="64" t="s">
        <v>30</v>
      </c>
      <c r="D271" s="64" t="s">
        <v>30</v>
      </c>
      <c r="E271" s="68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4" t="s">
        <v>30</v>
      </c>
      <c r="C272" s="64" t="s">
        <v>30</v>
      </c>
      <c r="D272" s="64" t="s">
        <v>30</v>
      </c>
      <c r="E272" s="68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4" t="s">
        <v>30</v>
      </c>
      <c r="C273" s="64" t="s">
        <v>30</v>
      </c>
      <c r="D273" s="64" t="s">
        <v>30</v>
      </c>
      <c r="E273" s="68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4" t="s">
        <v>30</v>
      </c>
      <c r="C274" s="64" t="s">
        <v>30</v>
      </c>
      <c r="D274" s="64" t="s">
        <v>30</v>
      </c>
      <c r="E274" s="68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4" t="s">
        <v>30</v>
      </c>
      <c r="C275" s="64" t="s">
        <v>30</v>
      </c>
      <c r="D275" s="64" t="s">
        <v>30</v>
      </c>
      <c r="E275" s="68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4" t="s">
        <v>30</v>
      </c>
      <c r="C276" s="64" t="s">
        <v>30</v>
      </c>
      <c r="D276" s="64" t="s">
        <v>30</v>
      </c>
      <c r="E276" s="68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4" t="s">
        <v>30</v>
      </c>
      <c r="C277" s="64" t="s">
        <v>30</v>
      </c>
      <c r="D277" s="64" t="s">
        <v>30</v>
      </c>
      <c r="E277" s="68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4" t="s">
        <v>30</v>
      </c>
      <c r="C278" s="64" t="s">
        <v>30</v>
      </c>
      <c r="D278" s="64" t="s">
        <v>30</v>
      </c>
      <c r="E278" s="68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4" t="s">
        <v>30</v>
      </c>
      <c r="C279" s="64" t="s">
        <v>30</v>
      </c>
      <c r="D279" s="64" t="s">
        <v>30</v>
      </c>
      <c r="E279" s="68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4" t="s">
        <v>30</v>
      </c>
      <c r="C280" s="64" t="s">
        <v>30</v>
      </c>
      <c r="D280" s="64" t="s">
        <v>30</v>
      </c>
      <c r="E280" s="68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4" t="s">
        <v>30</v>
      </c>
      <c r="C281" s="64" t="s">
        <v>30</v>
      </c>
      <c r="D281" s="64" t="s">
        <v>30</v>
      </c>
      <c r="E281" s="68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4" t="s">
        <v>30</v>
      </c>
      <c r="C282" s="64" t="s">
        <v>30</v>
      </c>
      <c r="D282" s="64" t="s">
        <v>30</v>
      </c>
      <c r="E282" s="68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4" t="s">
        <v>30</v>
      </c>
      <c r="C283" s="64" t="s">
        <v>30</v>
      </c>
      <c r="D283" s="64" t="s">
        <v>30</v>
      </c>
      <c r="E283" s="68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4" t="s">
        <v>30</v>
      </c>
      <c r="C284" s="64" t="s">
        <v>30</v>
      </c>
      <c r="D284" s="64" t="s">
        <v>30</v>
      </c>
      <c r="E284" s="68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4" t="s">
        <v>30</v>
      </c>
      <c r="C285" s="64" t="s">
        <v>30</v>
      </c>
      <c r="D285" s="64" t="s">
        <v>30</v>
      </c>
      <c r="E285" s="68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4" t="s">
        <v>30</v>
      </c>
      <c r="C286" s="64" t="s">
        <v>30</v>
      </c>
      <c r="D286" s="64" t="s">
        <v>30</v>
      </c>
      <c r="E286" s="68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4" t="s">
        <v>30</v>
      </c>
      <c r="C287" s="64" t="s">
        <v>30</v>
      </c>
      <c r="D287" s="64" t="s">
        <v>30</v>
      </c>
      <c r="E287" s="68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4" t="s">
        <v>30</v>
      </c>
      <c r="C288" s="64" t="s">
        <v>30</v>
      </c>
      <c r="D288" s="64" t="s">
        <v>30</v>
      </c>
      <c r="E288" s="68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4" t="s">
        <v>30</v>
      </c>
      <c r="C289" s="64" t="s">
        <v>30</v>
      </c>
      <c r="D289" s="64" t="s">
        <v>30</v>
      </c>
      <c r="E289" s="68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4" t="s">
        <v>30</v>
      </c>
      <c r="C290" s="64" t="s">
        <v>30</v>
      </c>
      <c r="D290" s="64" t="s">
        <v>30</v>
      </c>
      <c r="E290" s="68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4" t="s">
        <v>30</v>
      </c>
      <c r="C291" s="64" t="s">
        <v>30</v>
      </c>
      <c r="D291" s="64" t="s">
        <v>30</v>
      </c>
      <c r="E291" s="68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4" t="s">
        <v>30</v>
      </c>
      <c r="C292" s="64" t="s">
        <v>30</v>
      </c>
      <c r="D292" s="64" t="s">
        <v>30</v>
      </c>
      <c r="E292" s="68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4" t="s">
        <v>30</v>
      </c>
      <c r="C293" s="64" t="s">
        <v>30</v>
      </c>
      <c r="D293" s="64" t="s">
        <v>30</v>
      </c>
      <c r="E293" s="68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4" t="s">
        <v>30</v>
      </c>
      <c r="C294" s="64" t="s">
        <v>30</v>
      </c>
      <c r="D294" s="64" t="s">
        <v>30</v>
      </c>
      <c r="E294" s="68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4" t="s">
        <v>30</v>
      </c>
      <c r="C295" s="64" t="s">
        <v>30</v>
      </c>
      <c r="D295" s="64" t="s">
        <v>30</v>
      </c>
      <c r="E295" s="68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4" t="s">
        <v>30</v>
      </c>
      <c r="C296" s="64" t="s">
        <v>30</v>
      </c>
      <c r="D296" s="64" t="s">
        <v>30</v>
      </c>
      <c r="E296" s="68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4" t="s">
        <v>30</v>
      </c>
      <c r="C297" s="64" t="s">
        <v>30</v>
      </c>
      <c r="D297" s="64" t="s">
        <v>30</v>
      </c>
      <c r="E297" s="68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4" t="s">
        <v>30</v>
      </c>
      <c r="C298" s="64" t="s">
        <v>30</v>
      </c>
      <c r="D298" s="64" t="s">
        <v>30</v>
      </c>
      <c r="E298" s="68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4" t="s">
        <v>30</v>
      </c>
      <c r="C299" s="64" t="s">
        <v>30</v>
      </c>
      <c r="D299" s="64" t="s">
        <v>30</v>
      </c>
      <c r="E299" s="68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4" t="s">
        <v>30</v>
      </c>
      <c r="C300" s="64" t="s">
        <v>30</v>
      </c>
      <c r="D300" s="64" t="s">
        <v>30</v>
      </c>
      <c r="E300" s="68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4" t="s">
        <v>30</v>
      </c>
      <c r="C301" s="64" t="s">
        <v>30</v>
      </c>
      <c r="D301" s="64" t="s">
        <v>30</v>
      </c>
      <c r="E301" s="68"/>
    </row>
    <row r="302" spans="2:80" s="1" customFormat="1" ht="13.95" customHeight="1" x14ac:dyDescent="0.25">
      <c r="B302" s="64" t="s">
        <v>30</v>
      </c>
      <c r="C302" s="64" t="s">
        <v>30</v>
      </c>
      <c r="D302" s="64" t="s">
        <v>30</v>
      </c>
      <c r="E302" s="68"/>
    </row>
    <row r="303" spans="2:80" s="1" customFormat="1" ht="13.95" customHeight="1" x14ac:dyDescent="0.25">
      <c r="B303" s="64" t="s">
        <v>30</v>
      </c>
      <c r="C303" s="64" t="s">
        <v>30</v>
      </c>
      <c r="D303" s="64" t="s">
        <v>30</v>
      </c>
      <c r="E303" s="68"/>
    </row>
    <row r="304" spans="2:80" s="1" customFormat="1" ht="13.95" customHeight="1" x14ac:dyDescent="0.25">
      <c r="B304" s="64" t="s">
        <v>30</v>
      </c>
      <c r="C304" s="64" t="s">
        <v>30</v>
      </c>
      <c r="D304" s="64" t="s">
        <v>30</v>
      </c>
      <c r="E304" s="68"/>
    </row>
    <row r="305" spans="2:5" s="1" customFormat="1" ht="13.95" customHeight="1" x14ac:dyDescent="0.25">
      <c r="B305" s="64" t="s">
        <v>30</v>
      </c>
      <c r="C305" s="64" t="s">
        <v>30</v>
      </c>
      <c r="D305" s="64" t="s">
        <v>30</v>
      </c>
      <c r="E305" s="68"/>
    </row>
    <row r="306" spans="2:5" s="1" customFormat="1" ht="13.95" customHeight="1" x14ac:dyDescent="0.25">
      <c r="B306" s="64" t="s">
        <v>30</v>
      </c>
      <c r="C306" s="64" t="s">
        <v>30</v>
      </c>
      <c r="D306" s="64" t="s">
        <v>30</v>
      </c>
      <c r="E306" s="68"/>
    </row>
    <row r="307" spans="2:5" s="1" customFormat="1" ht="13.95" customHeight="1" x14ac:dyDescent="0.25">
      <c r="B307" s="64" t="s">
        <v>30</v>
      </c>
      <c r="C307" s="64" t="s">
        <v>30</v>
      </c>
      <c r="D307" s="64" t="s">
        <v>30</v>
      </c>
      <c r="E307" s="68"/>
    </row>
    <row r="308" spans="2:5" s="1" customFormat="1" ht="13.95" customHeight="1" x14ac:dyDescent="0.25">
      <c r="B308" s="64" t="s">
        <v>30</v>
      </c>
      <c r="C308" s="64" t="s">
        <v>30</v>
      </c>
      <c r="D308" s="64" t="s">
        <v>30</v>
      </c>
      <c r="E308" s="68"/>
    </row>
    <row r="309" spans="2:5" s="1" customFormat="1" ht="13.95" customHeight="1" x14ac:dyDescent="0.25">
      <c r="B309" s="64" t="s">
        <v>30</v>
      </c>
      <c r="C309" s="64" t="s">
        <v>30</v>
      </c>
      <c r="D309" s="64" t="s">
        <v>30</v>
      </c>
      <c r="E309" s="68"/>
    </row>
    <row r="310" spans="2:5" s="1" customFormat="1" ht="13.95" customHeight="1" x14ac:dyDescent="0.25">
      <c r="B310" s="64" t="s">
        <v>30</v>
      </c>
      <c r="C310" s="64" t="s">
        <v>30</v>
      </c>
      <c r="D310" s="64" t="s">
        <v>30</v>
      </c>
      <c r="E310" s="68"/>
    </row>
    <row r="311" spans="2:5" s="1" customFormat="1" ht="13.95" customHeight="1" x14ac:dyDescent="0.25">
      <c r="B311" s="64" t="s">
        <v>30</v>
      </c>
      <c r="C311" s="64" t="s">
        <v>30</v>
      </c>
      <c r="D311" s="64" t="s">
        <v>30</v>
      </c>
      <c r="E311" s="68"/>
    </row>
    <row r="312" spans="2:5" s="1" customFormat="1" ht="13.95" customHeight="1" x14ac:dyDescent="0.25">
      <c r="B312" s="64" t="s">
        <v>30</v>
      </c>
      <c r="C312" s="64" t="s">
        <v>30</v>
      </c>
      <c r="D312" s="64" t="s">
        <v>30</v>
      </c>
      <c r="E312" s="68"/>
    </row>
    <row r="313" spans="2:5" s="1" customFormat="1" ht="13.95" customHeight="1" x14ac:dyDescent="0.25">
      <c r="B313" s="64" t="s">
        <v>30</v>
      </c>
      <c r="C313" s="64" t="s">
        <v>30</v>
      </c>
      <c r="D313" s="64" t="s">
        <v>30</v>
      </c>
      <c r="E313" s="68"/>
    </row>
    <row r="314" spans="2:5" s="1" customFormat="1" ht="13.95" customHeight="1" x14ac:dyDescent="0.25">
      <c r="B314" s="64" t="s">
        <v>30</v>
      </c>
      <c r="C314" s="64" t="s">
        <v>30</v>
      </c>
      <c r="D314" s="64" t="s">
        <v>30</v>
      </c>
      <c r="E314" s="68"/>
    </row>
    <row r="315" spans="2:5" s="1" customFormat="1" ht="13.95" customHeight="1" x14ac:dyDescent="0.25">
      <c r="B315" s="64" t="s">
        <v>30</v>
      </c>
      <c r="C315" s="64" t="s">
        <v>30</v>
      </c>
      <c r="D315" s="64" t="s">
        <v>30</v>
      </c>
      <c r="E315" s="68"/>
    </row>
    <row r="316" spans="2:5" s="1" customFormat="1" ht="13.95" customHeight="1" x14ac:dyDescent="0.25">
      <c r="B316" s="64" t="s">
        <v>30</v>
      </c>
      <c r="C316" s="64" t="s">
        <v>30</v>
      </c>
      <c r="D316" s="64" t="s">
        <v>30</v>
      </c>
      <c r="E316" s="68"/>
    </row>
    <row r="317" spans="2:5" s="1" customFormat="1" ht="13.95" customHeight="1" x14ac:dyDescent="0.25">
      <c r="B317" s="64" t="s">
        <v>30</v>
      </c>
      <c r="C317" s="64" t="s">
        <v>30</v>
      </c>
      <c r="D317" s="64" t="s">
        <v>30</v>
      </c>
      <c r="E317" s="68"/>
    </row>
    <row r="318" spans="2:5" s="1" customFormat="1" ht="13.95" customHeight="1" x14ac:dyDescent="0.25">
      <c r="B318" s="64" t="s">
        <v>30</v>
      </c>
      <c r="C318" s="64" t="s">
        <v>30</v>
      </c>
      <c r="D318" s="64" t="s">
        <v>30</v>
      </c>
      <c r="E318" s="68"/>
    </row>
    <row r="319" spans="2:5" s="1" customFormat="1" ht="13.95" customHeight="1" x14ac:dyDescent="0.25">
      <c r="B319" s="64" t="s">
        <v>30</v>
      </c>
      <c r="C319" s="64" t="s">
        <v>30</v>
      </c>
      <c r="D319" s="64" t="s">
        <v>30</v>
      </c>
      <c r="E319" s="68"/>
    </row>
    <row r="320" spans="2:5" s="1" customFormat="1" ht="13.95" customHeight="1" x14ac:dyDescent="0.25">
      <c r="B320" s="64" t="s">
        <v>30</v>
      </c>
      <c r="C320" s="64" t="s">
        <v>30</v>
      </c>
      <c r="D320" s="64" t="s">
        <v>30</v>
      </c>
      <c r="E320" s="68"/>
    </row>
    <row r="321" spans="2:5" s="1" customFormat="1" ht="13.95" customHeight="1" x14ac:dyDescent="0.25">
      <c r="B321" s="64" t="s">
        <v>30</v>
      </c>
      <c r="C321" s="64" t="s">
        <v>30</v>
      </c>
      <c r="D321" s="64" t="s">
        <v>30</v>
      </c>
      <c r="E321" s="68"/>
    </row>
    <row r="322" spans="2:5" s="1" customFormat="1" ht="13.95" customHeight="1" x14ac:dyDescent="0.25">
      <c r="B322" s="64" t="s">
        <v>30</v>
      </c>
      <c r="C322" s="64" t="s">
        <v>30</v>
      </c>
      <c r="D322" s="64" t="s">
        <v>30</v>
      </c>
      <c r="E322" s="68"/>
    </row>
    <row r="323" spans="2:5" s="1" customFormat="1" ht="13.95" customHeight="1" x14ac:dyDescent="0.25">
      <c r="B323" s="64" t="s">
        <v>30</v>
      </c>
      <c r="C323" s="64" t="s">
        <v>30</v>
      </c>
      <c r="D323" s="64" t="s">
        <v>30</v>
      </c>
      <c r="E323" s="68"/>
    </row>
    <row r="324" spans="2:5" s="1" customFormat="1" ht="13.95" customHeight="1" x14ac:dyDescent="0.25">
      <c r="B324" s="64" t="s">
        <v>30</v>
      </c>
      <c r="C324" s="64" t="s">
        <v>30</v>
      </c>
      <c r="D324" s="64" t="s">
        <v>30</v>
      </c>
      <c r="E324" s="68"/>
    </row>
    <row r="325" spans="2:5" s="1" customFormat="1" ht="13.95" customHeight="1" x14ac:dyDescent="0.25">
      <c r="B325" s="64" t="s">
        <v>30</v>
      </c>
      <c r="C325" s="64" t="s">
        <v>30</v>
      </c>
      <c r="D325" s="64" t="s">
        <v>30</v>
      </c>
      <c r="E325" s="68"/>
    </row>
    <row r="326" spans="2:5" s="1" customFormat="1" ht="13.95" customHeight="1" x14ac:dyDescent="0.25">
      <c r="B326" s="64" t="s">
        <v>30</v>
      </c>
      <c r="C326" s="64" t="s">
        <v>30</v>
      </c>
      <c r="D326" s="64" t="s">
        <v>30</v>
      </c>
      <c r="E326" s="68"/>
    </row>
    <row r="327" spans="2:5" s="1" customFormat="1" ht="13.95" customHeight="1" x14ac:dyDescent="0.25">
      <c r="B327" s="64" t="s">
        <v>30</v>
      </c>
      <c r="C327" s="64" t="s">
        <v>30</v>
      </c>
      <c r="D327" s="64" t="s">
        <v>30</v>
      </c>
      <c r="E327" s="68"/>
    </row>
    <row r="328" spans="2:5" s="1" customFormat="1" ht="13.95" customHeight="1" x14ac:dyDescent="0.25">
      <c r="B328" s="64" t="s">
        <v>30</v>
      </c>
      <c r="C328" s="64" t="s">
        <v>30</v>
      </c>
      <c r="D328" s="64" t="s">
        <v>30</v>
      </c>
      <c r="E328" s="68"/>
    </row>
    <row r="329" spans="2:5" s="1" customFormat="1" ht="13.95" customHeight="1" x14ac:dyDescent="0.25">
      <c r="B329" s="64" t="s">
        <v>30</v>
      </c>
      <c r="C329" s="64" t="s">
        <v>30</v>
      </c>
      <c r="D329" s="64" t="s">
        <v>30</v>
      </c>
      <c r="E329" s="68"/>
    </row>
    <row r="330" spans="2:5" s="1" customFormat="1" ht="13.95" customHeight="1" x14ac:dyDescent="0.25">
      <c r="B330" s="64" t="s">
        <v>30</v>
      </c>
      <c r="C330" s="64" t="s">
        <v>30</v>
      </c>
      <c r="D330" s="64" t="s">
        <v>30</v>
      </c>
      <c r="E330" s="68"/>
    </row>
    <row r="331" spans="2:5" s="1" customFormat="1" ht="13.95" customHeight="1" x14ac:dyDescent="0.25">
      <c r="B331" s="64" t="s">
        <v>30</v>
      </c>
      <c r="C331" s="64" t="s">
        <v>30</v>
      </c>
      <c r="D331" s="64" t="s">
        <v>30</v>
      </c>
      <c r="E331" s="68"/>
    </row>
    <row r="332" spans="2:5" s="1" customFormat="1" ht="13.95" customHeight="1" x14ac:dyDescent="0.25">
      <c r="B332" s="64" t="s">
        <v>30</v>
      </c>
      <c r="C332" s="64" t="s">
        <v>30</v>
      </c>
      <c r="D332" s="64" t="s">
        <v>30</v>
      </c>
      <c r="E332" s="68"/>
    </row>
    <row r="333" spans="2:5" s="1" customFormat="1" ht="13.95" customHeight="1" x14ac:dyDescent="0.25">
      <c r="B333" s="64" t="s">
        <v>30</v>
      </c>
      <c r="C333" s="64" t="s">
        <v>30</v>
      </c>
      <c r="D333" s="64" t="s">
        <v>30</v>
      </c>
      <c r="E333" s="68"/>
    </row>
    <row r="334" spans="2:5" s="1" customFormat="1" ht="13.95" customHeight="1" x14ac:dyDescent="0.25">
      <c r="B334" s="64" t="s">
        <v>30</v>
      </c>
      <c r="C334" s="64" t="s">
        <v>30</v>
      </c>
      <c r="D334" s="64" t="s">
        <v>30</v>
      </c>
      <c r="E334" s="68"/>
    </row>
    <row r="335" spans="2:5" s="1" customFormat="1" ht="13.95" customHeight="1" x14ac:dyDescent="0.25">
      <c r="B335" s="64" t="s">
        <v>30</v>
      </c>
      <c r="C335" s="64" t="s">
        <v>30</v>
      </c>
      <c r="D335" s="64" t="s">
        <v>30</v>
      </c>
      <c r="E335" s="68"/>
    </row>
    <row r="336" spans="2:5" s="1" customFormat="1" ht="13.95" customHeight="1" x14ac:dyDescent="0.25">
      <c r="B336" s="64" t="s">
        <v>30</v>
      </c>
      <c r="C336" s="64" t="s">
        <v>30</v>
      </c>
      <c r="D336" s="64" t="s">
        <v>30</v>
      </c>
      <c r="E336" s="68"/>
    </row>
    <row r="337" spans="2:5" s="1" customFormat="1" ht="13.95" customHeight="1" x14ac:dyDescent="0.25">
      <c r="B337" s="64" t="s">
        <v>30</v>
      </c>
      <c r="C337" s="64" t="s">
        <v>30</v>
      </c>
      <c r="D337" s="64" t="s">
        <v>30</v>
      </c>
      <c r="E337" s="68"/>
    </row>
    <row r="338" spans="2:5" s="1" customFormat="1" ht="13.95" customHeight="1" x14ac:dyDescent="0.25">
      <c r="B338" s="64" t="s">
        <v>30</v>
      </c>
      <c r="C338" s="64" t="s">
        <v>30</v>
      </c>
      <c r="D338" s="64" t="s">
        <v>30</v>
      </c>
      <c r="E338" s="68"/>
    </row>
    <row r="339" spans="2:5" s="1" customFormat="1" ht="13.95" customHeight="1" x14ac:dyDescent="0.25">
      <c r="B339" s="64" t="s">
        <v>30</v>
      </c>
      <c r="C339" s="64" t="s">
        <v>30</v>
      </c>
      <c r="D339" s="64" t="s">
        <v>30</v>
      </c>
      <c r="E339" s="68"/>
    </row>
    <row r="340" spans="2:5" s="1" customFormat="1" ht="13.95" customHeight="1" x14ac:dyDescent="0.25">
      <c r="B340" s="64" t="s">
        <v>30</v>
      </c>
      <c r="C340" s="64" t="s">
        <v>30</v>
      </c>
      <c r="D340" s="64" t="s">
        <v>30</v>
      </c>
      <c r="E340" s="68"/>
    </row>
    <row r="341" spans="2:5" s="1" customFormat="1" ht="13.95" customHeight="1" x14ac:dyDescent="0.25">
      <c r="B341" s="64" t="s">
        <v>30</v>
      </c>
      <c r="C341" s="64" t="s">
        <v>30</v>
      </c>
      <c r="D341" s="64" t="s">
        <v>30</v>
      </c>
      <c r="E341" s="68"/>
    </row>
    <row r="342" spans="2:5" s="1" customFormat="1" ht="13.95" customHeight="1" x14ac:dyDescent="0.25">
      <c r="B342" s="64" t="s">
        <v>30</v>
      </c>
      <c r="C342" s="64" t="s">
        <v>30</v>
      </c>
      <c r="D342" s="64" t="s">
        <v>30</v>
      </c>
      <c r="E342" s="68"/>
    </row>
    <row r="343" spans="2:5" s="1" customFormat="1" ht="13.95" customHeight="1" x14ac:dyDescent="0.25">
      <c r="B343" s="64" t="s">
        <v>30</v>
      </c>
      <c r="C343" s="64" t="s">
        <v>30</v>
      </c>
      <c r="D343" s="64" t="s">
        <v>30</v>
      </c>
      <c r="E343" s="68"/>
    </row>
    <row r="344" spans="2:5" s="1" customFormat="1" ht="13.95" customHeight="1" x14ac:dyDescent="0.25">
      <c r="B344" s="64" t="s">
        <v>30</v>
      </c>
      <c r="C344" s="64" t="s">
        <v>30</v>
      </c>
      <c r="D344" s="64" t="s">
        <v>30</v>
      </c>
      <c r="E344" s="68"/>
    </row>
    <row r="345" spans="2:5" s="1" customFormat="1" ht="13.95" customHeight="1" x14ac:dyDescent="0.25">
      <c r="B345" s="64" t="s">
        <v>30</v>
      </c>
      <c r="C345" s="64" t="s">
        <v>30</v>
      </c>
      <c r="D345" s="64" t="s">
        <v>30</v>
      </c>
      <c r="E345" s="68"/>
    </row>
    <row r="346" spans="2:5" s="1" customFormat="1" ht="13.95" customHeight="1" x14ac:dyDescent="0.25">
      <c r="B346" s="64" t="s">
        <v>30</v>
      </c>
      <c r="C346" s="64" t="s">
        <v>30</v>
      </c>
      <c r="D346" s="64" t="s">
        <v>30</v>
      </c>
      <c r="E346" s="68"/>
    </row>
    <row r="347" spans="2:5" s="1" customFormat="1" ht="13.95" customHeight="1" x14ac:dyDescent="0.25">
      <c r="B347" s="64" t="s">
        <v>30</v>
      </c>
      <c r="C347" s="64" t="s">
        <v>30</v>
      </c>
      <c r="D347" s="64" t="s">
        <v>30</v>
      </c>
      <c r="E347" s="68"/>
    </row>
    <row r="348" spans="2:5" s="1" customFormat="1" ht="13.95" customHeight="1" x14ac:dyDescent="0.25">
      <c r="B348" s="64" t="s">
        <v>30</v>
      </c>
      <c r="C348" s="64" t="s">
        <v>30</v>
      </c>
      <c r="D348" s="64" t="s">
        <v>30</v>
      </c>
      <c r="E348" s="68"/>
    </row>
    <row r="349" spans="2:5" s="1" customFormat="1" ht="13.95" customHeight="1" x14ac:dyDescent="0.25">
      <c r="B349" s="64" t="s">
        <v>30</v>
      </c>
      <c r="C349" s="64" t="s">
        <v>30</v>
      </c>
      <c r="D349" s="64" t="s">
        <v>30</v>
      </c>
      <c r="E349" s="68"/>
    </row>
    <row r="350" spans="2:5" s="1" customFormat="1" ht="13.95" customHeight="1" x14ac:dyDescent="0.25">
      <c r="B350" s="64" t="s">
        <v>30</v>
      </c>
      <c r="C350" s="64" t="s">
        <v>30</v>
      </c>
      <c r="D350" s="64" t="s">
        <v>30</v>
      </c>
      <c r="E350" s="68"/>
    </row>
    <row r="351" spans="2:5" s="1" customFormat="1" ht="13.95" customHeight="1" x14ac:dyDescent="0.25">
      <c r="B351" s="64" t="s">
        <v>30</v>
      </c>
      <c r="C351" s="64" t="s">
        <v>30</v>
      </c>
      <c r="D351" s="64" t="s">
        <v>30</v>
      </c>
      <c r="E351" s="68"/>
    </row>
    <row r="352" spans="2:5" s="1" customFormat="1" ht="13.95" customHeight="1" x14ac:dyDescent="0.25">
      <c r="B352" s="64" t="s">
        <v>30</v>
      </c>
      <c r="C352" s="64" t="s">
        <v>30</v>
      </c>
      <c r="D352" s="64" t="s">
        <v>30</v>
      </c>
      <c r="E352" s="68"/>
    </row>
    <row r="353" spans="2:5" s="1" customFormat="1" ht="13.95" customHeight="1" x14ac:dyDescent="0.25">
      <c r="B353" s="64" t="s">
        <v>30</v>
      </c>
      <c r="C353" s="64" t="s">
        <v>30</v>
      </c>
      <c r="D353" s="64" t="s">
        <v>30</v>
      </c>
      <c r="E353" s="68"/>
    </row>
    <row r="354" spans="2:5" s="1" customFormat="1" ht="13.95" customHeight="1" x14ac:dyDescent="0.25">
      <c r="B354" s="64" t="s">
        <v>30</v>
      </c>
      <c r="C354" s="64" t="s">
        <v>30</v>
      </c>
      <c r="D354" s="64" t="s">
        <v>30</v>
      </c>
      <c r="E354" s="68"/>
    </row>
    <row r="355" spans="2:5" s="1" customFormat="1" ht="13.95" customHeight="1" x14ac:dyDescent="0.25">
      <c r="B355" s="64" t="s">
        <v>30</v>
      </c>
      <c r="C355" s="64" t="s">
        <v>30</v>
      </c>
      <c r="D355" s="64" t="s">
        <v>30</v>
      </c>
      <c r="E355" s="68"/>
    </row>
    <row r="356" spans="2:5" s="1" customFormat="1" ht="13.95" customHeight="1" x14ac:dyDescent="0.25">
      <c r="B356" s="64" t="s">
        <v>30</v>
      </c>
      <c r="C356" s="64" t="s">
        <v>30</v>
      </c>
      <c r="D356" s="64" t="s">
        <v>30</v>
      </c>
      <c r="E356" s="68"/>
    </row>
    <row r="357" spans="2:5" s="1" customFormat="1" ht="13.95" customHeight="1" x14ac:dyDescent="0.25">
      <c r="B357" s="64" t="s">
        <v>30</v>
      </c>
      <c r="C357" s="64" t="s">
        <v>30</v>
      </c>
      <c r="D357" s="64" t="s">
        <v>30</v>
      </c>
      <c r="E357" s="68"/>
    </row>
    <row r="358" spans="2:5" s="1" customFormat="1" ht="13.95" customHeight="1" x14ac:dyDescent="0.25">
      <c r="B358" s="64" t="s">
        <v>30</v>
      </c>
      <c r="C358" s="64" t="s">
        <v>30</v>
      </c>
      <c r="D358" s="64" t="s">
        <v>30</v>
      </c>
      <c r="E358" s="68"/>
    </row>
    <row r="359" spans="2:5" s="1" customFormat="1" ht="13.95" customHeight="1" x14ac:dyDescent="0.25">
      <c r="B359" s="64" t="s">
        <v>30</v>
      </c>
      <c r="C359" s="64" t="s">
        <v>30</v>
      </c>
      <c r="D359" s="64" t="s">
        <v>30</v>
      </c>
      <c r="E359" s="68"/>
    </row>
    <row r="360" spans="2:5" s="1" customFormat="1" ht="13.95" customHeight="1" x14ac:dyDescent="0.25">
      <c r="B360" s="64" t="s">
        <v>30</v>
      </c>
      <c r="C360" s="64" t="s">
        <v>30</v>
      </c>
      <c r="D360" s="64" t="s">
        <v>30</v>
      </c>
      <c r="E360" s="68"/>
    </row>
    <row r="361" spans="2:5" s="1" customFormat="1" ht="13.95" customHeight="1" x14ac:dyDescent="0.25">
      <c r="B361" s="64" t="s">
        <v>30</v>
      </c>
      <c r="C361" s="64" t="s">
        <v>30</v>
      </c>
      <c r="D361" s="64" t="s">
        <v>30</v>
      </c>
      <c r="E361" s="68"/>
    </row>
    <row r="362" spans="2:5" s="1" customFormat="1" ht="13.95" customHeight="1" x14ac:dyDescent="0.25">
      <c r="B362" s="64" t="s">
        <v>30</v>
      </c>
      <c r="C362" s="64" t="s">
        <v>30</v>
      </c>
      <c r="D362" s="64" t="s">
        <v>30</v>
      </c>
      <c r="E362" s="68"/>
    </row>
    <row r="363" spans="2:5" s="1" customFormat="1" ht="13.95" customHeight="1" x14ac:dyDescent="0.25">
      <c r="B363" s="64" t="s">
        <v>30</v>
      </c>
      <c r="C363" s="64" t="s">
        <v>30</v>
      </c>
      <c r="D363" s="64" t="s">
        <v>30</v>
      </c>
      <c r="E363" s="68"/>
    </row>
    <row r="364" spans="2:5" s="1" customFormat="1" ht="13.95" customHeight="1" x14ac:dyDescent="0.25">
      <c r="B364" s="64" t="s">
        <v>30</v>
      </c>
      <c r="C364" s="64" t="s">
        <v>30</v>
      </c>
      <c r="D364" s="64" t="s">
        <v>30</v>
      </c>
      <c r="E364" s="68"/>
    </row>
    <row r="365" spans="2:5" s="1" customFormat="1" ht="13.95" customHeight="1" x14ac:dyDescent="0.25">
      <c r="B365" s="64" t="s">
        <v>30</v>
      </c>
      <c r="C365" s="64" t="s">
        <v>30</v>
      </c>
      <c r="D365" s="64" t="s">
        <v>30</v>
      </c>
      <c r="E365" s="68"/>
    </row>
    <row r="366" spans="2:5" s="1" customFormat="1" ht="13.95" customHeight="1" x14ac:dyDescent="0.25">
      <c r="B366" s="64" t="s">
        <v>30</v>
      </c>
      <c r="C366" s="64" t="s">
        <v>30</v>
      </c>
      <c r="D366" s="64" t="s">
        <v>30</v>
      </c>
      <c r="E366" s="68"/>
    </row>
    <row r="367" spans="2:5" s="1" customFormat="1" ht="13.95" customHeight="1" x14ac:dyDescent="0.25">
      <c r="B367" s="64" t="s">
        <v>30</v>
      </c>
      <c r="C367" s="64" t="s">
        <v>30</v>
      </c>
      <c r="D367" s="64" t="s">
        <v>30</v>
      </c>
      <c r="E367" s="68"/>
    </row>
    <row r="368" spans="2:5" s="1" customFormat="1" ht="13.95" customHeight="1" x14ac:dyDescent="0.25">
      <c r="B368" s="64" t="s">
        <v>30</v>
      </c>
      <c r="C368" s="64" t="s">
        <v>30</v>
      </c>
      <c r="D368" s="64" t="s">
        <v>30</v>
      </c>
      <c r="E368" s="68"/>
    </row>
    <row r="369" spans="2:5" s="1" customFormat="1" ht="13.95" customHeight="1" x14ac:dyDescent="0.25">
      <c r="B369" s="64" t="s">
        <v>30</v>
      </c>
      <c r="C369" s="64" t="s">
        <v>30</v>
      </c>
      <c r="D369" s="64" t="s">
        <v>30</v>
      </c>
      <c r="E369" s="68"/>
    </row>
    <row r="370" spans="2:5" s="1" customFormat="1" ht="13.95" customHeight="1" x14ac:dyDescent="0.25">
      <c r="B370" s="64" t="s">
        <v>30</v>
      </c>
      <c r="C370" s="64" t="s">
        <v>30</v>
      </c>
      <c r="D370" s="64" t="s">
        <v>30</v>
      </c>
      <c r="E370" s="68"/>
    </row>
    <row r="371" spans="2:5" s="1" customFormat="1" ht="13.95" customHeight="1" x14ac:dyDescent="0.25">
      <c r="B371" s="64" t="s">
        <v>30</v>
      </c>
      <c r="C371" s="64" t="s">
        <v>30</v>
      </c>
      <c r="D371" s="64" t="s">
        <v>30</v>
      </c>
      <c r="E371" s="68"/>
    </row>
    <row r="372" spans="2:5" s="1" customFormat="1" ht="13.95" customHeight="1" x14ac:dyDescent="0.25">
      <c r="B372" s="64" t="s">
        <v>30</v>
      </c>
      <c r="C372" s="64" t="s">
        <v>30</v>
      </c>
      <c r="D372" s="64" t="s">
        <v>30</v>
      </c>
      <c r="E372" s="68"/>
    </row>
    <row r="373" spans="2:5" s="1" customFormat="1" ht="13.95" customHeight="1" x14ac:dyDescent="0.25">
      <c r="B373" s="64" t="s">
        <v>30</v>
      </c>
      <c r="C373" s="64" t="s">
        <v>30</v>
      </c>
      <c r="D373" s="64" t="s">
        <v>30</v>
      </c>
      <c r="E373" s="68"/>
    </row>
    <row r="374" spans="2:5" s="1" customFormat="1" ht="13.95" customHeight="1" x14ac:dyDescent="0.25">
      <c r="B374" s="64" t="s">
        <v>30</v>
      </c>
      <c r="C374" s="64" t="s">
        <v>30</v>
      </c>
      <c r="D374" s="64" t="s">
        <v>30</v>
      </c>
      <c r="E374" s="68"/>
    </row>
    <row r="375" spans="2:5" s="1" customFormat="1" ht="13.95" customHeight="1" x14ac:dyDescent="0.25">
      <c r="B375" s="64" t="s">
        <v>30</v>
      </c>
      <c r="C375" s="64" t="s">
        <v>30</v>
      </c>
      <c r="D375" s="64" t="s">
        <v>30</v>
      </c>
      <c r="E375" s="68"/>
    </row>
    <row r="376" spans="2:5" s="1" customFormat="1" ht="13.95" customHeight="1" x14ac:dyDescent="0.25">
      <c r="B376" s="64" t="s">
        <v>30</v>
      </c>
      <c r="C376" s="64" t="s">
        <v>30</v>
      </c>
      <c r="D376" s="64" t="s">
        <v>30</v>
      </c>
      <c r="E376" s="68"/>
    </row>
    <row r="377" spans="2:5" s="1" customFormat="1" ht="13.95" customHeight="1" x14ac:dyDescent="0.25">
      <c r="B377" s="64" t="s">
        <v>30</v>
      </c>
      <c r="C377" s="64" t="s">
        <v>30</v>
      </c>
      <c r="D377" s="64" t="s">
        <v>30</v>
      </c>
      <c r="E377" s="68"/>
    </row>
    <row r="378" spans="2:5" s="1" customFormat="1" ht="13.95" customHeight="1" x14ac:dyDescent="0.25">
      <c r="B378" s="64" t="s">
        <v>30</v>
      </c>
      <c r="C378" s="64" t="s">
        <v>30</v>
      </c>
      <c r="D378" s="64" t="s">
        <v>30</v>
      </c>
      <c r="E378" s="68"/>
    </row>
    <row r="379" spans="2:5" s="1" customFormat="1" ht="13.95" customHeight="1" x14ac:dyDescent="0.25">
      <c r="B379" s="64" t="s">
        <v>30</v>
      </c>
      <c r="C379" s="64" t="s">
        <v>30</v>
      </c>
      <c r="D379" s="64" t="s">
        <v>30</v>
      </c>
      <c r="E379" s="68"/>
    </row>
    <row r="380" spans="2:5" s="1" customFormat="1" ht="13.95" customHeight="1" x14ac:dyDescent="0.25">
      <c r="B380" s="64" t="s">
        <v>30</v>
      </c>
      <c r="C380" s="64" t="s">
        <v>30</v>
      </c>
      <c r="D380" s="64" t="s">
        <v>30</v>
      </c>
      <c r="E380" s="68"/>
    </row>
    <row r="381" spans="2:5" s="1" customFormat="1" ht="13.95" customHeight="1" x14ac:dyDescent="0.25">
      <c r="B381" s="64" t="s">
        <v>30</v>
      </c>
      <c r="C381" s="64" t="s">
        <v>30</v>
      </c>
      <c r="D381" s="64" t="s">
        <v>30</v>
      </c>
      <c r="E381" s="68"/>
    </row>
    <row r="382" spans="2:5" s="1" customFormat="1" ht="13.95" customHeight="1" x14ac:dyDescent="0.25">
      <c r="B382" s="64" t="s">
        <v>30</v>
      </c>
      <c r="C382" s="64" t="s">
        <v>30</v>
      </c>
      <c r="D382" s="64" t="s">
        <v>30</v>
      </c>
      <c r="E382" s="68"/>
    </row>
    <row r="383" spans="2:5" s="1" customFormat="1" ht="13.95" customHeight="1" x14ac:dyDescent="0.25">
      <c r="B383" s="64" t="s">
        <v>30</v>
      </c>
      <c r="C383" s="64" t="s">
        <v>30</v>
      </c>
      <c r="D383" s="64" t="s">
        <v>30</v>
      </c>
      <c r="E383" s="68"/>
    </row>
    <row r="384" spans="2:5" s="1" customFormat="1" ht="13.95" customHeight="1" x14ac:dyDescent="0.25">
      <c r="B384" s="64" t="s">
        <v>30</v>
      </c>
      <c r="C384" s="64" t="s">
        <v>30</v>
      </c>
      <c r="D384" s="64" t="s">
        <v>30</v>
      </c>
      <c r="E384" s="68"/>
    </row>
    <row r="385" spans="2:5" s="1" customFormat="1" ht="13.95" customHeight="1" x14ac:dyDescent="0.25">
      <c r="B385" s="64" t="s">
        <v>30</v>
      </c>
      <c r="C385" s="64" t="s">
        <v>30</v>
      </c>
      <c r="D385" s="64" t="s">
        <v>30</v>
      </c>
      <c r="E385" s="68"/>
    </row>
    <row r="386" spans="2:5" s="1" customFormat="1" ht="13.95" customHeight="1" x14ac:dyDescent="0.25">
      <c r="B386" s="64" t="s">
        <v>30</v>
      </c>
      <c r="C386" s="64" t="s">
        <v>30</v>
      </c>
      <c r="D386" s="64" t="s">
        <v>30</v>
      </c>
      <c r="E386" s="68"/>
    </row>
    <row r="387" spans="2:5" s="1" customFormat="1" ht="13.95" customHeight="1" x14ac:dyDescent="0.25">
      <c r="B387" s="64" t="s">
        <v>30</v>
      </c>
      <c r="C387" s="64" t="s">
        <v>30</v>
      </c>
      <c r="D387" s="64" t="s">
        <v>30</v>
      </c>
      <c r="E387" s="68"/>
    </row>
    <row r="388" spans="2:5" s="1" customFormat="1" ht="13.95" customHeight="1" x14ac:dyDescent="0.25">
      <c r="B388" s="64" t="s">
        <v>30</v>
      </c>
      <c r="C388" s="64" t="s">
        <v>30</v>
      </c>
      <c r="D388" s="64" t="s">
        <v>30</v>
      </c>
      <c r="E388" s="68"/>
    </row>
    <row r="389" spans="2:5" s="1" customFormat="1" ht="13.95" customHeight="1" x14ac:dyDescent="0.25">
      <c r="B389" s="64" t="s">
        <v>30</v>
      </c>
      <c r="C389" s="64" t="s">
        <v>30</v>
      </c>
      <c r="D389" s="64" t="s">
        <v>30</v>
      </c>
      <c r="E389" s="68"/>
    </row>
    <row r="390" spans="2:5" s="1" customFormat="1" ht="13.95" customHeight="1" x14ac:dyDescent="0.25">
      <c r="B390" s="64" t="s">
        <v>30</v>
      </c>
      <c r="C390" s="64" t="s">
        <v>30</v>
      </c>
      <c r="D390" s="64" t="s">
        <v>30</v>
      </c>
      <c r="E390" s="68"/>
    </row>
    <row r="391" spans="2:5" s="1" customFormat="1" ht="13.95" customHeight="1" x14ac:dyDescent="0.25">
      <c r="B391" s="64" t="s">
        <v>30</v>
      </c>
      <c r="C391" s="64" t="s">
        <v>30</v>
      </c>
      <c r="D391" s="64" t="s">
        <v>30</v>
      </c>
      <c r="E391" s="68"/>
    </row>
    <row r="392" spans="2:5" s="1" customFormat="1" ht="13.95" customHeight="1" x14ac:dyDescent="0.25">
      <c r="B392" s="64" t="s">
        <v>30</v>
      </c>
      <c r="C392" s="64" t="s">
        <v>30</v>
      </c>
      <c r="D392" s="64" t="s">
        <v>30</v>
      </c>
      <c r="E392" s="68"/>
    </row>
    <row r="393" spans="2:5" s="1" customFormat="1" ht="13.95" customHeight="1" x14ac:dyDescent="0.25">
      <c r="B393" s="64" t="s">
        <v>30</v>
      </c>
      <c r="C393" s="64" t="s">
        <v>30</v>
      </c>
      <c r="D393" s="64" t="s">
        <v>30</v>
      </c>
      <c r="E393" s="68"/>
    </row>
    <row r="394" spans="2:5" s="1" customFormat="1" ht="13.95" customHeight="1" x14ac:dyDescent="0.25">
      <c r="B394" s="64" t="s">
        <v>30</v>
      </c>
      <c r="C394" s="64" t="s">
        <v>30</v>
      </c>
      <c r="D394" s="64" t="s">
        <v>30</v>
      </c>
      <c r="E394" s="68"/>
    </row>
    <row r="395" spans="2:5" s="1" customFormat="1" ht="13.95" customHeight="1" x14ac:dyDescent="0.25">
      <c r="B395" s="64" t="s">
        <v>30</v>
      </c>
      <c r="C395" s="64" t="s">
        <v>30</v>
      </c>
      <c r="D395" s="64" t="s">
        <v>30</v>
      </c>
      <c r="E395" s="68"/>
    </row>
    <row r="396" spans="2:5" s="1" customFormat="1" ht="13.95" customHeight="1" x14ac:dyDescent="0.25">
      <c r="B396" s="64" t="s">
        <v>30</v>
      </c>
      <c r="C396" s="64" t="s">
        <v>30</v>
      </c>
      <c r="D396" s="64" t="s">
        <v>30</v>
      </c>
      <c r="E396" s="68"/>
    </row>
    <row r="397" spans="2:5" s="1" customFormat="1" ht="13.95" customHeight="1" x14ac:dyDescent="0.25">
      <c r="B397" s="64" t="s">
        <v>30</v>
      </c>
      <c r="C397" s="64" t="s">
        <v>30</v>
      </c>
      <c r="D397" s="64" t="s">
        <v>30</v>
      </c>
      <c r="E397" s="68"/>
    </row>
    <row r="398" spans="2:5" s="1" customFormat="1" ht="13.95" customHeight="1" x14ac:dyDescent="0.25">
      <c r="B398" s="64" t="s">
        <v>30</v>
      </c>
      <c r="C398" s="64" t="s">
        <v>30</v>
      </c>
      <c r="D398" s="64" t="s">
        <v>30</v>
      </c>
      <c r="E398" s="68"/>
    </row>
    <row r="399" spans="2:5" s="1" customFormat="1" ht="13.95" customHeight="1" x14ac:dyDescent="0.25">
      <c r="B399" s="64" t="s">
        <v>30</v>
      </c>
      <c r="C399" s="64" t="s">
        <v>30</v>
      </c>
      <c r="D399" s="64" t="s">
        <v>30</v>
      </c>
      <c r="E399" s="68"/>
    </row>
    <row r="400" spans="2:5" s="1" customFormat="1" ht="13.95" customHeight="1" x14ac:dyDescent="0.25">
      <c r="B400" s="64" t="s">
        <v>30</v>
      </c>
      <c r="C400" s="64" t="s">
        <v>30</v>
      </c>
      <c r="D400" s="64" t="s">
        <v>30</v>
      </c>
      <c r="E400" s="68"/>
    </row>
    <row r="401" spans="2:5" s="1" customFormat="1" ht="13.95" customHeight="1" x14ac:dyDescent="0.25">
      <c r="B401" s="64" t="s">
        <v>30</v>
      </c>
      <c r="C401" s="64" t="s">
        <v>30</v>
      </c>
      <c r="D401" s="64" t="s">
        <v>30</v>
      </c>
      <c r="E401" s="68"/>
    </row>
    <row r="402" spans="2:5" s="1" customFormat="1" ht="13.95" customHeight="1" x14ac:dyDescent="0.25">
      <c r="B402" s="64" t="s">
        <v>30</v>
      </c>
      <c r="C402" s="64" t="s">
        <v>30</v>
      </c>
      <c r="D402" s="64" t="s">
        <v>30</v>
      </c>
      <c r="E402" s="68"/>
    </row>
    <row r="403" spans="2:5" s="1" customFormat="1" ht="13.95" customHeight="1" x14ac:dyDescent="0.25">
      <c r="B403" s="64" t="s">
        <v>30</v>
      </c>
      <c r="C403" s="64" t="s">
        <v>30</v>
      </c>
      <c r="D403" s="64" t="s">
        <v>30</v>
      </c>
      <c r="E403" s="68"/>
    </row>
    <row r="404" spans="2:5" s="1" customFormat="1" ht="13.95" customHeight="1" x14ac:dyDescent="0.25">
      <c r="B404" s="64" t="s">
        <v>30</v>
      </c>
      <c r="C404" s="64" t="s">
        <v>30</v>
      </c>
      <c r="D404" s="64" t="s">
        <v>30</v>
      </c>
      <c r="E404" s="68"/>
    </row>
    <row r="405" spans="2:5" s="1" customFormat="1" ht="13.95" customHeight="1" x14ac:dyDescent="0.25">
      <c r="B405" s="64" t="s">
        <v>30</v>
      </c>
      <c r="C405" s="64" t="s">
        <v>30</v>
      </c>
      <c r="D405" s="64" t="s">
        <v>30</v>
      </c>
      <c r="E405" s="68"/>
    </row>
    <row r="406" spans="2:5" s="1" customFormat="1" ht="13.95" customHeight="1" x14ac:dyDescent="0.25">
      <c r="B406" s="64" t="s">
        <v>30</v>
      </c>
      <c r="C406" s="64" t="s">
        <v>30</v>
      </c>
      <c r="D406" s="64" t="s">
        <v>30</v>
      </c>
      <c r="E406" s="68"/>
    </row>
    <row r="407" spans="2:5" s="1" customFormat="1" ht="13.95" customHeight="1" x14ac:dyDescent="0.25">
      <c r="B407" s="64" t="s">
        <v>30</v>
      </c>
      <c r="C407" s="64" t="s">
        <v>30</v>
      </c>
      <c r="D407" s="64" t="s">
        <v>30</v>
      </c>
      <c r="E407" s="68"/>
    </row>
    <row r="408" spans="2:5" s="1" customFormat="1" ht="13.95" customHeight="1" x14ac:dyDescent="0.25">
      <c r="B408" s="64" t="s">
        <v>30</v>
      </c>
      <c r="C408" s="64" t="s">
        <v>30</v>
      </c>
      <c r="D408" s="64" t="s">
        <v>30</v>
      </c>
      <c r="E408" s="68"/>
    </row>
    <row r="409" spans="2:5" s="1" customFormat="1" ht="13.95" customHeight="1" x14ac:dyDescent="0.25">
      <c r="B409" s="64" t="s">
        <v>30</v>
      </c>
      <c r="C409" s="64" t="s">
        <v>30</v>
      </c>
      <c r="D409" s="64" t="s">
        <v>30</v>
      </c>
      <c r="E409" s="68"/>
    </row>
    <row r="410" spans="2:5" s="1" customFormat="1" ht="13.95" customHeight="1" x14ac:dyDescent="0.25">
      <c r="B410" s="64" t="s">
        <v>30</v>
      </c>
      <c r="C410" s="64" t="s">
        <v>30</v>
      </c>
      <c r="D410" s="64" t="s">
        <v>30</v>
      </c>
      <c r="E410" s="68"/>
    </row>
    <row r="411" spans="2:5" s="1" customFormat="1" ht="13.95" customHeight="1" x14ac:dyDescent="0.25">
      <c r="B411" s="64" t="s">
        <v>30</v>
      </c>
      <c r="C411" s="64" t="s">
        <v>30</v>
      </c>
      <c r="D411" s="64" t="s">
        <v>30</v>
      </c>
      <c r="E411" s="68"/>
    </row>
    <row r="412" spans="2:5" s="1" customFormat="1" ht="13.95" customHeight="1" x14ac:dyDescent="0.25">
      <c r="B412" s="64" t="s">
        <v>30</v>
      </c>
      <c r="C412" s="64" t="s">
        <v>30</v>
      </c>
      <c r="D412" s="64" t="s">
        <v>30</v>
      </c>
      <c r="E412" s="68"/>
    </row>
    <row r="413" spans="2:5" s="1" customFormat="1" ht="13.95" customHeight="1" x14ac:dyDescent="0.25">
      <c r="B413" s="64" t="s">
        <v>30</v>
      </c>
      <c r="C413" s="64" t="s">
        <v>30</v>
      </c>
      <c r="D413" s="64" t="s">
        <v>30</v>
      </c>
      <c r="E413" s="68"/>
    </row>
    <row r="414" spans="2:5" s="1" customFormat="1" ht="13.95" customHeight="1" x14ac:dyDescent="0.25">
      <c r="B414" s="64" t="s">
        <v>30</v>
      </c>
      <c r="C414" s="64" t="s">
        <v>30</v>
      </c>
      <c r="D414" s="64" t="s">
        <v>30</v>
      </c>
      <c r="E414" s="68"/>
    </row>
    <row r="415" spans="2:5" s="1" customFormat="1" ht="13.95" customHeight="1" x14ac:dyDescent="0.25">
      <c r="B415" s="64" t="s">
        <v>30</v>
      </c>
      <c r="C415" s="64" t="s">
        <v>30</v>
      </c>
      <c r="D415" s="64" t="s">
        <v>30</v>
      </c>
      <c r="E415" s="68"/>
    </row>
    <row r="416" spans="2:5" s="1" customFormat="1" ht="13.95" customHeight="1" x14ac:dyDescent="0.25">
      <c r="B416" s="64" t="s">
        <v>30</v>
      </c>
      <c r="C416" s="64" t="s">
        <v>30</v>
      </c>
      <c r="D416" s="64" t="s">
        <v>30</v>
      </c>
      <c r="E416" s="68"/>
    </row>
    <row r="417" spans="2:5" s="1" customFormat="1" ht="13.95" customHeight="1" x14ac:dyDescent="0.25">
      <c r="B417" s="64" t="s">
        <v>30</v>
      </c>
      <c r="C417" s="64" t="s">
        <v>30</v>
      </c>
      <c r="D417" s="64" t="s">
        <v>30</v>
      </c>
      <c r="E417" s="68"/>
    </row>
    <row r="418" spans="2:5" s="1" customFormat="1" ht="13.95" customHeight="1" x14ac:dyDescent="0.25">
      <c r="B418" s="64" t="s">
        <v>30</v>
      </c>
      <c r="C418" s="64" t="s">
        <v>30</v>
      </c>
      <c r="D418" s="64" t="s">
        <v>30</v>
      </c>
      <c r="E418" s="68"/>
    </row>
    <row r="419" spans="2:5" s="1" customFormat="1" ht="13.95" customHeight="1" x14ac:dyDescent="0.25">
      <c r="B419" s="64" t="s">
        <v>30</v>
      </c>
      <c r="C419" s="64" t="s">
        <v>30</v>
      </c>
      <c r="D419" s="64" t="s">
        <v>30</v>
      </c>
      <c r="E419" s="68"/>
    </row>
    <row r="420" spans="2:5" s="1" customFormat="1" ht="13.95" customHeight="1" x14ac:dyDescent="0.25">
      <c r="B420" s="64" t="s">
        <v>30</v>
      </c>
      <c r="C420" s="64" t="s">
        <v>30</v>
      </c>
      <c r="D420" s="64" t="s">
        <v>30</v>
      </c>
      <c r="E420" s="68"/>
    </row>
    <row r="421" spans="2:5" s="1" customFormat="1" ht="13.95" customHeight="1" x14ac:dyDescent="0.25">
      <c r="B421" s="64" t="s">
        <v>30</v>
      </c>
      <c r="C421" s="64" t="s">
        <v>30</v>
      </c>
      <c r="D421" s="64" t="s">
        <v>30</v>
      </c>
      <c r="E421" s="68"/>
    </row>
    <row r="422" spans="2:5" s="1" customFormat="1" ht="13.95" customHeight="1" x14ac:dyDescent="0.25">
      <c r="B422" s="64" t="s">
        <v>30</v>
      </c>
      <c r="C422" s="64" t="s">
        <v>30</v>
      </c>
      <c r="D422" s="64" t="s">
        <v>30</v>
      </c>
      <c r="E422" s="68"/>
    </row>
    <row r="423" spans="2:5" s="1" customFormat="1" ht="13.95" customHeight="1" x14ac:dyDescent="0.25">
      <c r="B423" s="64" t="s">
        <v>30</v>
      </c>
      <c r="C423" s="64" t="s">
        <v>30</v>
      </c>
      <c r="D423" s="64" t="s">
        <v>30</v>
      </c>
      <c r="E423" s="68"/>
    </row>
    <row r="424" spans="2:5" s="1" customFormat="1" ht="13.95" customHeight="1" x14ac:dyDescent="0.25">
      <c r="B424" s="64" t="s">
        <v>30</v>
      </c>
      <c r="C424" s="64" t="s">
        <v>30</v>
      </c>
      <c r="D424" s="64" t="s">
        <v>30</v>
      </c>
      <c r="E424" s="68"/>
    </row>
    <row r="425" spans="2:5" s="1" customFormat="1" ht="13.95" customHeight="1" x14ac:dyDescent="0.25">
      <c r="B425" s="64" t="s">
        <v>30</v>
      </c>
      <c r="C425" s="64" t="s">
        <v>30</v>
      </c>
      <c r="D425" s="64" t="s">
        <v>30</v>
      </c>
      <c r="E425" s="68"/>
    </row>
    <row r="426" spans="2:5" s="1" customFormat="1" ht="13.95" customHeight="1" x14ac:dyDescent="0.25">
      <c r="B426" s="64" t="s">
        <v>30</v>
      </c>
      <c r="C426" s="64" t="s">
        <v>30</v>
      </c>
      <c r="D426" s="64" t="s">
        <v>30</v>
      </c>
      <c r="E426" s="68"/>
    </row>
    <row r="427" spans="2:5" s="1" customFormat="1" ht="13.95" customHeight="1" x14ac:dyDescent="0.25">
      <c r="B427" s="64" t="s">
        <v>30</v>
      </c>
      <c r="C427" s="64" t="s">
        <v>30</v>
      </c>
      <c r="D427" s="64" t="s">
        <v>30</v>
      </c>
      <c r="E427" s="68"/>
    </row>
    <row r="428" spans="2:5" s="1" customFormat="1" ht="13.95" customHeight="1" x14ac:dyDescent="0.25">
      <c r="B428" s="64" t="s">
        <v>30</v>
      </c>
      <c r="C428" s="64" t="s">
        <v>30</v>
      </c>
      <c r="D428" s="64" t="s">
        <v>30</v>
      </c>
      <c r="E428" s="68"/>
    </row>
    <row r="429" spans="2:5" s="1" customFormat="1" ht="13.95" customHeight="1" x14ac:dyDescent="0.25">
      <c r="B429" s="64" t="s">
        <v>30</v>
      </c>
      <c r="C429" s="64" t="s">
        <v>30</v>
      </c>
      <c r="D429" s="64" t="s">
        <v>30</v>
      </c>
      <c r="E429" s="68"/>
    </row>
    <row r="430" spans="2:5" s="1" customFormat="1" ht="13.95" customHeight="1" x14ac:dyDescent="0.25">
      <c r="B430" s="64" t="s">
        <v>30</v>
      </c>
      <c r="C430" s="64" t="s">
        <v>30</v>
      </c>
      <c r="D430" s="64" t="s">
        <v>30</v>
      </c>
      <c r="E430" s="68"/>
    </row>
    <row r="431" spans="2:5" s="1" customFormat="1" ht="13.95" customHeight="1" x14ac:dyDescent="0.25">
      <c r="B431" s="64" t="s">
        <v>30</v>
      </c>
      <c r="C431" s="64" t="s">
        <v>30</v>
      </c>
      <c r="D431" s="64" t="s">
        <v>30</v>
      </c>
      <c r="E431" s="68"/>
    </row>
    <row r="432" spans="2:5" s="1" customFormat="1" ht="13.95" customHeight="1" x14ac:dyDescent="0.25">
      <c r="B432" s="64" t="s">
        <v>30</v>
      </c>
      <c r="C432" s="64" t="s">
        <v>30</v>
      </c>
      <c r="D432" s="64" t="s">
        <v>30</v>
      </c>
      <c r="E432" s="68"/>
    </row>
    <row r="433" spans="2:5" s="1" customFormat="1" ht="13.95" customHeight="1" x14ac:dyDescent="0.25">
      <c r="B433" s="64" t="s">
        <v>30</v>
      </c>
      <c r="C433" s="64" t="s">
        <v>30</v>
      </c>
      <c r="D433" s="64" t="s">
        <v>30</v>
      </c>
      <c r="E433" s="68"/>
    </row>
    <row r="434" spans="2:5" s="1" customFormat="1" ht="13.95" customHeight="1" x14ac:dyDescent="0.25">
      <c r="B434" s="64" t="s">
        <v>30</v>
      </c>
      <c r="C434" s="64" t="s">
        <v>30</v>
      </c>
      <c r="D434" s="64" t="s">
        <v>30</v>
      </c>
      <c r="E434" s="68"/>
    </row>
    <row r="435" spans="2:5" s="1" customFormat="1" ht="13.95" customHeight="1" x14ac:dyDescent="0.25">
      <c r="B435" s="64" t="s">
        <v>30</v>
      </c>
      <c r="C435" s="64" t="s">
        <v>30</v>
      </c>
      <c r="D435" s="64" t="s">
        <v>30</v>
      </c>
      <c r="E435" s="68"/>
    </row>
    <row r="436" spans="2:5" s="1" customFormat="1" ht="13.95" customHeight="1" x14ac:dyDescent="0.25">
      <c r="B436" s="64" t="s">
        <v>30</v>
      </c>
      <c r="C436" s="64" t="s">
        <v>30</v>
      </c>
      <c r="D436" s="64" t="s">
        <v>30</v>
      </c>
      <c r="E436" s="68"/>
    </row>
    <row r="437" spans="2:5" s="1" customFormat="1" ht="13.95" customHeight="1" x14ac:dyDescent="0.25">
      <c r="B437" s="64" t="s">
        <v>30</v>
      </c>
      <c r="C437" s="64" t="s">
        <v>30</v>
      </c>
      <c r="D437" s="64" t="s">
        <v>30</v>
      </c>
      <c r="E437" s="68"/>
    </row>
    <row r="438" spans="2:5" s="1" customFormat="1" ht="13.95" customHeight="1" x14ac:dyDescent="0.25">
      <c r="B438" s="64" t="s">
        <v>30</v>
      </c>
      <c r="C438" s="64" t="s">
        <v>30</v>
      </c>
      <c r="D438" s="64" t="s">
        <v>30</v>
      </c>
      <c r="E438" s="68"/>
    </row>
    <row r="439" spans="2:5" s="1" customFormat="1" ht="13.95" customHeight="1" x14ac:dyDescent="0.25">
      <c r="B439" s="64" t="s">
        <v>30</v>
      </c>
      <c r="C439" s="64" t="s">
        <v>30</v>
      </c>
      <c r="D439" s="64" t="s">
        <v>30</v>
      </c>
      <c r="E439" s="68"/>
    </row>
    <row r="440" spans="2:5" s="1" customFormat="1" ht="13.95" customHeight="1" x14ac:dyDescent="0.25">
      <c r="B440" s="64" t="s">
        <v>30</v>
      </c>
      <c r="C440" s="64" t="s">
        <v>30</v>
      </c>
      <c r="D440" s="64" t="s">
        <v>30</v>
      </c>
      <c r="E440" s="68"/>
    </row>
    <row r="441" spans="2:5" s="1" customFormat="1" ht="13.95" customHeight="1" x14ac:dyDescent="0.25">
      <c r="B441" s="64" t="s">
        <v>30</v>
      </c>
      <c r="C441" s="64" t="s">
        <v>30</v>
      </c>
      <c r="D441" s="64" t="s">
        <v>30</v>
      </c>
      <c r="E441" s="68"/>
    </row>
    <row r="442" spans="2:5" s="1" customFormat="1" ht="13.95" customHeight="1" x14ac:dyDescent="0.25">
      <c r="B442" s="64" t="s">
        <v>30</v>
      </c>
      <c r="C442" s="64" t="s">
        <v>30</v>
      </c>
      <c r="D442" s="64" t="s">
        <v>30</v>
      </c>
      <c r="E442" s="68"/>
    </row>
    <row r="443" spans="2:5" s="1" customFormat="1" ht="13.95" customHeight="1" x14ac:dyDescent="0.25">
      <c r="B443" s="64" t="s">
        <v>30</v>
      </c>
      <c r="C443" s="64" t="s">
        <v>30</v>
      </c>
      <c r="D443" s="64" t="s">
        <v>30</v>
      </c>
      <c r="E443" s="68"/>
    </row>
    <row r="444" spans="2:5" s="1" customFormat="1" ht="13.95" customHeight="1" x14ac:dyDescent="0.25">
      <c r="B444" s="64" t="s">
        <v>30</v>
      </c>
      <c r="C444" s="64" t="s">
        <v>30</v>
      </c>
      <c r="D444" s="64" t="s">
        <v>30</v>
      </c>
      <c r="E444" s="68"/>
    </row>
    <row r="445" spans="2:5" s="1" customFormat="1" ht="13.95" customHeight="1" x14ac:dyDescent="0.25">
      <c r="B445" s="64" t="s">
        <v>30</v>
      </c>
      <c r="C445" s="64" t="s">
        <v>30</v>
      </c>
      <c r="D445" s="64" t="s">
        <v>30</v>
      </c>
      <c r="E445" s="68"/>
    </row>
    <row r="446" spans="2:5" s="1" customFormat="1" ht="13.95" customHeight="1" x14ac:dyDescent="0.25">
      <c r="B446" s="64" t="s">
        <v>30</v>
      </c>
      <c r="C446" s="64" t="s">
        <v>30</v>
      </c>
      <c r="D446" s="64" t="s">
        <v>30</v>
      </c>
      <c r="E446" s="68"/>
    </row>
    <row r="447" spans="2:5" s="1" customFormat="1" ht="13.95" customHeight="1" x14ac:dyDescent="0.25">
      <c r="B447" s="64" t="s">
        <v>30</v>
      </c>
      <c r="C447" s="64" t="s">
        <v>30</v>
      </c>
      <c r="D447" s="64" t="s">
        <v>30</v>
      </c>
      <c r="E447" s="68"/>
    </row>
    <row r="448" spans="2:5" s="1" customFormat="1" ht="13.95" customHeight="1" x14ac:dyDescent="0.25">
      <c r="B448" s="64" t="s">
        <v>30</v>
      </c>
      <c r="C448" s="64" t="s">
        <v>30</v>
      </c>
      <c r="D448" s="64" t="s">
        <v>30</v>
      </c>
      <c r="E448" s="68"/>
    </row>
    <row r="449" spans="2:5" s="1" customFormat="1" ht="13.95" customHeight="1" x14ac:dyDescent="0.25">
      <c r="B449" s="64" t="s">
        <v>30</v>
      </c>
      <c r="C449" s="64" t="s">
        <v>30</v>
      </c>
      <c r="D449" s="64" t="s">
        <v>30</v>
      </c>
      <c r="E449" s="68"/>
    </row>
    <row r="450" spans="2:5" s="1" customFormat="1" ht="13.95" customHeight="1" x14ac:dyDescent="0.25">
      <c r="B450" s="64" t="s">
        <v>30</v>
      </c>
      <c r="C450" s="64" t="s">
        <v>30</v>
      </c>
      <c r="D450" s="64" t="s">
        <v>30</v>
      </c>
      <c r="E450" s="68"/>
    </row>
    <row r="451" spans="2:5" s="1" customFormat="1" ht="13.95" customHeight="1" x14ac:dyDescent="0.25">
      <c r="B451" s="64" t="s">
        <v>30</v>
      </c>
      <c r="C451" s="64" t="s">
        <v>30</v>
      </c>
      <c r="D451" s="64" t="s">
        <v>30</v>
      </c>
      <c r="E451" s="68"/>
    </row>
    <row r="452" spans="2:5" s="1" customFormat="1" ht="13.95" customHeight="1" x14ac:dyDescent="0.25">
      <c r="B452" s="64" t="s">
        <v>30</v>
      </c>
      <c r="C452" s="64" t="s">
        <v>30</v>
      </c>
      <c r="D452" s="64" t="s">
        <v>30</v>
      </c>
      <c r="E452" s="68"/>
    </row>
    <row r="453" spans="2:5" s="1" customFormat="1" ht="13.95" customHeight="1" x14ac:dyDescent="0.25">
      <c r="B453" s="64" t="s">
        <v>30</v>
      </c>
      <c r="C453" s="64" t="s">
        <v>30</v>
      </c>
      <c r="D453" s="64" t="s">
        <v>30</v>
      </c>
      <c r="E453" s="68"/>
    </row>
    <row r="454" spans="2:5" s="1" customFormat="1" ht="13.95" customHeight="1" x14ac:dyDescent="0.25">
      <c r="B454" s="64" t="s">
        <v>30</v>
      </c>
      <c r="C454" s="64" t="s">
        <v>30</v>
      </c>
      <c r="D454" s="64" t="s">
        <v>30</v>
      </c>
      <c r="E454" s="68"/>
    </row>
    <row r="455" spans="2:5" s="1" customFormat="1" ht="13.95" customHeight="1" x14ac:dyDescent="0.25">
      <c r="B455" s="64" t="s">
        <v>30</v>
      </c>
      <c r="C455" s="64" t="s">
        <v>30</v>
      </c>
      <c r="D455" s="64" t="s">
        <v>30</v>
      </c>
      <c r="E455" s="68"/>
    </row>
    <row r="456" spans="2:5" s="1" customFormat="1" ht="13.95" customHeight="1" x14ac:dyDescent="0.25">
      <c r="B456" s="64" t="s">
        <v>30</v>
      </c>
      <c r="C456" s="64" t="s">
        <v>30</v>
      </c>
      <c r="D456" s="64" t="s">
        <v>30</v>
      </c>
      <c r="E456" s="68"/>
    </row>
    <row r="457" spans="2:5" s="1" customFormat="1" ht="13.95" customHeight="1" x14ac:dyDescent="0.25">
      <c r="B457" s="64" t="s">
        <v>30</v>
      </c>
      <c r="C457" s="64" t="s">
        <v>30</v>
      </c>
      <c r="D457" s="64" t="s">
        <v>30</v>
      </c>
      <c r="E457" s="68"/>
    </row>
    <row r="458" spans="2:5" s="1" customFormat="1" ht="13.95" customHeight="1" x14ac:dyDescent="0.25">
      <c r="B458" s="64" t="s">
        <v>30</v>
      </c>
      <c r="C458" s="64" t="s">
        <v>30</v>
      </c>
      <c r="D458" s="64" t="s">
        <v>30</v>
      </c>
      <c r="E458" s="68"/>
    </row>
    <row r="459" spans="2:5" s="1" customFormat="1" ht="13.95" customHeight="1" x14ac:dyDescent="0.25">
      <c r="B459" s="64" t="s">
        <v>30</v>
      </c>
      <c r="C459" s="64" t="s">
        <v>30</v>
      </c>
      <c r="D459" s="64" t="s">
        <v>30</v>
      </c>
      <c r="E459" s="68"/>
    </row>
    <row r="460" spans="2:5" s="1" customFormat="1" ht="13.95" customHeight="1" x14ac:dyDescent="0.25">
      <c r="B460" s="64" t="s">
        <v>30</v>
      </c>
      <c r="C460" s="64" t="s">
        <v>30</v>
      </c>
      <c r="D460" s="64" t="s">
        <v>30</v>
      </c>
      <c r="E460" s="68"/>
    </row>
    <row r="461" spans="2:5" s="1" customFormat="1" ht="13.95" customHeight="1" x14ac:dyDescent="0.25">
      <c r="B461" s="64" t="s">
        <v>30</v>
      </c>
      <c r="C461" s="64" t="s">
        <v>30</v>
      </c>
      <c r="D461" s="64" t="s">
        <v>30</v>
      </c>
      <c r="E461" s="68"/>
    </row>
    <row r="462" spans="2:5" s="1" customFormat="1" ht="13.95" customHeight="1" x14ac:dyDescent="0.25">
      <c r="B462" s="64" t="s">
        <v>30</v>
      </c>
      <c r="C462" s="64" t="s">
        <v>30</v>
      </c>
      <c r="D462" s="64" t="s">
        <v>30</v>
      </c>
      <c r="E462" s="68"/>
    </row>
    <row r="463" spans="2:5" s="1" customFormat="1" ht="13.95" customHeight="1" x14ac:dyDescent="0.25">
      <c r="B463" s="64" t="s">
        <v>30</v>
      </c>
      <c r="C463" s="64" t="s">
        <v>30</v>
      </c>
      <c r="D463" s="64" t="s">
        <v>30</v>
      </c>
      <c r="E463" s="68"/>
    </row>
    <row r="464" spans="2:5" s="1" customFormat="1" ht="13.95" customHeight="1" x14ac:dyDescent="0.25">
      <c r="B464" s="64" t="s">
        <v>30</v>
      </c>
      <c r="C464" s="64" t="s">
        <v>30</v>
      </c>
      <c r="D464" s="64" t="s">
        <v>30</v>
      </c>
      <c r="E464" s="68"/>
    </row>
    <row r="465" spans="2:5" s="1" customFormat="1" ht="13.95" customHeight="1" x14ac:dyDescent="0.25">
      <c r="B465" s="64" t="s">
        <v>30</v>
      </c>
      <c r="C465" s="64" t="s">
        <v>30</v>
      </c>
      <c r="D465" s="64" t="s">
        <v>30</v>
      </c>
      <c r="E465" s="68"/>
    </row>
    <row r="466" spans="2:5" s="1" customFormat="1" ht="13.95" customHeight="1" x14ac:dyDescent="0.25">
      <c r="B466" s="64" t="s">
        <v>30</v>
      </c>
      <c r="C466" s="64" t="s">
        <v>30</v>
      </c>
      <c r="D466" s="64" t="s">
        <v>30</v>
      </c>
      <c r="E466" s="68"/>
    </row>
    <row r="467" spans="2:5" s="1" customFormat="1" ht="13.95" customHeight="1" x14ac:dyDescent="0.25">
      <c r="B467" s="64" t="s">
        <v>30</v>
      </c>
      <c r="C467" s="64" t="s">
        <v>30</v>
      </c>
      <c r="D467" s="64" t="s">
        <v>30</v>
      </c>
      <c r="E467" s="68"/>
    </row>
    <row r="468" spans="2:5" s="1" customFormat="1" ht="13.95" customHeight="1" x14ac:dyDescent="0.25">
      <c r="B468" s="64" t="s">
        <v>30</v>
      </c>
      <c r="C468" s="64" t="s">
        <v>30</v>
      </c>
      <c r="D468" s="64" t="s">
        <v>30</v>
      </c>
      <c r="E468" s="68"/>
    </row>
    <row r="469" spans="2:5" s="1" customFormat="1" ht="13.95" customHeight="1" x14ac:dyDescent="0.25">
      <c r="B469" s="64" t="s">
        <v>30</v>
      </c>
      <c r="C469" s="64" t="s">
        <v>30</v>
      </c>
      <c r="D469" s="64" t="s">
        <v>30</v>
      </c>
      <c r="E469" s="68"/>
    </row>
    <row r="470" spans="2:5" s="1" customFormat="1" ht="13.95" customHeight="1" x14ac:dyDescent="0.25">
      <c r="B470" s="64" t="s">
        <v>30</v>
      </c>
      <c r="C470" s="64" t="s">
        <v>30</v>
      </c>
      <c r="D470" s="64" t="s">
        <v>30</v>
      </c>
      <c r="E470" s="68"/>
    </row>
    <row r="471" spans="2:5" s="1" customFormat="1" ht="13.95" customHeight="1" x14ac:dyDescent="0.25">
      <c r="B471" s="64" t="s">
        <v>30</v>
      </c>
      <c r="C471" s="64" t="s">
        <v>30</v>
      </c>
      <c r="D471" s="64" t="s">
        <v>30</v>
      </c>
      <c r="E471" s="68"/>
    </row>
    <row r="472" spans="2:5" s="1" customFormat="1" ht="13.95" customHeight="1" x14ac:dyDescent="0.25">
      <c r="B472" s="64" t="s">
        <v>30</v>
      </c>
      <c r="C472" s="64" t="s">
        <v>30</v>
      </c>
      <c r="D472" s="64" t="s">
        <v>30</v>
      </c>
      <c r="E472" s="68"/>
    </row>
    <row r="473" spans="2:5" s="1" customFormat="1" ht="13.95" customHeight="1" x14ac:dyDescent="0.25">
      <c r="B473" s="64" t="s">
        <v>30</v>
      </c>
      <c r="C473" s="64" t="s">
        <v>30</v>
      </c>
      <c r="D473" s="64" t="s">
        <v>30</v>
      </c>
      <c r="E473" s="68"/>
    </row>
    <row r="474" spans="2:5" s="1" customFormat="1" ht="13.95" customHeight="1" x14ac:dyDescent="0.25">
      <c r="B474" s="64" t="s">
        <v>30</v>
      </c>
      <c r="C474" s="64" t="s">
        <v>30</v>
      </c>
      <c r="D474" s="64" t="s">
        <v>30</v>
      </c>
      <c r="E474" s="68"/>
    </row>
    <row r="475" spans="2:5" s="1" customFormat="1" ht="13.95" customHeight="1" x14ac:dyDescent="0.25">
      <c r="B475" s="64" t="s">
        <v>30</v>
      </c>
      <c r="C475" s="64" t="s">
        <v>30</v>
      </c>
      <c r="D475" s="64" t="s">
        <v>30</v>
      </c>
      <c r="E475" s="68"/>
    </row>
    <row r="476" spans="2:5" s="1" customFormat="1" ht="13.95" customHeight="1" x14ac:dyDescent="0.25">
      <c r="B476" s="64" t="s">
        <v>30</v>
      </c>
      <c r="C476" s="64" t="s">
        <v>30</v>
      </c>
      <c r="D476" s="64" t="s">
        <v>30</v>
      </c>
      <c r="E476" s="68"/>
    </row>
    <row r="477" spans="2:5" s="1" customFormat="1" ht="13.95" customHeight="1" x14ac:dyDescent="0.25">
      <c r="B477" s="64" t="s">
        <v>30</v>
      </c>
      <c r="C477" s="64" t="s">
        <v>30</v>
      </c>
      <c r="D477" s="64" t="s">
        <v>30</v>
      </c>
      <c r="E477" s="68"/>
    </row>
    <row r="478" spans="2:5" s="1" customFormat="1" ht="13.95" customHeight="1" x14ac:dyDescent="0.25">
      <c r="B478" s="64" t="s">
        <v>30</v>
      </c>
      <c r="C478" s="64" t="s">
        <v>30</v>
      </c>
      <c r="D478" s="64" t="s">
        <v>30</v>
      </c>
      <c r="E478" s="68"/>
    </row>
    <row r="479" spans="2:5" s="1" customFormat="1" ht="13.95" customHeight="1" x14ac:dyDescent="0.25">
      <c r="B479" s="64" t="s">
        <v>30</v>
      </c>
      <c r="C479" s="64" t="s">
        <v>30</v>
      </c>
      <c r="D479" s="64" t="s">
        <v>30</v>
      </c>
      <c r="E479" s="68"/>
    </row>
    <row r="480" spans="2:5" s="1" customFormat="1" ht="13.95" customHeight="1" x14ac:dyDescent="0.25">
      <c r="B480" s="64" t="s">
        <v>30</v>
      </c>
      <c r="C480" s="64" t="s">
        <v>30</v>
      </c>
      <c r="D480" s="64" t="s">
        <v>30</v>
      </c>
      <c r="E480" s="68"/>
    </row>
    <row r="481" spans="2:5" s="1" customFormat="1" ht="13.95" customHeight="1" x14ac:dyDescent="0.25">
      <c r="B481" s="64" t="s">
        <v>30</v>
      </c>
      <c r="C481" s="64" t="s">
        <v>30</v>
      </c>
      <c r="D481" s="64" t="s">
        <v>30</v>
      </c>
      <c r="E481" s="68"/>
    </row>
    <row r="482" spans="2:5" s="1" customFormat="1" ht="13.95" customHeight="1" x14ac:dyDescent="0.25">
      <c r="B482" s="64" t="s">
        <v>30</v>
      </c>
      <c r="C482" s="64" t="s">
        <v>30</v>
      </c>
      <c r="D482" s="64" t="s">
        <v>30</v>
      </c>
      <c r="E482" s="68"/>
    </row>
    <row r="483" spans="2:5" s="1" customFormat="1" ht="13.95" customHeight="1" x14ac:dyDescent="0.25">
      <c r="B483" s="64" t="s">
        <v>30</v>
      </c>
      <c r="C483" s="64" t="s">
        <v>30</v>
      </c>
      <c r="D483" s="64" t="s">
        <v>30</v>
      </c>
      <c r="E483" s="68"/>
    </row>
    <row r="484" spans="2:5" s="1" customFormat="1" ht="13.95" customHeight="1" x14ac:dyDescent="0.25">
      <c r="B484" s="64" t="s">
        <v>30</v>
      </c>
      <c r="C484" s="64" t="s">
        <v>30</v>
      </c>
      <c r="D484" s="64" t="s">
        <v>30</v>
      </c>
      <c r="E484" s="68"/>
    </row>
    <row r="485" spans="2:5" s="1" customFormat="1" ht="13.95" customHeight="1" x14ac:dyDescent="0.25">
      <c r="B485" s="64" t="s">
        <v>30</v>
      </c>
      <c r="C485" s="64" t="s">
        <v>30</v>
      </c>
      <c r="D485" s="64" t="s">
        <v>30</v>
      </c>
      <c r="E485" s="68"/>
    </row>
    <row r="486" spans="2:5" s="1" customFormat="1" ht="13.95" customHeight="1" x14ac:dyDescent="0.25">
      <c r="B486" s="64" t="s">
        <v>30</v>
      </c>
      <c r="C486" s="64" t="s">
        <v>30</v>
      </c>
      <c r="D486" s="64" t="s">
        <v>30</v>
      </c>
      <c r="E486" s="68"/>
    </row>
    <row r="487" spans="2:5" s="1" customFormat="1" ht="13.95" customHeight="1" x14ac:dyDescent="0.25">
      <c r="B487" s="64" t="s">
        <v>30</v>
      </c>
      <c r="C487" s="64" t="s">
        <v>30</v>
      </c>
      <c r="D487" s="64" t="s">
        <v>30</v>
      </c>
      <c r="E487" s="68"/>
    </row>
    <row r="488" spans="2:5" s="1" customFormat="1" ht="13.95" customHeight="1" x14ac:dyDescent="0.25">
      <c r="B488" s="64" t="s">
        <v>30</v>
      </c>
      <c r="C488" s="64" t="s">
        <v>30</v>
      </c>
      <c r="D488" s="64" t="s">
        <v>30</v>
      </c>
      <c r="E488" s="68"/>
    </row>
    <row r="489" spans="2:5" s="1" customFormat="1" ht="13.95" customHeight="1" x14ac:dyDescent="0.25">
      <c r="B489" s="64" t="s">
        <v>30</v>
      </c>
      <c r="C489" s="64" t="s">
        <v>30</v>
      </c>
      <c r="D489" s="64" t="s">
        <v>30</v>
      </c>
      <c r="E489" s="68"/>
    </row>
    <row r="490" spans="2:5" s="1" customFormat="1" ht="13.95" customHeight="1" x14ac:dyDescent="0.25">
      <c r="B490" s="64" t="s">
        <v>30</v>
      </c>
      <c r="C490" s="64" t="s">
        <v>30</v>
      </c>
      <c r="D490" s="64" t="s">
        <v>30</v>
      </c>
      <c r="E490" s="68"/>
    </row>
    <row r="491" spans="2:5" s="1" customFormat="1" ht="13.95" customHeight="1" x14ac:dyDescent="0.25">
      <c r="B491" s="64" t="s">
        <v>30</v>
      </c>
      <c r="C491" s="64" t="s">
        <v>30</v>
      </c>
      <c r="D491" s="64" t="s">
        <v>30</v>
      </c>
      <c r="E491" s="68"/>
    </row>
    <row r="492" spans="2:5" s="1" customFormat="1" ht="13.95" customHeight="1" x14ac:dyDescent="0.25">
      <c r="B492" s="64" t="s">
        <v>30</v>
      </c>
      <c r="C492" s="64" t="s">
        <v>30</v>
      </c>
      <c r="D492" s="64" t="s">
        <v>30</v>
      </c>
      <c r="E492" s="68"/>
    </row>
    <row r="493" spans="2:5" s="1" customFormat="1" ht="13.95" customHeight="1" x14ac:dyDescent="0.25">
      <c r="B493" s="64" t="s">
        <v>30</v>
      </c>
      <c r="C493" s="64" t="s">
        <v>30</v>
      </c>
      <c r="D493" s="64" t="s">
        <v>30</v>
      </c>
      <c r="E493" s="68"/>
    </row>
    <row r="494" spans="2:5" s="1" customFormat="1" ht="13.95" customHeight="1" x14ac:dyDescent="0.25">
      <c r="B494" s="64" t="s">
        <v>30</v>
      </c>
      <c r="C494" s="64" t="s">
        <v>30</v>
      </c>
      <c r="D494" s="64" t="s">
        <v>30</v>
      </c>
      <c r="E494" s="68"/>
    </row>
    <row r="495" spans="2:5" s="1" customFormat="1" ht="13.95" customHeight="1" x14ac:dyDescent="0.25">
      <c r="B495" s="64" t="s">
        <v>30</v>
      </c>
      <c r="C495" s="64" t="s">
        <v>30</v>
      </c>
      <c r="D495" s="64" t="s">
        <v>30</v>
      </c>
      <c r="E495" s="68"/>
    </row>
    <row r="496" spans="2:5" s="1" customFormat="1" ht="13.95" customHeight="1" x14ac:dyDescent="0.25">
      <c r="B496" s="64" t="s">
        <v>30</v>
      </c>
      <c r="C496" s="64" t="s">
        <v>30</v>
      </c>
      <c r="D496" s="64" t="s">
        <v>30</v>
      </c>
      <c r="E496" s="68"/>
    </row>
    <row r="497" spans="2:5" s="1" customFormat="1" ht="13.95" customHeight="1" x14ac:dyDescent="0.25">
      <c r="B497" s="64" t="s">
        <v>30</v>
      </c>
      <c r="C497" s="64" t="s">
        <v>30</v>
      </c>
      <c r="D497" s="64" t="s">
        <v>30</v>
      </c>
      <c r="E497" s="68"/>
    </row>
    <row r="498" spans="2:5" s="1" customFormat="1" ht="13.95" customHeight="1" x14ac:dyDescent="0.25">
      <c r="B498" s="64" t="s">
        <v>30</v>
      </c>
      <c r="C498" s="64" t="s">
        <v>30</v>
      </c>
      <c r="D498" s="64" t="s">
        <v>30</v>
      </c>
      <c r="E498" s="68"/>
    </row>
    <row r="499" spans="2:5" s="1" customFormat="1" ht="13.95" customHeight="1" x14ac:dyDescent="0.25">
      <c r="B499" s="64" t="s">
        <v>30</v>
      </c>
      <c r="C499" s="64" t="s">
        <v>30</v>
      </c>
      <c r="D499" s="64" t="s">
        <v>30</v>
      </c>
      <c r="E499" s="68"/>
    </row>
    <row r="500" spans="2:5" s="1" customFormat="1" ht="13.95" customHeight="1" x14ac:dyDescent="0.25">
      <c r="B500" s="64" t="s">
        <v>30</v>
      </c>
      <c r="C500" s="64" t="s">
        <v>30</v>
      </c>
      <c r="D500" s="64" t="s">
        <v>30</v>
      </c>
      <c r="E500" s="68"/>
    </row>
    <row r="501" spans="2:5" s="1" customFormat="1" ht="13.95" customHeight="1" x14ac:dyDescent="0.25">
      <c r="B501" s="64" t="s">
        <v>30</v>
      </c>
      <c r="C501" s="64" t="s">
        <v>30</v>
      </c>
      <c r="D501" s="64" t="s">
        <v>30</v>
      </c>
      <c r="E501" s="68"/>
    </row>
    <row r="502" spans="2:5" s="1" customFormat="1" ht="13.95" customHeight="1" x14ac:dyDescent="0.25">
      <c r="B502" s="64" t="s">
        <v>30</v>
      </c>
      <c r="C502" s="64" t="s">
        <v>30</v>
      </c>
      <c r="D502" s="64" t="s">
        <v>30</v>
      </c>
      <c r="E502" s="68"/>
    </row>
    <row r="503" spans="2:5" s="1" customFormat="1" ht="13.95" customHeight="1" x14ac:dyDescent="0.25">
      <c r="B503" s="64" t="s">
        <v>30</v>
      </c>
      <c r="C503" s="64" t="s">
        <v>30</v>
      </c>
      <c r="D503" s="64" t="s">
        <v>30</v>
      </c>
      <c r="E503" s="68"/>
    </row>
    <row r="504" spans="2:5" s="1" customFormat="1" ht="13.95" customHeight="1" x14ac:dyDescent="0.25">
      <c r="B504" s="64" t="s">
        <v>30</v>
      </c>
      <c r="C504" s="64" t="s">
        <v>30</v>
      </c>
      <c r="D504" s="64" t="s">
        <v>30</v>
      </c>
      <c r="E504" s="68"/>
    </row>
    <row r="505" spans="2:5" s="1" customFormat="1" ht="13.95" customHeight="1" x14ac:dyDescent="0.25">
      <c r="B505" s="64" t="s">
        <v>30</v>
      </c>
      <c r="C505" s="64" t="s">
        <v>30</v>
      </c>
      <c r="D505" s="64" t="s">
        <v>30</v>
      </c>
      <c r="E505" s="68"/>
    </row>
    <row r="506" spans="2:5" s="1" customFormat="1" ht="13.95" customHeight="1" x14ac:dyDescent="0.25">
      <c r="B506" s="64" t="s">
        <v>30</v>
      </c>
      <c r="C506" s="64" t="s">
        <v>30</v>
      </c>
      <c r="D506" s="64" t="s">
        <v>30</v>
      </c>
      <c r="E506" s="68"/>
    </row>
    <row r="507" spans="2:5" s="1" customFormat="1" ht="13.95" customHeight="1" x14ac:dyDescent="0.25">
      <c r="B507" s="64" t="s">
        <v>30</v>
      </c>
      <c r="C507" s="64" t="s">
        <v>30</v>
      </c>
      <c r="D507" s="64" t="s">
        <v>30</v>
      </c>
      <c r="E507" s="68"/>
    </row>
    <row r="508" spans="2:5" s="1" customFormat="1" ht="13.95" customHeight="1" x14ac:dyDescent="0.25">
      <c r="B508" s="64" t="s">
        <v>30</v>
      </c>
      <c r="C508" s="64" t="s">
        <v>30</v>
      </c>
      <c r="D508" s="64" t="s">
        <v>30</v>
      </c>
      <c r="E508" s="68"/>
    </row>
    <row r="509" spans="2:5" s="1" customFormat="1" ht="13.95" customHeight="1" x14ac:dyDescent="0.25">
      <c r="B509" s="64" t="s">
        <v>30</v>
      </c>
      <c r="C509" s="64" t="s">
        <v>30</v>
      </c>
      <c r="D509" s="64" t="s">
        <v>30</v>
      </c>
      <c r="E509" s="68"/>
    </row>
    <row r="510" spans="2:5" s="1" customFormat="1" ht="13.95" customHeight="1" x14ac:dyDescent="0.25">
      <c r="B510" s="64" t="s">
        <v>30</v>
      </c>
      <c r="C510" s="64" t="s">
        <v>30</v>
      </c>
      <c r="D510" s="64" t="s">
        <v>30</v>
      </c>
      <c r="E510" s="68"/>
    </row>
    <row r="511" spans="2:5" s="1" customFormat="1" ht="13.95" customHeight="1" x14ac:dyDescent="0.25">
      <c r="B511" s="64" t="s">
        <v>30</v>
      </c>
      <c r="C511" s="64" t="s">
        <v>30</v>
      </c>
      <c r="D511" s="64" t="s">
        <v>30</v>
      </c>
      <c r="E511" s="68"/>
    </row>
    <row r="512" spans="2:5" s="1" customFormat="1" ht="13.95" customHeight="1" x14ac:dyDescent="0.25">
      <c r="B512" s="64" t="s">
        <v>30</v>
      </c>
      <c r="C512" s="64" t="s">
        <v>30</v>
      </c>
      <c r="D512" s="64" t="s">
        <v>30</v>
      </c>
      <c r="E512" s="68"/>
    </row>
    <row r="513" spans="2:5" s="1" customFormat="1" ht="13.95" customHeight="1" x14ac:dyDescent="0.25">
      <c r="B513" s="64" t="s">
        <v>30</v>
      </c>
      <c r="C513" s="64" t="s">
        <v>30</v>
      </c>
      <c r="D513" s="64" t="s">
        <v>30</v>
      </c>
      <c r="E513" s="68"/>
    </row>
    <row r="514" spans="2:5" s="1" customFormat="1" ht="13.95" customHeight="1" x14ac:dyDescent="0.25">
      <c r="B514" s="64" t="s">
        <v>30</v>
      </c>
      <c r="C514" s="64" t="s">
        <v>30</v>
      </c>
      <c r="D514" s="64" t="s">
        <v>30</v>
      </c>
      <c r="E514" s="68"/>
    </row>
    <row r="515" spans="2:5" s="1" customFormat="1" ht="13.95" customHeight="1" x14ac:dyDescent="0.25">
      <c r="B515" s="64" t="s">
        <v>30</v>
      </c>
      <c r="C515" s="64" t="s">
        <v>30</v>
      </c>
      <c r="D515" s="64" t="s">
        <v>30</v>
      </c>
      <c r="E515" s="68"/>
    </row>
    <row r="516" spans="2:5" s="1" customFormat="1" ht="13.95" customHeight="1" x14ac:dyDescent="0.25">
      <c r="B516" s="64" t="s">
        <v>30</v>
      </c>
      <c r="C516" s="64" t="s">
        <v>30</v>
      </c>
      <c r="D516" s="64" t="s">
        <v>30</v>
      </c>
      <c r="E516" s="68"/>
    </row>
    <row r="517" spans="2:5" s="1" customFormat="1" ht="13.95" customHeight="1" x14ac:dyDescent="0.25">
      <c r="B517" s="64" t="s">
        <v>30</v>
      </c>
      <c r="C517" s="64" t="s">
        <v>30</v>
      </c>
      <c r="D517" s="64" t="s">
        <v>30</v>
      </c>
      <c r="E517" s="68"/>
    </row>
    <row r="518" spans="2:5" s="1" customFormat="1" ht="13.95" customHeight="1" x14ac:dyDescent="0.25">
      <c r="B518" s="64" t="s">
        <v>30</v>
      </c>
      <c r="C518" s="64" t="s">
        <v>30</v>
      </c>
      <c r="D518" s="64" t="s">
        <v>30</v>
      </c>
      <c r="E518" s="68"/>
    </row>
    <row r="519" spans="2:5" s="1" customFormat="1" ht="13.95" customHeight="1" x14ac:dyDescent="0.25">
      <c r="B519" s="64" t="s">
        <v>30</v>
      </c>
      <c r="C519" s="64" t="s">
        <v>30</v>
      </c>
      <c r="D519" s="64" t="s">
        <v>30</v>
      </c>
      <c r="E519" s="68"/>
    </row>
    <row r="520" spans="2:5" s="1" customFormat="1" ht="13.95" customHeight="1" x14ac:dyDescent="0.25">
      <c r="B520" s="64" t="s">
        <v>30</v>
      </c>
      <c r="C520" s="64" t="s">
        <v>30</v>
      </c>
      <c r="D520" s="64" t="s">
        <v>30</v>
      </c>
      <c r="E520" s="68"/>
    </row>
    <row r="521" spans="2:5" s="1" customFormat="1" ht="13.95" customHeight="1" x14ac:dyDescent="0.25">
      <c r="B521" s="64" t="s">
        <v>30</v>
      </c>
      <c r="C521" s="64" t="s">
        <v>30</v>
      </c>
      <c r="D521" s="64" t="s">
        <v>30</v>
      </c>
      <c r="E521" s="68"/>
    </row>
    <row r="522" spans="2:5" s="1" customFormat="1" ht="13.95" customHeight="1" x14ac:dyDescent="0.25">
      <c r="B522" s="64" t="s">
        <v>30</v>
      </c>
      <c r="C522" s="64" t="s">
        <v>30</v>
      </c>
      <c r="D522" s="64" t="s">
        <v>30</v>
      </c>
      <c r="E522" s="68"/>
    </row>
    <row r="523" spans="2:5" s="1" customFormat="1" ht="13.95" customHeight="1" x14ac:dyDescent="0.25">
      <c r="B523" s="64" t="s">
        <v>30</v>
      </c>
      <c r="C523" s="64" t="s">
        <v>30</v>
      </c>
      <c r="D523" s="64" t="s">
        <v>30</v>
      </c>
      <c r="E523" s="68"/>
    </row>
    <row r="524" spans="2:5" s="1" customFormat="1" ht="13.95" customHeight="1" x14ac:dyDescent="0.25">
      <c r="B524" s="64" t="s">
        <v>30</v>
      </c>
      <c r="C524" s="64" t="s">
        <v>30</v>
      </c>
      <c r="D524" s="64" t="s">
        <v>30</v>
      </c>
      <c r="E524" s="68"/>
    </row>
    <row r="525" spans="2:5" s="1" customFormat="1" ht="13.95" customHeight="1" x14ac:dyDescent="0.25">
      <c r="B525" s="64" t="s">
        <v>30</v>
      </c>
      <c r="C525" s="64" t="s">
        <v>30</v>
      </c>
      <c r="D525" s="64" t="s">
        <v>30</v>
      </c>
      <c r="E525" s="68"/>
    </row>
    <row r="526" spans="2:5" s="1" customFormat="1" ht="13.95" customHeight="1" x14ac:dyDescent="0.25">
      <c r="B526" s="64" t="s">
        <v>30</v>
      </c>
      <c r="C526" s="64" t="s">
        <v>30</v>
      </c>
      <c r="D526" s="64" t="s">
        <v>30</v>
      </c>
      <c r="E526" s="68"/>
    </row>
    <row r="527" spans="2:5" s="1" customFormat="1" ht="13.95" customHeight="1" x14ac:dyDescent="0.25">
      <c r="B527" s="64" t="s">
        <v>30</v>
      </c>
      <c r="C527" s="64" t="s">
        <v>30</v>
      </c>
      <c r="D527" s="64" t="s">
        <v>30</v>
      </c>
      <c r="E527" s="68"/>
    </row>
    <row r="528" spans="2:5" s="1" customFormat="1" ht="13.95" customHeight="1" x14ac:dyDescent="0.25">
      <c r="B528" s="64" t="s">
        <v>30</v>
      </c>
      <c r="C528" s="64" t="s">
        <v>30</v>
      </c>
      <c r="D528" s="64" t="s">
        <v>30</v>
      </c>
      <c r="E528" s="68"/>
    </row>
    <row r="529" spans="2:5" s="1" customFormat="1" ht="13.95" customHeight="1" x14ac:dyDescent="0.25">
      <c r="B529" s="64" t="s">
        <v>30</v>
      </c>
      <c r="C529" s="64" t="s">
        <v>30</v>
      </c>
      <c r="D529" s="64" t="s">
        <v>30</v>
      </c>
      <c r="E529" s="68"/>
    </row>
    <row r="530" spans="2:5" s="1" customFormat="1" ht="13.95" customHeight="1" x14ac:dyDescent="0.25">
      <c r="B530" s="64" t="s">
        <v>30</v>
      </c>
      <c r="C530" s="64" t="s">
        <v>30</v>
      </c>
      <c r="D530" s="64" t="s">
        <v>30</v>
      </c>
      <c r="E530" s="68"/>
    </row>
    <row r="531" spans="2:5" s="1" customFormat="1" ht="13.95" customHeight="1" x14ac:dyDescent="0.25">
      <c r="B531" s="64" t="s">
        <v>30</v>
      </c>
      <c r="C531" s="64" t="s">
        <v>30</v>
      </c>
      <c r="D531" s="64" t="s">
        <v>30</v>
      </c>
      <c r="E531" s="68"/>
    </row>
    <row r="532" spans="2:5" s="1" customFormat="1" ht="13.95" customHeight="1" x14ac:dyDescent="0.25">
      <c r="B532" s="64" t="s">
        <v>30</v>
      </c>
      <c r="C532" s="64" t="s">
        <v>30</v>
      </c>
      <c r="D532" s="64" t="s">
        <v>30</v>
      </c>
      <c r="E532" s="68"/>
    </row>
    <row r="533" spans="2:5" s="1" customFormat="1" ht="13.95" customHeight="1" x14ac:dyDescent="0.25">
      <c r="B533" s="64" t="s">
        <v>30</v>
      </c>
      <c r="C533" s="64" t="s">
        <v>30</v>
      </c>
      <c r="D533" s="64" t="s">
        <v>30</v>
      </c>
      <c r="E533" s="68"/>
    </row>
    <row r="534" spans="2:5" s="1" customFormat="1" ht="13.95" customHeight="1" x14ac:dyDescent="0.25">
      <c r="B534" s="64" t="s">
        <v>30</v>
      </c>
      <c r="C534" s="64" t="s">
        <v>30</v>
      </c>
      <c r="D534" s="64" t="s">
        <v>30</v>
      </c>
      <c r="E534" s="68"/>
    </row>
    <row r="535" spans="2:5" s="1" customFormat="1" ht="13.95" customHeight="1" x14ac:dyDescent="0.25">
      <c r="B535" s="64" t="s">
        <v>30</v>
      </c>
      <c r="C535" s="64" t="s">
        <v>30</v>
      </c>
      <c r="D535" s="64" t="s">
        <v>30</v>
      </c>
      <c r="E535" s="68"/>
    </row>
    <row r="536" spans="2:5" s="1" customFormat="1" ht="13.95" customHeight="1" x14ac:dyDescent="0.25">
      <c r="B536" s="64" t="s">
        <v>30</v>
      </c>
      <c r="C536" s="64" t="s">
        <v>30</v>
      </c>
      <c r="D536" s="64" t="s">
        <v>30</v>
      </c>
      <c r="E536" s="68"/>
    </row>
    <row r="537" spans="2:5" s="1" customFormat="1" ht="13.95" customHeight="1" x14ac:dyDescent="0.25">
      <c r="B537" s="64" t="s">
        <v>30</v>
      </c>
      <c r="C537" s="64" t="s">
        <v>30</v>
      </c>
      <c r="D537" s="64" t="s">
        <v>30</v>
      </c>
      <c r="E537" s="68"/>
    </row>
    <row r="538" spans="2:5" s="1" customFormat="1" ht="13.95" customHeight="1" x14ac:dyDescent="0.25">
      <c r="B538" s="64" t="s">
        <v>30</v>
      </c>
      <c r="C538" s="64" t="s">
        <v>30</v>
      </c>
      <c r="D538" s="64" t="s">
        <v>30</v>
      </c>
      <c r="E538" s="68"/>
    </row>
    <row r="539" spans="2:5" s="1" customFormat="1" ht="13.95" customHeight="1" x14ac:dyDescent="0.25">
      <c r="B539" s="64" t="s">
        <v>30</v>
      </c>
      <c r="C539" s="64" t="s">
        <v>30</v>
      </c>
      <c r="D539" s="64" t="s">
        <v>30</v>
      </c>
      <c r="E539" s="68"/>
    </row>
    <row r="540" spans="2:5" s="1" customFormat="1" ht="13.95" customHeight="1" x14ac:dyDescent="0.25">
      <c r="B540" s="64" t="s">
        <v>30</v>
      </c>
      <c r="C540" s="64" t="s">
        <v>30</v>
      </c>
      <c r="D540" s="64" t="s">
        <v>30</v>
      </c>
      <c r="E540" s="68"/>
    </row>
    <row r="541" spans="2:5" s="1" customFormat="1" ht="13.95" customHeight="1" x14ac:dyDescent="0.25">
      <c r="B541" s="64" t="s">
        <v>30</v>
      </c>
      <c r="C541" s="64" t="s">
        <v>30</v>
      </c>
      <c r="D541" s="64" t="s">
        <v>30</v>
      </c>
      <c r="E541" s="68"/>
    </row>
    <row r="542" spans="2:5" s="1" customFormat="1" ht="13.95" customHeight="1" x14ac:dyDescent="0.25">
      <c r="B542" s="64" t="s">
        <v>30</v>
      </c>
      <c r="C542" s="64" t="s">
        <v>30</v>
      </c>
      <c r="D542" s="64" t="s">
        <v>30</v>
      </c>
      <c r="E542" s="68"/>
    </row>
    <row r="543" spans="2:5" s="1" customFormat="1" ht="13.95" customHeight="1" x14ac:dyDescent="0.25">
      <c r="B543" s="64" t="s">
        <v>30</v>
      </c>
      <c r="C543" s="64" t="s">
        <v>30</v>
      </c>
      <c r="D543" s="64" t="s">
        <v>30</v>
      </c>
      <c r="E543" s="68"/>
    </row>
    <row r="544" spans="2:5" s="1" customFormat="1" ht="13.95" customHeight="1" x14ac:dyDescent="0.25">
      <c r="B544" s="64" t="s">
        <v>30</v>
      </c>
      <c r="C544" s="64" t="s">
        <v>30</v>
      </c>
      <c r="D544" s="64" t="s">
        <v>30</v>
      </c>
      <c r="E544" s="68"/>
    </row>
    <row r="545" spans="2:5" s="1" customFormat="1" ht="13.95" customHeight="1" x14ac:dyDescent="0.25">
      <c r="B545" s="64" t="s">
        <v>30</v>
      </c>
      <c r="C545" s="64" t="s">
        <v>30</v>
      </c>
      <c r="D545" s="64" t="s">
        <v>30</v>
      </c>
      <c r="E545" s="68"/>
    </row>
    <row r="546" spans="2:5" s="1" customFormat="1" ht="13.95" customHeight="1" x14ac:dyDescent="0.25">
      <c r="B546" s="64" t="s">
        <v>30</v>
      </c>
      <c r="C546" s="64" t="s">
        <v>30</v>
      </c>
      <c r="D546" s="64" t="s">
        <v>30</v>
      </c>
      <c r="E546" s="68"/>
    </row>
    <row r="547" spans="2:5" s="1" customFormat="1" ht="13.95" customHeight="1" x14ac:dyDescent="0.25">
      <c r="B547" s="64" t="s">
        <v>30</v>
      </c>
      <c r="C547" s="64" t="s">
        <v>30</v>
      </c>
      <c r="D547" s="64" t="s">
        <v>30</v>
      </c>
      <c r="E547" s="68"/>
    </row>
    <row r="548" spans="2:5" s="1" customFormat="1" ht="13.95" customHeight="1" x14ac:dyDescent="0.25">
      <c r="B548" s="64" t="s">
        <v>30</v>
      </c>
      <c r="C548" s="64" t="s">
        <v>30</v>
      </c>
      <c r="D548" s="64" t="s">
        <v>30</v>
      </c>
      <c r="E548" s="68"/>
    </row>
    <row r="549" spans="2:5" s="1" customFormat="1" ht="13.95" customHeight="1" x14ac:dyDescent="0.25">
      <c r="B549" s="64" t="s">
        <v>30</v>
      </c>
      <c r="C549" s="64" t="s">
        <v>30</v>
      </c>
      <c r="D549" s="64" t="s">
        <v>30</v>
      </c>
      <c r="E549" s="68"/>
    </row>
    <row r="550" spans="2:5" s="1" customFormat="1" ht="13.95" customHeight="1" x14ac:dyDescent="0.25">
      <c r="B550" s="64" t="s">
        <v>30</v>
      </c>
      <c r="C550" s="64" t="s">
        <v>30</v>
      </c>
      <c r="D550" s="64" t="s">
        <v>30</v>
      </c>
      <c r="E550" s="68"/>
    </row>
    <row r="551" spans="2:5" s="1" customFormat="1" ht="13.95" customHeight="1" x14ac:dyDescent="0.25">
      <c r="B551" s="64" t="s">
        <v>30</v>
      </c>
      <c r="C551" s="64" t="s">
        <v>30</v>
      </c>
      <c r="D551" s="64" t="s">
        <v>30</v>
      </c>
      <c r="E551" s="68"/>
    </row>
    <row r="552" spans="2:5" s="1" customFormat="1" ht="13.95" customHeight="1" x14ac:dyDescent="0.25">
      <c r="B552" s="64" t="s">
        <v>30</v>
      </c>
      <c r="C552" s="64" t="s">
        <v>30</v>
      </c>
      <c r="D552" s="64" t="s">
        <v>30</v>
      </c>
      <c r="E552" s="68"/>
    </row>
    <row r="553" spans="2:5" s="1" customFormat="1" ht="13.95" customHeight="1" x14ac:dyDescent="0.25">
      <c r="B553" s="64" t="s">
        <v>30</v>
      </c>
      <c r="C553" s="64" t="s">
        <v>30</v>
      </c>
      <c r="D553" s="64" t="s">
        <v>30</v>
      </c>
      <c r="E553" s="68"/>
    </row>
    <row r="554" spans="2:5" s="1" customFormat="1" ht="13.95" customHeight="1" x14ac:dyDescent="0.25">
      <c r="B554" s="64" t="s">
        <v>30</v>
      </c>
      <c r="C554" s="64" t="s">
        <v>30</v>
      </c>
      <c r="D554" s="64" t="s">
        <v>30</v>
      </c>
      <c r="E554" s="68"/>
    </row>
    <row r="555" spans="2:5" s="1" customFormat="1" ht="13.95" customHeight="1" x14ac:dyDescent="0.25">
      <c r="B555" s="64" t="s">
        <v>30</v>
      </c>
      <c r="C555" s="64" t="s">
        <v>30</v>
      </c>
      <c r="D555" s="64" t="s">
        <v>30</v>
      </c>
      <c r="E555" s="68"/>
    </row>
    <row r="556" spans="2:5" s="1" customFormat="1" ht="13.95" customHeight="1" x14ac:dyDescent="0.25">
      <c r="B556" s="64" t="s">
        <v>30</v>
      </c>
      <c r="C556" s="64" t="s">
        <v>30</v>
      </c>
      <c r="D556" s="64" t="s">
        <v>30</v>
      </c>
      <c r="E556" s="68"/>
    </row>
    <row r="557" spans="2:5" s="1" customFormat="1" ht="13.95" customHeight="1" x14ac:dyDescent="0.25">
      <c r="B557" s="64" t="s">
        <v>30</v>
      </c>
      <c r="C557" s="64" t="s">
        <v>30</v>
      </c>
      <c r="D557" s="64" t="s">
        <v>30</v>
      </c>
      <c r="E557" s="68"/>
    </row>
    <row r="558" spans="2:5" s="1" customFormat="1" ht="13.95" customHeight="1" x14ac:dyDescent="0.25">
      <c r="B558" s="64" t="s">
        <v>30</v>
      </c>
      <c r="C558" s="64" t="s">
        <v>30</v>
      </c>
      <c r="D558" s="64" t="s">
        <v>30</v>
      </c>
      <c r="E558" s="68"/>
    </row>
    <row r="559" spans="2:5" s="1" customFormat="1" ht="13.95" customHeight="1" x14ac:dyDescent="0.25">
      <c r="B559" s="64" t="s">
        <v>30</v>
      </c>
      <c r="C559" s="64" t="s">
        <v>30</v>
      </c>
      <c r="D559" s="64" t="s">
        <v>30</v>
      </c>
      <c r="E559" s="68"/>
    </row>
    <row r="560" spans="2:5" s="1" customFormat="1" ht="13.95" customHeight="1" x14ac:dyDescent="0.25">
      <c r="B560" s="64" t="s">
        <v>30</v>
      </c>
      <c r="C560" s="64" t="s">
        <v>30</v>
      </c>
      <c r="D560" s="64" t="s">
        <v>30</v>
      </c>
      <c r="E560" s="68"/>
    </row>
    <row r="561" spans="2:5" s="1" customFormat="1" ht="13.95" customHeight="1" x14ac:dyDescent="0.25">
      <c r="B561" s="64" t="s">
        <v>30</v>
      </c>
      <c r="C561" s="64" t="s">
        <v>30</v>
      </c>
      <c r="D561" s="64" t="s">
        <v>30</v>
      </c>
      <c r="E561" s="68"/>
    </row>
    <row r="562" spans="2:5" s="1" customFormat="1" ht="13.95" customHeight="1" x14ac:dyDescent="0.25">
      <c r="B562" s="64" t="s">
        <v>30</v>
      </c>
      <c r="C562" s="64" t="s">
        <v>30</v>
      </c>
      <c r="D562" s="64" t="s">
        <v>30</v>
      </c>
      <c r="E562" s="68"/>
    </row>
    <row r="563" spans="2:5" s="1" customFormat="1" ht="13.95" customHeight="1" x14ac:dyDescent="0.25">
      <c r="B563" s="64" t="s">
        <v>30</v>
      </c>
      <c r="C563" s="64" t="s">
        <v>30</v>
      </c>
      <c r="D563" s="64" t="s">
        <v>30</v>
      </c>
      <c r="E563" s="68"/>
    </row>
    <row r="564" spans="2:5" s="1" customFormat="1" ht="13.95" customHeight="1" x14ac:dyDescent="0.25">
      <c r="B564" s="64" t="s">
        <v>30</v>
      </c>
      <c r="C564" s="64" t="s">
        <v>30</v>
      </c>
      <c r="D564" s="64" t="s">
        <v>30</v>
      </c>
      <c r="E564" s="68"/>
    </row>
    <row r="565" spans="2:5" s="1" customFormat="1" ht="13.95" customHeight="1" x14ac:dyDescent="0.25">
      <c r="B565" s="64" t="s">
        <v>30</v>
      </c>
      <c r="C565" s="64" t="s">
        <v>30</v>
      </c>
      <c r="D565" s="64" t="s">
        <v>30</v>
      </c>
      <c r="E565" s="68"/>
    </row>
    <row r="566" spans="2:5" s="1" customFormat="1" ht="13.95" customHeight="1" x14ac:dyDescent="0.25">
      <c r="B566" s="64" t="s">
        <v>30</v>
      </c>
      <c r="C566" s="64" t="s">
        <v>30</v>
      </c>
      <c r="D566" s="64" t="s">
        <v>30</v>
      </c>
      <c r="E566" s="68"/>
    </row>
    <row r="567" spans="2:5" s="1" customFormat="1" ht="13.95" customHeight="1" x14ac:dyDescent="0.25">
      <c r="B567" s="64" t="s">
        <v>30</v>
      </c>
      <c r="C567" s="64" t="s">
        <v>30</v>
      </c>
      <c r="D567" s="64" t="s">
        <v>30</v>
      </c>
      <c r="E567" s="68"/>
    </row>
    <row r="568" spans="2:5" s="1" customFormat="1" ht="13.95" customHeight="1" x14ac:dyDescent="0.25">
      <c r="B568" s="64" t="s">
        <v>30</v>
      </c>
      <c r="C568" s="64" t="s">
        <v>30</v>
      </c>
      <c r="D568" s="64" t="s">
        <v>30</v>
      </c>
      <c r="E568" s="68"/>
    </row>
    <row r="569" spans="2:5" s="1" customFormat="1" ht="13.95" customHeight="1" x14ac:dyDescent="0.25">
      <c r="B569" s="64" t="s">
        <v>30</v>
      </c>
      <c r="C569" s="64" t="s">
        <v>30</v>
      </c>
      <c r="D569" s="64" t="s">
        <v>30</v>
      </c>
      <c r="E569" s="68"/>
    </row>
    <row r="570" spans="2:5" s="1" customFormat="1" ht="13.95" customHeight="1" x14ac:dyDescent="0.25">
      <c r="B570" s="64" t="s">
        <v>30</v>
      </c>
      <c r="C570" s="64" t="s">
        <v>30</v>
      </c>
      <c r="D570" s="64" t="s">
        <v>30</v>
      </c>
      <c r="E570" s="68"/>
    </row>
    <row r="571" spans="2:5" s="1" customFormat="1" ht="13.95" customHeight="1" x14ac:dyDescent="0.25">
      <c r="B571" s="64" t="s">
        <v>30</v>
      </c>
      <c r="C571" s="64" t="s">
        <v>30</v>
      </c>
      <c r="D571" s="64" t="s">
        <v>30</v>
      </c>
      <c r="E571" s="68"/>
    </row>
    <row r="572" spans="2:5" s="1" customFormat="1" ht="13.95" customHeight="1" x14ac:dyDescent="0.25">
      <c r="B572" s="64" t="s">
        <v>30</v>
      </c>
      <c r="C572" s="64" t="s">
        <v>30</v>
      </c>
      <c r="D572" s="64" t="s">
        <v>30</v>
      </c>
      <c r="E572" s="68"/>
    </row>
    <row r="573" spans="2:5" s="1" customFormat="1" ht="13.95" customHeight="1" x14ac:dyDescent="0.25">
      <c r="B573" s="64" t="s">
        <v>30</v>
      </c>
      <c r="C573" s="64" t="s">
        <v>30</v>
      </c>
      <c r="D573" s="64" t="s">
        <v>30</v>
      </c>
      <c r="E573" s="68"/>
    </row>
    <row r="574" spans="2:5" s="1" customFormat="1" ht="13.95" customHeight="1" x14ac:dyDescent="0.25">
      <c r="B574" s="64" t="s">
        <v>30</v>
      </c>
      <c r="C574" s="64" t="s">
        <v>30</v>
      </c>
      <c r="D574" s="64" t="s">
        <v>30</v>
      </c>
      <c r="E574" s="68"/>
    </row>
    <row r="575" spans="2:5" s="1" customFormat="1" ht="13.95" customHeight="1" x14ac:dyDescent="0.25">
      <c r="B575" s="64" t="s">
        <v>30</v>
      </c>
      <c r="C575" s="64" t="s">
        <v>30</v>
      </c>
      <c r="D575" s="64" t="s">
        <v>30</v>
      </c>
      <c r="E575" s="68"/>
    </row>
    <row r="576" spans="2:5" s="1" customFormat="1" ht="13.95" customHeight="1" x14ac:dyDescent="0.25">
      <c r="B576" s="64" t="s">
        <v>30</v>
      </c>
      <c r="C576" s="64" t="s">
        <v>30</v>
      </c>
      <c r="D576" s="64" t="s">
        <v>30</v>
      </c>
      <c r="E576" s="68"/>
    </row>
    <row r="577" spans="2:5" s="1" customFormat="1" ht="13.95" customHeight="1" x14ac:dyDescent="0.25">
      <c r="B577" s="64" t="s">
        <v>30</v>
      </c>
      <c r="C577" s="64" t="s">
        <v>30</v>
      </c>
      <c r="D577" s="64" t="s">
        <v>30</v>
      </c>
      <c r="E577" s="68"/>
    </row>
    <row r="578" spans="2:5" s="1" customFormat="1" ht="13.95" customHeight="1" x14ac:dyDescent="0.25">
      <c r="B578" s="64" t="s">
        <v>30</v>
      </c>
      <c r="C578" s="64" t="s">
        <v>30</v>
      </c>
      <c r="D578" s="64" t="s">
        <v>30</v>
      </c>
      <c r="E578" s="68"/>
    </row>
    <row r="579" spans="2:5" s="1" customFormat="1" ht="13.95" customHeight="1" x14ac:dyDescent="0.25">
      <c r="B579" s="64" t="s">
        <v>30</v>
      </c>
      <c r="C579" s="64" t="s">
        <v>30</v>
      </c>
      <c r="D579" s="64" t="s">
        <v>30</v>
      </c>
      <c r="E579" s="68"/>
    </row>
    <row r="580" spans="2:5" s="1" customFormat="1" ht="13.95" customHeight="1" x14ac:dyDescent="0.25">
      <c r="B580" s="64" t="s">
        <v>30</v>
      </c>
      <c r="C580" s="64" t="s">
        <v>30</v>
      </c>
      <c r="D580" s="64" t="s">
        <v>30</v>
      </c>
      <c r="E580" s="68"/>
    </row>
    <row r="581" spans="2:5" s="1" customFormat="1" ht="13.95" customHeight="1" x14ac:dyDescent="0.25">
      <c r="B581" s="64" t="s">
        <v>30</v>
      </c>
      <c r="C581" s="64" t="s">
        <v>30</v>
      </c>
      <c r="D581" s="64" t="s">
        <v>30</v>
      </c>
      <c r="E581" s="68"/>
    </row>
    <row r="582" spans="2:5" s="1" customFormat="1" ht="13.95" customHeight="1" x14ac:dyDescent="0.25">
      <c r="B582" s="64" t="s">
        <v>30</v>
      </c>
      <c r="C582" s="64" t="s">
        <v>30</v>
      </c>
      <c r="D582" s="64" t="s">
        <v>30</v>
      </c>
      <c r="E582" s="68"/>
    </row>
    <row r="583" spans="2:5" s="1" customFormat="1" ht="13.95" customHeight="1" x14ac:dyDescent="0.25">
      <c r="B583" s="64" t="s">
        <v>30</v>
      </c>
      <c r="C583" s="64" t="s">
        <v>30</v>
      </c>
      <c r="D583" s="64" t="s">
        <v>30</v>
      </c>
      <c r="E583" s="68"/>
    </row>
    <row r="584" spans="2:5" s="1" customFormat="1" ht="13.95" customHeight="1" x14ac:dyDescent="0.25">
      <c r="B584" s="64" t="s">
        <v>30</v>
      </c>
      <c r="C584" s="64" t="s">
        <v>30</v>
      </c>
      <c r="D584" s="64" t="s">
        <v>30</v>
      </c>
      <c r="E584" s="68"/>
    </row>
    <row r="585" spans="2:5" s="1" customFormat="1" ht="13.95" customHeight="1" x14ac:dyDescent="0.25">
      <c r="B585" s="64" t="s">
        <v>30</v>
      </c>
      <c r="C585" s="64" t="s">
        <v>30</v>
      </c>
      <c r="D585" s="64" t="s">
        <v>30</v>
      </c>
      <c r="E585" s="68"/>
    </row>
    <row r="586" spans="2:5" s="1" customFormat="1" ht="13.95" customHeight="1" x14ac:dyDescent="0.25">
      <c r="B586" s="64" t="s">
        <v>30</v>
      </c>
      <c r="C586" s="64" t="s">
        <v>30</v>
      </c>
      <c r="D586" s="64" t="s">
        <v>30</v>
      </c>
      <c r="E586" s="68"/>
    </row>
    <row r="587" spans="2:5" s="1" customFormat="1" ht="13.95" customHeight="1" x14ac:dyDescent="0.25">
      <c r="B587" s="64" t="s">
        <v>30</v>
      </c>
      <c r="C587" s="64" t="s">
        <v>30</v>
      </c>
      <c r="D587" s="64" t="s">
        <v>30</v>
      </c>
      <c r="E587" s="68"/>
    </row>
    <row r="588" spans="2:5" s="1" customFormat="1" ht="13.95" customHeight="1" x14ac:dyDescent="0.25">
      <c r="B588" s="64" t="s">
        <v>30</v>
      </c>
      <c r="C588" s="64" t="s">
        <v>30</v>
      </c>
      <c r="D588" s="64" t="s">
        <v>30</v>
      </c>
      <c r="E588" s="68"/>
    </row>
    <row r="589" spans="2:5" s="1" customFormat="1" ht="13.95" customHeight="1" x14ac:dyDescent="0.25">
      <c r="B589" s="64" t="s">
        <v>30</v>
      </c>
      <c r="C589" s="64" t="s">
        <v>30</v>
      </c>
      <c r="D589" s="64" t="s">
        <v>30</v>
      </c>
      <c r="E589" s="68"/>
    </row>
    <row r="590" spans="2:5" s="1" customFormat="1" ht="13.95" customHeight="1" x14ac:dyDescent="0.25">
      <c r="B590" s="64" t="s">
        <v>30</v>
      </c>
      <c r="C590" s="64" t="s">
        <v>30</v>
      </c>
      <c r="D590" s="64" t="s">
        <v>30</v>
      </c>
      <c r="E590" s="68"/>
    </row>
    <row r="591" spans="2:5" s="1" customFormat="1" ht="13.95" customHeight="1" x14ac:dyDescent="0.25">
      <c r="B591" s="64" t="s">
        <v>30</v>
      </c>
      <c r="C591" s="64" t="s">
        <v>30</v>
      </c>
      <c r="D591" s="64" t="s">
        <v>30</v>
      </c>
      <c r="E591" s="68"/>
    </row>
    <row r="592" spans="2:5" s="1" customFormat="1" ht="13.95" customHeight="1" x14ac:dyDescent="0.25">
      <c r="B592" s="64" t="s">
        <v>30</v>
      </c>
      <c r="C592" s="64" t="s">
        <v>30</v>
      </c>
      <c r="D592" s="64" t="s">
        <v>30</v>
      </c>
      <c r="E592" s="68"/>
    </row>
    <row r="593" spans="2:5" s="1" customFormat="1" ht="13.95" customHeight="1" x14ac:dyDescent="0.25">
      <c r="B593" s="64" t="s">
        <v>30</v>
      </c>
      <c r="C593" s="64" t="s">
        <v>30</v>
      </c>
      <c r="D593" s="64" t="s">
        <v>30</v>
      </c>
      <c r="E593" s="68"/>
    </row>
    <row r="594" spans="2:5" s="1" customFormat="1" ht="13.95" customHeight="1" x14ac:dyDescent="0.25">
      <c r="B594" s="64" t="s">
        <v>30</v>
      </c>
      <c r="C594" s="64" t="s">
        <v>30</v>
      </c>
      <c r="D594" s="64" t="s">
        <v>30</v>
      </c>
      <c r="E594" s="68"/>
    </row>
    <row r="595" spans="2:5" s="1" customFormat="1" ht="13.95" customHeight="1" x14ac:dyDescent="0.25">
      <c r="B595" s="64" t="s">
        <v>30</v>
      </c>
      <c r="C595" s="64" t="s">
        <v>30</v>
      </c>
      <c r="D595" s="64" t="s">
        <v>30</v>
      </c>
      <c r="E595" s="68"/>
    </row>
    <row r="596" spans="2:5" s="1" customFormat="1" ht="13.95" customHeight="1" x14ac:dyDescent="0.25">
      <c r="B596" s="64" t="s">
        <v>30</v>
      </c>
      <c r="C596" s="64" t="s">
        <v>30</v>
      </c>
      <c r="D596" s="64" t="s">
        <v>30</v>
      </c>
      <c r="E596" s="68"/>
    </row>
    <row r="597" spans="2:5" s="1" customFormat="1" ht="13.95" customHeight="1" x14ac:dyDescent="0.25">
      <c r="B597" s="64" t="s">
        <v>30</v>
      </c>
      <c r="C597" s="64" t="s">
        <v>30</v>
      </c>
      <c r="D597" s="64" t="s">
        <v>30</v>
      </c>
      <c r="E597" s="68"/>
    </row>
    <row r="598" spans="2:5" s="1" customFormat="1" ht="13.95" customHeight="1" x14ac:dyDescent="0.25">
      <c r="B598" s="64" t="s">
        <v>30</v>
      </c>
      <c r="C598" s="64" t="s">
        <v>30</v>
      </c>
      <c r="D598" s="64" t="s">
        <v>30</v>
      </c>
      <c r="E598" s="68"/>
    </row>
    <row r="599" spans="2:5" s="1" customFormat="1" ht="13.95" customHeight="1" x14ac:dyDescent="0.25">
      <c r="B599" s="64" t="s">
        <v>30</v>
      </c>
      <c r="C599" s="64" t="s">
        <v>30</v>
      </c>
      <c r="D599" s="64" t="s">
        <v>30</v>
      </c>
      <c r="E599" s="68"/>
    </row>
    <row r="600" spans="2:5" s="1" customFormat="1" ht="13.95" customHeight="1" x14ac:dyDescent="0.25">
      <c r="B600" s="64" t="s">
        <v>30</v>
      </c>
      <c r="C600" s="64" t="s">
        <v>30</v>
      </c>
      <c r="D600" s="64" t="s">
        <v>30</v>
      </c>
      <c r="E600" s="68"/>
    </row>
    <row r="601" spans="2:5" s="1" customFormat="1" ht="13.95" customHeight="1" x14ac:dyDescent="0.25">
      <c r="B601" s="64" t="s">
        <v>30</v>
      </c>
      <c r="C601" s="64" t="s">
        <v>30</v>
      </c>
      <c r="D601" s="64" t="s">
        <v>30</v>
      </c>
      <c r="E601" s="68"/>
    </row>
    <row r="602" spans="2:5" s="1" customFormat="1" ht="13.95" customHeight="1" x14ac:dyDescent="0.25">
      <c r="B602" s="64" t="s">
        <v>30</v>
      </c>
      <c r="C602" s="64" t="s">
        <v>30</v>
      </c>
      <c r="D602" s="64" t="s">
        <v>30</v>
      </c>
      <c r="E602" s="68"/>
    </row>
    <row r="603" spans="2:5" s="1" customFormat="1" ht="13.95" customHeight="1" x14ac:dyDescent="0.25">
      <c r="B603" s="64" t="s">
        <v>30</v>
      </c>
      <c r="C603" s="64" t="s">
        <v>30</v>
      </c>
      <c r="D603" s="64" t="s">
        <v>30</v>
      </c>
      <c r="E603" s="68"/>
    </row>
    <row r="604" spans="2:5" s="1" customFormat="1" ht="13.95" customHeight="1" x14ac:dyDescent="0.25">
      <c r="B604" s="64" t="s">
        <v>30</v>
      </c>
      <c r="C604" s="64" t="s">
        <v>30</v>
      </c>
      <c r="D604" s="64" t="s">
        <v>30</v>
      </c>
      <c r="E604" s="68"/>
    </row>
    <row r="605" spans="2:5" s="1" customFormat="1" ht="13.95" customHeight="1" x14ac:dyDescent="0.25">
      <c r="B605" s="64" t="s">
        <v>30</v>
      </c>
      <c r="C605" s="64" t="s">
        <v>30</v>
      </c>
      <c r="D605" s="64" t="s">
        <v>30</v>
      </c>
      <c r="E605" s="68"/>
    </row>
    <row r="606" spans="2:5" s="1" customFormat="1" ht="13.95" customHeight="1" x14ac:dyDescent="0.25">
      <c r="B606" s="64" t="s">
        <v>30</v>
      </c>
      <c r="C606" s="64" t="s">
        <v>30</v>
      </c>
      <c r="D606" s="64" t="s">
        <v>30</v>
      </c>
      <c r="E606" s="68"/>
    </row>
    <row r="607" spans="2:5" s="1" customFormat="1" ht="13.95" customHeight="1" x14ac:dyDescent="0.25">
      <c r="B607" s="64" t="s">
        <v>30</v>
      </c>
      <c r="C607" s="64" t="s">
        <v>30</v>
      </c>
      <c r="D607" s="64" t="s">
        <v>30</v>
      </c>
      <c r="E607" s="68"/>
    </row>
    <row r="608" spans="2:5" s="1" customFormat="1" ht="13.95" customHeight="1" x14ac:dyDescent="0.25">
      <c r="B608" s="64" t="s">
        <v>30</v>
      </c>
      <c r="C608" s="64" t="s">
        <v>30</v>
      </c>
      <c r="D608" s="64" t="s">
        <v>30</v>
      </c>
      <c r="E608" s="68"/>
    </row>
    <row r="609" spans="2:5" s="1" customFormat="1" ht="13.95" customHeight="1" x14ac:dyDescent="0.25">
      <c r="B609" s="64" t="s">
        <v>30</v>
      </c>
      <c r="C609" s="64" t="s">
        <v>30</v>
      </c>
      <c r="D609" s="64" t="s">
        <v>30</v>
      </c>
      <c r="E609" s="68"/>
    </row>
    <row r="610" spans="2:5" s="1" customFormat="1" ht="13.95" customHeight="1" x14ac:dyDescent="0.25">
      <c r="B610" s="64" t="s">
        <v>30</v>
      </c>
      <c r="C610" s="64" t="s">
        <v>30</v>
      </c>
      <c r="D610" s="64" t="s">
        <v>30</v>
      </c>
      <c r="E610" s="68"/>
    </row>
    <row r="611" spans="2:5" s="1" customFormat="1" ht="13.95" customHeight="1" x14ac:dyDescent="0.25">
      <c r="B611" s="64" t="s">
        <v>30</v>
      </c>
      <c r="C611" s="64" t="s">
        <v>30</v>
      </c>
      <c r="D611" s="64" t="s">
        <v>30</v>
      </c>
      <c r="E611" s="68"/>
    </row>
    <row r="612" spans="2:5" s="1" customFormat="1" ht="13.95" customHeight="1" x14ac:dyDescent="0.25">
      <c r="B612" s="64" t="s">
        <v>30</v>
      </c>
      <c r="C612" s="64" t="s">
        <v>30</v>
      </c>
      <c r="D612" s="64" t="s">
        <v>30</v>
      </c>
      <c r="E612" s="68"/>
    </row>
    <row r="613" spans="2:5" s="1" customFormat="1" ht="13.95" customHeight="1" x14ac:dyDescent="0.25">
      <c r="B613" s="64" t="s">
        <v>30</v>
      </c>
      <c r="C613" s="64" t="s">
        <v>30</v>
      </c>
      <c r="D613" s="64" t="s">
        <v>30</v>
      </c>
      <c r="E613" s="68"/>
    </row>
    <row r="614" spans="2:5" s="1" customFormat="1" ht="13.95" customHeight="1" x14ac:dyDescent="0.25">
      <c r="B614" s="64" t="s">
        <v>30</v>
      </c>
      <c r="C614" s="64" t="s">
        <v>30</v>
      </c>
      <c r="D614" s="64" t="s">
        <v>30</v>
      </c>
      <c r="E614" s="68"/>
    </row>
    <row r="615" spans="2:5" s="1" customFormat="1" ht="13.95" customHeight="1" x14ac:dyDescent="0.25">
      <c r="B615" s="64" t="s">
        <v>30</v>
      </c>
      <c r="C615" s="64" t="s">
        <v>30</v>
      </c>
      <c r="D615" s="64" t="s">
        <v>30</v>
      </c>
      <c r="E615" s="68"/>
    </row>
    <row r="616" spans="2:5" s="1" customFormat="1" ht="13.95" customHeight="1" x14ac:dyDescent="0.25">
      <c r="B616" s="64" t="s">
        <v>30</v>
      </c>
      <c r="C616" s="64" t="s">
        <v>30</v>
      </c>
      <c r="D616" s="64" t="s">
        <v>30</v>
      </c>
      <c r="E616" s="68"/>
    </row>
    <row r="617" spans="2:5" s="1" customFormat="1" ht="13.95" customHeight="1" x14ac:dyDescent="0.25">
      <c r="B617" s="64" t="s">
        <v>30</v>
      </c>
      <c r="C617" s="64" t="s">
        <v>30</v>
      </c>
      <c r="D617" s="64" t="s">
        <v>30</v>
      </c>
      <c r="E617" s="68"/>
    </row>
    <row r="618" spans="2:5" s="1" customFormat="1" ht="13.95" customHeight="1" x14ac:dyDescent="0.25">
      <c r="B618" s="64" t="s">
        <v>30</v>
      </c>
      <c r="C618" s="64" t="s">
        <v>30</v>
      </c>
      <c r="D618" s="64" t="s">
        <v>30</v>
      </c>
      <c r="E618" s="68"/>
    </row>
    <row r="619" spans="2:5" s="1" customFormat="1" ht="13.95" customHeight="1" x14ac:dyDescent="0.25">
      <c r="B619" s="64" t="s">
        <v>30</v>
      </c>
      <c r="C619" s="64" t="s">
        <v>30</v>
      </c>
      <c r="D619" s="64" t="s">
        <v>30</v>
      </c>
      <c r="E619" s="68"/>
    </row>
    <row r="620" spans="2:5" s="1" customFormat="1" ht="13.95" customHeight="1" x14ac:dyDescent="0.25">
      <c r="B620" s="64" t="s">
        <v>30</v>
      </c>
      <c r="C620" s="64" t="s">
        <v>30</v>
      </c>
      <c r="D620" s="64" t="s">
        <v>30</v>
      </c>
      <c r="E620" s="68"/>
    </row>
    <row r="621" spans="2:5" s="1" customFormat="1" ht="13.95" customHeight="1" x14ac:dyDescent="0.25">
      <c r="B621" s="64" t="s">
        <v>30</v>
      </c>
      <c r="C621" s="64" t="s">
        <v>30</v>
      </c>
      <c r="D621" s="64" t="s">
        <v>30</v>
      </c>
      <c r="E621" s="68"/>
    </row>
    <row r="622" spans="2:5" s="1" customFormat="1" ht="13.95" customHeight="1" x14ac:dyDescent="0.25">
      <c r="B622" s="64" t="s">
        <v>30</v>
      </c>
      <c r="C622" s="64" t="s">
        <v>30</v>
      </c>
      <c r="D622" s="64" t="s">
        <v>30</v>
      </c>
      <c r="E622" s="68"/>
    </row>
    <row r="623" spans="2:5" s="1" customFormat="1" ht="13.95" customHeight="1" x14ac:dyDescent="0.25">
      <c r="B623" s="64" t="s">
        <v>30</v>
      </c>
      <c r="C623" s="64" t="s">
        <v>30</v>
      </c>
      <c r="D623" s="64" t="s">
        <v>30</v>
      </c>
      <c r="E623" s="68"/>
    </row>
    <row r="624" spans="2:5" s="1" customFormat="1" ht="13.95" customHeight="1" x14ac:dyDescent="0.25">
      <c r="B624" s="64" t="s">
        <v>30</v>
      </c>
      <c r="C624" s="64" t="s">
        <v>30</v>
      </c>
      <c r="D624" s="64" t="s">
        <v>30</v>
      </c>
      <c r="E624" s="68"/>
    </row>
    <row r="625" spans="2:5" s="1" customFormat="1" ht="13.95" customHeight="1" x14ac:dyDescent="0.25">
      <c r="B625" s="64" t="s">
        <v>30</v>
      </c>
      <c r="C625" s="64" t="s">
        <v>30</v>
      </c>
      <c r="D625" s="64" t="s">
        <v>30</v>
      </c>
      <c r="E625" s="68"/>
    </row>
    <row r="626" spans="2:5" s="1" customFormat="1" ht="13.95" customHeight="1" x14ac:dyDescent="0.25">
      <c r="B626" s="64" t="s">
        <v>30</v>
      </c>
      <c r="C626" s="64" t="s">
        <v>30</v>
      </c>
      <c r="D626" s="64" t="s">
        <v>30</v>
      </c>
      <c r="E626" s="68"/>
    </row>
    <row r="627" spans="2:5" s="1" customFormat="1" ht="13.95" customHeight="1" x14ac:dyDescent="0.25">
      <c r="B627" s="64" t="s">
        <v>30</v>
      </c>
      <c r="C627" s="64" t="s">
        <v>30</v>
      </c>
      <c r="D627" s="64" t="s">
        <v>30</v>
      </c>
      <c r="E627" s="68"/>
    </row>
    <row r="628" spans="2:5" s="1" customFormat="1" ht="13.95" customHeight="1" x14ac:dyDescent="0.25">
      <c r="B628" s="64" t="s">
        <v>30</v>
      </c>
      <c r="C628" s="64" t="s">
        <v>30</v>
      </c>
      <c r="D628" s="64" t="s">
        <v>30</v>
      </c>
      <c r="E628" s="68"/>
    </row>
    <row r="629" spans="2:5" s="1" customFormat="1" ht="13.95" customHeight="1" x14ac:dyDescent="0.25">
      <c r="B629" s="64" t="s">
        <v>30</v>
      </c>
      <c r="C629" s="64" t="s">
        <v>30</v>
      </c>
      <c r="D629" s="64" t="s">
        <v>30</v>
      </c>
      <c r="E629" s="68"/>
    </row>
    <row r="630" spans="2:5" s="1" customFormat="1" ht="13.95" customHeight="1" x14ac:dyDescent="0.25">
      <c r="B630" s="64" t="s">
        <v>30</v>
      </c>
      <c r="C630" s="64" t="s">
        <v>30</v>
      </c>
      <c r="D630" s="64" t="s">
        <v>30</v>
      </c>
      <c r="E630" s="68"/>
    </row>
    <row r="631" spans="2:5" s="1" customFormat="1" ht="13.95" customHeight="1" x14ac:dyDescent="0.25">
      <c r="B631" s="64" t="s">
        <v>30</v>
      </c>
      <c r="C631" s="64" t="s">
        <v>30</v>
      </c>
      <c r="D631" s="64" t="s">
        <v>30</v>
      </c>
      <c r="E631" s="68"/>
    </row>
    <row r="632" spans="2:5" s="1" customFormat="1" ht="13.95" customHeight="1" x14ac:dyDescent="0.25">
      <c r="B632" s="64" t="s">
        <v>30</v>
      </c>
      <c r="C632" s="64" t="s">
        <v>30</v>
      </c>
      <c r="D632" s="64" t="s">
        <v>30</v>
      </c>
      <c r="E632" s="68"/>
    </row>
    <row r="633" spans="2:5" s="1" customFormat="1" ht="13.95" customHeight="1" x14ac:dyDescent="0.25">
      <c r="B633" s="64" t="s">
        <v>30</v>
      </c>
      <c r="C633" s="64" t="s">
        <v>30</v>
      </c>
      <c r="D633" s="64" t="s">
        <v>30</v>
      </c>
      <c r="E633" s="68"/>
    </row>
    <row r="634" spans="2:5" s="1" customFormat="1" ht="13.95" customHeight="1" x14ac:dyDescent="0.25">
      <c r="B634" s="64" t="s">
        <v>30</v>
      </c>
      <c r="C634" s="64" t="s">
        <v>30</v>
      </c>
      <c r="D634" s="64" t="s">
        <v>30</v>
      </c>
      <c r="E634" s="68"/>
    </row>
    <row r="635" spans="2:5" s="1" customFormat="1" ht="13.95" customHeight="1" x14ac:dyDescent="0.25">
      <c r="B635" s="64" t="s">
        <v>30</v>
      </c>
      <c r="C635" s="64" t="s">
        <v>30</v>
      </c>
      <c r="D635" s="64" t="s">
        <v>30</v>
      </c>
      <c r="E635" s="68"/>
    </row>
    <row r="636" spans="2:5" s="1" customFormat="1" ht="13.95" customHeight="1" x14ac:dyDescent="0.25">
      <c r="B636" s="64" t="s">
        <v>30</v>
      </c>
      <c r="C636" s="64" t="s">
        <v>30</v>
      </c>
      <c r="D636" s="64" t="s">
        <v>30</v>
      </c>
      <c r="E636" s="68"/>
    </row>
    <row r="637" spans="2:5" s="1" customFormat="1" ht="13.95" customHeight="1" x14ac:dyDescent="0.25">
      <c r="B637" s="64" t="s">
        <v>30</v>
      </c>
      <c r="C637" s="64" t="s">
        <v>30</v>
      </c>
      <c r="D637" s="64" t="s">
        <v>30</v>
      </c>
      <c r="E637" s="68"/>
    </row>
    <row r="638" spans="2:5" s="1" customFormat="1" ht="13.95" customHeight="1" x14ac:dyDescent="0.25">
      <c r="B638" s="64" t="s">
        <v>30</v>
      </c>
      <c r="C638" s="64" t="s">
        <v>30</v>
      </c>
      <c r="D638" s="64" t="s">
        <v>30</v>
      </c>
      <c r="E638" s="68"/>
    </row>
    <row r="639" spans="2:5" s="1" customFormat="1" ht="13.95" customHeight="1" x14ac:dyDescent="0.25">
      <c r="B639" s="64" t="s">
        <v>30</v>
      </c>
      <c r="C639" s="64" t="s">
        <v>30</v>
      </c>
      <c r="D639" s="64" t="s">
        <v>30</v>
      </c>
      <c r="E639" s="68"/>
    </row>
    <row r="640" spans="2:5" s="1" customFormat="1" ht="13.95" customHeight="1" x14ac:dyDescent="0.25">
      <c r="B640" s="64" t="s">
        <v>30</v>
      </c>
      <c r="C640" s="64" t="s">
        <v>30</v>
      </c>
      <c r="D640" s="64" t="s">
        <v>30</v>
      </c>
      <c r="E640" s="68"/>
    </row>
    <row r="641" spans="2:5" s="1" customFormat="1" ht="13.95" customHeight="1" x14ac:dyDescent="0.25">
      <c r="B641" s="64" t="s">
        <v>30</v>
      </c>
      <c r="C641" s="64" t="s">
        <v>30</v>
      </c>
      <c r="D641" s="64" t="s">
        <v>30</v>
      </c>
      <c r="E641" s="68"/>
    </row>
    <row r="642" spans="2:5" s="1" customFormat="1" ht="13.95" customHeight="1" x14ac:dyDescent="0.25">
      <c r="B642" s="64" t="s">
        <v>30</v>
      </c>
      <c r="C642" s="64" t="s">
        <v>30</v>
      </c>
      <c r="D642" s="64" t="s">
        <v>30</v>
      </c>
      <c r="E642" s="68"/>
    </row>
    <row r="643" spans="2:5" s="1" customFormat="1" ht="13.95" customHeight="1" x14ac:dyDescent="0.25">
      <c r="B643" s="64" t="s">
        <v>30</v>
      </c>
      <c r="C643" s="64" t="s">
        <v>30</v>
      </c>
      <c r="D643" s="64" t="s">
        <v>30</v>
      </c>
      <c r="E643" s="68"/>
    </row>
    <row r="644" spans="2:5" s="1" customFormat="1" ht="13.95" customHeight="1" x14ac:dyDescent="0.25">
      <c r="B644" s="64" t="s">
        <v>30</v>
      </c>
      <c r="C644" s="64" t="s">
        <v>30</v>
      </c>
      <c r="D644" s="64" t="s">
        <v>30</v>
      </c>
      <c r="E644" s="68"/>
    </row>
    <row r="645" spans="2:5" s="1" customFormat="1" ht="13.95" customHeight="1" x14ac:dyDescent="0.25">
      <c r="B645" s="64" t="s">
        <v>30</v>
      </c>
      <c r="C645" s="64" t="s">
        <v>30</v>
      </c>
      <c r="D645" s="64" t="s">
        <v>30</v>
      </c>
      <c r="E645" s="68"/>
    </row>
    <row r="646" spans="2:5" s="1" customFormat="1" ht="13.95" customHeight="1" x14ac:dyDescent="0.25">
      <c r="B646" s="64" t="s">
        <v>30</v>
      </c>
      <c r="C646" s="64" t="s">
        <v>30</v>
      </c>
      <c r="D646" s="64" t="s">
        <v>30</v>
      </c>
      <c r="E646" s="68"/>
    </row>
    <row r="647" spans="2:5" s="1" customFormat="1" ht="13.95" customHeight="1" x14ac:dyDescent="0.25">
      <c r="B647" s="64" t="s">
        <v>30</v>
      </c>
      <c r="C647" s="64" t="s">
        <v>30</v>
      </c>
      <c r="D647" s="64" t="s">
        <v>30</v>
      </c>
      <c r="E647" s="68"/>
    </row>
    <row r="648" spans="2:5" s="1" customFormat="1" ht="13.95" customHeight="1" x14ac:dyDescent="0.25">
      <c r="B648" s="64" t="s">
        <v>30</v>
      </c>
      <c r="C648" s="64" t="s">
        <v>30</v>
      </c>
      <c r="D648" s="64" t="s">
        <v>30</v>
      </c>
      <c r="E648" s="68"/>
    </row>
    <row r="649" spans="2:5" s="1" customFormat="1" ht="13.95" customHeight="1" x14ac:dyDescent="0.25">
      <c r="B649" s="64" t="s">
        <v>30</v>
      </c>
      <c r="C649" s="64" t="s">
        <v>30</v>
      </c>
      <c r="D649" s="64" t="s">
        <v>30</v>
      </c>
      <c r="E649" s="68"/>
    </row>
    <row r="650" spans="2:5" s="1" customFormat="1" ht="13.95" customHeight="1" x14ac:dyDescent="0.25">
      <c r="B650" s="64" t="s">
        <v>30</v>
      </c>
      <c r="C650" s="64" t="s">
        <v>30</v>
      </c>
      <c r="D650" s="64" t="s">
        <v>30</v>
      </c>
      <c r="E650" s="68"/>
    </row>
    <row r="651" spans="2:5" s="1" customFormat="1" ht="13.95" customHeight="1" x14ac:dyDescent="0.25">
      <c r="B651" s="64" t="s">
        <v>30</v>
      </c>
      <c r="C651" s="64" t="s">
        <v>30</v>
      </c>
      <c r="D651" s="64" t="s">
        <v>30</v>
      </c>
      <c r="E651" s="68"/>
    </row>
    <row r="652" spans="2:5" s="1" customFormat="1" ht="13.95" customHeight="1" x14ac:dyDescent="0.25">
      <c r="B652" s="64" t="s">
        <v>30</v>
      </c>
      <c r="C652" s="64" t="s">
        <v>30</v>
      </c>
      <c r="D652" s="64" t="s">
        <v>30</v>
      </c>
      <c r="E652" s="68"/>
    </row>
    <row r="653" spans="2:5" s="1" customFormat="1" ht="13.95" customHeight="1" x14ac:dyDescent="0.25">
      <c r="B653" s="64" t="s">
        <v>30</v>
      </c>
      <c r="C653" s="64" t="s">
        <v>30</v>
      </c>
      <c r="D653" s="64" t="s">
        <v>30</v>
      </c>
      <c r="E653" s="68"/>
    </row>
    <row r="654" spans="2:5" s="1" customFormat="1" ht="13.95" customHeight="1" x14ac:dyDescent="0.25">
      <c r="B654" s="64" t="s">
        <v>30</v>
      </c>
      <c r="C654" s="64" t="s">
        <v>30</v>
      </c>
      <c r="D654" s="64" t="s">
        <v>30</v>
      </c>
      <c r="E654" s="68"/>
    </row>
    <row r="655" spans="2:5" s="1" customFormat="1" ht="13.95" customHeight="1" x14ac:dyDescent="0.25">
      <c r="B655" s="64" t="s">
        <v>30</v>
      </c>
      <c r="C655" s="64" t="s">
        <v>30</v>
      </c>
      <c r="D655" s="64" t="s">
        <v>30</v>
      </c>
      <c r="E655" s="68"/>
    </row>
    <row r="656" spans="2:5" s="1" customFormat="1" ht="13.95" customHeight="1" x14ac:dyDescent="0.25">
      <c r="B656" s="64" t="s">
        <v>30</v>
      </c>
      <c r="C656" s="64" t="s">
        <v>30</v>
      </c>
      <c r="D656" s="64" t="s">
        <v>30</v>
      </c>
      <c r="E656" s="68"/>
    </row>
    <row r="657" spans="2:5" s="1" customFormat="1" ht="13.95" customHeight="1" x14ac:dyDescent="0.25">
      <c r="B657" s="64" t="s">
        <v>30</v>
      </c>
      <c r="C657" s="64" t="s">
        <v>30</v>
      </c>
      <c r="D657" s="64" t="s">
        <v>30</v>
      </c>
      <c r="E657" s="68"/>
    </row>
    <row r="658" spans="2:5" s="1" customFormat="1" ht="13.95" customHeight="1" x14ac:dyDescent="0.25">
      <c r="B658" s="64" t="s">
        <v>30</v>
      </c>
      <c r="C658" s="64" t="s">
        <v>30</v>
      </c>
      <c r="D658" s="64" t="s">
        <v>30</v>
      </c>
      <c r="E658" s="68"/>
    </row>
    <row r="659" spans="2:5" s="1" customFormat="1" ht="13.95" customHeight="1" x14ac:dyDescent="0.25">
      <c r="B659" s="64" t="s">
        <v>30</v>
      </c>
      <c r="C659" s="64" t="s">
        <v>30</v>
      </c>
      <c r="D659" s="64" t="s">
        <v>30</v>
      </c>
      <c r="E659" s="68"/>
    </row>
    <row r="660" spans="2:5" s="1" customFormat="1" ht="13.95" customHeight="1" x14ac:dyDescent="0.25">
      <c r="B660" s="64" t="s">
        <v>30</v>
      </c>
      <c r="C660" s="64" t="s">
        <v>30</v>
      </c>
      <c r="D660" s="64" t="s">
        <v>30</v>
      </c>
      <c r="E660" s="68"/>
    </row>
    <row r="661" spans="2:5" s="1" customFormat="1" ht="13.95" customHeight="1" x14ac:dyDescent="0.25">
      <c r="B661" s="64" t="s">
        <v>30</v>
      </c>
      <c r="C661" s="64" t="s">
        <v>30</v>
      </c>
      <c r="D661" s="64" t="s">
        <v>30</v>
      </c>
      <c r="E661" s="68"/>
    </row>
    <row r="662" spans="2:5" s="1" customFormat="1" ht="13.95" customHeight="1" x14ac:dyDescent="0.25">
      <c r="B662" s="64" t="s">
        <v>30</v>
      </c>
      <c r="C662" s="64" t="s">
        <v>30</v>
      </c>
      <c r="D662" s="64" t="s">
        <v>30</v>
      </c>
      <c r="E662" s="68"/>
    </row>
    <row r="663" spans="2:5" s="1" customFormat="1" ht="13.95" customHeight="1" x14ac:dyDescent="0.25">
      <c r="B663" s="64" t="s">
        <v>30</v>
      </c>
      <c r="C663" s="64" t="s">
        <v>30</v>
      </c>
      <c r="D663" s="64" t="s">
        <v>30</v>
      </c>
      <c r="E663" s="68"/>
    </row>
    <row r="664" spans="2:5" s="1" customFormat="1" ht="13.95" customHeight="1" x14ac:dyDescent="0.25">
      <c r="B664" s="64" t="s">
        <v>30</v>
      </c>
      <c r="C664" s="64" t="s">
        <v>30</v>
      </c>
      <c r="D664" s="64" t="s">
        <v>30</v>
      </c>
      <c r="E664" s="68"/>
    </row>
    <row r="665" spans="2:5" s="1" customFormat="1" ht="13.95" customHeight="1" x14ac:dyDescent="0.25">
      <c r="B665" s="64" t="s">
        <v>30</v>
      </c>
      <c r="C665" s="64" t="s">
        <v>30</v>
      </c>
      <c r="D665" s="64" t="s">
        <v>30</v>
      </c>
      <c r="E665" s="68"/>
    </row>
    <row r="666" spans="2:5" s="1" customFormat="1" ht="13.95" customHeight="1" x14ac:dyDescent="0.25">
      <c r="B666" s="64" t="s">
        <v>30</v>
      </c>
      <c r="C666" s="64" t="s">
        <v>30</v>
      </c>
      <c r="D666" s="64" t="s">
        <v>30</v>
      </c>
      <c r="E666" s="68"/>
    </row>
    <row r="667" spans="2:5" s="1" customFormat="1" ht="13.95" customHeight="1" x14ac:dyDescent="0.25">
      <c r="B667" s="64" t="s">
        <v>30</v>
      </c>
      <c r="C667" s="64" t="s">
        <v>30</v>
      </c>
      <c r="D667" s="64" t="s">
        <v>30</v>
      </c>
      <c r="E667" s="68"/>
    </row>
    <row r="668" spans="2:5" s="1" customFormat="1" ht="13.95" customHeight="1" x14ac:dyDescent="0.25">
      <c r="B668" s="64" t="s">
        <v>30</v>
      </c>
      <c r="C668" s="64" t="s">
        <v>30</v>
      </c>
      <c r="D668" s="64" t="s">
        <v>30</v>
      </c>
      <c r="E668" s="68"/>
    </row>
    <row r="669" spans="2:5" s="1" customFormat="1" ht="13.95" customHeight="1" x14ac:dyDescent="0.25">
      <c r="B669" s="64" t="s">
        <v>30</v>
      </c>
      <c r="C669" s="64" t="s">
        <v>30</v>
      </c>
      <c r="D669" s="64" t="s">
        <v>30</v>
      </c>
      <c r="E669" s="68"/>
    </row>
    <row r="670" spans="2:5" s="1" customFormat="1" ht="13.95" customHeight="1" x14ac:dyDescent="0.25">
      <c r="B670" s="64" t="s">
        <v>30</v>
      </c>
      <c r="C670" s="64" t="s">
        <v>30</v>
      </c>
      <c r="D670" s="64" t="s">
        <v>30</v>
      </c>
      <c r="E670" s="68"/>
    </row>
    <row r="671" spans="2:5" s="1" customFormat="1" ht="13.95" customHeight="1" x14ac:dyDescent="0.25">
      <c r="B671" s="64" t="s">
        <v>30</v>
      </c>
      <c r="C671" s="64" t="s">
        <v>30</v>
      </c>
      <c r="D671" s="64" t="s">
        <v>30</v>
      </c>
      <c r="E671" s="68"/>
    </row>
    <row r="672" spans="2:5" s="1" customFormat="1" ht="13.95" customHeight="1" x14ac:dyDescent="0.25">
      <c r="B672" s="64" t="s">
        <v>30</v>
      </c>
      <c r="C672" s="64" t="s">
        <v>30</v>
      </c>
      <c r="D672" s="64" t="s">
        <v>30</v>
      </c>
      <c r="E672" s="68"/>
    </row>
    <row r="673" spans="2:5" s="1" customFormat="1" ht="13.95" customHeight="1" x14ac:dyDescent="0.25">
      <c r="B673" s="64" t="s">
        <v>30</v>
      </c>
      <c r="C673" s="64" t="s">
        <v>30</v>
      </c>
      <c r="D673" s="64" t="s">
        <v>30</v>
      </c>
      <c r="E673" s="68"/>
    </row>
    <row r="674" spans="2:5" s="1" customFormat="1" ht="13.95" customHeight="1" x14ac:dyDescent="0.25">
      <c r="B674" s="64" t="s">
        <v>30</v>
      </c>
      <c r="C674" s="64" t="s">
        <v>30</v>
      </c>
      <c r="D674" s="64" t="s">
        <v>30</v>
      </c>
      <c r="E674" s="68"/>
    </row>
    <row r="675" spans="2:5" s="1" customFormat="1" ht="13.95" customHeight="1" x14ac:dyDescent="0.25">
      <c r="B675" s="64" t="s">
        <v>30</v>
      </c>
      <c r="C675" s="64" t="s">
        <v>30</v>
      </c>
      <c r="D675" s="64" t="s">
        <v>30</v>
      </c>
      <c r="E675" s="68"/>
    </row>
    <row r="676" spans="2:5" s="1" customFormat="1" ht="13.95" customHeight="1" x14ac:dyDescent="0.25">
      <c r="B676" s="64" t="s">
        <v>30</v>
      </c>
      <c r="C676" s="64" t="s">
        <v>30</v>
      </c>
      <c r="D676" s="64" t="s">
        <v>30</v>
      </c>
      <c r="E676" s="68"/>
    </row>
    <row r="677" spans="2:5" s="1" customFormat="1" ht="13.95" customHeight="1" x14ac:dyDescent="0.25">
      <c r="B677" s="64" t="s">
        <v>30</v>
      </c>
      <c r="C677" s="64" t="s">
        <v>30</v>
      </c>
      <c r="D677" s="64" t="s">
        <v>30</v>
      </c>
      <c r="E677" s="68"/>
    </row>
    <row r="678" spans="2:5" s="1" customFormat="1" ht="13.95" customHeight="1" x14ac:dyDescent="0.25">
      <c r="B678" s="64" t="s">
        <v>30</v>
      </c>
      <c r="C678" s="64" t="s">
        <v>30</v>
      </c>
      <c r="D678" s="64" t="s">
        <v>30</v>
      </c>
      <c r="E678" s="68"/>
    </row>
    <row r="679" spans="2:5" s="1" customFormat="1" ht="13.95" customHeight="1" x14ac:dyDescent="0.25">
      <c r="B679" s="64" t="s">
        <v>30</v>
      </c>
      <c r="C679" s="64" t="s">
        <v>30</v>
      </c>
      <c r="D679" s="64" t="s">
        <v>30</v>
      </c>
      <c r="E679" s="68"/>
    </row>
    <row r="680" spans="2:5" s="1" customFormat="1" ht="13.95" customHeight="1" x14ac:dyDescent="0.25">
      <c r="B680" s="64" t="s">
        <v>30</v>
      </c>
      <c r="C680" s="64" t="s">
        <v>30</v>
      </c>
      <c r="D680" s="64" t="s">
        <v>30</v>
      </c>
      <c r="E680" s="68"/>
    </row>
    <row r="681" spans="2:5" s="1" customFormat="1" ht="13.95" customHeight="1" x14ac:dyDescent="0.25">
      <c r="B681" s="64" t="s">
        <v>30</v>
      </c>
      <c r="C681" s="64" t="s">
        <v>30</v>
      </c>
      <c r="D681" s="64" t="s">
        <v>30</v>
      </c>
      <c r="E681" s="68"/>
    </row>
    <row r="682" spans="2:5" s="1" customFormat="1" ht="13.95" customHeight="1" x14ac:dyDescent="0.25">
      <c r="B682" s="64" t="s">
        <v>30</v>
      </c>
      <c r="C682" s="64" t="s">
        <v>30</v>
      </c>
      <c r="D682" s="64" t="s">
        <v>30</v>
      </c>
      <c r="E682" s="68"/>
    </row>
    <row r="683" spans="2:5" s="1" customFormat="1" ht="13.95" customHeight="1" x14ac:dyDescent="0.25">
      <c r="B683" s="64" t="s">
        <v>30</v>
      </c>
      <c r="C683" s="64" t="s">
        <v>30</v>
      </c>
      <c r="D683" s="64" t="s">
        <v>30</v>
      </c>
      <c r="E683" s="68"/>
    </row>
    <row r="684" spans="2:5" s="1" customFormat="1" ht="13.95" customHeight="1" x14ac:dyDescent="0.25">
      <c r="B684" s="64" t="s">
        <v>30</v>
      </c>
      <c r="C684" s="64" t="s">
        <v>30</v>
      </c>
      <c r="D684" s="64" t="s">
        <v>30</v>
      </c>
      <c r="E684" s="68"/>
    </row>
    <row r="685" spans="2:5" s="1" customFormat="1" ht="13.95" customHeight="1" x14ac:dyDescent="0.25">
      <c r="B685" s="64" t="s">
        <v>30</v>
      </c>
      <c r="C685" s="64" t="s">
        <v>30</v>
      </c>
      <c r="D685" s="64" t="s">
        <v>30</v>
      </c>
      <c r="E685" s="68"/>
    </row>
    <row r="686" spans="2:5" s="1" customFormat="1" ht="13.95" customHeight="1" x14ac:dyDescent="0.25">
      <c r="B686" s="64" t="s">
        <v>30</v>
      </c>
      <c r="C686" s="64" t="s">
        <v>30</v>
      </c>
      <c r="D686" s="64" t="s">
        <v>30</v>
      </c>
      <c r="E686" s="68"/>
    </row>
    <row r="687" spans="2:5" s="1" customFormat="1" ht="13.95" customHeight="1" x14ac:dyDescent="0.25">
      <c r="B687" s="64" t="s">
        <v>30</v>
      </c>
      <c r="C687" s="64" t="s">
        <v>30</v>
      </c>
      <c r="D687" s="64" t="s">
        <v>30</v>
      </c>
      <c r="E687" s="68"/>
    </row>
    <row r="688" spans="2:5" s="1" customFormat="1" ht="13.95" customHeight="1" x14ac:dyDescent="0.25">
      <c r="B688" s="64" t="s">
        <v>30</v>
      </c>
      <c r="C688" s="64" t="s">
        <v>30</v>
      </c>
      <c r="D688" s="64" t="s">
        <v>30</v>
      </c>
      <c r="E688" s="68"/>
    </row>
    <row r="689" spans="2:5" s="1" customFormat="1" ht="13.95" customHeight="1" x14ac:dyDescent="0.25">
      <c r="B689" s="64" t="s">
        <v>30</v>
      </c>
      <c r="C689" s="64" t="s">
        <v>30</v>
      </c>
      <c r="D689" s="64" t="s">
        <v>30</v>
      </c>
      <c r="E689" s="68"/>
    </row>
    <row r="690" spans="2:5" s="1" customFormat="1" ht="13.95" customHeight="1" x14ac:dyDescent="0.25">
      <c r="B690" s="64" t="s">
        <v>30</v>
      </c>
      <c r="C690" s="64" t="s">
        <v>30</v>
      </c>
      <c r="D690" s="64" t="s">
        <v>30</v>
      </c>
      <c r="E690" s="68"/>
    </row>
    <row r="691" spans="2:5" s="1" customFormat="1" ht="13.95" customHeight="1" x14ac:dyDescent="0.25">
      <c r="B691" s="64" t="s">
        <v>30</v>
      </c>
      <c r="C691" s="64" t="s">
        <v>30</v>
      </c>
      <c r="D691" s="64" t="s">
        <v>30</v>
      </c>
      <c r="E691" s="68"/>
    </row>
    <row r="692" spans="2:5" s="1" customFormat="1" ht="13.95" customHeight="1" x14ac:dyDescent="0.25">
      <c r="B692" s="64" t="s">
        <v>30</v>
      </c>
      <c r="C692" s="64" t="s">
        <v>30</v>
      </c>
      <c r="D692" s="64" t="s">
        <v>30</v>
      </c>
      <c r="E692" s="68"/>
    </row>
    <row r="693" spans="2:5" s="1" customFormat="1" ht="13.95" customHeight="1" x14ac:dyDescent="0.25">
      <c r="B693" s="64" t="s">
        <v>30</v>
      </c>
      <c r="C693" s="64" t="s">
        <v>30</v>
      </c>
      <c r="D693" s="64" t="s">
        <v>30</v>
      </c>
      <c r="E693" s="68"/>
    </row>
    <row r="694" spans="2:5" s="1" customFormat="1" ht="13.95" customHeight="1" x14ac:dyDescent="0.25">
      <c r="B694" s="64" t="s">
        <v>30</v>
      </c>
      <c r="C694" s="64" t="s">
        <v>30</v>
      </c>
      <c r="D694" s="64" t="s">
        <v>30</v>
      </c>
      <c r="E694" s="68"/>
    </row>
    <row r="695" spans="2:5" s="1" customFormat="1" ht="13.95" customHeight="1" x14ac:dyDescent="0.25">
      <c r="B695" s="64" t="s">
        <v>30</v>
      </c>
      <c r="C695" s="64" t="s">
        <v>30</v>
      </c>
      <c r="D695" s="64" t="s">
        <v>30</v>
      </c>
      <c r="E695" s="68"/>
    </row>
    <row r="696" spans="2:5" s="1" customFormat="1" ht="13.95" customHeight="1" x14ac:dyDescent="0.25">
      <c r="B696" s="64" t="s">
        <v>30</v>
      </c>
      <c r="C696" s="64" t="s">
        <v>30</v>
      </c>
      <c r="D696" s="64" t="s">
        <v>30</v>
      </c>
      <c r="E696" s="68"/>
    </row>
    <row r="697" spans="2:5" s="1" customFormat="1" ht="13.95" customHeight="1" x14ac:dyDescent="0.25">
      <c r="B697" s="64" t="s">
        <v>30</v>
      </c>
      <c r="C697" s="64" t="s">
        <v>30</v>
      </c>
      <c r="D697" s="64" t="s">
        <v>30</v>
      </c>
      <c r="E697" s="68"/>
    </row>
    <row r="698" spans="2:5" s="1" customFormat="1" ht="13.95" customHeight="1" x14ac:dyDescent="0.25">
      <c r="B698" s="64" t="s">
        <v>30</v>
      </c>
      <c r="C698" s="64" t="s">
        <v>30</v>
      </c>
      <c r="D698" s="64" t="s">
        <v>30</v>
      </c>
      <c r="E698" s="68"/>
    </row>
    <row r="699" spans="2:5" s="1" customFormat="1" ht="13.95" customHeight="1" x14ac:dyDescent="0.25">
      <c r="B699" s="64" t="s">
        <v>30</v>
      </c>
      <c r="C699" s="64" t="s">
        <v>30</v>
      </c>
      <c r="D699" s="64" t="s">
        <v>30</v>
      </c>
      <c r="E699" s="68"/>
    </row>
    <row r="700" spans="2:5" s="1" customFormat="1" ht="13.95" customHeight="1" x14ac:dyDescent="0.25">
      <c r="B700" s="64" t="s">
        <v>30</v>
      </c>
      <c r="C700" s="64" t="s">
        <v>30</v>
      </c>
      <c r="D700" s="64" t="s">
        <v>30</v>
      </c>
      <c r="E700" s="68"/>
    </row>
    <row r="701" spans="2:5" s="1" customFormat="1" ht="13.95" customHeight="1" x14ac:dyDescent="0.25">
      <c r="B701" s="64" t="s">
        <v>30</v>
      </c>
      <c r="C701" s="64" t="s">
        <v>30</v>
      </c>
      <c r="D701" s="64" t="s">
        <v>30</v>
      </c>
      <c r="E701" s="68"/>
    </row>
    <row r="702" spans="2:5" s="1" customFormat="1" ht="13.95" customHeight="1" x14ac:dyDescent="0.25">
      <c r="B702" s="64" t="s">
        <v>30</v>
      </c>
      <c r="C702" s="64" t="s">
        <v>30</v>
      </c>
      <c r="D702" s="64" t="s">
        <v>30</v>
      </c>
      <c r="E702" s="68"/>
    </row>
    <row r="703" spans="2:5" s="1" customFormat="1" ht="13.95" customHeight="1" x14ac:dyDescent="0.25">
      <c r="B703" s="64" t="s">
        <v>30</v>
      </c>
      <c r="C703" s="64" t="s">
        <v>30</v>
      </c>
      <c r="D703" s="64" t="s">
        <v>30</v>
      </c>
      <c r="E703" s="68"/>
    </row>
    <row r="704" spans="2:5" s="1" customFormat="1" ht="13.95" customHeight="1" x14ac:dyDescent="0.25">
      <c r="B704" s="64" t="s">
        <v>30</v>
      </c>
      <c r="C704" s="64" t="s">
        <v>30</v>
      </c>
      <c r="D704" s="64" t="s">
        <v>30</v>
      </c>
      <c r="E704" s="68"/>
    </row>
    <row r="705" spans="2:5" s="1" customFormat="1" ht="13.95" customHeight="1" x14ac:dyDescent="0.25">
      <c r="B705" s="64" t="s">
        <v>30</v>
      </c>
      <c r="C705" s="64" t="s">
        <v>30</v>
      </c>
      <c r="D705" s="64" t="s">
        <v>30</v>
      </c>
      <c r="E705" s="68"/>
    </row>
    <row r="706" spans="2:5" s="1" customFormat="1" ht="13.95" customHeight="1" x14ac:dyDescent="0.25">
      <c r="B706" s="64" t="s">
        <v>30</v>
      </c>
      <c r="C706" s="64" t="s">
        <v>30</v>
      </c>
      <c r="D706" s="64" t="s">
        <v>30</v>
      </c>
      <c r="E706" s="68"/>
    </row>
    <row r="707" spans="2:5" s="1" customFormat="1" ht="13.95" customHeight="1" x14ac:dyDescent="0.25">
      <c r="B707" s="64" t="s">
        <v>30</v>
      </c>
      <c r="C707" s="64" t="s">
        <v>30</v>
      </c>
      <c r="D707" s="64" t="s">
        <v>30</v>
      </c>
      <c r="E707" s="68"/>
    </row>
    <row r="708" spans="2:5" s="1" customFormat="1" ht="13.95" customHeight="1" x14ac:dyDescent="0.25">
      <c r="B708" s="64" t="s">
        <v>30</v>
      </c>
      <c r="C708" s="64" t="s">
        <v>30</v>
      </c>
      <c r="D708" s="64" t="s">
        <v>30</v>
      </c>
      <c r="E708" s="68"/>
    </row>
    <row r="709" spans="2:5" s="1" customFormat="1" ht="13.95" customHeight="1" x14ac:dyDescent="0.25">
      <c r="B709" s="64" t="s">
        <v>30</v>
      </c>
      <c r="C709" s="64" t="s">
        <v>30</v>
      </c>
      <c r="D709" s="64" t="s">
        <v>30</v>
      </c>
      <c r="E709" s="68"/>
    </row>
    <row r="710" spans="2:5" s="1" customFormat="1" ht="13.95" customHeight="1" x14ac:dyDescent="0.25">
      <c r="B710" s="64" t="s">
        <v>30</v>
      </c>
      <c r="C710" s="64" t="s">
        <v>30</v>
      </c>
      <c r="D710" s="64" t="s">
        <v>30</v>
      </c>
      <c r="E710" s="68"/>
    </row>
    <row r="711" spans="2:5" s="1" customFormat="1" ht="13.95" customHeight="1" x14ac:dyDescent="0.25">
      <c r="B711" s="64" t="s">
        <v>30</v>
      </c>
      <c r="C711" s="64" t="s">
        <v>30</v>
      </c>
      <c r="D711" s="64" t="s">
        <v>30</v>
      </c>
      <c r="E711" s="68"/>
    </row>
    <row r="712" spans="2:5" s="1" customFormat="1" ht="13.95" customHeight="1" x14ac:dyDescent="0.25">
      <c r="B712" s="64" t="s">
        <v>30</v>
      </c>
      <c r="C712" s="64" t="s">
        <v>30</v>
      </c>
      <c r="D712" s="64" t="s">
        <v>30</v>
      </c>
      <c r="E712" s="68"/>
    </row>
    <row r="713" spans="2:5" s="1" customFormat="1" ht="13.95" customHeight="1" x14ac:dyDescent="0.25">
      <c r="B713" s="64" t="s">
        <v>30</v>
      </c>
      <c r="C713" s="64" t="s">
        <v>30</v>
      </c>
      <c r="D713" s="64" t="s">
        <v>30</v>
      </c>
      <c r="E713" s="68"/>
    </row>
    <row r="714" spans="2:5" s="1" customFormat="1" ht="13.95" customHeight="1" x14ac:dyDescent="0.25">
      <c r="B714" s="64" t="s">
        <v>30</v>
      </c>
      <c r="C714" s="64" t="s">
        <v>30</v>
      </c>
      <c r="D714" s="64" t="s">
        <v>30</v>
      </c>
      <c r="E714" s="68"/>
    </row>
    <row r="715" spans="2:5" s="1" customFormat="1" ht="13.95" customHeight="1" x14ac:dyDescent="0.25">
      <c r="B715" s="64" t="s">
        <v>30</v>
      </c>
      <c r="C715" s="64" t="s">
        <v>30</v>
      </c>
      <c r="D715" s="64" t="s">
        <v>30</v>
      </c>
      <c r="E715" s="68"/>
    </row>
    <row r="716" spans="2:5" s="1" customFormat="1" ht="13.95" customHeight="1" x14ac:dyDescent="0.25">
      <c r="B716" s="64" t="s">
        <v>30</v>
      </c>
      <c r="C716" s="64" t="s">
        <v>30</v>
      </c>
      <c r="D716" s="64" t="s">
        <v>30</v>
      </c>
      <c r="E716" s="68"/>
    </row>
    <row r="717" spans="2:5" s="1" customFormat="1" ht="13.95" customHeight="1" x14ac:dyDescent="0.25">
      <c r="B717" s="64" t="s">
        <v>30</v>
      </c>
      <c r="C717" s="64" t="s">
        <v>30</v>
      </c>
      <c r="D717" s="64" t="s">
        <v>30</v>
      </c>
      <c r="E717" s="68"/>
    </row>
    <row r="718" spans="2:5" s="1" customFormat="1" ht="13.95" customHeight="1" x14ac:dyDescent="0.25">
      <c r="B718" s="64" t="s">
        <v>30</v>
      </c>
      <c r="C718" s="64" t="s">
        <v>30</v>
      </c>
      <c r="D718" s="64" t="s">
        <v>30</v>
      </c>
      <c r="E718" s="68"/>
    </row>
    <row r="719" spans="2:5" s="1" customFormat="1" ht="13.95" customHeight="1" x14ac:dyDescent="0.25">
      <c r="B719" s="64" t="s">
        <v>30</v>
      </c>
      <c r="C719" s="64" t="s">
        <v>30</v>
      </c>
      <c r="D719" s="64" t="s">
        <v>30</v>
      </c>
      <c r="E719" s="68"/>
    </row>
    <row r="720" spans="2:5" s="1" customFormat="1" ht="13.95" customHeight="1" x14ac:dyDescent="0.25">
      <c r="B720" s="64" t="s">
        <v>30</v>
      </c>
      <c r="C720" s="64" t="s">
        <v>30</v>
      </c>
      <c r="D720" s="64" t="s">
        <v>30</v>
      </c>
      <c r="E720" s="68"/>
    </row>
    <row r="721" spans="2:5" s="1" customFormat="1" ht="13.95" customHeight="1" x14ac:dyDescent="0.25">
      <c r="B721" s="64" t="s">
        <v>30</v>
      </c>
      <c r="C721" s="64" t="s">
        <v>30</v>
      </c>
      <c r="D721" s="64" t="s">
        <v>30</v>
      </c>
      <c r="E721" s="68"/>
    </row>
    <row r="722" spans="2:5" s="1" customFormat="1" ht="13.95" customHeight="1" x14ac:dyDescent="0.25">
      <c r="B722" s="64" t="s">
        <v>30</v>
      </c>
      <c r="C722" s="64" t="s">
        <v>30</v>
      </c>
      <c r="D722" s="64" t="s">
        <v>30</v>
      </c>
      <c r="E722" s="68"/>
    </row>
    <row r="723" spans="2:5" s="1" customFormat="1" ht="13.95" customHeight="1" x14ac:dyDescent="0.25">
      <c r="B723" s="64" t="s">
        <v>30</v>
      </c>
      <c r="C723" s="64" t="s">
        <v>30</v>
      </c>
      <c r="D723" s="64" t="s">
        <v>30</v>
      </c>
      <c r="E723" s="68"/>
    </row>
    <row r="724" spans="2:5" s="1" customFormat="1" ht="13.95" customHeight="1" x14ac:dyDescent="0.25">
      <c r="B724" s="64" t="s">
        <v>30</v>
      </c>
      <c r="C724" s="64" t="s">
        <v>30</v>
      </c>
      <c r="D724" s="64" t="s">
        <v>30</v>
      </c>
      <c r="E724" s="68"/>
    </row>
    <row r="725" spans="2:5" s="1" customFormat="1" ht="13.95" customHeight="1" x14ac:dyDescent="0.25">
      <c r="B725" s="64" t="s">
        <v>30</v>
      </c>
      <c r="C725" s="64" t="s">
        <v>30</v>
      </c>
      <c r="D725" s="64" t="s">
        <v>30</v>
      </c>
      <c r="E725" s="68"/>
    </row>
    <row r="726" spans="2:5" s="1" customFormat="1" ht="13.95" customHeight="1" x14ac:dyDescent="0.25">
      <c r="B726" s="64" t="s">
        <v>30</v>
      </c>
      <c r="C726" s="64" t="s">
        <v>30</v>
      </c>
      <c r="D726" s="64" t="s">
        <v>30</v>
      </c>
      <c r="E726" s="68"/>
    </row>
    <row r="727" spans="2:5" s="1" customFormat="1" ht="13.95" customHeight="1" x14ac:dyDescent="0.25">
      <c r="B727" s="64" t="s">
        <v>30</v>
      </c>
      <c r="C727" s="64" t="s">
        <v>30</v>
      </c>
      <c r="D727" s="64" t="s">
        <v>30</v>
      </c>
      <c r="E727" s="68"/>
    </row>
    <row r="728" spans="2:5" s="1" customFormat="1" ht="13.95" customHeight="1" x14ac:dyDescent="0.25">
      <c r="B728" s="64" t="s">
        <v>30</v>
      </c>
      <c r="C728" s="64" t="s">
        <v>30</v>
      </c>
      <c r="D728" s="64" t="s">
        <v>30</v>
      </c>
      <c r="E728" s="68"/>
    </row>
    <row r="729" spans="2:5" s="1" customFormat="1" ht="13.95" customHeight="1" x14ac:dyDescent="0.25">
      <c r="B729" s="64" t="s">
        <v>30</v>
      </c>
      <c r="C729" s="64" t="s">
        <v>30</v>
      </c>
      <c r="D729" s="64" t="s">
        <v>30</v>
      </c>
      <c r="E729" s="68"/>
    </row>
    <row r="730" spans="2:5" s="1" customFormat="1" ht="13.95" customHeight="1" x14ac:dyDescent="0.25">
      <c r="B730" s="64" t="s">
        <v>30</v>
      </c>
      <c r="C730" s="64" t="s">
        <v>30</v>
      </c>
      <c r="D730" s="64" t="s">
        <v>30</v>
      </c>
      <c r="E730" s="68"/>
    </row>
    <row r="731" spans="2:5" s="1" customFormat="1" ht="13.95" customHeight="1" x14ac:dyDescent="0.25">
      <c r="B731" s="64" t="s">
        <v>30</v>
      </c>
      <c r="C731" s="64" t="s">
        <v>30</v>
      </c>
      <c r="D731" s="64" t="s">
        <v>30</v>
      </c>
      <c r="E731" s="68"/>
    </row>
    <row r="732" spans="2:5" s="1" customFormat="1" ht="13.95" customHeight="1" x14ac:dyDescent="0.25">
      <c r="B732" s="64" t="s">
        <v>30</v>
      </c>
      <c r="C732" s="64" t="s">
        <v>30</v>
      </c>
      <c r="D732" s="64" t="s">
        <v>30</v>
      </c>
      <c r="E732" s="68"/>
    </row>
    <row r="733" spans="2:5" s="1" customFormat="1" ht="13.95" customHeight="1" x14ac:dyDescent="0.25">
      <c r="B733" s="64" t="s">
        <v>30</v>
      </c>
      <c r="C733" s="64" t="s">
        <v>30</v>
      </c>
      <c r="D733" s="64" t="s">
        <v>30</v>
      </c>
      <c r="E733" s="68"/>
    </row>
    <row r="734" spans="2:5" s="1" customFormat="1" ht="13.95" customHeight="1" x14ac:dyDescent="0.25">
      <c r="B734" s="64" t="s">
        <v>30</v>
      </c>
      <c r="C734" s="64" t="s">
        <v>30</v>
      </c>
      <c r="D734" s="64" t="s">
        <v>30</v>
      </c>
      <c r="E734" s="68"/>
    </row>
    <row r="735" spans="2:5" s="1" customFormat="1" ht="13.95" customHeight="1" x14ac:dyDescent="0.25">
      <c r="B735" s="64" t="s">
        <v>30</v>
      </c>
      <c r="C735" s="64" t="s">
        <v>30</v>
      </c>
      <c r="D735" s="64" t="s">
        <v>30</v>
      </c>
      <c r="E735" s="68"/>
    </row>
    <row r="736" spans="2:5" s="1" customFormat="1" ht="13.95" customHeight="1" x14ac:dyDescent="0.25">
      <c r="B736" s="64" t="s">
        <v>30</v>
      </c>
      <c r="C736" s="64" t="s">
        <v>30</v>
      </c>
      <c r="D736" s="64" t="s">
        <v>30</v>
      </c>
      <c r="E736" s="68"/>
    </row>
    <row r="737" spans="2:5" s="1" customFormat="1" ht="13.95" customHeight="1" x14ac:dyDescent="0.25">
      <c r="B737" s="64" t="s">
        <v>30</v>
      </c>
      <c r="C737" s="64" t="s">
        <v>30</v>
      </c>
      <c r="D737" s="64" t="s">
        <v>30</v>
      </c>
      <c r="E737" s="68"/>
    </row>
    <row r="738" spans="2:5" s="1" customFormat="1" ht="13.95" customHeight="1" x14ac:dyDescent="0.25">
      <c r="B738" s="64" t="s">
        <v>30</v>
      </c>
      <c r="C738" s="64" t="s">
        <v>30</v>
      </c>
      <c r="D738" s="64" t="s">
        <v>30</v>
      </c>
      <c r="E738" s="68"/>
    </row>
    <row r="739" spans="2:5" s="1" customFormat="1" ht="13.95" customHeight="1" x14ac:dyDescent="0.25">
      <c r="B739" s="64" t="s">
        <v>30</v>
      </c>
      <c r="C739" s="64" t="s">
        <v>30</v>
      </c>
      <c r="D739" s="64" t="s">
        <v>30</v>
      </c>
      <c r="E739" s="68"/>
    </row>
    <row r="740" spans="2:5" s="1" customFormat="1" ht="13.95" customHeight="1" x14ac:dyDescent="0.25">
      <c r="B740" s="64" t="s">
        <v>30</v>
      </c>
      <c r="C740" s="64" t="s">
        <v>30</v>
      </c>
      <c r="D740" s="64" t="s">
        <v>30</v>
      </c>
      <c r="E740" s="68"/>
    </row>
    <row r="741" spans="2:5" s="1" customFormat="1" ht="13.95" customHeight="1" x14ac:dyDescent="0.25">
      <c r="B741" s="64" t="s">
        <v>30</v>
      </c>
      <c r="C741" s="64" t="s">
        <v>30</v>
      </c>
      <c r="D741" s="64" t="s">
        <v>30</v>
      </c>
      <c r="E741" s="68"/>
    </row>
    <row r="742" spans="2:5" s="1" customFormat="1" ht="13.95" customHeight="1" x14ac:dyDescent="0.25">
      <c r="B742" s="64" t="s">
        <v>30</v>
      </c>
      <c r="C742" s="64" t="s">
        <v>30</v>
      </c>
      <c r="D742" s="64" t="s">
        <v>30</v>
      </c>
      <c r="E742" s="68"/>
    </row>
    <row r="743" spans="2:5" s="1" customFormat="1" ht="13.95" customHeight="1" x14ac:dyDescent="0.25">
      <c r="B743" s="64" t="s">
        <v>30</v>
      </c>
      <c r="C743" s="64" t="s">
        <v>30</v>
      </c>
      <c r="D743" s="64" t="s">
        <v>30</v>
      </c>
      <c r="E743" s="68"/>
    </row>
    <row r="744" spans="2:5" s="1" customFormat="1" ht="13.95" customHeight="1" x14ac:dyDescent="0.25">
      <c r="B744" s="64" t="s">
        <v>30</v>
      </c>
      <c r="C744" s="64" t="s">
        <v>30</v>
      </c>
      <c r="D744" s="64" t="s">
        <v>30</v>
      </c>
      <c r="E744" s="68"/>
    </row>
    <row r="745" spans="2:5" s="1" customFormat="1" ht="13.95" customHeight="1" x14ac:dyDescent="0.25">
      <c r="B745" s="64" t="s">
        <v>30</v>
      </c>
      <c r="C745" s="64" t="s">
        <v>30</v>
      </c>
      <c r="D745" s="64" t="s">
        <v>30</v>
      </c>
      <c r="E745" s="68"/>
    </row>
    <row r="746" spans="2:5" s="1" customFormat="1" ht="13.95" customHeight="1" x14ac:dyDescent="0.25">
      <c r="B746" s="64" t="s">
        <v>30</v>
      </c>
      <c r="C746" s="64" t="s">
        <v>30</v>
      </c>
      <c r="D746" s="64" t="s">
        <v>30</v>
      </c>
      <c r="E746" s="68"/>
    </row>
    <row r="747" spans="2:5" s="1" customFormat="1" ht="13.95" customHeight="1" x14ac:dyDescent="0.25">
      <c r="B747" s="64" t="s">
        <v>30</v>
      </c>
      <c r="C747" s="64" t="s">
        <v>30</v>
      </c>
      <c r="D747" s="64" t="s">
        <v>30</v>
      </c>
      <c r="E747" s="68"/>
    </row>
    <row r="748" spans="2:5" s="1" customFormat="1" ht="13.95" customHeight="1" x14ac:dyDescent="0.25">
      <c r="B748" s="64" t="s">
        <v>30</v>
      </c>
      <c r="C748" s="64" t="s">
        <v>30</v>
      </c>
      <c r="D748" s="64" t="s">
        <v>30</v>
      </c>
      <c r="E748" s="68"/>
    </row>
    <row r="749" spans="2:5" s="1" customFormat="1" ht="13.95" customHeight="1" x14ac:dyDescent="0.25">
      <c r="B749" s="64" t="s">
        <v>30</v>
      </c>
      <c r="C749" s="64" t="s">
        <v>30</v>
      </c>
      <c r="D749" s="64" t="s">
        <v>30</v>
      </c>
      <c r="E749" s="68"/>
    </row>
    <row r="750" spans="2:5" s="1" customFormat="1" ht="13.95" customHeight="1" x14ac:dyDescent="0.25">
      <c r="B750" s="64" t="s">
        <v>30</v>
      </c>
      <c r="C750" s="64" t="s">
        <v>30</v>
      </c>
      <c r="D750" s="64" t="s">
        <v>30</v>
      </c>
      <c r="E750" s="68"/>
    </row>
    <row r="751" spans="2:5" s="1" customFormat="1" ht="13.95" customHeight="1" x14ac:dyDescent="0.25">
      <c r="B751" s="64" t="s">
        <v>30</v>
      </c>
      <c r="C751" s="64" t="s">
        <v>30</v>
      </c>
      <c r="D751" s="64" t="s">
        <v>30</v>
      </c>
      <c r="E751" s="68"/>
    </row>
    <row r="752" spans="2:5" s="1" customFormat="1" ht="13.95" customHeight="1" x14ac:dyDescent="0.25">
      <c r="B752" s="64" t="s">
        <v>30</v>
      </c>
      <c r="C752" s="64" t="s">
        <v>30</v>
      </c>
      <c r="D752" s="64" t="s">
        <v>30</v>
      </c>
      <c r="E752" s="68"/>
    </row>
    <row r="753" spans="2:5" s="1" customFormat="1" ht="13.95" customHeight="1" x14ac:dyDescent="0.25">
      <c r="B753" s="64" t="s">
        <v>30</v>
      </c>
      <c r="C753" s="64" t="s">
        <v>30</v>
      </c>
      <c r="D753" s="64" t="s">
        <v>30</v>
      </c>
      <c r="E753" s="68"/>
    </row>
    <row r="754" spans="2:5" s="1" customFormat="1" ht="13.95" customHeight="1" x14ac:dyDescent="0.25">
      <c r="B754" s="64" t="s">
        <v>30</v>
      </c>
      <c r="C754" s="64" t="s">
        <v>30</v>
      </c>
      <c r="D754" s="64" t="s">
        <v>30</v>
      </c>
      <c r="E754" s="68"/>
    </row>
    <row r="755" spans="2:5" s="1" customFormat="1" ht="13.95" customHeight="1" x14ac:dyDescent="0.25">
      <c r="B755" s="64" t="s">
        <v>30</v>
      </c>
      <c r="C755" s="64" t="s">
        <v>30</v>
      </c>
      <c r="D755" s="64" t="s">
        <v>30</v>
      </c>
      <c r="E755" s="68"/>
    </row>
    <row r="756" spans="2:5" s="1" customFormat="1" ht="13.95" customHeight="1" x14ac:dyDescent="0.25">
      <c r="B756" s="64" t="s">
        <v>30</v>
      </c>
      <c r="C756" s="64" t="s">
        <v>30</v>
      </c>
      <c r="D756" s="64" t="s">
        <v>30</v>
      </c>
      <c r="E756" s="68"/>
    </row>
    <row r="757" spans="2:5" s="1" customFormat="1" ht="13.95" customHeight="1" x14ac:dyDescent="0.25">
      <c r="B757" s="64" t="s">
        <v>30</v>
      </c>
      <c r="C757" s="64" t="s">
        <v>30</v>
      </c>
      <c r="D757" s="64" t="s">
        <v>30</v>
      </c>
      <c r="E757" s="68"/>
    </row>
    <row r="758" spans="2:5" s="1" customFormat="1" ht="13.95" customHeight="1" x14ac:dyDescent="0.25">
      <c r="B758" s="64" t="s">
        <v>30</v>
      </c>
      <c r="C758" s="64" t="s">
        <v>30</v>
      </c>
      <c r="D758" s="64" t="s">
        <v>30</v>
      </c>
      <c r="E758" s="68"/>
    </row>
    <row r="759" spans="2:5" s="1" customFormat="1" ht="13.95" customHeight="1" x14ac:dyDescent="0.25">
      <c r="B759" s="64" t="s">
        <v>30</v>
      </c>
      <c r="C759" s="64" t="s">
        <v>30</v>
      </c>
      <c r="D759" s="64" t="s">
        <v>30</v>
      </c>
      <c r="E759" s="68"/>
    </row>
    <row r="760" spans="2:5" s="1" customFormat="1" ht="13.95" customHeight="1" x14ac:dyDescent="0.25">
      <c r="B760" s="64" t="s">
        <v>30</v>
      </c>
      <c r="C760" s="64" t="s">
        <v>30</v>
      </c>
      <c r="D760" s="64" t="s">
        <v>30</v>
      </c>
      <c r="E760" s="68"/>
    </row>
    <row r="761" spans="2:5" s="1" customFormat="1" ht="13.95" customHeight="1" x14ac:dyDescent="0.25">
      <c r="B761" s="64" t="s">
        <v>30</v>
      </c>
      <c r="C761" s="64" t="s">
        <v>30</v>
      </c>
      <c r="D761" s="64" t="s">
        <v>30</v>
      </c>
      <c r="E761" s="68"/>
    </row>
    <row r="762" spans="2:5" s="1" customFormat="1" ht="13.95" customHeight="1" x14ac:dyDescent="0.25">
      <c r="B762" s="64" t="s">
        <v>30</v>
      </c>
      <c r="C762" s="64" t="s">
        <v>30</v>
      </c>
      <c r="D762" s="64" t="s">
        <v>30</v>
      </c>
      <c r="E762" s="68"/>
    </row>
    <row r="763" spans="2:5" s="1" customFormat="1" ht="13.95" customHeight="1" x14ac:dyDescent="0.25">
      <c r="B763" s="64" t="s">
        <v>30</v>
      </c>
      <c r="C763" s="64" t="s">
        <v>30</v>
      </c>
      <c r="D763" s="64" t="s">
        <v>30</v>
      </c>
      <c r="E763" s="68"/>
    </row>
    <row r="764" spans="2:5" s="1" customFormat="1" ht="13.95" customHeight="1" x14ac:dyDescent="0.25">
      <c r="B764" s="64" t="s">
        <v>30</v>
      </c>
      <c r="C764" s="64" t="s">
        <v>30</v>
      </c>
      <c r="D764" s="64" t="s">
        <v>30</v>
      </c>
      <c r="E764" s="68"/>
    </row>
    <row r="765" spans="2:5" s="1" customFormat="1" ht="13.95" customHeight="1" x14ac:dyDescent="0.25">
      <c r="B765" s="64" t="s">
        <v>30</v>
      </c>
      <c r="C765" s="64" t="s">
        <v>30</v>
      </c>
      <c r="D765" s="64" t="s">
        <v>30</v>
      </c>
      <c r="E765" s="68"/>
    </row>
    <row r="766" spans="2:5" s="1" customFormat="1" ht="13.95" customHeight="1" x14ac:dyDescent="0.25">
      <c r="B766" s="64" t="s">
        <v>30</v>
      </c>
      <c r="C766" s="64" t="s">
        <v>30</v>
      </c>
      <c r="D766" s="64" t="s">
        <v>30</v>
      </c>
      <c r="E766" s="68"/>
    </row>
    <row r="767" spans="2:5" s="1" customFormat="1" ht="13.95" customHeight="1" x14ac:dyDescent="0.25">
      <c r="B767" s="64" t="s">
        <v>30</v>
      </c>
      <c r="C767" s="64" t="s">
        <v>30</v>
      </c>
      <c r="D767" s="64" t="s">
        <v>30</v>
      </c>
      <c r="E767" s="68"/>
    </row>
    <row r="768" spans="2:5" s="1" customFormat="1" ht="13.95" customHeight="1" x14ac:dyDescent="0.25">
      <c r="B768" s="64" t="s">
        <v>30</v>
      </c>
      <c r="C768" s="64" t="s">
        <v>30</v>
      </c>
      <c r="D768" s="64" t="s">
        <v>30</v>
      </c>
      <c r="E768" s="68"/>
    </row>
    <row r="769" spans="2:5" s="1" customFormat="1" ht="13.95" customHeight="1" x14ac:dyDescent="0.25">
      <c r="B769" s="64" t="s">
        <v>30</v>
      </c>
      <c r="C769" s="64" t="s">
        <v>30</v>
      </c>
      <c r="D769" s="64" t="s">
        <v>30</v>
      </c>
      <c r="E769" s="68"/>
    </row>
    <row r="770" spans="2:5" s="1" customFormat="1" ht="13.95" customHeight="1" x14ac:dyDescent="0.25">
      <c r="B770" s="64" t="s">
        <v>30</v>
      </c>
      <c r="C770" s="64" t="s">
        <v>30</v>
      </c>
      <c r="D770" s="64" t="s">
        <v>30</v>
      </c>
      <c r="E770" s="68"/>
    </row>
    <row r="771" spans="2:5" s="1" customFormat="1" ht="13.95" customHeight="1" x14ac:dyDescent="0.25">
      <c r="B771" s="64" t="s">
        <v>30</v>
      </c>
      <c r="C771" s="64" t="s">
        <v>30</v>
      </c>
      <c r="D771" s="64" t="s">
        <v>30</v>
      </c>
      <c r="E771" s="68"/>
    </row>
    <row r="772" spans="2:5" s="1" customFormat="1" ht="13.95" customHeight="1" x14ac:dyDescent="0.25">
      <c r="B772" s="64" t="s">
        <v>30</v>
      </c>
      <c r="C772" s="64" t="s">
        <v>30</v>
      </c>
      <c r="D772" s="64" t="s">
        <v>30</v>
      </c>
      <c r="E772" s="68"/>
    </row>
    <row r="773" spans="2:5" s="1" customFormat="1" ht="13.95" customHeight="1" x14ac:dyDescent="0.25">
      <c r="B773" s="64" t="s">
        <v>30</v>
      </c>
      <c r="C773" s="64" t="s">
        <v>30</v>
      </c>
      <c r="D773" s="64" t="s">
        <v>30</v>
      </c>
      <c r="E773" s="68"/>
    </row>
    <row r="774" spans="2:5" s="1" customFormat="1" ht="13.95" customHeight="1" x14ac:dyDescent="0.25">
      <c r="B774" s="64" t="s">
        <v>30</v>
      </c>
      <c r="C774" s="64" t="s">
        <v>30</v>
      </c>
      <c r="D774" s="64" t="s">
        <v>30</v>
      </c>
      <c r="E774" s="68"/>
    </row>
    <row r="775" spans="2:5" s="1" customFormat="1" ht="13.95" customHeight="1" x14ac:dyDescent="0.25">
      <c r="B775" s="64" t="s">
        <v>30</v>
      </c>
      <c r="C775" s="64" t="s">
        <v>30</v>
      </c>
      <c r="D775" s="64" t="s">
        <v>30</v>
      </c>
      <c r="E775" s="68"/>
    </row>
    <row r="776" spans="2:5" s="1" customFormat="1" ht="13.95" customHeight="1" x14ac:dyDescent="0.25">
      <c r="B776" s="64" t="s">
        <v>30</v>
      </c>
      <c r="C776" s="64" t="s">
        <v>30</v>
      </c>
      <c r="D776" s="64" t="s">
        <v>30</v>
      </c>
      <c r="E776" s="68"/>
    </row>
    <row r="777" spans="2:5" s="1" customFormat="1" ht="13.95" customHeight="1" x14ac:dyDescent="0.25">
      <c r="B777" s="64" t="s">
        <v>30</v>
      </c>
      <c r="C777" s="64" t="s">
        <v>30</v>
      </c>
      <c r="D777" s="64" t="s">
        <v>30</v>
      </c>
      <c r="E777" s="68"/>
    </row>
    <row r="778" spans="2:5" s="1" customFormat="1" ht="13.95" customHeight="1" x14ac:dyDescent="0.25">
      <c r="B778" s="64" t="s">
        <v>30</v>
      </c>
      <c r="C778" s="64" t="s">
        <v>30</v>
      </c>
      <c r="D778" s="64" t="s">
        <v>30</v>
      </c>
      <c r="E778" s="68"/>
    </row>
    <row r="779" spans="2:5" s="1" customFormat="1" ht="13.95" customHeight="1" x14ac:dyDescent="0.25">
      <c r="B779" s="64" t="s">
        <v>30</v>
      </c>
      <c r="C779" s="64" t="s">
        <v>30</v>
      </c>
      <c r="D779" s="64" t="s">
        <v>30</v>
      </c>
      <c r="E779" s="68"/>
    </row>
    <row r="780" spans="2:5" s="1" customFormat="1" ht="13.95" customHeight="1" x14ac:dyDescent="0.25">
      <c r="B780" s="64" t="s">
        <v>30</v>
      </c>
      <c r="C780" s="64" t="s">
        <v>30</v>
      </c>
      <c r="D780" s="64" t="s">
        <v>30</v>
      </c>
      <c r="E780" s="68"/>
    </row>
    <row r="781" spans="2:5" s="1" customFormat="1" ht="13.95" customHeight="1" x14ac:dyDescent="0.25">
      <c r="B781" s="64" t="s">
        <v>30</v>
      </c>
      <c r="C781" s="64" t="s">
        <v>30</v>
      </c>
      <c r="D781" s="64" t="s">
        <v>30</v>
      </c>
      <c r="E781" s="68"/>
    </row>
    <row r="782" spans="2:5" s="1" customFormat="1" ht="13.95" customHeight="1" x14ac:dyDescent="0.25">
      <c r="B782" s="64" t="s">
        <v>30</v>
      </c>
      <c r="C782" s="64" t="s">
        <v>30</v>
      </c>
      <c r="D782" s="64" t="s">
        <v>30</v>
      </c>
      <c r="E782" s="68"/>
    </row>
    <row r="783" spans="2:5" s="1" customFormat="1" ht="13.95" customHeight="1" x14ac:dyDescent="0.25">
      <c r="B783" s="64" t="s">
        <v>30</v>
      </c>
      <c r="C783" s="64" t="s">
        <v>30</v>
      </c>
      <c r="D783" s="64" t="s">
        <v>30</v>
      </c>
      <c r="E783" s="68"/>
    </row>
    <row r="784" spans="2:5" s="1" customFormat="1" ht="13.95" customHeight="1" x14ac:dyDescent="0.25">
      <c r="B784" s="64" t="s">
        <v>30</v>
      </c>
      <c r="C784" s="64" t="s">
        <v>30</v>
      </c>
      <c r="D784" s="64" t="s">
        <v>30</v>
      </c>
      <c r="E784" s="68"/>
    </row>
    <row r="785" spans="2:5" s="1" customFormat="1" ht="13.95" customHeight="1" x14ac:dyDescent="0.25">
      <c r="B785" s="64" t="s">
        <v>30</v>
      </c>
      <c r="C785" s="64" t="s">
        <v>30</v>
      </c>
      <c r="D785" s="64" t="s">
        <v>30</v>
      </c>
      <c r="E785" s="68"/>
    </row>
    <row r="786" spans="2:5" s="1" customFormat="1" ht="13.95" customHeight="1" x14ac:dyDescent="0.25">
      <c r="B786" s="64" t="s">
        <v>30</v>
      </c>
      <c r="C786" s="64" t="s">
        <v>30</v>
      </c>
      <c r="D786" s="64" t="s">
        <v>30</v>
      </c>
      <c r="E786" s="68"/>
    </row>
    <row r="787" spans="2:5" s="1" customFormat="1" ht="13.95" customHeight="1" x14ac:dyDescent="0.25">
      <c r="B787" s="64" t="s">
        <v>30</v>
      </c>
      <c r="C787" s="64" t="s">
        <v>30</v>
      </c>
      <c r="D787" s="64" t="s">
        <v>30</v>
      </c>
      <c r="E787" s="68"/>
    </row>
    <row r="788" spans="2:5" s="1" customFormat="1" ht="13.95" customHeight="1" x14ac:dyDescent="0.25">
      <c r="B788" s="64" t="s">
        <v>30</v>
      </c>
      <c r="C788" s="64" t="s">
        <v>30</v>
      </c>
      <c r="D788" s="64" t="s">
        <v>30</v>
      </c>
      <c r="E788" s="68"/>
    </row>
    <row r="789" spans="2:5" s="1" customFormat="1" ht="13.95" customHeight="1" x14ac:dyDescent="0.25">
      <c r="B789" s="64" t="s">
        <v>30</v>
      </c>
      <c r="C789" s="64" t="s">
        <v>30</v>
      </c>
      <c r="D789" s="64" t="s">
        <v>30</v>
      </c>
      <c r="E789" s="68"/>
    </row>
    <row r="790" spans="2:5" s="1" customFormat="1" ht="13.95" customHeight="1" x14ac:dyDescent="0.25">
      <c r="B790" s="64" t="s">
        <v>30</v>
      </c>
      <c r="C790" s="64" t="s">
        <v>30</v>
      </c>
      <c r="D790" s="64" t="s">
        <v>30</v>
      </c>
      <c r="E790" s="68"/>
    </row>
    <row r="791" spans="2:5" s="1" customFormat="1" ht="13.95" customHeight="1" x14ac:dyDescent="0.25">
      <c r="B791" s="64" t="s">
        <v>30</v>
      </c>
      <c r="C791" s="64" t="s">
        <v>30</v>
      </c>
      <c r="D791" s="64" t="s">
        <v>30</v>
      </c>
      <c r="E791" s="68"/>
    </row>
    <row r="792" spans="2:5" s="1" customFormat="1" ht="13.95" customHeight="1" x14ac:dyDescent="0.25">
      <c r="B792" s="64" t="s">
        <v>30</v>
      </c>
      <c r="C792" s="64" t="s">
        <v>30</v>
      </c>
      <c r="D792" s="64" t="s">
        <v>30</v>
      </c>
      <c r="E792" s="68"/>
    </row>
    <row r="793" spans="2:5" s="1" customFormat="1" ht="13.95" customHeight="1" x14ac:dyDescent="0.25">
      <c r="B793" s="64" t="s">
        <v>30</v>
      </c>
      <c r="C793" s="64" t="s">
        <v>30</v>
      </c>
      <c r="D793" s="64" t="s">
        <v>30</v>
      </c>
      <c r="E793" s="68"/>
    </row>
    <row r="794" spans="2:5" s="1" customFormat="1" ht="13.95" customHeight="1" x14ac:dyDescent="0.25">
      <c r="B794" s="64" t="s">
        <v>30</v>
      </c>
      <c r="C794" s="64" t="s">
        <v>30</v>
      </c>
      <c r="D794" s="64" t="s">
        <v>30</v>
      </c>
      <c r="E794" s="68"/>
    </row>
    <row r="795" spans="2:5" s="1" customFormat="1" ht="13.95" customHeight="1" x14ac:dyDescent="0.25">
      <c r="B795" s="64" t="s">
        <v>30</v>
      </c>
      <c r="C795" s="64" t="s">
        <v>30</v>
      </c>
      <c r="D795" s="64" t="s">
        <v>30</v>
      </c>
      <c r="E795" s="68"/>
    </row>
    <row r="796" spans="2:5" s="1" customFormat="1" ht="13.95" customHeight="1" x14ac:dyDescent="0.25">
      <c r="B796" s="64" t="s">
        <v>30</v>
      </c>
      <c r="C796" s="64" t="s">
        <v>30</v>
      </c>
      <c r="D796" s="64" t="s">
        <v>30</v>
      </c>
      <c r="E796" s="68"/>
    </row>
    <row r="797" spans="2:5" s="1" customFormat="1" ht="13.95" customHeight="1" x14ac:dyDescent="0.25">
      <c r="B797" s="64" t="s">
        <v>30</v>
      </c>
      <c r="C797" s="64" t="s">
        <v>30</v>
      </c>
      <c r="D797" s="64" t="s">
        <v>30</v>
      </c>
      <c r="E797" s="68"/>
    </row>
    <row r="798" spans="2:5" s="1" customFormat="1" ht="13.95" customHeight="1" x14ac:dyDescent="0.25">
      <c r="B798" s="64" t="s">
        <v>30</v>
      </c>
      <c r="C798" s="64" t="s">
        <v>30</v>
      </c>
      <c r="D798" s="64" t="s">
        <v>30</v>
      </c>
      <c r="E798" s="68"/>
    </row>
    <row r="799" spans="2:5" s="1" customFormat="1" ht="13.95" customHeight="1" x14ac:dyDescent="0.25">
      <c r="B799" s="64" t="s">
        <v>30</v>
      </c>
      <c r="C799" s="64" t="s">
        <v>30</v>
      </c>
      <c r="D799" s="64" t="s">
        <v>30</v>
      </c>
      <c r="E799" s="68"/>
    </row>
    <row r="800" spans="2:5" s="1" customFormat="1" ht="13.95" customHeight="1" x14ac:dyDescent="0.25">
      <c r="B800" s="64" t="s">
        <v>30</v>
      </c>
      <c r="C800" s="64" t="s">
        <v>30</v>
      </c>
      <c r="D800" s="64" t="s">
        <v>30</v>
      </c>
      <c r="E800" s="68"/>
    </row>
    <row r="801" spans="2:5" s="1" customFormat="1" ht="13.95" customHeight="1" x14ac:dyDescent="0.25">
      <c r="B801" s="64" t="s">
        <v>30</v>
      </c>
      <c r="C801" s="64" t="s">
        <v>30</v>
      </c>
      <c r="D801" s="64" t="s">
        <v>30</v>
      </c>
      <c r="E801" s="68"/>
    </row>
    <row r="802" spans="2:5" s="1" customFormat="1" ht="13.95" customHeight="1" x14ac:dyDescent="0.25">
      <c r="B802" s="64" t="s">
        <v>30</v>
      </c>
      <c r="C802" s="64" t="s">
        <v>30</v>
      </c>
      <c r="D802" s="64" t="s">
        <v>30</v>
      </c>
      <c r="E802" s="68"/>
    </row>
    <row r="803" spans="2:5" s="1" customFormat="1" ht="13.95" customHeight="1" x14ac:dyDescent="0.25">
      <c r="B803" s="64" t="s">
        <v>30</v>
      </c>
      <c r="C803" s="64" t="s">
        <v>30</v>
      </c>
      <c r="D803" s="64" t="s">
        <v>30</v>
      </c>
      <c r="E803" s="68"/>
    </row>
    <row r="804" spans="2:5" s="1" customFormat="1" ht="13.95" customHeight="1" x14ac:dyDescent="0.25">
      <c r="B804" s="64" t="s">
        <v>30</v>
      </c>
      <c r="C804" s="64" t="s">
        <v>30</v>
      </c>
      <c r="D804" s="64" t="s">
        <v>30</v>
      </c>
      <c r="E804" s="68"/>
    </row>
    <row r="805" spans="2:5" s="1" customFormat="1" ht="13.95" customHeight="1" x14ac:dyDescent="0.25">
      <c r="B805" s="64" t="s">
        <v>30</v>
      </c>
      <c r="C805" s="64" t="s">
        <v>30</v>
      </c>
      <c r="D805" s="64" t="s">
        <v>30</v>
      </c>
      <c r="E805" s="68"/>
    </row>
    <row r="806" spans="2:5" s="1" customFormat="1" ht="13.95" customHeight="1" x14ac:dyDescent="0.25">
      <c r="B806" s="64" t="s">
        <v>30</v>
      </c>
      <c r="C806" s="64" t="s">
        <v>30</v>
      </c>
      <c r="D806" s="64" t="s">
        <v>30</v>
      </c>
      <c r="E806" s="68"/>
    </row>
    <row r="807" spans="2:5" s="1" customFormat="1" ht="13.95" customHeight="1" x14ac:dyDescent="0.25">
      <c r="B807" s="64" t="s">
        <v>30</v>
      </c>
      <c r="C807" s="64" t="s">
        <v>30</v>
      </c>
      <c r="D807" s="64" t="s">
        <v>30</v>
      </c>
      <c r="E807" s="68"/>
    </row>
    <row r="808" spans="2:5" s="1" customFormat="1" ht="13.95" customHeight="1" x14ac:dyDescent="0.25">
      <c r="B808" s="64" t="s">
        <v>30</v>
      </c>
      <c r="C808" s="64" t="s">
        <v>30</v>
      </c>
      <c r="D808" s="64" t="s">
        <v>30</v>
      </c>
      <c r="E808" s="68"/>
    </row>
    <row r="809" spans="2:5" s="1" customFormat="1" ht="13.95" customHeight="1" x14ac:dyDescent="0.25">
      <c r="B809" s="64" t="s">
        <v>30</v>
      </c>
      <c r="C809" s="64" t="s">
        <v>30</v>
      </c>
      <c r="D809" s="64" t="s">
        <v>30</v>
      </c>
      <c r="E809" s="68"/>
    </row>
    <row r="810" spans="2:5" s="1" customFormat="1" ht="13.95" customHeight="1" x14ac:dyDescent="0.25">
      <c r="B810" s="64" t="s">
        <v>30</v>
      </c>
      <c r="C810" s="64" t="s">
        <v>30</v>
      </c>
      <c r="D810" s="64" t="s">
        <v>30</v>
      </c>
      <c r="E810" s="68"/>
    </row>
    <row r="811" spans="2:5" s="1" customFormat="1" ht="13.95" customHeight="1" x14ac:dyDescent="0.25">
      <c r="B811" s="64" t="s">
        <v>30</v>
      </c>
      <c r="C811" s="64" t="s">
        <v>30</v>
      </c>
      <c r="D811" s="64" t="s">
        <v>30</v>
      </c>
      <c r="E811" s="68"/>
    </row>
    <row r="812" spans="2:5" s="1" customFormat="1" ht="13.95" customHeight="1" x14ac:dyDescent="0.25">
      <c r="B812" s="64" t="s">
        <v>30</v>
      </c>
      <c r="C812" s="64" t="s">
        <v>30</v>
      </c>
      <c r="D812" s="64" t="s">
        <v>30</v>
      </c>
      <c r="E812" s="68"/>
    </row>
    <row r="813" spans="2:5" s="1" customFormat="1" ht="13.95" customHeight="1" x14ac:dyDescent="0.25">
      <c r="B813" s="64" t="s">
        <v>30</v>
      </c>
      <c r="C813" s="64" t="s">
        <v>30</v>
      </c>
      <c r="D813" s="64" t="s">
        <v>30</v>
      </c>
      <c r="E813" s="68"/>
    </row>
    <row r="814" spans="2:5" s="1" customFormat="1" ht="13.95" customHeight="1" x14ac:dyDescent="0.25">
      <c r="B814" s="64" t="s">
        <v>30</v>
      </c>
      <c r="C814" s="64" t="s">
        <v>30</v>
      </c>
      <c r="D814" s="64" t="s">
        <v>30</v>
      </c>
      <c r="E814" s="68"/>
    </row>
    <row r="815" spans="2:5" s="1" customFormat="1" ht="13.95" customHeight="1" x14ac:dyDescent="0.25">
      <c r="B815" s="64" t="s">
        <v>30</v>
      </c>
      <c r="C815" s="64" t="s">
        <v>30</v>
      </c>
      <c r="D815" s="64" t="s">
        <v>30</v>
      </c>
      <c r="E815" s="68"/>
    </row>
    <row r="816" spans="2:5" s="1" customFormat="1" ht="13.95" customHeight="1" x14ac:dyDescent="0.25">
      <c r="B816" s="64" t="s">
        <v>30</v>
      </c>
      <c r="C816" s="64" t="s">
        <v>30</v>
      </c>
      <c r="D816" s="64" t="s">
        <v>30</v>
      </c>
      <c r="E816" s="68"/>
    </row>
    <row r="817" spans="2:5" s="1" customFormat="1" ht="13.95" customHeight="1" x14ac:dyDescent="0.25">
      <c r="B817" s="64" t="s">
        <v>30</v>
      </c>
      <c r="C817" s="64" t="s">
        <v>30</v>
      </c>
      <c r="D817" s="64" t="s">
        <v>30</v>
      </c>
      <c r="E817" s="68"/>
    </row>
    <row r="818" spans="2:5" s="1" customFormat="1" ht="13.95" customHeight="1" x14ac:dyDescent="0.25">
      <c r="B818" s="64" t="s">
        <v>30</v>
      </c>
      <c r="C818" s="64" t="s">
        <v>30</v>
      </c>
      <c r="D818" s="64" t="s">
        <v>30</v>
      </c>
      <c r="E818" s="68"/>
    </row>
    <row r="819" spans="2:5" s="1" customFormat="1" ht="13.95" customHeight="1" x14ac:dyDescent="0.25">
      <c r="B819" s="64" t="s">
        <v>30</v>
      </c>
      <c r="C819" s="64" t="s">
        <v>30</v>
      </c>
      <c r="D819" s="64" t="s">
        <v>30</v>
      </c>
      <c r="E819" s="68"/>
    </row>
    <row r="820" spans="2:5" s="1" customFormat="1" ht="13.95" customHeight="1" x14ac:dyDescent="0.25">
      <c r="B820" s="64" t="s">
        <v>30</v>
      </c>
      <c r="C820" s="64" t="s">
        <v>30</v>
      </c>
      <c r="D820" s="64" t="s">
        <v>30</v>
      </c>
      <c r="E820" s="68"/>
    </row>
    <row r="821" spans="2:5" s="1" customFormat="1" ht="13.95" customHeight="1" x14ac:dyDescent="0.25">
      <c r="B821" s="64" t="s">
        <v>30</v>
      </c>
      <c r="C821" s="64" t="s">
        <v>30</v>
      </c>
      <c r="D821" s="64" t="s">
        <v>30</v>
      </c>
      <c r="E821" s="68"/>
    </row>
    <row r="822" spans="2:5" s="1" customFormat="1" ht="13.95" customHeight="1" x14ac:dyDescent="0.25">
      <c r="B822" s="64" t="s">
        <v>30</v>
      </c>
      <c r="C822" s="64" t="s">
        <v>30</v>
      </c>
      <c r="D822" s="64" t="s">
        <v>30</v>
      </c>
      <c r="E822" s="68"/>
    </row>
    <row r="823" spans="2:5" s="1" customFormat="1" ht="13.95" customHeight="1" x14ac:dyDescent="0.25">
      <c r="B823" s="64" t="s">
        <v>30</v>
      </c>
      <c r="C823" s="64" t="s">
        <v>30</v>
      </c>
      <c r="D823" s="64" t="s">
        <v>30</v>
      </c>
      <c r="E823" s="68"/>
    </row>
    <row r="824" spans="2:5" s="1" customFormat="1" ht="13.95" customHeight="1" x14ac:dyDescent="0.25">
      <c r="B824" s="64" t="s">
        <v>30</v>
      </c>
      <c r="C824" s="64" t="s">
        <v>30</v>
      </c>
      <c r="D824" s="64" t="s">
        <v>30</v>
      </c>
      <c r="E824" s="68"/>
    </row>
    <row r="825" spans="2:5" s="1" customFormat="1" ht="13.95" customHeight="1" x14ac:dyDescent="0.25">
      <c r="B825" s="64" t="s">
        <v>30</v>
      </c>
      <c r="C825" s="64" t="s">
        <v>30</v>
      </c>
      <c r="D825" s="64" t="s">
        <v>30</v>
      </c>
      <c r="E825" s="68"/>
    </row>
    <row r="826" spans="2:5" s="1" customFormat="1" ht="13.95" customHeight="1" x14ac:dyDescent="0.25">
      <c r="B826" s="64" t="s">
        <v>30</v>
      </c>
      <c r="C826" s="64" t="s">
        <v>30</v>
      </c>
      <c r="D826" s="64" t="s">
        <v>30</v>
      </c>
      <c r="E826" s="68"/>
    </row>
    <row r="827" spans="2:5" s="1" customFormat="1" ht="13.95" customHeight="1" x14ac:dyDescent="0.25">
      <c r="B827" s="64" t="s">
        <v>30</v>
      </c>
      <c r="C827" s="64" t="s">
        <v>30</v>
      </c>
      <c r="D827" s="64" t="s">
        <v>30</v>
      </c>
      <c r="E827" s="68"/>
    </row>
    <row r="828" spans="2:5" s="1" customFormat="1" ht="13.95" customHeight="1" x14ac:dyDescent="0.25">
      <c r="B828" s="64" t="s">
        <v>30</v>
      </c>
      <c r="C828" s="64" t="s">
        <v>30</v>
      </c>
      <c r="D828" s="64" t="s">
        <v>30</v>
      </c>
      <c r="E828" s="68"/>
    </row>
    <row r="829" spans="2:5" s="1" customFormat="1" ht="13.95" customHeight="1" x14ac:dyDescent="0.25">
      <c r="B829" s="64" t="s">
        <v>30</v>
      </c>
      <c r="C829" s="64" t="s">
        <v>30</v>
      </c>
      <c r="D829" s="64" t="s">
        <v>30</v>
      </c>
      <c r="E829" s="68"/>
    </row>
    <row r="830" spans="2:5" s="1" customFormat="1" ht="13.95" customHeight="1" x14ac:dyDescent="0.25">
      <c r="B830" s="64" t="s">
        <v>30</v>
      </c>
      <c r="C830" s="64" t="s">
        <v>30</v>
      </c>
      <c r="D830" s="64" t="s">
        <v>30</v>
      </c>
      <c r="E830" s="68"/>
    </row>
    <row r="831" spans="2:5" s="1" customFormat="1" ht="13.95" customHeight="1" x14ac:dyDescent="0.25">
      <c r="B831" s="64" t="s">
        <v>30</v>
      </c>
      <c r="C831" s="64" t="s">
        <v>30</v>
      </c>
      <c r="D831" s="64" t="s">
        <v>30</v>
      </c>
      <c r="E831" s="68"/>
    </row>
    <row r="832" spans="2:5" s="1" customFormat="1" ht="13.95" customHeight="1" x14ac:dyDescent="0.25">
      <c r="B832" s="64" t="s">
        <v>30</v>
      </c>
      <c r="C832" s="64" t="s">
        <v>30</v>
      </c>
      <c r="D832" s="64" t="s">
        <v>30</v>
      </c>
      <c r="E832" s="68"/>
    </row>
    <row r="833" spans="2:5" s="1" customFormat="1" ht="13.95" customHeight="1" x14ac:dyDescent="0.25">
      <c r="B833" s="64" t="s">
        <v>30</v>
      </c>
      <c r="C833" s="64" t="s">
        <v>30</v>
      </c>
      <c r="D833" s="64" t="s">
        <v>30</v>
      </c>
      <c r="E833" s="68"/>
    </row>
    <row r="834" spans="2:5" s="1" customFormat="1" ht="13.95" customHeight="1" x14ac:dyDescent="0.25">
      <c r="B834" s="64" t="s">
        <v>30</v>
      </c>
      <c r="C834" s="64" t="s">
        <v>30</v>
      </c>
      <c r="D834" s="64" t="s">
        <v>30</v>
      </c>
      <c r="E834" s="68"/>
    </row>
    <row r="835" spans="2:5" s="1" customFormat="1" ht="13.95" customHeight="1" x14ac:dyDescent="0.25">
      <c r="B835" s="64" t="s">
        <v>30</v>
      </c>
      <c r="C835" s="64" t="s">
        <v>30</v>
      </c>
      <c r="D835" s="64" t="s">
        <v>30</v>
      </c>
      <c r="E835" s="68"/>
    </row>
    <row r="836" spans="2:5" s="1" customFormat="1" ht="13.95" customHeight="1" x14ac:dyDescent="0.25">
      <c r="B836" s="64" t="s">
        <v>30</v>
      </c>
      <c r="C836" s="64" t="s">
        <v>30</v>
      </c>
      <c r="D836" s="64" t="s">
        <v>30</v>
      </c>
      <c r="E836" s="68"/>
    </row>
    <row r="837" spans="2:5" s="1" customFormat="1" ht="13.95" customHeight="1" x14ac:dyDescent="0.25">
      <c r="B837" s="64" t="s">
        <v>30</v>
      </c>
      <c r="C837" s="64" t="s">
        <v>30</v>
      </c>
      <c r="D837" s="64" t="s">
        <v>30</v>
      </c>
      <c r="E837" s="68"/>
    </row>
    <row r="838" spans="2:5" s="1" customFormat="1" ht="13.95" customHeight="1" x14ac:dyDescent="0.25">
      <c r="B838" s="64" t="s">
        <v>30</v>
      </c>
      <c r="C838" s="64" t="s">
        <v>30</v>
      </c>
      <c r="D838" s="64" t="s">
        <v>30</v>
      </c>
      <c r="E838" s="68"/>
    </row>
    <row r="839" spans="2:5" s="1" customFormat="1" ht="13.95" customHeight="1" x14ac:dyDescent="0.25">
      <c r="B839" s="64" t="s">
        <v>30</v>
      </c>
      <c r="C839" s="64" t="s">
        <v>30</v>
      </c>
      <c r="D839" s="64" t="s">
        <v>30</v>
      </c>
      <c r="E839" s="68"/>
    </row>
    <row r="840" spans="2:5" s="1" customFormat="1" ht="13.95" customHeight="1" x14ac:dyDescent="0.25">
      <c r="B840" s="64" t="s">
        <v>30</v>
      </c>
      <c r="C840" s="64" t="s">
        <v>30</v>
      </c>
      <c r="D840" s="64" t="s">
        <v>30</v>
      </c>
      <c r="E840" s="68"/>
    </row>
    <row r="841" spans="2:5" s="1" customFormat="1" ht="13.95" customHeight="1" x14ac:dyDescent="0.25">
      <c r="B841" s="64" t="s">
        <v>30</v>
      </c>
      <c r="C841" s="64" t="s">
        <v>30</v>
      </c>
      <c r="D841" s="64" t="s">
        <v>30</v>
      </c>
      <c r="E841" s="68"/>
    </row>
    <row r="842" spans="2:5" s="1" customFormat="1" ht="13.95" customHeight="1" x14ac:dyDescent="0.25">
      <c r="B842" s="64" t="s">
        <v>30</v>
      </c>
      <c r="C842" s="64" t="s">
        <v>30</v>
      </c>
      <c r="D842" s="64" t="s">
        <v>30</v>
      </c>
      <c r="E842" s="68"/>
    </row>
    <row r="843" spans="2:5" s="1" customFormat="1" ht="13.95" customHeight="1" x14ac:dyDescent="0.25">
      <c r="B843" s="64" t="s">
        <v>30</v>
      </c>
      <c r="C843" s="64" t="s">
        <v>30</v>
      </c>
      <c r="D843" s="64" t="s">
        <v>30</v>
      </c>
      <c r="E843" s="68"/>
    </row>
    <row r="844" spans="2:5" s="1" customFormat="1" ht="13.95" customHeight="1" x14ac:dyDescent="0.25">
      <c r="B844" s="64" t="s">
        <v>30</v>
      </c>
      <c r="C844" s="64" t="s">
        <v>30</v>
      </c>
      <c r="D844" s="64" t="s">
        <v>30</v>
      </c>
      <c r="E844" s="68"/>
    </row>
    <row r="845" spans="2:5" s="1" customFormat="1" ht="13.95" customHeight="1" x14ac:dyDescent="0.25">
      <c r="B845" s="64" t="s">
        <v>30</v>
      </c>
      <c r="C845" s="64" t="s">
        <v>30</v>
      </c>
      <c r="D845" s="64" t="s">
        <v>30</v>
      </c>
      <c r="E845" s="68"/>
    </row>
    <row r="846" spans="2:5" s="1" customFormat="1" ht="13.95" customHeight="1" x14ac:dyDescent="0.25">
      <c r="B846" s="64" t="s">
        <v>30</v>
      </c>
      <c r="C846" s="64" t="s">
        <v>30</v>
      </c>
      <c r="D846" s="64" t="s">
        <v>30</v>
      </c>
      <c r="E846" s="68"/>
    </row>
    <row r="847" spans="2:5" s="1" customFormat="1" ht="13.95" customHeight="1" x14ac:dyDescent="0.25">
      <c r="B847" s="64" t="s">
        <v>30</v>
      </c>
      <c r="C847" s="64" t="s">
        <v>30</v>
      </c>
      <c r="D847" s="64" t="s">
        <v>30</v>
      </c>
      <c r="E847" s="68"/>
    </row>
    <row r="848" spans="2:5" s="1" customFormat="1" ht="13.95" customHeight="1" x14ac:dyDescent="0.25">
      <c r="B848" s="64" t="s">
        <v>30</v>
      </c>
      <c r="C848" s="64" t="s">
        <v>30</v>
      </c>
      <c r="D848" s="64" t="s">
        <v>30</v>
      </c>
      <c r="E848" s="68"/>
    </row>
    <row r="849" spans="2:5" s="1" customFormat="1" ht="13.95" customHeight="1" x14ac:dyDescent="0.25">
      <c r="B849" s="64" t="s">
        <v>30</v>
      </c>
      <c r="C849" s="64" t="s">
        <v>30</v>
      </c>
      <c r="D849" s="64" t="s">
        <v>30</v>
      </c>
      <c r="E849" s="68"/>
    </row>
    <row r="850" spans="2:5" s="1" customFormat="1" ht="13.95" customHeight="1" x14ac:dyDescent="0.25">
      <c r="B850" s="64" t="s">
        <v>30</v>
      </c>
      <c r="C850" s="64" t="s">
        <v>30</v>
      </c>
      <c r="D850" s="64" t="s">
        <v>30</v>
      </c>
      <c r="E850" s="68"/>
    </row>
    <row r="851" spans="2:5" s="1" customFormat="1" ht="13.95" customHeight="1" x14ac:dyDescent="0.25">
      <c r="B851" s="64" t="s">
        <v>30</v>
      </c>
      <c r="C851" s="64" t="s">
        <v>30</v>
      </c>
      <c r="D851" s="64" t="s">
        <v>30</v>
      </c>
      <c r="E851" s="68"/>
    </row>
    <row r="852" spans="2:5" s="1" customFormat="1" ht="13.95" customHeight="1" x14ac:dyDescent="0.25">
      <c r="B852" s="64" t="s">
        <v>30</v>
      </c>
      <c r="C852" s="64" t="s">
        <v>30</v>
      </c>
      <c r="D852" s="64" t="s">
        <v>30</v>
      </c>
      <c r="E852" s="68"/>
    </row>
    <row r="853" spans="2:5" s="1" customFormat="1" ht="13.95" customHeight="1" x14ac:dyDescent="0.25">
      <c r="B853" s="64" t="s">
        <v>30</v>
      </c>
      <c r="C853" s="64" t="s">
        <v>30</v>
      </c>
      <c r="D853" s="64" t="s">
        <v>30</v>
      </c>
      <c r="E853" s="68"/>
    </row>
    <row r="854" spans="2:5" s="1" customFormat="1" ht="13.95" customHeight="1" x14ac:dyDescent="0.25">
      <c r="B854" s="64" t="s">
        <v>30</v>
      </c>
      <c r="C854" s="64" t="s">
        <v>30</v>
      </c>
      <c r="D854" s="64" t="s">
        <v>30</v>
      </c>
      <c r="E854" s="68"/>
    </row>
    <row r="855" spans="2:5" s="1" customFormat="1" ht="13.95" customHeight="1" x14ac:dyDescent="0.25">
      <c r="B855" s="64" t="s">
        <v>30</v>
      </c>
      <c r="C855" s="64" t="s">
        <v>30</v>
      </c>
      <c r="D855" s="64" t="s">
        <v>30</v>
      </c>
      <c r="E855" s="68"/>
    </row>
    <row r="856" spans="2:5" s="1" customFormat="1" ht="13.95" customHeight="1" x14ac:dyDescent="0.25">
      <c r="B856" s="64" t="s">
        <v>30</v>
      </c>
      <c r="C856" s="64" t="s">
        <v>30</v>
      </c>
      <c r="D856" s="64" t="s">
        <v>30</v>
      </c>
      <c r="E856" s="68"/>
    </row>
    <row r="857" spans="2:5" s="1" customFormat="1" ht="13.95" customHeight="1" x14ac:dyDescent="0.25">
      <c r="B857" s="64" t="s">
        <v>30</v>
      </c>
      <c r="C857" s="64" t="s">
        <v>30</v>
      </c>
      <c r="D857" s="64" t="s">
        <v>30</v>
      </c>
      <c r="E857" s="68"/>
    </row>
    <row r="858" spans="2:5" s="1" customFormat="1" ht="13.95" customHeight="1" x14ac:dyDescent="0.25">
      <c r="B858" s="64" t="s">
        <v>30</v>
      </c>
      <c r="C858" s="64" t="s">
        <v>30</v>
      </c>
      <c r="D858" s="64" t="s">
        <v>30</v>
      </c>
      <c r="E858" s="68"/>
    </row>
    <row r="859" spans="2:5" s="1" customFormat="1" ht="13.95" customHeight="1" x14ac:dyDescent="0.25">
      <c r="B859" s="64" t="s">
        <v>30</v>
      </c>
      <c r="C859" s="64" t="s">
        <v>30</v>
      </c>
      <c r="D859" s="64" t="s">
        <v>30</v>
      </c>
      <c r="E859" s="68"/>
    </row>
    <row r="860" spans="2:5" s="1" customFormat="1" ht="13.95" customHeight="1" x14ac:dyDescent="0.25">
      <c r="B860" s="64" t="s">
        <v>30</v>
      </c>
      <c r="C860" s="64" t="s">
        <v>30</v>
      </c>
      <c r="D860" s="64" t="s">
        <v>30</v>
      </c>
      <c r="E860" s="68"/>
    </row>
    <row r="861" spans="2:5" s="1" customFormat="1" ht="13.95" customHeight="1" x14ac:dyDescent="0.25">
      <c r="B861" s="64" t="s">
        <v>30</v>
      </c>
      <c r="C861" s="64" t="s">
        <v>30</v>
      </c>
      <c r="D861" s="64" t="s">
        <v>30</v>
      </c>
      <c r="E861" s="68"/>
    </row>
    <row r="862" spans="2:5" s="1" customFormat="1" ht="13.95" customHeight="1" x14ac:dyDescent="0.25">
      <c r="B862" s="64" t="s">
        <v>30</v>
      </c>
      <c r="C862" s="64" t="s">
        <v>30</v>
      </c>
      <c r="D862" s="64" t="s">
        <v>30</v>
      </c>
      <c r="E862" s="68"/>
    </row>
    <row r="863" spans="2:5" s="1" customFormat="1" ht="13.95" customHeight="1" x14ac:dyDescent="0.25">
      <c r="B863" s="64" t="s">
        <v>30</v>
      </c>
      <c r="C863" s="64" t="s">
        <v>30</v>
      </c>
      <c r="D863" s="64" t="s">
        <v>30</v>
      </c>
      <c r="E863" s="68"/>
    </row>
    <row r="864" spans="2:5" s="1" customFormat="1" ht="13.95" customHeight="1" x14ac:dyDescent="0.25">
      <c r="B864" s="64" t="s">
        <v>30</v>
      </c>
      <c r="C864" s="64" t="s">
        <v>30</v>
      </c>
      <c r="D864" s="64" t="s">
        <v>30</v>
      </c>
      <c r="E864" s="68"/>
    </row>
    <row r="865" spans="2:5" s="1" customFormat="1" ht="13.95" customHeight="1" x14ac:dyDescent="0.25">
      <c r="B865" s="64" t="s">
        <v>30</v>
      </c>
      <c r="C865" s="64" t="s">
        <v>30</v>
      </c>
      <c r="D865" s="64" t="s">
        <v>30</v>
      </c>
      <c r="E865" s="68"/>
    </row>
    <row r="866" spans="2:5" s="1" customFormat="1" ht="13.95" customHeight="1" x14ac:dyDescent="0.25">
      <c r="B866" s="64" t="s">
        <v>30</v>
      </c>
      <c r="C866" s="64" t="s">
        <v>30</v>
      </c>
      <c r="D866" s="64" t="s">
        <v>30</v>
      </c>
      <c r="E866" s="68"/>
    </row>
    <row r="867" spans="2:5" s="1" customFormat="1" ht="13.95" customHeight="1" x14ac:dyDescent="0.25">
      <c r="B867" s="64" t="s">
        <v>30</v>
      </c>
      <c r="C867" s="64" t="s">
        <v>30</v>
      </c>
      <c r="D867" s="64" t="s">
        <v>30</v>
      </c>
      <c r="E867" s="68"/>
    </row>
    <row r="868" spans="2:5" s="1" customFormat="1" ht="13.95" customHeight="1" x14ac:dyDescent="0.25">
      <c r="B868" s="64" t="s">
        <v>30</v>
      </c>
      <c r="C868" s="64" t="s">
        <v>30</v>
      </c>
      <c r="D868" s="64" t="s">
        <v>30</v>
      </c>
      <c r="E868" s="68"/>
    </row>
    <row r="869" spans="2:5" s="1" customFormat="1" ht="13.95" customHeight="1" x14ac:dyDescent="0.25">
      <c r="B869" s="64" t="s">
        <v>30</v>
      </c>
      <c r="C869" s="64" t="s">
        <v>30</v>
      </c>
      <c r="D869" s="64" t="s">
        <v>30</v>
      </c>
      <c r="E869" s="68"/>
    </row>
    <row r="870" spans="2:5" s="1" customFormat="1" ht="13.95" customHeight="1" x14ac:dyDescent="0.25">
      <c r="B870" s="64" t="s">
        <v>30</v>
      </c>
      <c r="C870" s="64" t="s">
        <v>30</v>
      </c>
      <c r="D870" s="64" t="s">
        <v>30</v>
      </c>
      <c r="E870" s="68"/>
    </row>
    <row r="871" spans="2:5" s="1" customFormat="1" ht="13.95" customHeight="1" x14ac:dyDescent="0.25">
      <c r="B871" s="64" t="s">
        <v>30</v>
      </c>
      <c r="C871" s="64" t="s">
        <v>30</v>
      </c>
      <c r="D871" s="64" t="s">
        <v>30</v>
      </c>
      <c r="E871" s="68"/>
    </row>
    <row r="872" spans="2:5" s="1" customFormat="1" ht="13.95" customHeight="1" x14ac:dyDescent="0.25">
      <c r="B872" s="64" t="s">
        <v>30</v>
      </c>
      <c r="C872" s="64" t="s">
        <v>30</v>
      </c>
      <c r="D872" s="64" t="s">
        <v>30</v>
      </c>
      <c r="E872" s="68"/>
    </row>
    <row r="873" spans="2:5" s="1" customFormat="1" ht="13.95" customHeight="1" x14ac:dyDescent="0.25">
      <c r="B873" s="64" t="s">
        <v>30</v>
      </c>
      <c r="C873" s="64" t="s">
        <v>30</v>
      </c>
      <c r="D873" s="64" t="s">
        <v>30</v>
      </c>
      <c r="E873" s="68"/>
    </row>
    <row r="874" spans="2:5" s="1" customFormat="1" ht="13.95" customHeight="1" x14ac:dyDescent="0.25">
      <c r="B874" s="64" t="s">
        <v>30</v>
      </c>
      <c r="C874" s="64" t="s">
        <v>30</v>
      </c>
      <c r="D874" s="64" t="s">
        <v>30</v>
      </c>
      <c r="E874" s="68"/>
    </row>
    <row r="875" spans="2:5" s="1" customFormat="1" ht="13.95" customHeight="1" x14ac:dyDescent="0.25">
      <c r="B875" s="64" t="s">
        <v>30</v>
      </c>
      <c r="C875" s="64" t="s">
        <v>30</v>
      </c>
      <c r="D875" s="64" t="s">
        <v>30</v>
      </c>
      <c r="E875" s="68"/>
    </row>
    <row r="876" spans="2:5" s="1" customFormat="1" ht="13.95" customHeight="1" x14ac:dyDescent="0.25">
      <c r="B876" s="64" t="s">
        <v>30</v>
      </c>
      <c r="C876" s="64" t="s">
        <v>30</v>
      </c>
      <c r="D876" s="64" t="s">
        <v>30</v>
      </c>
      <c r="E876" s="68"/>
    </row>
    <row r="877" spans="2:5" s="1" customFormat="1" ht="13.95" customHeight="1" x14ac:dyDescent="0.25">
      <c r="B877" s="64" t="s">
        <v>30</v>
      </c>
      <c r="C877" s="64" t="s">
        <v>30</v>
      </c>
      <c r="D877" s="64" t="s">
        <v>30</v>
      </c>
      <c r="E877" s="68"/>
    </row>
    <row r="878" spans="2:5" s="1" customFormat="1" ht="13.95" customHeight="1" x14ac:dyDescent="0.25">
      <c r="B878" s="64" t="s">
        <v>30</v>
      </c>
      <c r="C878" s="64" t="s">
        <v>30</v>
      </c>
      <c r="D878" s="64" t="s">
        <v>30</v>
      </c>
      <c r="E878" s="68"/>
    </row>
    <row r="879" spans="2:5" s="1" customFormat="1" ht="13.95" customHeight="1" x14ac:dyDescent="0.25">
      <c r="B879" s="64" t="s">
        <v>30</v>
      </c>
      <c r="C879" s="64" t="s">
        <v>30</v>
      </c>
      <c r="D879" s="64" t="s">
        <v>30</v>
      </c>
      <c r="E879" s="68"/>
    </row>
    <row r="880" spans="2:5" s="1" customFormat="1" ht="13.95" customHeight="1" x14ac:dyDescent="0.25">
      <c r="B880" s="64" t="s">
        <v>30</v>
      </c>
      <c r="C880" s="64" t="s">
        <v>30</v>
      </c>
      <c r="D880" s="64" t="s">
        <v>30</v>
      </c>
      <c r="E880" s="68"/>
    </row>
    <row r="881" spans="2:5" s="1" customFormat="1" ht="13.95" customHeight="1" x14ac:dyDescent="0.25">
      <c r="B881" s="64" t="s">
        <v>30</v>
      </c>
      <c r="C881" s="64" t="s">
        <v>30</v>
      </c>
      <c r="D881" s="64" t="s">
        <v>30</v>
      </c>
      <c r="E881" s="68"/>
    </row>
    <row r="882" spans="2:5" s="1" customFormat="1" ht="13.95" customHeight="1" x14ac:dyDescent="0.25">
      <c r="B882" s="64" t="s">
        <v>30</v>
      </c>
      <c r="C882" s="64" t="s">
        <v>30</v>
      </c>
      <c r="D882" s="64" t="s">
        <v>30</v>
      </c>
      <c r="E882" s="68"/>
    </row>
    <row r="883" spans="2:5" s="1" customFormat="1" ht="13.95" customHeight="1" x14ac:dyDescent="0.25">
      <c r="B883" s="64" t="s">
        <v>30</v>
      </c>
      <c r="C883" s="64" t="s">
        <v>30</v>
      </c>
      <c r="D883" s="64" t="s">
        <v>30</v>
      </c>
      <c r="E883" s="68"/>
    </row>
    <row r="884" spans="2:5" s="1" customFormat="1" ht="13.95" customHeight="1" x14ac:dyDescent="0.25">
      <c r="B884" s="64" t="s">
        <v>30</v>
      </c>
      <c r="C884" s="64" t="s">
        <v>30</v>
      </c>
      <c r="D884" s="64" t="s">
        <v>30</v>
      </c>
      <c r="E884" s="68"/>
    </row>
    <row r="885" spans="2:5" s="1" customFormat="1" ht="13.95" customHeight="1" x14ac:dyDescent="0.25">
      <c r="B885" s="64" t="s">
        <v>30</v>
      </c>
      <c r="C885" s="64" t="s">
        <v>30</v>
      </c>
      <c r="D885" s="64" t="s">
        <v>30</v>
      </c>
      <c r="E885" s="68"/>
    </row>
    <row r="886" spans="2:5" s="1" customFormat="1" ht="13.95" customHeight="1" x14ac:dyDescent="0.25">
      <c r="B886" s="64" t="s">
        <v>30</v>
      </c>
      <c r="C886" s="64" t="s">
        <v>30</v>
      </c>
      <c r="D886" s="64" t="s">
        <v>30</v>
      </c>
      <c r="E886" s="68"/>
    </row>
    <row r="887" spans="2:5" s="1" customFormat="1" ht="13.95" customHeight="1" x14ac:dyDescent="0.25">
      <c r="B887" s="64" t="s">
        <v>30</v>
      </c>
      <c r="C887" s="64" t="s">
        <v>30</v>
      </c>
      <c r="D887" s="64" t="s">
        <v>30</v>
      </c>
      <c r="E887" s="68"/>
    </row>
    <row r="888" spans="2:5" s="1" customFormat="1" ht="13.95" customHeight="1" x14ac:dyDescent="0.25">
      <c r="B888" s="64" t="s">
        <v>30</v>
      </c>
      <c r="C888" s="64" t="s">
        <v>30</v>
      </c>
      <c r="D888" s="64" t="s">
        <v>30</v>
      </c>
      <c r="E888" s="68"/>
    </row>
    <row r="889" spans="2:5" s="1" customFormat="1" ht="13.95" customHeight="1" x14ac:dyDescent="0.25">
      <c r="B889" s="64" t="s">
        <v>30</v>
      </c>
      <c r="C889" s="64" t="s">
        <v>30</v>
      </c>
      <c r="D889" s="64" t="s">
        <v>30</v>
      </c>
      <c r="E889" s="68"/>
    </row>
    <row r="890" spans="2:5" s="1" customFormat="1" ht="13.95" customHeight="1" x14ac:dyDescent="0.25">
      <c r="B890" s="64" t="s">
        <v>30</v>
      </c>
      <c r="C890" s="64" t="s">
        <v>30</v>
      </c>
      <c r="D890" s="64" t="s">
        <v>30</v>
      </c>
      <c r="E890" s="68"/>
    </row>
    <row r="891" spans="2:5" s="1" customFormat="1" ht="13.95" customHeight="1" x14ac:dyDescent="0.25">
      <c r="B891" s="64" t="s">
        <v>30</v>
      </c>
      <c r="C891" s="64" t="s">
        <v>30</v>
      </c>
      <c r="D891" s="64" t="s">
        <v>30</v>
      </c>
      <c r="E891" s="68"/>
    </row>
    <row r="892" spans="2:5" s="1" customFormat="1" ht="13.95" customHeight="1" x14ac:dyDescent="0.25">
      <c r="B892" s="64" t="s">
        <v>30</v>
      </c>
      <c r="C892" s="64" t="s">
        <v>30</v>
      </c>
      <c r="D892" s="64" t="s">
        <v>30</v>
      </c>
      <c r="E892" s="68"/>
    </row>
    <row r="893" spans="2:5" s="1" customFormat="1" ht="13.95" customHeight="1" x14ac:dyDescent="0.25">
      <c r="B893" s="64" t="s">
        <v>30</v>
      </c>
      <c r="C893" s="64" t="s">
        <v>30</v>
      </c>
      <c r="D893" s="64" t="s">
        <v>30</v>
      </c>
      <c r="E893" s="68"/>
    </row>
    <row r="894" spans="2:5" s="1" customFormat="1" ht="13.95" customHeight="1" x14ac:dyDescent="0.25">
      <c r="B894" s="64" t="s">
        <v>30</v>
      </c>
      <c r="C894" s="64" t="s">
        <v>30</v>
      </c>
      <c r="D894" s="64" t="s">
        <v>30</v>
      </c>
      <c r="E894" s="68"/>
    </row>
    <row r="895" spans="2:5" s="1" customFormat="1" ht="13.95" customHeight="1" x14ac:dyDescent="0.25">
      <c r="B895" s="64" t="s">
        <v>30</v>
      </c>
      <c r="C895" s="64" t="s">
        <v>30</v>
      </c>
      <c r="D895" s="64" t="s">
        <v>30</v>
      </c>
      <c r="E895" s="68"/>
    </row>
    <row r="896" spans="2:5" s="1" customFormat="1" ht="13.95" customHeight="1" x14ac:dyDescent="0.25">
      <c r="B896" s="64" t="s">
        <v>30</v>
      </c>
      <c r="C896" s="64" t="s">
        <v>30</v>
      </c>
      <c r="D896" s="64" t="s">
        <v>30</v>
      </c>
      <c r="E896" s="68"/>
    </row>
    <row r="897" spans="2:5" s="1" customFormat="1" ht="13.95" customHeight="1" x14ac:dyDescent="0.25">
      <c r="B897" s="64" t="s">
        <v>30</v>
      </c>
      <c r="C897" s="64" t="s">
        <v>30</v>
      </c>
      <c r="D897" s="64" t="s">
        <v>30</v>
      </c>
      <c r="E897" s="68"/>
    </row>
    <row r="898" spans="2:5" s="1" customFormat="1" ht="13.95" customHeight="1" x14ac:dyDescent="0.25">
      <c r="B898" s="64" t="s">
        <v>30</v>
      </c>
      <c r="C898" s="64" t="s">
        <v>30</v>
      </c>
      <c r="D898" s="64" t="s">
        <v>30</v>
      </c>
      <c r="E898" s="68"/>
    </row>
    <row r="899" spans="2:5" s="1" customFormat="1" ht="13.95" customHeight="1" x14ac:dyDescent="0.25">
      <c r="B899" s="64" t="s">
        <v>30</v>
      </c>
      <c r="C899" s="64" t="s">
        <v>30</v>
      </c>
      <c r="D899" s="64" t="s">
        <v>30</v>
      </c>
      <c r="E899" s="68"/>
    </row>
    <row r="900" spans="2:5" s="1" customFormat="1" ht="13.95" customHeight="1" x14ac:dyDescent="0.25">
      <c r="B900" s="64" t="s">
        <v>30</v>
      </c>
      <c r="C900" s="64" t="s">
        <v>30</v>
      </c>
      <c r="D900" s="64" t="s">
        <v>30</v>
      </c>
      <c r="E900" s="68"/>
    </row>
    <row r="901" spans="2:5" s="1" customFormat="1" ht="13.95" customHeight="1" x14ac:dyDescent="0.25">
      <c r="B901" s="64" t="s">
        <v>30</v>
      </c>
      <c r="C901" s="64" t="s">
        <v>30</v>
      </c>
      <c r="D901" s="64" t="s">
        <v>30</v>
      </c>
      <c r="E901" s="68"/>
    </row>
    <row r="902" spans="2:5" s="1" customFormat="1" ht="13.95" customHeight="1" x14ac:dyDescent="0.25">
      <c r="B902" s="64" t="s">
        <v>30</v>
      </c>
      <c r="C902" s="64" t="s">
        <v>30</v>
      </c>
      <c r="D902" s="64" t="s">
        <v>30</v>
      </c>
      <c r="E902" s="68"/>
    </row>
    <row r="903" spans="2:5" s="1" customFormat="1" ht="13.95" customHeight="1" x14ac:dyDescent="0.25">
      <c r="B903" s="64" t="s">
        <v>30</v>
      </c>
      <c r="C903" s="64" t="s">
        <v>30</v>
      </c>
      <c r="D903" s="64" t="s">
        <v>30</v>
      </c>
      <c r="E903" s="68"/>
    </row>
    <row r="904" spans="2:5" s="1" customFormat="1" ht="13.95" customHeight="1" x14ac:dyDescent="0.25">
      <c r="B904" s="64" t="s">
        <v>30</v>
      </c>
      <c r="C904" s="64" t="s">
        <v>30</v>
      </c>
      <c r="D904" s="64" t="s">
        <v>30</v>
      </c>
      <c r="E904" s="68"/>
    </row>
    <row r="905" spans="2:5" s="1" customFormat="1" ht="13.95" customHeight="1" x14ac:dyDescent="0.25">
      <c r="B905" s="64" t="s">
        <v>30</v>
      </c>
      <c r="C905" s="64" t="s">
        <v>30</v>
      </c>
      <c r="D905" s="64" t="s">
        <v>30</v>
      </c>
      <c r="E905" s="68"/>
    </row>
    <row r="906" spans="2:5" s="1" customFormat="1" ht="13.95" customHeight="1" x14ac:dyDescent="0.25">
      <c r="B906" s="64" t="s">
        <v>30</v>
      </c>
      <c r="C906" s="64" t="s">
        <v>30</v>
      </c>
      <c r="D906" s="64" t="s">
        <v>30</v>
      </c>
      <c r="E906" s="68"/>
    </row>
    <row r="907" spans="2:5" s="1" customFormat="1" ht="13.95" customHeight="1" x14ac:dyDescent="0.25">
      <c r="B907" s="64" t="s">
        <v>30</v>
      </c>
      <c r="C907" s="64" t="s">
        <v>30</v>
      </c>
      <c r="D907" s="64" t="s">
        <v>30</v>
      </c>
      <c r="E907" s="68"/>
    </row>
    <row r="908" spans="2:5" s="1" customFormat="1" ht="13.95" customHeight="1" x14ac:dyDescent="0.25">
      <c r="B908" s="64" t="s">
        <v>30</v>
      </c>
      <c r="C908" s="64" t="s">
        <v>30</v>
      </c>
      <c r="D908" s="64" t="s">
        <v>30</v>
      </c>
      <c r="E908" s="68"/>
    </row>
    <row r="909" spans="2:5" s="1" customFormat="1" ht="13.95" customHeight="1" x14ac:dyDescent="0.25">
      <c r="B909" s="64" t="s">
        <v>30</v>
      </c>
      <c r="C909" s="64" t="s">
        <v>30</v>
      </c>
      <c r="D909" s="64" t="s">
        <v>30</v>
      </c>
      <c r="E909" s="68"/>
    </row>
    <row r="910" spans="2:5" s="1" customFormat="1" ht="13.95" customHeight="1" x14ac:dyDescent="0.25">
      <c r="B910" s="64" t="s">
        <v>30</v>
      </c>
      <c r="C910" s="64" t="s">
        <v>30</v>
      </c>
      <c r="D910" s="64" t="s">
        <v>30</v>
      </c>
      <c r="E910" s="68"/>
    </row>
    <row r="911" spans="2:5" s="1" customFormat="1" ht="13.95" customHeight="1" x14ac:dyDescent="0.25">
      <c r="B911" s="64" t="s">
        <v>30</v>
      </c>
      <c r="C911" s="64" t="s">
        <v>30</v>
      </c>
      <c r="D911" s="64" t="s">
        <v>30</v>
      </c>
      <c r="E911" s="68"/>
    </row>
    <row r="912" spans="2:5" s="1" customFormat="1" ht="13.95" customHeight="1" x14ac:dyDescent="0.25">
      <c r="B912" s="64" t="s">
        <v>30</v>
      </c>
      <c r="C912" s="64" t="s">
        <v>30</v>
      </c>
      <c r="D912" s="64" t="s">
        <v>30</v>
      </c>
      <c r="E912" s="68"/>
    </row>
    <row r="913" spans="2:5" s="1" customFormat="1" ht="13.95" customHeight="1" x14ac:dyDescent="0.25">
      <c r="B913" s="64" t="s">
        <v>30</v>
      </c>
      <c r="C913" s="64" t="s">
        <v>30</v>
      </c>
      <c r="D913" s="64" t="s">
        <v>30</v>
      </c>
      <c r="E913" s="68"/>
    </row>
    <row r="914" spans="2:5" s="1" customFormat="1" ht="13.95" customHeight="1" x14ac:dyDescent="0.25">
      <c r="B914" s="64" t="s">
        <v>30</v>
      </c>
      <c r="C914" s="64" t="s">
        <v>30</v>
      </c>
      <c r="D914" s="64" t="s">
        <v>30</v>
      </c>
      <c r="E914" s="68"/>
    </row>
    <row r="915" spans="2:5" s="1" customFormat="1" ht="13.95" customHeight="1" x14ac:dyDescent="0.25">
      <c r="B915" s="64" t="s">
        <v>30</v>
      </c>
      <c r="C915" s="64" t="s">
        <v>30</v>
      </c>
      <c r="D915" s="64" t="s">
        <v>30</v>
      </c>
      <c r="E915" s="68"/>
    </row>
    <row r="916" spans="2:5" s="1" customFormat="1" ht="13.95" customHeight="1" x14ac:dyDescent="0.25">
      <c r="B916" s="64" t="s">
        <v>30</v>
      </c>
      <c r="C916" s="64" t="s">
        <v>30</v>
      </c>
      <c r="D916" s="64" t="s">
        <v>30</v>
      </c>
      <c r="E916" s="68"/>
    </row>
    <row r="917" spans="2:5" s="1" customFormat="1" ht="13.95" customHeight="1" x14ac:dyDescent="0.25">
      <c r="B917" s="64" t="s">
        <v>30</v>
      </c>
      <c r="C917" s="64" t="s">
        <v>30</v>
      </c>
      <c r="D917" s="64" t="s">
        <v>30</v>
      </c>
      <c r="E917" s="68"/>
    </row>
    <row r="918" spans="2:5" s="1" customFormat="1" ht="13.95" customHeight="1" x14ac:dyDescent="0.25">
      <c r="B918" s="64" t="s">
        <v>30</v>
      </c>
      <c r="C918" s="64" t="s">
        <v>30</v>
      </c>
      <c r="D918" s="64" t="s">
        <v>30</v>
      </c>
      <c r="E918" s="68"/>
    </row>
    <row r="919" spans="2:5" s="1" customFormat="1" ht="13.95" customHeight="1" x14ac:dyDescent="0.25">
      <c r="B919" s="64" t="s">
        <v>30</v>
      </c>
      <c r="C919" s="64" t="s">
        <v>30</v>
      </c>
      <c r="D919" s="64" t="s">
        <v>30</v>
      </c>
      <c r="E919" s="68"/>
    </row>
    <row r="920" spans="2:5" s="1" customFormat="1" ht="13.95" customHeight="1" x14ac:dyDescent="0.25">
      <c r="B920" s="64" t="s">
        <v>30</v>
      </c>
      <c r="C920" s="64" t="s">
        <v>30</v>
      </c>
      <c r="D920" s="64" t="s">
        <v>30</v>
      </c>
      <c r="E920" s="68"/>
    </row>
    <row r="921" spans="2:5" s="1" customFormat="1" ht="13.95" customHeight="1" x14ac:dyDescent="0.25">
      <c r="B921" s="64" t="s">
        <v>30</v>
      </c>
      <c r="C921" s="64" t="s">
        <v>30</v>
      </c>
      <c r="D921" s="64" t="s">
        <v>30</v>
      </c>
      <c r="E921" s="68"/>
    </row>
    <row r="922" spans="2:5" s="1" customFormat="1" ht="13.95" customHeight="1" x14ac:dyDescent="0.25">
      <c r="B922" s="64" t="s">
        <v>30</v>
      </c>
      <c r="C922" s="64" t="s">
        <v>30</v>
      </c>
      <c r="D922" s="64" t="s">
        <v>30</v>
      </c>
      <c r="E922" s="68"/>
    </row>
    <row r="923" spans="2:5" s="1" customFormat="1" ht="13.95" customHeight="1" x14ac:dyDescent="0.25">
      <c r="B923" s="64" t="s">
        <v>30</v>
      </c>
      <c r="C923" s="64" t="s">
        <v>30</v>
      </c>
      <c r="D923" s="64" t="s">
        <v>30</v>
      </c>
      <c r="E923" s="68"/>
    </row>
    <row r="924" spans="2:5" s="1" customFormat="1" ht="13.95" customHeight="1" x14ac:dyDescent="0.25">
      <c r="B924" s="64" t="s">
        <v>30</v>
      </c>
      <c r="C924" s="64" t="s">
        <v>30</v>
      </c>
      <c r="D924" s="64" t="s">
        <v>30</v>
      </c>
      <c r="E924" s="68"/>
    </row>
    <row r="925" spans="2:5" s="1" customFormat="1" ht="13.95" customHeight="1" x14ac:dyDescent="0.25">
      <c r="B925" s="64" t="s">
        <v>30</v>
      </c>
      <c r="C925" s="64" t="s">
        <v>30</v>
      </c>
      <c r="D925" s="64" t="s">
        <v>30</v>
      </c>
      <c r="E925" s="68"/>
    </row>
    <row r="926" spans="2:5" s="1" customFormat="1" ht="13.95" customHeight="1" x14ac:dyDescent="0.25">
      <c r="B926" s="64" t="s">
        <v>30</v>
      </c>
      <c r="C926" s="64" t="s">
        <v>30</v>
      </c>
      <c r="D926" s="64" t="s">
        <v>30</v>
      </c>
      <c r="E926" s="68"/>
    </row>
    <row r="927" spans="2:5" s="1" customFormat="1" ht="13.95" customHeight="1" x14ac:dyDescent="0.25">
      <c r="B927" s="64" t="s">
        <v>30</v>
      </c>
      <c r="C927" s="64" t="s">
        <v>30</v>
      </c>
      <c r="D927" s="64" t="s">
        <v>30</v>
      </c>
      <c r="E927" s="68"/>
    </row>
    <row r="928" spans="2:5" s="1" customFormat="1" ht="13.95" customHeight="1" x14ac:dyDescent="0.25">
      <c r="B928" s="64" t="s">
        <v>30</v>
      </c>
      <c r="C928" s="64" t="s">
        <v>30</v>
      </c>
      <c r="D928" s="64" t="s">
        <v>30</v>
      </c>
      <c r="E928" s="68"/>
    </row>
    <row r="929" spans="2:5" s="1" customFormat="1" ht="13.95" customHeight="1" x14ac:dyDescent="0.25">
      <c r="B929" s="64" t="s">
        <v>30</v>
      </c>
      <c r="C929" s="64" t="s">
        <v>30</v>
      </c>
      <c r="D929" s="64" t="s">
        <v>30</v>
      </c>
      <c r="E929" s="68"/>
    </row>
    <row r="930" spans="2:5" s="1" customFormat="1" ht="13.95" customHeight="1" x14ac:dyDescent="0.25">
      <c r="B930" s="64" t="s">
        <v>30</v>
      </c>
      <c r="C930" s="64" t="s">
        <v>30</v>
      </c>
      <c r="D930" s="64" t="s">
        <v>30</v>
      </c>
      <c r="E930" s="68"/>
    </row>
    <row r="931" spans="2:5" s="1" customFormat="1" ht="13.95" customHeight="1" x14ac:dyDescent="0.25">
      <c r="B931" s="64" t="s">
        <v>30</v>
      </c>
      <c r="C931" s="64" t="s">
        <v>30</v>
      </c>
      <c r="D931" s="64" t="s">
        <v>30</v>
      </c>
      <c r="E931" s="68"/>
    </row>
    <row r="932" spans="2:5" s="1" customFormat="1" ht="13.95" customHeight="1" x14ac:dyDescent="0.25">
      <c r="B932" s="64" t="s">
        <v>30</v>
      </c>
      <c r="C932" s="64" t="s">
        <v>30</v>
      </c>
      <c r="D932" s="64" t="s">
        <v>30</v>
      </c>
      <c r="E932" s="68"/>
    </row>
    <row r="933" spans="2:5" s="1" customFormat="1" ht="13.95" customHeight="1" x14ac:dyDescent="0.25">
      <c r="B933" s="64" t="s">
        <v>30</v>
      </c>
      <c r="C933" s="64" t="s">
        <v>30</v>
      </c>
      <c r="D933" s="64" t="s">
        <v>30</v>
      </c>
      <c r="E933" s="68"/>
    </row>
    <row r="934" spans="2:5" s="1" customFormat="1" ht="13.95" customHeight="1" x14ac:dyDescent="0.25">
      <c r="B934" s="64" t="s">
        <v>30</v>
      </c>
      <c r="C934" s="64" t="s">
        <v>30</v>
      </c>
      <c r="D934" s="64" t="s">
        <v>30</v>
      </c>
      <c r="E934" s="68"/>
    </row>
    <row r="935" spans="2:5" s="1" customFormat="1" ht="13.95" customHeight="1" x14ac:dyDescent="0.25">
      <c r="B935" s="64" t="s">
        <v>30</v>
      </c>
      <c r="C935" s="64" t="s">
        <v>30</v>
      </c>
      <c r="D935" s="64" t="s">
        <v>30</v>
      </c>
      <c r="E935" s="68"/>
    </row>
    <row r="936" spans="2:5" s="1" customFormat="1" ht="13.95" customHeight="1" x14ac:dyDescent="0.25">
      <c r="B936" s="64" t="s">
        <v>30</v>
      </c>
      <c r="C936" s="64" t="s">
        <v>30</v>
      </c>
      <c r="D936" s="64" t="s">
        <v>30</v>
      </c>
      <c r="E936" s="68"/>
    </row>
    <row r="937" spans="2:5" s="1" customFormat="1" ht="13.95" customHeight="1" x14ac:dyDescent="0.25">
      <c r="B937" s="64" t="s">
        <v>30</v>
      </c>
      <c r="C937" s="64" t="s">
        <v>30</v>
      </c>
      <c r="D937" s="64" t="s">
        <v>30</v>
      </c>
      <c r="E937" s="68"/>
    </row>
    <row r="938" spans="2:5" s="1" customFormat="1" ht="13.95" customHeight="1" x14ac:dyDescent="0.25">
      <c r="B938" s="64" t="s">
        <v>30</v>
      </c>
      <c r="C938" s="64" t="s">
        <v>30</v>
      </c>
      <c r="D938" s="64" t="s">
        <v>30</v>
      </c>
      <c r="E938" s="68"/>
    </row>
    <row r="939" spans="2:5" s="1" customFormat="1" ht="13.95" customHeight="1" x14ac:dyDescent="0.25">
      <c r="B939" s="64" t="s">
        <v>30</v>
      </c>
      <c r="C939" s="64" t="s">
        <v>30</v>
      </c>
      <c r="D939" s="64" t="s">
        <v>30</v>
      </c>
      <c r="E939" s="68"/>
    </row>
    <row r="940" spans="2:5" s="1" customFormat="1" ht="13.95" customHeight="1" x14ac:dyDescent="0.25">
      <c r="B940" s="64" t="s">
        <v>30</v>
      </c>
      <c r="C940" s="64" t="s">
        <v>30</v>
      </c>
      <c r="D940" s="64" t="s">
        <v>30</v>
      </c>
      <c r="E940" s="68"/>
    </row>
    <row r="941" spans="2:5" s="1" customFormat="1" ht="13.95" customHeight="1" x14ac:dyDescent="0.25">
      <c r="B941" s="64" t="s">
        <v>30</v>
      </c>
      <c r="C941" s="64" t="s">
        <v>30</v>
      </c>
      <c r="D941" s="64" t="s">
        <v>30</v>
      </c>
      <c r="E941" s="68"/>
    </row>
    <row r="942" spans="2:5" s="1" customFormat="1" ht="13.95" customHeight="1" x14ac:dyDescent="0.25">
      <c r="B942" s="64" t="s">
        <v>30</v>
      </c>
      <c r="C942" s="64" t="s">
        <v>30</v>
      </c>
      <c r="D942" s="64" t="s">
        <v>30</v>
      </c>
      <c r="E942" s="68"/>
    </row>
    <row r="943" spans="2:5" s="1" customFormat="1" ht="13.95" customHeight="1" x14ac:dyDescent="0.25">
      <c r="B943" s="64" t="s">
        <v>30</v>
      </c>
      <c r="C943" s="64" t="s">
        <v>30</v>
      </c>
      <c r="D943" s="64" t="s">
        <v>30</v>
      </c>
      <c r="E943" s="68"/>
    </row>
    <row r="944" spans="2:5" s="1" customFormat="1" ht="13.95" customHeight="1" x14ac:dyDescent="0.25">
      <c r="B944" s="64" t="s">
        <v>30</v>
      </c>
      <c r="C944" s="64" t="s">
        <v>30</v>
      </c>
      <c r="D944" s="64" t="s">
        <v>30</v>
      </c>
      <c r="E944" s="68"/>
    </row>
    <row r="945" spans="2:5" s="1" customFormat="1" ht="13.95" customHeight="1" x14ac:dyDescent="0.25">
      <c r="B945" s="64" t="s">
        <v>30</v>
      </c>
      <c r="C945" s="64" t="s">
        <v>30</v>
      </c>
      <c r="D945" s="64" t="s">
        <v>30</v>
      </c>
      <c r="E945" s="68"/>
    </row>
    <row r="946" spans="2:5" s="1" customFormat="1" ht="13.95" customHeight="1" x14ac:dyDescent="0.25">
      <c r="B946" s="64" t="s">
        <v>30</v>
      </c>
      <c r="C946" s="64" t="s">
        <v>30</v>
      </c>
      <c r="D946" s="64" t="s">
        <v>30</v>
      </c>
      <c r="E946" s="68"/>
    </row>
    <row r="947" spans="2:5" s="1" customFormat="1" ht="13.95" customHeight="1" x14ac:dyDescent="0.25">
      <c r="B947" s="64" t="s">
        <v>30</v>
      </c>
      <c r="C947" s="64" t="s">
        <v>30</v>
      </c>
      <c r="D947" s="64" t="s">
        <v>30</v>
      </c>
      <c r="E947" s="68"/>
    </row>
    <row r="948" spans="2:5" s="1" customFormat="1" ht="13.95" customHeight="1" x14ac:dyDescent="0.25">
      <c r="B948" s="64" t="s">
        <v>30</v>
      </c>
      <c r="C948" s="64" t="s">
        <v>30</v>
      </c>
      <c r="D948" s="64" t="s">
        <v>30</v>
      </c>
      <c r="E948" s="68"/>
    </row>
    <row r="949" spans="2:5" s="1" customFormat="1" ht="13.95" customHeight="1" x14ac:dyDescent="0.25">
      <c r="B949" s="64" t="s">
        <v>30</v>
      </c>
      <c r="C949" s="64" t="s">
        <v>30</v>
      </c>
      <c r="D949" s="64" t="s">
        <v>30</v>
      </c>
      <c r="E949" s="68"/>
    </row>
    <row r="950" spans="2:5" s="1" customFormat="1" ht="13.95" customHeight="1" x14ac:dyDescent="0.25">
      <c r="B950" s="64" t="s">
        <v>30</v>
      </c>
      <c r="C950" s="64" t="s">
        <v>30</v>
      </c>
      <c r="D950" s="64" t="s">
        <v>30</v>
      </c>
      <c r="E950" s="68"/>
    </row>
    <row r="951" spans="2:5" s="1" customFormat="1" ht="13.95" customHeight="1" x14ac:dyDescent="0.25">
      <c r="B951" s="64" t="s">
        <v>30</v>
      </c>
      <c r="C951" s="64" t="s">
        <v>30</v>
      </c>
      <c r="D951" s="64" t="s">
        <v>30</v>
      </c>
      <c r="E951" s="68"/>
    </row>
    <row r="952" spans="2:5" s="1" customFormat="1" ht="13.95" customHeight="1" x14ac:dyDescent="0.25">
      <c r="B952" s="64" t="s">
        <v>30</v>
      </c>
      <c r="C952" s="64" t="s">
        <v>30</v>
      </c>
      <c r="D952" s="64" t="s">
        <v>30</v>
      </c>
      <c r="E952" s="68"/>
    </row>
    <row r="953" spans="2:5" s="1" customFormat="1" ht="13.95" customHeight="1" x14ac:dyDescent="0.25">
      <c r="B953" s="64" t="s">
        <v>30</v>
      </c>
      <c r="C953" s="64" t="s">
        <v>30</v>
      </c>
      <c r="D953" s="64" t="s">
        <v>30</v>
      </c>
      <c r="E953" s="68"/>
    </row>
    <row r="954" spans="2:5" s="1" customFormat="1" ht="13.95" customHeight="1" x14ac:dyDescent="0.25">
      <c r="B954" s="64" t="s">
        <v>30</v>
      </c>
      <c r="C954" s="64" t="s">
        <v>30</v>
      </c>
      <c r="D954" s="64" t="s">
        <v>30</v>
      </c>
      <c r="E954" s="68"/>
    </row>
    <row r="955" spans="2:5" s="1" customFormat="1" ht="13.95" customHeight="1" x14ac:dyDescent="0.25">
      <c r="B955" s="64" t="s">
        <v>30</v>
      </c>
      <c r="C955" s="64" t="s">
        <v>30</v>
      </c>
      <c r="D955" s="64" t="s">
        <v>30</v>
      </c>
      <c r="E955" s="68"/>
    </row>
    <row r="956" spans="2:5" s="1" customFormat="1" ht="13.95" customHeight="1" x14ac:dyDescent="0.25">
      <c r="B956" s="64" t="s">
        <v>30</v>
      </c>
      <c r="C956" s="64" t="s">
        <v>30</v>
      </c>
      <c r="D956" s="64" t="s">
        <v>30</v>
      </c>
      <c r="E956" s="68"/>
    </row>
    <row r="957" spans="2:5" s="1" customFormat="1" ht="13.95" customHeight="1" x14ac:dyDescent="0.25">
      <c r="B957" s="64" t="s">
        <v>30</v>
      </c>
      <c r="C957" s="64" t="s">
        <v>30</v>
      </c>
      <c r="D957" s="64" t="s">
        <v>30</v>
      </c>
      <c r="E957" s="68"/>
    </row>
    <row r="958" spans="2:5" s="1" customFormat="1" ht="13.95" customHeight="1" x14ac:dyDescent="0.25">
      <c r="B958" s="64" t="s">
        <v>30</v>
      </c>
      <c r="C958" s="64" t="s">
        <v>30</v>
      </c>
      <c r="D958" s="64" t="s">
        <v>30</v>
      </c>
      <c r="E958" s="68"/>
    </row>
    <row r="959" spans="2:5" s="1" customFormat="1" ht="13.95" customHeight="1" x14ac:dyDescent="0.25">
      <c r="B959" s="64" t="s">
        <v>30</v>
      </c>
      <c r="C959" s="64" t="s">
        <v>30</v>
      </c>
      <c r="D959" s="64" t="s">
        <v>30</v>
      </c>
      <c r="E959" s="68"/>
    </row>
    <row r="960" spans="2:5" s="1" customFormat="1" ht="13.95" customHeight="1" x14ac:dyDescent="0.25">
      <c r="B960" s="64" t="s">
        <v>30</v>
      </c>
      <c r="C960" s="64" t="s">
        <v>30</v>
      </c>
      <c r="D960" s="64" t="s">
        <v>30</v>
      </c>
      <c r="E960" s="68"/>
    </row>
    <row r="961" spans="2:5" s="1" customFormat="1" ht="13.95" customHeight="1" x14ac:dyDescent="0.25">
      <c r="B961" s="64" t="s">
        <v>30</v>
      </c>
      <c r="C961" s="64" t="s">
        <v>30</v>
      </c>
      <c r="D961" s="64" t="s">
        <v>30</v>
      </c>
      <c r="E961" s="68"/>
    </row>
    <row r="962" spans="2:5" s="1" customFormat="1" ht="13.95" customHeight="1" x14ac:dyDescent="0.25">
      <c r="B962" s="64" t="s">
        <v>30</v>
      </c>
      <c r="C962" s="64" t="s">
        <v>30</v>
      </c>
      <c r="D962" s="64" t="s">
        <v>30</v>
      </c>
      <c r="E962" s="68"/>
    </row>
    <row r="963" spans="2:5" s="1" customFormat="1" ht="13.95" customHeight="1" x14ac:dyDescent="0.25">
      <c r="B963" s="64" t="s">
        <v>30</v>
      </c>
      <c r="C963" s="64" t="s">
        <v>30</v>
      </c>
      <c r="D963" s="64" t="s">
        <v>30</v>
      </c>
      <c r="E963" s="68"/>
    </row>
    <row r="964" spans="2:5" s="1" customFormat="1" ht="13.95" customHeight="1" x14ac:dyDescent="0.25">
      <c r="B964" s="64" t="s">
        <v>30</v>
      </c>
      <c r="C964" s="64" t="s">
        <v>30</v>
      </c>
      <c r="D964" s="64" t="s">
        <v>30</v>
      </c>
      <c r="E964" s="68"/>
    </row>
    <row r="965" spans="2:5" s="1" customFormat="1" ht="13.95" customHeight="1" x14ac:dyDescent="0.25">
      <c r="B965" s="64" t="s">
        <v>30</v>
      </c>
      <c r="C965" s="64" t="s">
        <v>30</v>
      </c>
      <c r="D965" s="64" t="s">
        <v>30</v>
      </c>
      <c r="E965" s="68"/>
    </row>
    <row r="966" spans="2:5" s="1" customFormat="1" ht="13.95" customHeight="1" x14ac:dyDescent="0.25">
      <c r="B966" s="64" t="s">
        <v>30</v>
      </c>
      <c r="C966" s="64" t="s">
        <v>30</v>
      </c>
      <c r="D966" s="64" t="s">
        <v>30</v>
      </c>
      <c r="E966" s="68"/>
    </row>
    <row r="967" spans="2:5" s="1" customFormat="1" ht="13.95" customHeight="1" x14ac:dyDescent="0.25">
      <c r="B967" s="64" t="s">
        <v>30</v>
      </c>
      <c r="C967" s="64" t="s">
        <v>30</v>
      </c>
      <c r="D967" s="64" t="s">
        <v>30</v>
      </c>
      <c r="E967" s="68"/>
    </row>
    <row r="968" spans="2:5" s="1" customFormat="1" ht="13.95" customHeight="1" x14ac:dyDescent="0.25">
      <c r="B968" s="64" t="s">
        <v>30</v>
      </c>
      <c r="C968" s="64" t="s">
        <v>30</v>
      </c>
      <c r="D968" s="64" t="s">
        <v>30</v>
      </c>
      <c r="E968" s="68"/>
    </row>
    <row r="969" spans="2:5" s="1" customFormat="1" ht="13.95" customHeight="1" x14ac:dyDescent="0.25">
      <c r="B969" s="64" t="s">
        <v>30</v>
      </c>
      <c r="C969" s="64" t="s">
        <v>30</v>
      </c>
      <c r="D969" s="64" t="s">
        <v>30</v>
      </c>
      <c r="E969" s="68"/>
    </row>
    <row r="970" spans="2:5" s="1" customFormat="1" ht="13.95" customHeight="1" x14ac:dyDescent="0.25">
      <c r="B970" s="64" t="s">
        <v>30</v>
      </c>
      <c r="C970" s="64" t="s">
        <v>30</v>
      </c>
      <c r="D970" s="64" t="s">
        <v>30</v>
      </c>
      <c r="E970" s="68"/>
    </row>
    <row r="971" spans="2:5" s="1" customFormat="1" ht="13.95" customHeight="1" x14ac:dyDescent="0.25">
      <c r="B971" s="64" t="s">
        <v>30</v>
      </c>
      <c r="C971" s="64" t="s">
        <v>30</v>
      </c>
      <c r="D971" s="64" t="s">
        <v>30</v>
      </c>
      <c r="E971" s="68"/>
    </row>
    <row r="972" spans="2:5" s="1" customFormat="1" ht="13.95" customHeight="1" x14ac:dyDescent="0.25">
      <c r="B972" s="64" t="s">
        <v>30</v>
      </c>
      <c r="C972" s="64" t="s">
        <v>30</v>
      </c>
      <c r="D972" s="64" t="s">
        <v>30</v>
      </c>
      <c r="E972" s="68"/>
    </row>
    <row r="973" spans="2:5" s="1" customFormat="1" ht="13.95" customHeight="1" x14ac:dyDescent="0.25">
      <c r="B973" s="64" t="s">
        <v>30</v>
      </c>
      <c r="C973" s="64" t="s">
        <v>30</v>
      </c>
      <c r="D973" s="64" t="s">
        <v>30</v>
      </c>
      <c r="E973" s="68"/>
    </row>
    <row r="974" spans="2:5" s="1" customFormat="1" ht="13.95" customHeight="1" x14ac:dyDescent="0.25">
      <c r="B974" s="64" t="s">
        <v>30</v>
      </c>
      <c r="C974" s="64" t="s">
        <v>30</v>
      </c>
      <c r="D974" s="64" t="s">
        <v>30</v>
      </c>
      <c r="E974" s="68"/>
    </row>
    <row r="975" spans="2:5" s="1" customFormat="1" ht="13.95" customHeight="1" x14ac:dyDescent="0.25">
      <c r="B975" s="64" t="s">
        <v>30</v>
      </c>
      <c r="C975" s="64" t="s">
        <v>30</v>
      </c>
      <c r="D975" s="64" t="s">
        <v>30</v>
      </c>
      <c r="E975" s="68"/>
    </row>
    <row r="976" spans="2:5" s="1" customFormat="1" ht="13.95" customHeight="1" x14ac:dyDescent="0.25">
      <c r="B976" s="64" t="s">
        <v>30</v>
      </c>
      <c r="C976" s="64" t="s">
        <v>30</v>
      </c>
      <c r="D976" s="64" t="s">
        <v>30</v>
      </c>
      <c r="E976" s="68"/>
    </row>
    <row r="977" spans="2:5" s="1" customFormat="1" ht="13.95" customHeight="1" x14ac:dyDescent="0.25">
      <c r="B977" s="64" t="s">
        <v>30</v>
      </c>
      <c r="C977" s="64" t="s">
        <v>30</v>
      </c>
      <c r="D977" s="64" t="s">
        <v>30</v>
      </c>
      <c r="E977" s="68"/>
    </row>
    <row r="978" spans="2:5" s="1" customFormat="1" ht="13.95" customHeight="1" x14ac:dyDescent="0.25">
      <c r="B978" s="64" t="s">
        <v>30</v>
      </c>
      <c r="C978" s="64" t="s">
        <v>30</v>
      </c>
      <c r="D978" s="64" t="s">
        <v>30</v>
      </c>
      <c r="E978" s="68"/>
    </row>
    <row r="979" spans="2:5" s="1" customFormat="1" ht="13.95" customHeight="1" x14ac:dyDescent="0.25">
      <c r="B979" s="64" t="s">
        <v>30</v>
      </c>
      <c r="C979" s="64" t="s">
        <v>30</v>
      </c>
      <c r="D979" s="64" t="s">
        <v>30</v>
      </c>
      <c r="E979" s="68"/>
    </row>
    <row r="980" spans="2:5" s="1" customFormat="1" ht="13.95" customHeight="1" x14ac:dyDescent="0.25">
      <c r="B980" s="64" t="s">
        <v>30</v>
      </c>
      <c r="C980" s="64" t="s">
        <v>30</v>
      </c>
      <c r="D980" s="64" t="s">
        <v>30</v>
      </c>
      <c r="E980" s="68"/>
    </row>
    <row r="981" spans="2:5" s="1" customFormat="1" ht="13.95" customHeight="1" x14ac:dyDescent="0.25">
      <c r="B981" s="64" t="s">
        <v>30</v>
      </c>
      <c r="C981" s="64" t="s">
        <v>30</v>
      </c>
      <c r="D981" s="64" t="s">
        <v>30</v>
      </c>
      <c r="E981" s="68"/>
    </row>
    <row r="982" spans="2:5" s="1" customFormat="1" ht="13.95" customHeight="1" x14ac:dyDescent="0.25">
      <c r="B982" s="64" t="s">
        <v>30</v>
      </c>
      <c r="C982" s="64" t="s">
        <v>30</v>
      </c>
      <c r="D982" s="64" t="s">
        <v>30</v>
      </c>
      <c r="E982" s="68"/>
    </row>
    <row r="983" spans="2:5" s="1" customFormat="1" ht="13.95" customHeight="1" x14ac:dyDescent="0.25">
      <c r="B983" s="64" t="s">
        <v>30</v>
      </c>
      <c r="C983" s="64" t="s">
        <v>30</v>
      </c>
      <c r="D983" s="64" t="s">
        <v>30</v>
      </c>
      <c r="E983" s="68"/>
    </row>
    <row r="984" spans="2:5" s="1" customFormat="1" ht="13.95" customHeight="1" x14ac:dyDescent="0.25">
      <c r="B984" s="64" t="s">
        <v>30</v>
      </c>
      <c r="C984" s="64" t="s">
        <v>30</v>
      </c>
      <c r="D984" s="64" t="s">
        <v>30</v>
      </c>
      <c r="E984" s="68"/>
    </row>
    <row r="985" spans="2:5" s="1" customFormat="1" ht="13.95" customHeight="1" x14ac:dyDescent="0.25">
      <c r="B985" s="64" t="s">
        <v>30</v>
      </c>
      <c r="C985" s="64" t="s">
        <v>30</v>
      </c>
      <c r="D985" s="64" t="s">
        <v>30</v>
      </c>
      <c r="E985" s="68"/>
    </row>
    <row r="986" spans="2:5" s="1" customFormat="1" ht="13.95" customHeight="1" x14ac:dyDescent="0.25">
      <c r="B986" s="64" t="s">
        <v>30</v>
      </c>
      <c r="C986" s="64" t="s">
        <v>30</v>
      </c>
      <c r="D986" s="64" t="s">
        <v>30</v>
      </c>
      <c r="E986" s="68"/>
    </row>
    <row r="987" spans="2:5" s="1" customFormat="1" ht="13.95" customHeight="1" x14ac:dyDescent="0.25">
      <c r="B987" s="64" t="s">
        <v>30</v>
      </c>
      <c r="C987" s="64" t="s">
        <v>30</v>
      </c>
      <c r="D987" s="64" t="s">
        <v>30</v>
      </c>
      <c r="E987" s="68"/>
    </row>
    <row r="988" spans="2:5" s="1" customFormat="1" ht="13.95" customHeight="1" x14ac:dyDescent="0.25">
      <c r="B988" s="64" t="s">
        <v>30</v>
      </c>
      <c r="C988" s="64" t="s">
        <v>30</v>
      </c>
      <c r="D988" s="64" t="s">
        <v>30</v>
      </c>
      <c r="E988" s="68"/>
    </row>
    <row r="989" spans="2:5" s="1" customFormat="1" ht="13.95" customHeight="1" x14ac:dyDescent="0.25">
      <c r="B989" s="64" t="s">
        <v>30</v>
      </c>
      <c r="C989" s="64" t="s">
        <v>30</v>
      </c>
      <c r="D989" s="64" t="s">
        <v>30</v>
      </c>
      <c r="E989" s="68"/>
    </row>
    <row r="990" spans="2:5" s="1" customFormat="1" ht="13.95" customHeight="1" x14ac:dyDescent="0.25">
      <c r="B990" s="64" t="s">
        <v>30</v>
      </c>
      <c r="C990" s="64" t="s">
        <v>30</v>
      </c>
      <c r="D990" s="64" t="s">
        <v>30</v>
      </c>
      <c r="E990" s="68"/>
    </row>
    <row r="991" spans="2:5" s="1" customFormat="1" ht="13.95" customHeight="1" x14ac:dyDescent="0.25">
      <c r="B991" s="64" t="s">
        <v>30</v>
      </c>
      <c r="C991" s="64" t="s">
        <v>30</v>
      </c>
      <c r="D991" s="64" t="s">
        <v>30</v>
      </c>
      <c r="E991" s="68"/>
    </row>
    <row r="992" spans="2:5" s="1" customFormat="1" ht="13.95" customHeight="1" x14ac:dyDescent="0.25">
      <c r="B992" s="64" t="s">
        <v>30</v>
      </c>
      <c r="C992" s="64" t="s">
        <v>30</v>
      </c>
      <c r="D992" s="64" t="s">
        <v>30</v>
      </c>
      <c r="E992" s="68"/>
    </row>
    <row r="993" spans="2:5" s="1" customFormat="1" ht="13.95" customHeight="1" x14ac:dyDescent="0.25">
      <c r="B993" s="64" t="s">
        <v>30</v>
      </c>
      <c r="C993" s="64" t="s">
        <v>30</v>
      </c>
      <c r="D993" s="64" t="s">
        <v>30</v>
      </c>
      <c r="E993" s="68"/>
    </row>
    <row r="994" spans="2:5" s="1" customFormat="1" ht="13.95" customHeight="1" x14ac:dyDescent="0.25">
      <c r="B994" s="64" t="s">
        <v>30</v>
      </c>
      <c r="C994" s="64" t="s">
        <v>30</v>
      </c>
      <c r="D994" s="64" t="s">
        <v>30</v>
      </c>
      <c r="E994" s="68"/>
    </row>
    <row r="995" spans="2:5" s="1" customFormat="1" ht="13.95" customHeight="1" x14ac:dyDescent="0.25">
      <c r="B995" s="64" t="s">
        <v>30</v>
      </c>
      <c r="C995" s="64" t="s">
        <v>30</v>
      </c>
      <c r="D995" s="64" t="s">
        <v>30</v>
      </c>
      <c r="E995" s="68"/>
    </row>
    <row r="996" spans="2:5" s="1" customFormat="1" ht="13.95" customHeight="1" x14ac:dyDescent="0.25">
      <c r="B996" s="64" t="s">
        <v>30</v>
      </c>
      <c r="C996" s="64" t="s">
        <v>30</v>
      </c>
      <c r="D996" s="64" t="s">
        <v>30</v>
      </c>
      <c r="E996" s="68"/>
    </row>
    <row r="997" spans="2:5" s="1" customFormat="1" ht="13.95" customHeight="1" x14ac:dyDescent="0.25">
      <c r="B997" s="64" t="s">
        <v>30</v>
      </c>
      <c r="C997" s="64" t="s">
        <v>30</v>
      </c>
      <c r="D997" s="64" t="s">
        <v>30</v>
      </c>
      <c r="E997" s="68"/>
    </row>
    <row r="998" spans="2:5" s="1" customFormat="1" ht="13.95" customHeight="1" x14ac:dyDescent="0.25">
      <c r="B998" s="64" t="s">
        <v>30</v>
      </c>
      <c r="C998" s="64" t="s">
        <v>30</v>
      </c>
      <c r="D998" s="64" t="s">
        <v>30</v>
      </c>
      <c r="E998" s="68"/>
    </row>
    <row r="999" spans="2:5" s="1" customFormat="1" ht="13.95" customHeight="1" x14ac:dyDescent="0.25">
      <c r="B999" s="64" t="s">
        <v>30</v>
      </c>
      <c r="C999" s="64" t="s">
        <v>30</v>
      </c>
      <c r="D999" s="64" t="s">
        <v>30</v>
      </c>
      <c r="E999" s="68"/>
    </row>
    <row r="1000" spans="2:5" s="1" customFormat="1" ht="13.95" customHeight="1" x14ac:dyDescent="0.25">
      <c r="B1000" s="64" t="s">
        <v>30</v>
      </c>
      <c r="C1000" s="64" t="s">
        <v>30</v>
      </c>
      <c r="D1000" s="64" t="s">
        <v>30</v>
      </c>
      <c r="E1000" s="68"/>
    </row>
    <row r="1001" spans="2:5" s="1" customFormat="1" ht="13.95" customHeight="1" x14ac:dyDescent="0.25">
      <c r="B1001" s="64" t="s">
        <v>30</v>
      </c>
      <c r="C1001" s="64" t="s">
        <v>30</v>
      </c>
      <c r="D1001" s="64" t="s">
        <v>30</v>
      </c>
      <c r="E1001" s="68"/>
    </row>
    <row r="1002" spans="2:5" s="1" customFormat="1" ht="13.95" customHeight="1" x14ac:dyDescent="0.25">
      <c r="B1002" s="64" t="s">
        <v>30</v>
      </c>
      <c r="C1002" s="64" t="s">
        <v>30</v>
      </c>
      <c r="D1002" s="64" t="s">
        <v>30</v>
      </c>
      <c r="E1002" s="68"/>
    </row>
    <row r="1003" spans="2:5" s="1" customFormat="1" ht="13.95" customHeight="1" x14ac:dyDescent="0.25">
      <c r="B1003" s="64" t="s">
        <v>30</v>
      </c>
      <c r="C1003" s="64" t="s">
        <v>30</v>
      </c>
      <c r="D1003" s="64" t="s">
        <v>30</v>
      </c>
      <c r="E1003" s="68"/>
    </row>
    <row r="1004" spans="2:5" s="1" customFormat="1" ht="13.95" customHeight="1" x14ac:dyDescent="0.25">
      <c r="B1004" s="64" t="s">
        <v>30</v>
      </c>
      <c r="C1004" s="64" t="s">
        <v>30</v>
      </c>
      <c r="D1004" s="64" t="s">
        <v>30</v>
      </c>
      <c r="E1004" s="68"/>
    </row>
    <row r="1005" spans="2:5" s="1" customFormat="1" ht="13.95" customHeight="1" x14ac:dyDescent="0.25">
      <c r="B1005" s="64" t="s">
        <v>30</v>
      </c>
      <c r="C1005" s="64" t="s">
        <v>30</v>
      </c>
      <c r="D1005" s="64" t="s">
        <v>30</v>
      </c>
      <c r="E1005" s="68"/>
    </row>
    <row r="1006" spans="2:5" s="1" customFormat="1" ht="13.95" customHeight="1" x14ac:dyDescent="0.25">
      <c r="B1006" s="64" t="s">
        <v>30</v>
      </c>
      <c r="C1006" s="64" t="s">
        <v>30</v>
      </c>
      <c r="D1006" s="64" t="s">
        <v>30</v>
      </c>
      <c r="E1006" s="68"/>
    </row>
    <row r="1007" spans="2:5" s="1" customFormat="1" ht="13.95" customHeight="1" x14ac:dyDescent="0.25">
      <c r="B1007" s="64" t="s">
        <v>30</v>
      </c>
      <c r="C1007" s="64" t="s">
        <v>30</v>
      </c>
      <c r="D1007" s="64" t="s">
        <v>30</v>
      </c>
      <c r="E1007" s="68"/>
    </row>
    <row r="1008" spans="2:5" s="1" customFormat="1" ht="13.95" customHeight="1" x14ac:dyDescent="0.25">
      <c r="B1008" s="64" t="s">
        <v>30</v>
      </c>
      <c r="C1008" s="64" t="s">
        <v>30</v>
      </c>
      <c r="D1008" s="64" t="s">
        <v>30</v>
      </c>
      <c r="E1008" s="68"/>
    </row>
    <row r="1009" spans="2:5" s="1" customFormat="1" ht="13.95" customHeight="1" x14ac:dyDescent="0.25">
      <c r="B1009" s="64" t="s">
        <v>30</v>
      </c>
      <c r="C1009" s="64" t="s">
        <v>30</v>
      </c>
      <c r="D1009" s="64" t="s">
        <v>30</v>
      </c>
      <c r="E1009" s="68"/>
    </row>
    <row r="1010" spans="2:5" s="1" customFormat="1" ht="13.95" customHeight="1" x14ac:dyDescent="0.25">
      <c r="B1010" s="64" t="s">
        <v>30</v>
      </c>
      <c r="C1010" s="64" t="s">
        <v>30</v>
      </c>
      <c r="D1010" s="64" t="s">
        <v>30</v>
      </c>
      <c r="E1010" s="68"/>
    </row>
    <row r="1011" spans="2:5" s="1" customFormat="1" ht="13.95" customHeight="1" x14ac:dyDescent="0.25">
      <c r="B1011" s="64" t="s">
        <v>30</v>
      </c>
      <c r="C1011" s="64" t="s">
        <v>30</v>
      </c>
      <c r="D1011" s="64" t="s">
        <v>30</v>
      </c>
      <c r="E1011" s="68"/>
    </row>
    <row r="1012" spans="2:5" s="1" customFormat="1" ht="13.95" customHeight="1" x14ac:dyDescent="0.25">
      <c r="B1012" s="64" t="s">
        <v>30</v>
      </c>
      <c r="C1012" s="64" t="s">
        <v>30</v>
      </c>
      <c r="D1012" s="64" t="s">
        <v>30</v>
      </c>
      <c r="E1012" s="68"/>
    </row>
    <row r="1013" spans="2:5" s="1" customFormat="1" ht="13.95" customHeight="1" x14ac:dyDescent="0.25">
      <c r="B1013" s="64" t="s">
        <v>30</v>
      </c>
      <c r="C1013" s="64" t="s">
        <v>30</v>
      </c>
      <c r="D1013" s="64" t="s">
        <v>30</v>
      </c>
      <c r="E1013" s="68"/>
    </row>
    <row r="1014" spans="2:5" s="1" customFormat="1" ht="13.95" customHeight="1" x14ac:dyDescent="0.25">
      <c r="B1014" s="64" t="s">
        <v>30</v>
      </c>
      <c r="C1014" s="64" t="s">
        <v>30</v>
      </c>
      <c r="D1014" s="64" t="s">
        <v>30</v>
      </c>
      <c r="E1014" s="68"/>
    </row>
    <row r="1015" spans="2:5" s="1" customFormat="1" ht="13.95" customHeight="1" x14ac:dyDescent="0.25">
      <c r="B1015" s="64" t="s">
        <v>30</v>
      </c>
      <c r="C1015" s="64" t="s">
        <v>30</v>
      </c>
      <c r="D1015" s="64" t="s">
        <v>30</v>
      </c>
      <c r="E1015" s="68"/>
    </row>
    <row r="1016" spans="2:5" s="1" customFormat="1" ht="13.95" customHeight="1" x14ac:dyDescent="0.25">
      <c r="B1016" s="64" t="s">
        <v>30</v>
      </c>
      <c r="C1016" s="64" t="s">
        <v>30</v>
      </c>
      <c r="D1016" s="64" t="s">
        <v>30</v>
      </c>
      <c r="E1016" s="68"/>
    </row>
    <row r="1017" spans="2:5" s="1" customFormat="1" ht="13.95" customHeight="1" x14ac:dyDescent="0.25">
      <c r="B1017" s="64" t="s">
        <v>30</v>
      </c>
      <c r="C1017" s="64" t="s">
        <v>30</v>
      </c>
      <c r="D1017" s="64" t="s">
        <v>30</v>
      </c>
      <c r="E1017" s="68"/>
    </row>
    <row r="1018" spans="2:5" s="1" customFormat="1" ht="13.95" customHeight="1" x14ac:dyDescent="0.25">
      <c r="B1018" s="64" t="s">
        <v>30</v>
      </c>
      <c r="C1018" s="64" t="s">
        <v>30</v>
      </c>
      <c r="D1018" s="64" t="s">
        <v>30</v>
      </c>
      <c r="E1018" s="68"/>
    </row>
    <row r="1019" spans="2:5" s="1" customFormat="1" ht="13.95" customHeight="1" x14ac:dyDescent="0.25">
      <c r="B1019" s="64" t="s">
        <v>30</v>
      </c>
      <c r="C1019" s="64" t="s">
        <v>30</v>
      </c>
      <c r="D1019" s="64" t="s">
        <v>30</v>
      </c>
      <c r="E1019" s="68"/>
    </row>
    <row r="1020" spans="2:5" s="1" customFormat="1" ht="13.95" customHeight="1" x14ac:dyDescent="0.25">
      <c r="B1020" s="64" t="s">
        <v>30</v>
      </c>
      <c r="C1020" s="64" t="s">
        <v>30</v>
      </c>
      <c r="D1020" s="64" t="s">
        <v>30</v>
      </c>
      <c r="E1020" s="68"/>
    </row>
    <row r="1021" spans="2:5" s="1" customFormat="1" ht="13.95" customHeight="1" x14ac:dyDescent="0.25">
      <c r="B1021" s="64" t="s">
        <v>30</v>
      </c>
      <c r="C1021" s="64" t="s">
        <v>30</v>
      </c>
      <c r="D1021" s="64" t="s">
        <v>30</v>
      </c>
      <c r="E1021" s="68"/>
    </row>
    <row r="1022" spans="2:5" s="1" customFormat="1" ht="13.95" customHeight="1" x14ac:dyDescent="0.25">
      <c r="B1022" s="64" t="s">
        <v>30</v>
      </c>
      <c r="C1022" s="64" t="s">
        <v>30</v>
      </c>
      <c r="D1022" s="64" t="s">
        <v>30</v>
      </c>
      <c r="E1022" s="68"/>
    </row>
    <row r="1023" spans="2:5" s="1" customFormat="1" ht="13.95" customHeight="1" x14ac:dyDescent="0.25">
      <c r="B1023" s="64" t="s">
        <v>30</v>
      </c>
      <c r="C1023" s="64" t="s">
        <v>30</v>
      </c>
      <c r="D1023" s="64" t="s">
        <v>30</v>
      </c>
      <c r="E1023" s="68"/>
    </row>
    <row r="1024" spans="2:5" s="1" customFormat="1" ht="13.95" customHeight="1" x14ac:dyDescent="0.25">
      <c r="B1024" s="64" t="s">
        <v>30</v>
      </c>
      <c r="C1024" s="64" t="s">
        <v>30</v>
      </c>
      <c r="D1024" s="64" t="s">
        <v>30</v>
      </c>
      <c r="E1024" s="68"/>
    </row>
    <row r="1025" spans="2:5" s="1" customFormat="1" ht="13.95" customHeight="1" x14ac:dyDescent="0.25">
      <c r="B1025" s="64" t="s">
        <v>30</v>
      </c>
      <c r="C1025" s="64" t="s">
        <v>30</v>
      </c>
      <c r="D1025" s="64" t="s">
        <v>30</v>
      </c>
      <c r="E1025" s="68"/>
    </row>
    <row r="1026" spans="2:5" s="1" customFormat="1" ht="13.95" customHeight="1" x14ac:dyDescent="0.25">
      <c r="B1026" s="64" t="s">
        <v>30</v>
      </c>
      <c r="C1026" s="64" t="s">
        <v>30</v>
      </c>
      <c r="D1026" s="64" t="s">
        <v>30</v>
      </c>
      <c r="E1026" s="68"/>
    </row>
    <row r="1027" spans="2:5" s="1" customFormat="1" ht="13.95" customHeight="1" x14ac:dyDescent="0.25">
      <c r="B1027" s="64" t="s">
        <v>30</v>
      </c>
      <c r="C1027" s="64" t="s">
        <v>30</v>
      </c>
      <c r="D1027" s="64" t="s">
        <v>30</v>
      </c>
      <c r="E1027" s="68"/>
    </row>
    <row r="1028" spans="2:5" s="1" customFormat="1" ht="13.95" customHeight="1" x14ac:dyDescent="0.25">
      <c r="B1028" s="64" t="s">
        <v>30</v>
      </c>
      <c r="C1028" s="64" t="s">
        <v>30</v>
      </c>
      <c r="D1028" s="64" t="s">
        <v>30</v>
      </c>
      <c r="E1028" s="68"/>
    </row>
    <row r="1029" spans="2:5" s="1" customFormat="1" ht="13.95" customHeight="1" x14ac:dyDescent="0.25">
      <c r="B1029" s="64" t="s">
        <v>30</v>
      </c>
      <c r="C1029" s="64" t="s">
        <v>30</v>
      </c>
      <c r="D1029" s="64" t="s">
        <v>30</v>
      </c>
      <c r="E1029" s="68"/>
    </row>
    <row r="1030" spans="2:5" s="1" customFormat="1" ht="13.95" customHeight="1" x14ac:dyDescent="0.25">
      <c r="B1030" s="64" t="s">
        <v>30</v>
      </c>
      <c r="C1030" s="64" t="s">
        <v>30</v>
      </c>
      <c r="D1030" s="64" t="s">
        <v>30</v>
      </c>
      <c r="E1030" s="68"/>
    </row>
    <row r="1031" spans="2:5" s="1" customFormat="1" ht="13.95" customHeight="1" x14ac:dyDescent="0.25">
      <c r="B1031" s="64" t="s">
        <v>30</v>
      </c>
      <c r="C1031" s="64" t="s">
        <v>30</v>
      </c>
      <c r="D1031" s="64" t="s">
        <v>30</v>
      </c>
      <c r="E1031" s="68"/>
    </row>
    <row r="1032" spans="2:5" s="1" customFormat="1" ht="13.95" customHeight="1" x14ac:dyDescent="0.25">
      <c r="B1032" s="64" t="s">
        <v>30</v>
      </c>
      <c r="C1032" s="64" t="s">
        <v>30</v>
      </c>
      <c r="D1032" s="64" t="s">
        <v>30</v>
      </c>
      <c r="E1032" s="68"/>
    </row>
    <row r="1033" spans="2:5" s="1" customFormat="1" ht="13.95" customHeight="1" x14ac:dyDescent="0.25">
      <c r="B1033" s="64" t="s">
        <v>30</v>
      </c>
      <c r="C1033" s="64" t="s">
        <v>30</v>
      </c>
      <c r="D1033" s="64" t="s">
        <v>30</v>
      </c>
      <c r="E1033" s="68"/>
    </row>
    <row r="1034" spans="2:5" s="1" customFormat="1" ht="13.95" customHeight="1" x14ac:dyDescent="0.25">
      <c r="B1034" s="64" t="s">
        <v>30</v>
      </c>
      <c r="C1034" s="64" t="s">
        <v>30</v>
      </c>
      <c r="D1034" s="64" t="s">
        <v>30</v>
      </c>
      <c r="E1034" s="68"/>
    </row>
    <row r="1035" spans="2:5" s="1" customFormat="1" ht="13.95" customHeight="1" x14ac:dyDescent="0.25">
      <c r="B1035" s="64" t="s">
        <v>30</v>
      </c>
      <c r="C1035" s="64" t="s">
        <v>30</v>
      </c>
      <c r="D1035" s="64" t="s">
        <v>30</v>
      </c>
      <c r="E1035" s="68"/>
    </row>
    <row r="1036" spans="2:5" s="1" customFormat="1" ht="13.95" customHeight="1" x14ac:dyDescent="0.25">
      <c r="B1036" s="64" t="s">
        <v>30</v>
      </c>
      <c r="C1036" s="64" t="s">
        <v>30</v>
      </c>
      <c r="D1036" s="64" t="s">
        <v>30</v>
      </c>
      <c r="E1036" s="68"/>
    </row>
    <row r="1037" spans="2:5" s="1" customFormat="1" ht="13.95" customHeight="1" x14ac:dyDescent="0.25">
      <c r="B1037" s="64" t="s">
        <v>30</v>
      </c>
      <c r="C1037" s="64" t="s">
        <v>30</v>
      </c>
      <c r="D1037" s="64" t="s">
        <v>30</v>
      </c>
      <c r="E1037" s="68"/>
    </row>
    <row r="1038" spans="2:5" s="1" customFormat="1" ht="13.95" customHeight="1" x14ac:dyDescent="0.25">
      <c r="B1038" s="64" t="s">
        <v>30</v>
      </c>
      <c r="C1038" s="64" t="s">
        <v>30</v>
      </c>
      <c r="D1038" s="64" t="s">
        <v>30</v>
      </c>
      <c r="E1038" s="68"/>
    </row>
    <row r="1039" spans="2:5" s="1" customFormat="1" ht="13.95" customHeight="1" x14ac:dyDescent="0.25">
      <c r="B1039" s="64" t="s">
        <v>30</v>
      </c>
      <c r="C1039" s="64" t="s">
        <v>30</v>
      </c>
      <c r="D1039" s="64" t="s">
        <v>30</v>
      </c>
      <c r="E1039" s="68"/>
    </row>
    <row r="1040" spans="2:5" s="1" customFormat="1" ht="13.95" customHeight="1" x14ac:dyDescent="0.25">
      <c r="B1040" s="64" t="s">
        <v>30</v>
      </c>
      <c r="C1040" s="64" t="s">
        <v>30</v>
      </c>
      <c r="D1040" s="64" t="s">
        <v>30</v>
      </c>
      <c r="E1040" s="68"/>
    </row>
    <row r="1041" spans="2:5" s="1" customFormat="1" ht="13.95" customHeight="1" x14ac:dyDescent="0.25">
      <c r="B1041" s="64" t="s">
        <v>30</v>
      </c>
      <c r="C1041" s="64" t="s">
        <v>30</v>
      </c>
      <c r="D1041" s="64" t="s">
        <v>30</v>
      </c>
      <c r="E1041" s="68"/>
    </row>
    <row r="1042" spans="2:5" s="1" customFormat="1" ht="13.95" customHeight="1" x14ac:dyDescent="0.25">
      <c r="B1042" s="64" t="s">
        <v>30</v>
      </c>
      <c r="C1042" s="64" t="s">
        <v>30</v>
      </c>
      <c r="D1042" s="64" t="s">
        <v>30</v>
      </c>
      <c r="E1042" s="68"/>
    </row>
    <row r="1043" spans="2:5" s="1" customFormat="1" ht="13.95" customHeight="1" x14ac:dyDescent="0.25">
      <c r="B1043" s="64" t="s">
        <v>30</v>
      </c>
      <c r="C1043" s="64" t="s">
        <v>30</v>
      </c>
      <c r="D1043" s="64" t="s">
        <v>30</v>
      </c>
      <c r="E1043" s="68"/>
    </row>
    <row r="1044" spans="2:5" s="1" customFormat="1" ht="13.95" customHeight="1" x14ac:dyDescent="0.25">
      <c r="B1044" s="64" t="s">
        <v>30</v>
      </c>
      <c r="C1044" s="64" t="s">
        <v>30</v>
      </c>
      <c r="D1044" s="64" t="s">
        <v>30</v>
      </c>
      <c r="E1044" s="68"/>
    </row>
    <row r="1045" spans="2:5" s="1" customFormat="1" ht="13.95" customHeight="1" x14ac:dyDescent="0.25">
      <c r="B1045" s="64" t="s">
        <v>30</v>
      </c>
      <c r="C1045" s="64" t="s">
        <v>30</v>
      </c>
      <c r="D1045" s="64" t="s">
        <v>30</v>
      </c>
      <c r="E1045" s="68"/>
    </row>
    <row r="1046" spans="2:5" s="1" customFormat="1" ht="13.95" customHeight="1" x14ac:dyDescent="0.25">
      <c r="B1046" s="64" t="s">
        <v>30</v>
      </c>
      <c r="C1046" s="64" t="s">
        <v>30</v>
      </c>
      <c r="D1046" s="64" t="s">
        <v>30</v>
      </c>
      <c r="E1046" s="68"/>
    </row>
    <row r="1047" spans="2:5" s="1" customFormat="1" ht="13.95" customHeight="1" x14ac:dyDescent="0.25">
      <c r="B1047" s="64" t="s">
        <v>30</v>
      </c>
      <c r="C1047" s="64" t="s">
        <v>30</v>
      </c>
      <c r="D1047" s="64" t="s">
        <v>30</v>
      </c>
      <c r="E1047" s="68"/>
    </row>
    <row r="1048" spans="2:5" s="1" customFormat="1" ht="13.95" customHeight="1" x14ac:dyDescent="0.25">
      <c r="B1048" s="64" t="s">
        <v>30</v>
      </c>
      <c r="C1048" s="64" t="s">
        <v>30</v>
      </c>
      <c r="D1048" s="64" t="s">
        <v>30</v>
      </c>
      <c r="E1048" s="68"/>
    </row>
    <row r="1049" spans="2:5" s="1" customFormat="1" ht="13.95" customHeight="1" x14ac:dyDescent="0.25">
      <c r="B1049" s="64" t="s">
        <v>30</v>
      </c>
      <c r="C1049" s="64" t="s">
        <v>30</v>
      </c>
      <c r="D1049" s="64" t="s">
        <v>30</v>
      </c>
      <c r="E1049" s="68"/>
    </row>
    <row r="1050" spans="2:5" s="1" customFormat="1" ht="13.95" customHeight="1" x14ac:dyDescent="0.25">
      <c r="B1050" s="64" t="s">
        <v>30</v>
      </c>
      <c r="C1050" s="64" t="s">
        <v>30</v>
      </c>
      <c r="D1050" s="64" t="s">
        <v>30</v>
      </c>
      <c r="E1050" s="68"/>
    </row>
    <row r="1051" spans="2:5" s="1" customFormat="1" ht="13.95" customHeight="1" x14ac:dyDescent="0.25">
      <c r="B1051" s="64" t="s">
        <v>30</v>
      </c>
      <c r="C1051" s="64" t="s">
        <v>30</v>
      </c>
      <c r="D1051" s="64" t="s">
        <v>30</v>
      </c>
      <c r="E1051" s="68"/>
    </row>
    <row r="1052" spans="2:5" s="1" customFormat="1" ht="13.95" customHeight="1" x14ac:dyDescent="0.25">
      <c r="B1052" s="64" t="s">
        <v>30</v>
      </c>
      <c r="C1052" s="64" t="s">
        <v>30</v>
      </c>
      <c r="D1052" s="64" t="s">
        <v>30</v>
      </c>
      <c r="E1052" s="68"/>
    </row>
    <row r="1053" spans="2:5" s="1" customFormat="1" ht="13.95" customHeight="1" x14ac:dyDescent="0.25">
      <c r="B1053" s="64" t="s">
        <v>30</v>
      </c>
      <c r="C1053" s="64" t="s">
        <v>30</v>
      </c>
      <c r="D1053" s="64" t="s">
        <v>30</v>
      </c>
      <c r="E1053" s="68"/>
    </row>
    <row r="1054" spans="2:5" s="1" customFormat="1" ht="13.95" customHeight="1" x14ac:dyDescent="0.25">
      <c r="B1054" s="64" t="s">
        <v>30</v>
      </c>
      <c r="C1054" s="64" t="s">
        <v>30</v>
      </c>
      <c r="D1054" s="64" t="s">
        <v>30</v>
      </c>
      <c r="E1054" s="68"/>
    </row>
    <row r="1055" spans="2:5" s="1" customFormat="1" ht="13.95" customHeight="1" x14ac:dyDescent="0.25">
      <c r="B1055" s="64" t="s">
        <v>30</v>
      </c>
      <c r="C1055" s="64" t="s">
        <v>30</v>
      </c>
      <c r="D1055" s="64" t="s">
        <v>30</v>
      </c>
      <c r="E1055" s="68"/>
    </row>
    <row r="1056" spans="2:5" s="1" customFormat="1" ht="13.95" customHeight="1" x14ac:dyDescent="0.25">
      <c r="B1056" s="64" t="s">
        <v>30</v>
      </c>
      <c r="C1056" s="64" t="s">
        <v>30</v>
      </c>
      <c r="D1056" s="64" t="s">
        <v>30</v>
      </c>
      <c r="E1056" s="68"/>
    </row>
    <row r="1057" spans="2:5" s="1" customFormat="1" ht="13.95" customHeight="1" x14ac:dyDescent="0.25">
      <c r="B1057" s="64" t="s">
        <v>30</v>
      </c>
      <c r="C1057" s="64" t="s">
        <v>30</v>
      </c>
      <c r="D1057" s="64" t="s">
        <v>30</v>
      </c>
      <c r="E1057" s="68"/>
    </row>
    <row r="1058" spans="2:5" s="1" customFormat="1" ht="13.95" customHeight="1" x14ac:dyDescent="0.25">
      <c r="B1058" s="64" t="s">
        <v>30</v>
      </c>
      <c r="C1058" s="64" t="s">
        <v>30</v>
      </c>
      <c r="D1058" s="64" t="s">
        <v>30</v>
      </c>
      <c r="E1058" s="68"/>
    </row>
    <row r="1059" spans="2:5" s="1" customFormat="1" ht="13.95" customHeight="1" x14ac:dyDescent="0.25">
      <c r="B1059" s="64" t="s">
        <v>30</v>
      </c>
      <c r="C1059" s="64" t="s">
        <v>30</v>
      </c>
      <c r="D1059" s="64" t="s">
        <v>30</v>
      </c>
      <c r="E1059" s="68"/>
    </row>
    <row r="1060" spans="2:5" s="1" customFormat="1" ht="13.95" customHeight="1" x14ac:dyDescent="0.25">
      <c r="B1060" s="64" t="s">
        <v>30</v>
      </c>
      <c r="C1060" s="64" t="s">
        <v>30</v>
      </c>
      <c r="D1060" s="64" t="s">
        <v>30</v>
      </c>
      <c r="E1060" s="68"/>
    </row>
    <row r="1061" spans="2:5" s="1" customFormat="1" ht="13.95" customHeight="1" x14ac:dyDescent="0.25">
      <c r="B1061" s="64" t="s">
        <v>30</v>
      </c>
      <c r="C1061" s="64" t="s">
        <v>30</v>
      </c>
      <c r="D1061" s="64" t="s">
        <v>30</v>
      </c>
      <c r="E1061" s="68"/>
    </row>
    <row r="1062" spans="2:5" s="1" customFormat="1" ht="13.95" customHeight="1" x14ac:dyDescent="0.25">
      <c r="B1062" s="64" t="s">
        <v>30</v>
      </c>
      <c r="C1062" s="64" t="s">
        <v>30</v>
      </c>
      <c r="D1062" s="64" t="s">
        <v>30</v>
      </c>
      <c r="E1062" s="68"/>
    </row>
    <row r="1063" spans="2:5" s="1" customFormat="1" ht="13.95" customHeight="1" x14ac:dyDescent="0.25">
      <c r="B1063" s="64" t="s">
        <v>30</v>
      </c>
      <c r="C1063" s="64" t="s">
        <v>30</v>
      </c>
      <c r="D1063" s="64" t="s">
        <v>30</v>
      </c>
      <c r="E1063" s="68"/>
    </row>
    <row r="1064" spans="2:5" s="1" customFormat="1" ht="13.95" customHeight="1" x14ac:dyDescent="0.25">
      <c r="B1064" s="64" t="s">
        <v>30</v>
      </c>
      <c r="C1064" s="64" t="s">
        <v>30</v>
      </c>
      <c r="D1064" s="64" t="s">
        <v>30</v>
      </c>
      <c r="E1064" s="68"/>
    </row>
    <row r="1065" spans="2:5" s="1" customFormat="1" ht="13.95" customHeight="1" x14ac:dyDescent="0.25">
      <c r="B1065" s="64" t="s">
        <v>30</v>
      </c>
      <c r="C1065" s="64" t="s">
        <v>30</v>
      </c>
      <c r="D1065" s="64" t="s">
        <v>30</v>
      </c>
      <c r="E1065" s="68"/>
    </row>
    <row r="1066" spans="2:5" s="1" customFormat="1" ht="13.95" customHeight="1" x14ac:dyDescent="0.25">
      <c r="B1066" s="64" t="s">
        <v>30</v>
      </c>
      <c r="C1066" s="64" t="s">
        <v>30</v>
      </c>
      <c r="D1066" s="64" t="s">
        <v>30</v>
      </c>
      <c r="E1066" s="68"/>
    </row>
    <row r="1067" spans="2:5" s="1" customFormat="1" ht="13.95" customHeight="1" x14ac:dyDescent="0.25">
      <c r="B1067" s="64" t="s">
        <v>30</v>
      </c>
      <c r="C1067" s="64" t="s">
        <v>30</v>
      </c>
      <c r="D1067" s="64" t="s">
        <v>30</v>
      </c>
      <c r="E1067" s="68"/>
    </row>
    <row r="1068" spans="2:5" s="1" customFormat="1" ht="13.95" customHeight="1" x14ac:dyDescent="0.25">
      <c r="B1068" s="64" t="s">
        <v>30</v>
      </c>
      <c r="C1068" s="64" t="s">
        <v>30</v>
      </c>
      <c r="D1068" s="64" t="s">
        <v>30</v>
      </c>
      <c r="E1068" s="68"/>
    </row>
    <row r="1069" spans="2:5" s="1" customFormat="1" ht="13.95" customHeight="1" x14ac:dyDescent="0.25">
      <c r="B1069" s="64" t="s">
        <v>30</v>
      </c>
      <c r="C1069" s="64" t="s">
        <v>30</v>
      </c>
      <c r="D1069" s="64" t="s">
        <v>30</v>
      </c>
      <c r="E1069" s="68"/>
    </row>
    <row r="1070" spans="2:5" s="1" customFormat="1" ht="13.95" customHeight="1" x14ac:dyDescent="0.25">
      <c r="B1070" s="64" t="s">
        <v>30</v>
      </c>
      <c r="C1070" s="64" t="s">
        <v>30</v>
      </c>
      <c r="D1070" s="64" t="s">
        <v>30</v>
      </c>
      <c r="E1070" s="68"/>
    </row>
    <row r="1071" spans="2:5" s="1" customFormat="1" ht="13.95" customHeight="1" x14ac:dyDescent="0.25">
      <c r="B1071" s="64" t="s">
        <v>30</v>
      </c>
      <c r="C1071" s="64" t="s">
        <v>30</v>
      </c>
      <c r="D1071" s="64" t="s">
        <v>30</v>
      </c>
      <c r="E1071" s="68"/>
    </row>
    <row r="1072" spans="2:5" s="1" customFormat="1" ht="13.95" customHeight="1" x14ac:dyDescent="0.25">
      <c r="B1072" s="64" t="s">
        <v>30</v>
      </c>
      <c r="C1072" s="64" t="s">
        <v>30</v>
      </c>
      <c r="D1072" s="64" t="s">
        <v>30</v>
      </c>
      <c r="E1072" s="68"/>
    </row>
    <row r="1073" spans="2:5" s="1" customFormat="1" ht="13.95" customHeight="1" x14ac:dyDescent="0.25">
      <c r="B1073" s="64" t="s">
        <v>30</v>
      </c>
      <c r="C1073" s="64" t="s">
        <v>30</v>
      </c>
      <c r="D1073" s="64" t="s">
        <v>30</v>
      </c>
      <c r="E1073" s="68"/>
    </row>
    <row r="1074" spans="2:5" s="1" customFormat="1" ht="13.95" customHeight="1" x14ac:dyDescent="0.25">
      <c r="B1074" s="64" t="s">
        <v>30</v>
      </c>
      <c r="C1074" s="64" t="s">
        <v>30</v>
      </c>
      <c r="D1074" s="64" t="s">
        <v>30</v>
      </c>
      <c r="E1074" s="68"/>
    </row>
    <row r="1075" spans="2:5" s="1" customFormat="1" ht="13.95" customHeight="1" x14ac:dyDescent="0.25">
      <c r="B1075" s="64" t="s">
        <v>30</v>
      </c>
      <c r="C1075" s="64" t="s">
        <v>30</v>
      </c>
      <c r="D1075" s="64" t="s">
        <v>30</v>
      </c>
      <c r="E1075" s="68"/>
    </row>
    <row r="1076" spans="2:5" s="1" customFormat="1" ht="13.95" customHeight="1" x14ac:dyDescent="0.25">
      <c r="B1076" s="64" t="s">
        <v>30</v>
      </c>
      <c r="C1076" s="64" t="s">
        <v>30</v>
      </c>
      <c r="D1076" s="64" t="s">
        <v>30</v>
      </c>
      <c r="E1076" s="68"/>
    </row>
    <row r="1077" spans="2:5" s="1" customFormat="1" ht="13.95" customHeight="1" x14ac:dyDescent="0.25">
      <c r="B1077" s="64" t="s">
        <v>30</v>
      </c>
      <c r="C1077" s="64" t="s">
        <v>30</v>
      </c>
      <c r="D1077" s="64" t="s">
        <v>30</v>
      </c>
      <c r="E1077" s="68"/>
    </row>
    <row r="1078" spans="2:5" s="1" customFormat="1" ht="13.95" customHeight="1" x14ac:dyDescent="0.25">
      <c r="B1078" s="64" t="s">
        <v>30</v>
      </c>
      <c r="C1078" s="64" t="s">
        <v>30</v>
      </c>
      <c r="D1078" s="64" t="s">
        <v>30</v>
      </c>
      <c r="E1078" s="68"/>
    </row>
    <row r="1079" spans="2:5" s="1" customFormat="1" ht="13.95" customHeight="1" x14ac:dyDescent="0.25">
      <c r="B1079" s="64" t="s">
        <v>30</v>
      </c>
      <c r="C1079" s="64" t="s">
        <v>30</v>
      </c>
      <c r="D1079" s="64" t="s">
        <v>30</v>
      </c>
      <c r="E1079" s="68"/>
    </row>
    <row r="1080" spans="2:5" s="1" customFormat="1" ht="13.95" customHeight="1" x14ac:dyDescent="0.25">
      <c r="B1080" s="64" t="s">
        <v>30</v>
      </c>
      <c r="C1080" s="64" t="s">
        <v>30</v>
      </c>
      <c r="D1080" s="64" t="s">
        <v>30</v>
      </c>
      <c r="E1080" s="68"/>
    </row>
    <row r="1081" spans="2:5" s="1" customFormat="1" ht="13.95" customHeight="1" x14ac:dyDescent="0.25">
      <c r="B1081" s="64" t="s">
        <v>30</v>
      </c>
      <c r="C1081" s="64" t="s">
        <v>30</v>
      </c>
      <c r="D1081" s="64" t="s">
        <v>30</v>
      </c>
      <c r="E1081" s="68"/>
    </row>
    <row r="1082" spans="2:5" s="1" customFormat="1" ht="13.95" customHeight="1" x14ac:dyDescent="0.25">
      <c r="B1082" s="64" t="s">
        <v>30</v>
      </c>
      <c r="C1082" s="64" t="s">
        <v>30</v>
      </c>
      <c r="D1082" s="64" t="s">
        <v>30</v>
      </c>
      <c r="E1082" s="68"/>
    </row>
    <row r="1083" spans="2:5" s="1" customFormat="1" ht="13.95" customHeight="1" x14ac:dyDescent="0.25">
      <c r="B1083" s="64" t="s">
        <v>30</v>
      </c>
      <c r="C1083" s="64" t="s">
        <v>30</v>
      </c>
      <c r="D1083" s="64" t="s">
        <v>30</v>
      </c>
      <c r="E1083" s="68"/>
    </row>
    <row r="1084" spans="2:5" s="1" customFormat="1" ht="13.95" customHeight="1" x14ac:dyDescent="0.25">
      <c r="B1084" s="64" t="s">
        <v>30</v>
      </c>
      <c r="C1084" s="64" t="s">
        <v>30</v>
      </c>
      <c r="D1084" s="64" t="s">
        <v>30</v>
      </c>
      <c r="E1084" s="68"/>
    </row>
    <row r="1085" spans="2:5" s="1" customFormat="1" ht="13.95" customHeight="1" x14ac:dyDescent="0.25">
      <c r="B1085" s="64" t="s">
        <v>30</v>
      </c>
      <c r="C1085" s="64" t="s">
        <v>30</v>
      </c>
      <c r="D1085" s="64" t="s">
        <v>30</v>
      </c>
      <c r="E1085" s="68"/>
    </row>
    <row r="1086" spans="2:5" s="1" customFormat="1" ht="13.95" customHeight="1" x14ac:dyDescent="0.25">
      <c r="B1086" s="64" t="s">
        <v>30</v>
      </c>
      <c r="C1086" s="64" t="s">
        <v>30</v>
      </c>
      <c r="D1086" s="64" t="s">
        <v>30</v>
      </c>
      <c r="E1086" s="68"/>
    </row>
    <row r="1087" spans="2:5" s="1" customFormat="1" ht="13.95" customHeight="1" x14ac:dyDescent="0.25">
      <c r="B1087" s="64" t="s">
        <v>30</v>
      </c>
      <c r="C1087" s="64" t="s">
        <v>30</v>
      </c>
      <c r="D1087" s="64" t="s">
        <v>30</v>
      </c>
      <c r="E1087" s="68"/>
    </row>
    <row r="1088" spans="2:5" s="1" customFormat="1" ht="13.95" customHeight="1" x14ac:dyDescent="0.25">
      <c r="B1088" s="64" t="s">
        <v>30</v>
      </c>
      <c r="C1088" s="64" t="s">
        <v>30</v>
      </c>
      <c r="D1088" s="64" t="s">
        <v>30</v>
      </c>
      <c r="E1088" s="68"/>
    </row>
    <row r="1089" spans="2:5" s="1" customFormat="1" ht="13.95" customHeight="1" x14ac:dyDescent="0.25">
      <c r="B1089" s="64" t="s">
        <v>30</v>
      </c>
      <c r="C1089" s="64" t="s">
        <v>30</v>
      </c>
      <c r="D1089" s="64" t="s">
        <v>30</v>
      </c>
      <c r="E1089" s="68"/>
    </row>
    <row r="1090" spans="2:5" s="1" customFormat="1" ht="13.95" customHeight="1" x14ac:dyDescent="0.25">
      <c r="B1090" s="64" t="s">
        <v>30</v>
      </c>
      <c r="C1090" s="64" t="s">
        <v>30</v>
      </c>
      <c r="D1090" s="64" t="s">
        <v>30</v>
      </c>
      <c r="E1090" s="68"/>
    </row>
    <row r="1091" spans="2:5" s="1" customFormat="1" ht="13.95" customHeight="1" x14ac:dyDescent="0.25">
      <c r="B1091" s="64" t="s">
        <v>30</v>
      </c>
      <c r="C1091" s="64" t="s">
        <v>30</v>
      </c>
      <c r="D1091" s="64" t="s">
        <v>30</v>
      </c>
      <c r="E1091" s="68"/>
    </row>
    <row r="1092" spans="2:5" s="1" customFormat="1" ht="13.95" customHeight="1" x14ac:dyDescent="0.25">
      <c r="B1092" s="64" t="s">
        <v>30</v>
      </c>
      <c r="C1092" s="64" t="s">
        <v>30</v>
      </c>
      <c r="D1092" s="64" t="s">
        <v>30</v>
      </c>
      <c r="E1092" s="68"/>
    </row>
    <row r="1093" spans="2:5" s="1" customFormat="1" ht="13.95" customHeight="1" x14ac:dyDescent="0.25">
      <c r="B1093" s="64" t="s">
        <v>30</v>
      </c>
      <c r="C1093" s="64" t="s">
        <v>30</v>
      </c>
      <c r="D1093" s="64" t="s">
        <v>30</v>
      </c>
      <c r="E1093" s="68"/>
    </row>
    <row r="1094" spans="2:5" s="1" customFormat="1" ht="13.95" customHeight="1" x14ac:dyDescent="0.25">
      <c r="B1094" s="64" t="s">
        <v>30</v>
      </c>
      <c r="C1094" s="64" t="s">
        <v>30</v>
      </c>
      <c r="D1094" s="64" t="s">
        <v>30</v>
      </c>
      <c r="E1094" s="68"/>
    </row>
    <row r="1095" spans="2:5" s="1" customFormat="1" ht="13.95" customHeight="1" x14ac:dyDescent="0.25">
      <c r="B1095" s="64" t="s">
        <v>30</v>
      </c>
      <c r="C1095" s="64" t="s">
        <v>30</v>
      </c>
      <c r="D1095" s="64" t="s">
        <v>30</v>
      </c>
      <c r="E1095" s="68"/>
    </row>
    <row r="1096" spans="2:5" s="1" customFormat="1" ht="13.95" customHeight="1" x14ac:dyDescent="0.25">
      <c r="B1096" s="64" t="s">
        <v>30</v>
      </c>
      <c r="C1096" s="64" t="s">
        <v>30</v>
      </c>
      <c r="D1096" s="64" t="s">
        <v>30</v>
      </c>
      <c r="E1096" s="68"/>
    </row>
    <row r="1097" spans="2:5" s="1" customFormat="1" ht="13.95" customHeight="1" x14ac:dyDescent="0.25">
      <c r="B1097" s="64" t="s">
        <v>30</v>
      </c>
      <c r="C1097" s="64" t="s">
        <v>30</v>
      </c>
      <c r="D1097" s="64" t="s">
        <v>30</v>
      </c>
      <c r="E1097" s="68"/>
    </row>
    <row r="1098" spans="2:5" s="1" customFormat="1" ht="13.95" customHeight="1" x14ac:dyDescent="0.25">
      <c r="B1098" s="64" t="s">
        <v>30</v>
      </c>
      <c r="C1098" s="64" t="s">
        <v>30</v>
      </c>
      <c r="D1098" s="64" t="s">
        <v>30</v>
      </c>
      <c r="E1098" s="68"/>
    </row>
    <row r="1099" spans="2:5" s="1" customFormat="1" ht="13.95" customHeight="1" x14ac:dyDescent="0.25">
      <c r="B1099" s="64" t="s">
        <v>30</v>
      </c>
      <c r="C1099" s="64" t="s">
        <v>30</v>
      </c>
      <c r="D1099" s="64" t="s">
        <v>30</v>
      </c>
      <c r="E1099" s="68"/>
    </row>
    <row r="1100" spans="2:5" s="1" customFormat="1" ht="13.95" customHeight="1" x14ac:dyDescent="0.25">
      <c r="B1100" s="64" t="s">
        <v>30</v>
      </c>
      <c r="C1100" s="64" t="s">
        <v>30</v>
      </c>
      <c r="D1100" s="64" t="s">
        <v>30</v>
      </c>
      <c r="E1100" s="68"/>
    </row>
    <row r="1101" spans="2:5" s="1" customFormat="1" ht="13.95" customHeight="1" x14ac:dyDescent="0.25">
      <c r="B1101" s="64" t="s">
        <v>30</v>
      </c>
      <c r="C1101" s="64" t="s">
        <v>30</v>
      </c>
      <c r="D1101" s="64" t="s">
        <v>30</v>
      </c>
      <c r="E1101" s="68"/>
    </row>
    <row r="1102" spans="2:5" s="1" customFormat="1" ht="13.95" customHeight="1" x14ac:dyDescent="0.25">
      <c r="B1102" s="64" t="s">
        <v>30</v>
      </c>
      <c r="C1102" s="64" t="s">
        <v>30</v>
      </c>
      <c r="D1102" s="64" t="s">
        <v>30</v>
      </c>
      <c r="E1102" s="68"/>
    </row>
    <row r="1103" spans="2:5" s="1" customFormat="1" ht="13.95" customHeight="1" x14ac:dyDescent="0.25">
      <c r="B1103" s="64" t="s">
        <v>30</v>
      </c>
      <c r="C1103" s="64" t="s">
        <v>30</v>
      </c>
      <c r="D1103" s="64" t="s">
        <v>30</v>
      </c>
      <c r="E1103" s="68"/>
    </row>
    <row r="1104" spans="2:5" s="1" customFormat="1" ht="13.95" customHeight="1" x14ac:dyDescent="0.25">
      <c r="B1104" s="64" t="s">
        <v>30</v>
      </c>
      <c r="C1104" s="64" t="s">
        <v>30</v>
      </c>
      <c r="D1104" s="64" t="s">
        <v>30</v>
      </c>
      <c r="E1104" s="68"/>
    </row>
    <row r="1105" spans="2:5" s="1" customFormat="1" ht="13.95" customHeight="1" x14ac:dyDescent="0.25">
      <c r="B1105" s="64" t="s">
        <v>30</v>
      </c>
      <c r="C1105" s="64" t="s">
        <v>30</v>
      </c>
      <c r="D1105" s="64" t="s">
        <v>30</v>
      </c>
      <c r="E1105" s="68"/>
    </row>
    <row r="1106" spans="2:5" s="1" customFormat="1" ht="13.95" customHeight="1" x14ac:dyDescent="0.25">
      <c r="B1106" s="64" t="s">
        <v>30</v>
      </c>
      <c r="C1106" s="64" t="s">
        <v>30</v>
      </c>
      <c r="D1106" s="64" t="s">
        <v>30</v>
      </c>
      <c r="E1106" s="68"/>
    </row>
    <row r="1107" spans="2:5" s="1" customFormat="1" ht="13.95" customHeight="1" x14ac:dyDescent="0.25">
      <c r="B1107" s="64" t="s">
        <v>30</v>
      </c>
      <c r="C1107" s="64" t="s">
        <v>30</v>
      </c>
      <c r="D1107" s="64" t="s">
        <v>30</v>
      </c>
      <c r="E1107" s="68"/>
    </row>
    <row r="1108" spans="2:5" s="1" customFormat="1" ht="13.95" customHeight="1" x14ac:dyDescent="0.25">
      <c r="B1108" s="64" t="s">
        <v>30</v>
      </c>
      <c r="C1108" s="64" t="s">
        <v>30</v>
      </c>
      <c r="D1108" s="64" t="s">
        <v>30</v>
      </c>
      <c r="E1108" s="68"/>
    </row>
    <row r="1109" spans="2:5" s="1" customFormat="1" ht="13.95" customHeight="1" x14ac:dyDescent="0.25">
      <c r="B1109" s="64" t="s">
        <v>30</v>
      </c>
      <c r="C1109" s="64" t="s">
        <v>30</v>
      </c>
      <c r="D1109" s="64" t="s">
        <v>30</v>
      </c>
      <c r="E1109" s="68"/>
    </row>
    <row r="1110" spans="2:5" s="1" customFormat="1" ht="13.95" customHeight="1" x14ac:dyDescent="0.25">
      <c r="B1110" s="64" t="s">
        <v>30</v>
      </c>
      <c r="C1110" s="64" t="s">
        <v>30</v>
      </c>
      <c r="D1110" s="64" t="s">
        <v>30</v>
      </c>
      <c r="E1110" s="68"/>
    </row>
    <row r="1111" spans="2:5" s="1" customFormat="1" ht="13.95" customHeight="1" x14ac:dyDescent="0.25">
      <c r="B1111" s="64" t="s">
        <v>30</v>
      </c>
      <c r="C1111" s="64" t="s">
        <v>30</v>
      </c>
      <c r="D1111" s="64" t="s">
        <v>30</v>
      </c>
      <c r="E1111" s="68"/>
    </row>
    <row r="1112" spans="2:5" s="1" customFormat="1" ht="13.95" customHeight="1" x14ac:dyDescent="0.25">
      <c r="B1112" s="64" t="s">
        <v>30</v>
      </c>
      <c r="C1112" s="64" t="s">
        <v>30</v>
      </c>
      <c r="D1112" s="64" t="s">
        <v>30</v>
      </c>
      <c r="E1112" s="68"/>
    </row>
    <row r="1113" spans="2:5" s="1" customFormat="1" ht="13.95" customHeight="1" x14ac:dyDescent="0.25">
      <c r="B1113" s="64" t="s">
        <v>30</v>
      </c>
      <c r="C1113" s="64" t="s">
        <v>30</v>
      </c>
      <c r="D1113" s="64" t="s">
        <v>30</v>
      </c>
      <c r="E1113" s="68"/>
    </row>
    <row r="1114" spans="2:5" s="1" customFormat="1" ht="13.95" customHeight="1" x14ac:dyDescent="0.25">
      <c r="B1114" s="64" t="s">
        <v>30</v>
      </c>
      <c r="C1114" s="64" t="s">
        <v>30</v>
      </c>
      <c r="D1114" s="64" t="s">
        <v>30</v>
      </c>
      <c r="E1114" s="68"/>
    </row>
    <row r="1115" spans="2:5" s="1" customFormat="1" ht="13.95" customHeight="1" x14ac:dyDescent="0.25">
      <c r="B1115" s="64" t="s">
        <v>30</v>
      </c>
      <c r="C1115" s="64" t="s">
        <v>30</v>
      </c>
      <c r="D1115" s="64" t="s">
        <v>30</v>
      </c>
      <c r="E1115" s="68"/>
    </row>
    <row r="1116" spans="2:5" s="1" customFormat="1" ht="13.95" customHeight="1" x14ac:dyDescent="0.25">
      <c r="B1116" s="64" t="s">
        <v>30</v>
      </c>
      <c r="C1116" s="64" t="s">
        <v>30</v>
      </c>
      <c r="D1116" s="64" t="s">
        <v>30</v>
      </c>
      <c r="E1116" s="68"/>
    </row>
    <row r="1117" spans="2:5" s="1" customFormat="1" ht="13.95" customHeight="1" x14ac:dyDescent="0.25">
      <c r="B1117" s="64" t="s">
        <v>30</v>
      </c>
      <c r="C1117" s="64" t="s">
        <v>30</v>
      </c>
      <c r="D1117" s="64" t="s">
        <v>30</v>
      </c>
      <c r="E1117" s="68"/>
    </row>
    <row r="1118" spans="2:5" s="1" customFormat="1" ht="13.95" customHeight="1" x14ac:dyDescent="0.25">
      <c r="B1118" s="64" t="s">
        <v>30</v>
      </c>
      <c r="C1118" s="64" t="s">
        <v>30</v>
      </c>
      <c r="D1118" s="64" t="s">
        <v>30</v>
      </c>
      <c r="E1118" s="68"/>
    </row>
    <row r="1119" spans="2:5" s="1" customFormat="1" ht="13.95" customHeight="1" x14ac:dyDescent="0.25">
      <c r="B1119" s="64" t="s">
        <v>30</v>
      </c>
      <c r="C1119" s="64" t="s">
        <v>30</v>
      </c>
      <c r="D1119" s="64" t="s">
        <v>30</v>
      </c>
      <c r="E1119" s="68"/>
    </row>
    <row r="1120" spans="2:5" s="1" customFormat="1" ht="13.95" customHeight="1" x14ac:dyDescent="0.25">
      <c r="B1120" s="64" t="s">
        <v>30</v>
      </c>
      <c r="C1120" s="64" t="s">
        <v>30</v>
      </c>
      <c r="D1120" s="64" t="s">
        <v>30</v>
      </c>
      <c r="E1120" s="68"/>
    </row>
    <row r="1121" spans="2:5" s="1" customFormat="1" ht="13.95" customHeight="1" x14ac:dyDescent="0.25">
      <c r="B1121" s="64" t="s">
        <v>30</v>
      </c>
      <c r="C1121" s="64" t="s">
        <v>30</v>
      </c>
      <c r="D1121" s="64" t="s">
        <v>30</v>
      </c>
      <c r="E1121" s="68"/>
    </row>
    <row r="1122" spans="2:5" s="1" customFormat="1" ht="13.95" customHeight="1" x14ac:dyDescent="0.25">
      <c r="B1122" s="64" t="s">
        <v>30</v>
      </c>
      <c r="C1122" s="64" t="s">
        <v>30</v>
      </c>
      <c r="D1122" s="64" t="s">
        <v>30</v>
      </c>
      <c r="E1122" s="68"/>
    </row>
    <row r="1123" spans="2:5" s="1" customFormat="1" ht="13.95" customHeight="1" x14ac:dyDescent="0.25">
      <c r="B1123" s="64" t="s">
        <v>30</v>
      </c>
      <c r="C1123" s="64" t="s">
        <v>30</v>
      </c>
      <c r="D1123" s="64" t="s">
        <v>30</v>
      </c>
      <c r="E1123" s="68"/>
    </row>
    <row r="1124" spans="2:5" s="1" customFormat="1" ht="13.95" customHeight="1" x14ac:dyDescent="0.25">
      <c r="B1124" s="64" t="s">
        <v>30</v>
      </c>
      <c r="C1124" s="64" t="s">
        <v>30</v>
      </c>
      <c r="D1124" s="64" t="s">
        <v>30</v>
      </c>
      <c r="E1124" s="68"/>
    </row>
    <row r="1125" spans="2:5" s="1" customFormat="1" ht="13.95" customHeight="1" x14ac:dyDescent="0.25">
      <c r="B1125" s="64" t="s">
        <v>30</v>
      </c>
      <c r="C1125" s="64" t="s">
        <v>30</v>
      </c>
      <c r="D1125" s="64" t="s">
        <v>30</v>
      </c>
      <c r="E1125" s="68"/>
    </row>
    <row r="1126" spans="2:5" s="1" customFormat="1" ht="13.95" customHeight="1" x14ac:dyDescent="0.25">
      <c r="B1126" s="64" t="s">
        <v>30</v>
      </c>
      <c r="C1126" s="64" t="s">
        <v>30</v>
      </c>
      <c r="D1126" s="64" t="s">
        <v>30</v>
      </c>
      <c r="E1126" s="68"/>
    </row>
    <row r="1127" spans="2:5" s="1" customFormat="1" ht="13.95" customHeight="1" x14ac:dyDescent="0.25">
      <c r="B1127" s="64" t="s">
        <v>30</v>
      </c>
      <c r="C1127" s="64" t="s">
        <v>30</v>
      </c>
      <c r="D1127" s="64" t="s">
        <v>30</v>
      </c>
      <c r="E1127" s="68"/>
    </row>
    <row r="1128" spans="2:5" s="1" customFormat="1" ht="13.95" customHeight="1" x14ac:dyDescent="0.25">
      <c r="B1128" s="64" t="s">
        <v>30</v>
      </c>
      <c r="C1128" s="64" t="s">
        <v>30</v>
      </c>
      <c r="D1128" s="64" t="s">
        <v>30</v>
      </c>
      <c r="E1128" s="68"/>
    </row>
    <row r="1129" spans="2:5" s="1" customFormat="1" ht="13.95" customHeight="1" x14ac:dyDescent="0.25">
      <c r="B1129" s="64" t="s">
        <v>30</v>
      </c>
      <c r="C1129" s="64" t="s">
        <v>30</v>
      </c>
      <c r="D1129" s="64" t="s">
        <v>30</v>
      </c>
      <c r="E1129" s="68"/>
    </row>
    <row r="1130" spans="2:5" s="1" customFormat="1" ht="13.95" customHeight="1" x14ac:dyDescent="0.25">
      <c r="B1130" s="64" t="s">
        <v>30</v>
      </c>
      <c r="C1130" s="64" t="s">
        <v>30</v>
      </c>
      <c r="D1130" s="64" t="s">
        <v>30</v>
      </c>
      <c r="E1130" s="68"/>
    </row>
    <row r="1131" spans="2:5" s="1" customFormat="1" ht="13.95" customHeight="1" x14ac:dyDescent="0.25">
      <c r="B1131" s="64" t="s">
        <v>30</v>
      </c>
      <c r="C1131" s="64" t="s">
        <v>30</v>
      </c>
      <c r="D1131" s="64" t="s">
        <v>30</v>
      </c>
      <c r="E1131" s="68"/>
    </row>
    <row r="1132" spans="2:5" s="1" customFormat="1" ht="13.95" customHeight="1" x14ac:dyDescent="0.25">
      <c r="B1132" s="64" t="s">
        <v>30</v>
      </c>
      <c r="C1132" s="64" t="s">
        <v>30</v>
      </c>
      <c r="D1132" s="64" t="s">
        <v>30</v>
      </c>
      <c r="E1132" s="68"/>
    </row>
    <row r="1133" spans="2:5" s="1" customFormat="1" ht="13.95" customHeight="1" x14ac:dyDescent="0.25">
      <c r="B1133" s="64" t="s">
        <v>30</v>
      </c>
      <c r="C1133" s="64" t="s">
        <v>30</v>
      </c>
      <c r="D1133" s="64" t="s">
        <v>30</v>
      </c>
      <c r="E1133" s="68"/>
    </row>
    <row r="1134" spans="2:5" s="1" customFormat="1" ht="13.95" customHeight="1" x14ac:dyDescent="0.25">
      <c r="B1134" s="64" t="s">
        <v>30</v>
      </c>
      <c r="C1134" s="64" t="s">
        <v>30</v>
      </c>
      <c r="D1134" s="64" t="s">
        <v>30</v>
      </c>
      <c r="E1134" s="68"/>
    </row>
    <row r="1135" spans="2:5" s="1" customFormat="1" ht="13.95" customHeight="1" x14ac:dyDescent="0.25">
      <c r="B1135" s="64" t="s">
        <v>30</v>
      </c>
      <c r="C1135" s="64" t="s">
        <v>30</v>
      </c>
      <c r="D1135" s="64" t="s">
        <v>30</v>
      </c>
      <c r="E1135" s="68"/>
    </row>
    <row r="1136" spans="2:5" s="1" customFormat="1" ht="13.95" customHeight="1" x14ac:dyDescent="0.25">
      <c r="B1136" s="64" t="s">
        <v>30</v>
      </c>
      <c r="C1136" s="64" t="s">
        <v>30</v>
      </c>
      <c r="D1136" s="64" t="s">
        <v>30</v>
      </c>
      <c r="E1136" s="68"/>
    </row>
    <row r="1137" spans="2:5" s="1" customFormat="1" ht="13.95" customHeight="1" x14ac:dyDescent="0.25">
      <c r="B1137" s="64" t="s">
        <v>30</v>
      </c>
      <c r="C1137" s="64" t="s">
        <v>30</v>
      </c>
      <c r="D1137" s="64" t="s">
        <v>30</v>
      </c>
      <c r="E1137" s="68"/>
    </row>
    <row r="1138" spans="2:5" s="1" customFormat="1" ht="13.95" customHeight="1" x14ac:dyDescent="0.25">
      <c r="B1138" s="64" t="s">
        <v>30</v>
      </c>
      <c r="C1138" s="64" t="s">
        <v>30</v>
      </c>
      <c r="D1138" s="64" t="s">
        <v>30</v>
      </c>
      <c r="E1138" s="68"/>
    </row>
    <row r="1139" spans="2:5" s="1" customFormat="1" ht="13.95" customHeight="1" x14ac:dyDescent="0.25">
      <c r="B1139" s="64" t="s">
        <v>30</v>
      </c>
      <c r="C1139" s="64" t="s">
        <v>30</v>
      </c>
      <c r="D1139" s="64" t="s">
        <v>30</v>
      </c>
      <c r="E1139" s="68"/>
    </row>
    <row r="1140" spans="2:5" s="1" customFormat="1" ht="13.95" customHeight="1" x14ac:dyDescent="0.25">
      <c r="B1140" s="64" t="s">
        <v>30</v>
      </c>
      <c r="C1140" s="64" t="s">
        <v>30</v>
      </c>
      <c r="D1140" s="64" t="s">
        <v>30</v>
      </c>
      <c r="E1140" s="68"/>
    </row>
    <row r="1141" spans="2:5" s="1" customFormat="1" ht="13.95" customHeight="1" x14ac:dyDescent="0.25">
      <c r="B1141" s="64" t="s">
        <v>30</v>
      </c>
      <c r="C1141" s="64" t="s">
        <v>30</v>
      </c>
      <c r="D1141" s="64" t="s">
        <v>30</v>
      </c>
      <c r="E1141" s="68"/>
    </row>
    <row r="1142" spans="2:5" s="1" customFormat="1" ht="13.95" customHeight="1" x14ac:dyDescent="0.25">
      <c r="B1142" s="64" t="s">
        <v>30</v>
      </c>
      <c r="C1142" s="64" t="s">
        <v>30</v>
      </c>
      <c r="D1142" s="64" t="s">
        <v>30</v>
      </c>
      <c r="E1142" s="68"/>
    </row>
    <row r="1143" spans="2:5" s="1" customFormat="1" ht="13.95" customHeight="1" x14ac:dyDescent="0.25">
      <c r="B1143" s="64" t="s">
        <v>30</v>
      </c>
      <c r="C1143" s="64" t="s">
        <v>30</v>
      </c>
      <c r="D1143" s="64" t="s">
        <v>30</v>
      </c>
      <c r="E1143" s="68"/>
    </row>
    <row r="1144" spans="2:5" s="1" customFormat="1" ht="13.95" customHeight="1" x14ac:dyDescent="0.25">
      <c r="B1144" s="64" t="s">
        <v>30</v>
      </c>
      <c r="C1144" s="64" t="s">
        <v>30</v>
      </c>
      <c r="D1144" s="64" t="s">
        <v>30</v>
      </c>
      <c r="E1144" s="68"/>
    </row>
    <row r="1145" spans="2:5" s="1" customFormat="1" ht="13.95" customHeight="1" x14ac:dyDescent="0.25">
      <c r="B1145" s="64" t="s">
        <v>30</v>
      </c>
      <c r="C1145" s="64" t="s">
        <v>30</v>
      </c>
      <c r="D1145" s="64" t="s">
        <v>30</v>
      </c>
      <c r="E1145" s="68"/>
    </row>
    <row r="1146" spans="2:5" s="1" customFormat="1" ht="13.95" customHeight="1" x14ac:dyDescent="0.25">
      <c r="B1146" s="64" t="s">
        <v>30</v>
      </c>
      <c r="C1146" s="64" t="s">
        <v>30</v>
      </c>
      <c r="D1146" s="64" t="s">
        <v>30</v>
      </c>
      <c r="E1146" s="68"/>
    </row>
    <row r="1147" spans="2:5" s="1" customFormat="1" ht="13.95" customHeight="1" x14ac:dyDescent="0.25">
      <c r="B1147" s="64" t="s">
        <v>30</v>
      </c>
      <c r="C1147" s="64" t="s">
        <v>30</v>
      </c>
      <c r="D1147" s="64" t="s">
        <v>30</v>
      </c>
      <c r="E1147" s="68"/>
    </row>
    <row r="1148" spans="2:5" s="1" customFormat="1" ht="13.95" customHeight="1" x14ac:dyDescent="0.25">
      <c r="B1148" s="64" t="s">
        <v>30</v>
      </c>
      <c r="C1148" s="64" t="s">
        <v>30</v>
      </c>
      <c r="D1148" s="64" t="s">
        <v>30</v>
      </c>
      <c r="E1148" s="68"/>
    </row>
    <row r="1149" spans="2:5" s="1" customFormat="1" ht="13.95" customHeight="1" x14ac:dyDescent="0.25">
      <c r="B1149" s="64" t="s">
        <v>30</v>
      </c>
      <c r="C1149" s="64" t="s">
        <v>30</v>
      </c>
      <c r="D1149" s="64" t="s">
        <v>30</v>
      </c>
      <c r="E1149" s="68"/>
    </row>
    <row r="1150" spans="2:5" s="1" customFormat="1" ht="13.95" customHeight="1" x14ac:dyDescent="0.25">
      <c r="B1150" s="64" t="s">
        <v>30</v>
      </c>
      <c r="C1150" s="64" t="s">
        <v>30</v>
      </c>
      <c r="D1150" s="64" t="s">
        <v>30</v>
      </c>
      <c r="E1150" s="68"/>
    </row>
    <row r="1151" spans="2:5" s="1" customFormat="1" ht="13.95" customHeight="1" x14ac:dyDescent="0.25">
      <c r="B1151" s="64" t="s">
        <v>30</v>
      </c>
      <c r="C1151" s="64" t="s">
        <v>30</v>
      </c>
      <c r="D1151" s="64" t="s">
        <v>30</v>
      </c>
      <c r="E1151" s="68"/>
    </row>
    <row r="1152" spans="2:5" s="1" customFormat="1" ht="13.95" customHeight="1" x14ac:dyDescent="0.25">
      <c r="B1152" s="64" t="s">
        <v>30</v>
      </c>
      <c r="C1152" s="64" t="s">
        <v>30</v>
      </c>
      <c r="D1152" s="64" t="s">
        <v>30</v>
      </c>
      <c r="E1152" s="68"/>
    </row>
    <row r="1153" spans="2:5" s="1" customFormat="1" ht="13.95" customHeight="1" x14ac:dyDescent="0.25">
      <c r="B1153" s="64" t="s">
        <v>30</v>
      </c>
      <c r="C1153" s="64" t="s">
        <v>30</v>
      </c>
      <c r="D1153" s="64" t="s">
        <v>30</v>
      </c>
      <c r="E1153" s="68"/>
    </row>
    <row r="1154" spans="2:5" s="1" customFormat="1" ht="13.95" customHeight="1" x14ac:dyDescent="0.25">
      <c r="B1154" s="64" t="s">
        <v>30</v>
      </c>
      <c r="C1154" s="64" t="s">
        <v>30</v>
      </c>
      <c r="D1154" s="64" t="s">
        <v>30</v>
      </c>
      <c r="E1154" s="68"/>
    </row>
    <row r="1155" spans="2:5" s="1" customFormat="1" ht="13.95" customHeight="1" x14ac:dyDescent="0.25">
      <c r="B1155" s="64" t="s">
        <v>30</v>
      </c>
      <c r="C1155" s="64" t="s">
        <v>30</v>
      </c>
      <c r="D1155" s="64" t="s">
        <v>30</v>
      </c>
      <c r="E1155" s="68"/>
    </row>
    <row r="1156" spans="2:5" s="1" customFormat="1" ht="13.95" customHeight="1" x14ac:dyDescent="0.25">
      <c r="B1156" s="64" t="s">
        <v>30</v>
      </c>
      <c r="C1156" s="64" t="s">
        <v>30</v>
      </c>
      <c r="D1156" s="64" t="s">
        <v>30</v>
      </c>
      <c r="E1156" s="68"/>
    </row>
    <row r="1157" spans="2:5" s="1" customFormat="1" ht="13.95" customHeight="1" x14ac:dyDescent="0.25">
      <c r="B1157" s="64" t="s">
        <v>30</v>
      </c>
      <c r="C1157" s="64" t="s">
        <v>30</v>
      </c>
      <c r="D1157" s="64" t="s">
        <v>30</v>
      </c>
      <c r="E1157" s="68"/>
    </row>
    <row r="1158" spans="2:5" s="1" customFormat="1" ht="13.95" customHeight="1" x14ac:dyDescent="0.25">
      <c r="B1158" s="64" t="s">
        <v>30</v>
      </c>
      <c r="C1158" s="64" t="s">
        <v>30</v>
      </c>
      <c r="D1158" s="64" t="s">
        <v>30</v>
      </c>
      <c r="E1158" s="68"/>
    </row>
    <row r="1159" spans="2:5" s="1" customFormat="1" ht="13.95" customHeight="1" x14ac:dyDescent="0.25">
      <c r="B1159" s="64" t="s">
        <v>30</v>
      </c>
      <c r="C1159" s="64" t="s">
        <v>30</v>
      </c>
      <c r="D1159" s="64" t="s">
        <v>30</v>
      </c>
      <c r="E1159" s="68"/>
    </row>
    <row r="1160" spans="2:5" s="1" customFormat="1" ht="13.95" customHeight="1" x14ac:dyDescent="0.25">
      <c r="B1160" s="64" t="s">
        <v>30</v>
      </c>
      <c r="C1160" s="64" t="s">
        <v>30</v>
      </c>
      <c r="D1160" s="64" t="s">
        <v>30</v>
      </c>
      <c r="E1160" s="68"/>
    </row>
    <row r="1161" spans="2:5" s="1" customFormat="1" ht="13.95" customHeight="1" x14ac:dyDescent="0.25">
      <c r="B1161" s="64" t="s">
        <v>30</v>
      </c>
      <c r="C1161" s="64" t="s">
        <v>30</v>
      </c>
      <c r="D1161" s="64" t="s">
        <v>30</v>
      </c>
      <c r="E1161" s="68"/>
    </row>
    <row r="1162" spans="2:5" s="1" customFormat="1" ht="13.95" customHeight="1" x14ac:dyDescent="0.25">
      <c r="B1162" s="64" t="s">
        <v>30</v>
      </c>
      <c r="C1162" s="64" t="s">
        <v>30</v>
      </c>
      <c r="D1162" s="64" t="s">
        <v>30</v>
      </c>
      <c r="E1162" s="68"/>
    </row>
    <row r="1163" spans="2:5" s="1" customFormat="1" ht="13.95" customHeight="1" x14ac:dyDescent="0.25">
      <c r="B1163" s="64" t="s">
        <v>30</v>
      </c>
      <c r="C1163" s="64" t="s">
        <v>30</v>
      </c>
      <c r="D1163" s="64" t="s">
        <v>30</v>
      </c>
      <c r="E1163" s="68"/>
    </row>
    <row r="1164" spans="2:5" s="1" customFormat="1" ht="13.95" customHeight="1" x14ac:dyDescent="0.25">
      <c r="B1164" s="64" t="s">
        <v>30</v>
      </c>
      <c r="C1164" s="64" t="s">
        <v>30</v>
      </c>
      <c r="D1164" s="64" t="s">
        <v>30</v>
      </c>
      <c r="E1164" s="68"/>
    </row>
    <row r="1165" spans="2:5" s="1" customFormat="1" ht="13.95" customHeight="1" x14ac:dyDescent="0.25">
      <c r="B1165" s="64" t="s">
        <v>30</v>
      </c>
      <c r="C1165" s="64" t="s">
        <v>30</v>
      </c>
      <c r="D1165" s="64" t="s">
        <v>30</v>
      </c>
      <c r="E1165" s="68"/>
    </row>
    <row r="1166" spans="2:5" s="1" customFormat="1" ht="13.95" customHeight="1" x14ac:dyDescent="0.25">
      <c r="B1166" s="64" t="s">
        <v>30</v>
      </c>
      <c r="C1166" s="64" t="s">
        <v>30</v>
      </c>
      <c r="D1166" s="64" t="s">
        <v>30</v>
      </c>
      <c r="E1166" s="68"/>
    </row>
    <row r="1167" spans="2:5" s="1" customFormat="1" ht="13.95" customHeight="1" x14ac:dyDescent="0.25">
      <c r="B1167" s="64" t="s">
        <v>30</v>
      </c>
      <c r="C1167" s="64" t="s">
        <v>30</v>
      </c>
      <c r="D1167" s="64" t="s">
        <v>30</v>
      </c>
      <c r="E1167" s="68"/>
    </row>
    <row r="1168" spans="2:5" s="1" customFormat="1" ht="13.95" customHeight="1" x14ac:dyDescent="0.25">
      <c r="B1168" s="64" t="s">
        <v>30</v>
      </c>
      <c r="C1168" s="64" t="s">
        <v>30</v>
      </c>
      <c r="D1168" s="64" t="s">
        <v>30</v>
      </c>
      <c r="E1168" s="68"/>
    </row>
    <row r="1169" spans="2:5" s="1" customFormat="1" ht="13.95" customHeight="1" x14ac:dyDescent="0.25">
      <c r="B1169" s="64" t="s">
        <v>30</v>
      </c>
      <c r="C1169" s="64" t="s">
        <v>30</v>
      </c>
      <c r="D1169" s="64" t="s">
        <v>30</v>
      </c>
      <c r="E1169" s="68"/>
    </row>
    <row r="1170" spans="2:5" s="1" customFormat="1" ht="13.95" customHeight="1" x14ac:dyDescent="0.25">
      <c r="B1170" s="64" t="s">
        <v>30</v>
      </c>
      <c r="C1170" s="64" t="s">
        <v>30</v>
      </c>
      <c r="D1170" s="64" t="s">
        <v>30</v>
      </c>
      <c r="E1170" s="68"/>
    </row>
    <row r="1171" spans="2:5" s="1" customFormat="1" ht="13.95" customHeight="1" x14ac:dyDescent="0.25">
      <c r="B1171" s="64" t="s">
        <v>30</v>
      </c>
      <c r="C1171" s="64" t="s">
        <v>30</v>
      </c>
      <c r="D1171" s="64" t="s">
        <v>30</v>
      </c>
      <c r="E1171" s="68"/>
    </row>
    <row r="1172" spans="2:5" s="1" customFormat="1" ht="13.95" customHeight="1" x14ac:dyDescent="0.25">
      <c r="B1172" s="64" t="s">
        <v>30</v>
      </c>
      <c r="C1172" s="64" t="s">
        <v>30</v>
      </c>
      <c r="D1172" s="64" t="s">
        <v>30</v>
      </c>
      <c r="E1172" s="68"/>
    </row>
    <row r="1173" spans="2:5" s="1" customFormat="1" ht="13.95" customHeight="1" x14ac:dyDescent="0.25">
      <c r="B1173" s="64" t="s">
        <v>30</v>
      </c>
      <c r="C1173" s="64" t="s">
        <v>30</v>
      </c>
      <c r="D1173" s="64" t="s">
        <v>30</v>
      </c>
      <c r="E1173" s="68"/>
    </row>
    <row r="1174" spans="2:5" s="1" customFormat="1" ht="13.95" customHeight="1" x14ac:dyDescent="0.25">
      <c r="B1174" s="64" t="s">
        <v>30</v>
      </c>
      <c r="C1174" s="64" t="s">
        <v>30</v>
      </c>
      <c r="D1174" s="64" t="s">
        <v>30</v>
      </c>
      <c r="E1174" s="68"/>
    </row>
    <row r="1175" spans="2:5" s="1" customFormat="1" ht="13.95" customHeight="1" x14ac:dyDescent="0.25">
      <c r="B1175" s="64" t="s">
        <v>30</v>
      </c>
      <c r="C1175" s="64" t="s">
        <v>30</v>
      </c>
      <c r="D1175" s="64" t="s">
        <v>30</v>
      </c>
      <c r="E1175" s="68"/>
    </row>
    <row r="1176" spans="2:5" s="1" customFormat="1" ht="13.95" customHeight="1" x14ac:dyDescent="0.25">
      <c r="B1176" s="64" t="s">
        <v>30</v>
      </c>
      <c r="C1176" s="64" t="s">
        <v>30</v>
      </c>
      <c r="D1176" s="64" t="s">
        <v>30</v>
      </c>
      <c r="E1176" s="68"/>
    </row>
    <row r="1177" spans="2:5" s="1" customFormat="1" ht="13.95" customHeight="1" x14ac:dyDescent="0.25">
      <c r="B1177" s="64" t="s">
        <v>30</v>
      </c>
      <c r="C1177" s="64" t="s">
        <v>30</v>
      </c>
      <c r="D1177" s="64" t="s">
        <v>30</v>
      </c>
      <c r="E1177" s="68"/>
    </row>
    <row r="1178" spans="2:5" s="1" customFormat="1" ht="13.95" customHeight="1" x14ac:dyDescent="0.25">
      <c r="B1178" s="64" t="s">
        <v>30</v>
      </c>
      <c r="C1178" s="64" t="s">
        <v>30</v>
      </c>
      <c r="D1178" s="64" t="s">
        <v>30</v>
      </c>
      <c r="E1178" s="68"/>
    </row>
    <row r="1179" spans="2:5" s="1" customFormat="1" ht="13.95" customHeight="1" x14ac:dyDescent="0.25">
      <c r="B1179" s="64" t="s">
        <v>30</v>
      </c>
      <c r="C1179" s="64" t="s">
        <v>30</v>
      </c>
      <c r="D1179" s="64" t="s">
        <v>30</v>
      </c>
      <c r="E1179" s="68"/>
    </row>
    <row r="1180" spans="2:5" s="1" customFormat="1" ht="13.95" customHeight="1" x14ac:dyDescent="0.25">
      <c r="B1180" s="64" t="s">
        <v>30</v>
      </c>
      <c r="C1180" s="64" t="s">
        <v>30</v>
      </c>
      <c r="D1180" s="64" t="s">
        <v>30</v>
      </c>
      <c r="E1180" s="68"/>
    </row>
    <row r="1181" spans="2:5" s="1" customFormat="1" ht="13.95" customHeight="1" x14ac:dyDescent="0.25">
      <c r="B1181" s="64" t="s">
        <v>30</v>
      </c>
      <c r="C1181" s="64" t="s">
        <v>30</v>
      </c>
      <c r="D1181" s="64" t="s">
        <v>30</v>
      </c>
      <c r="E1181" s="68"/>
    </row>
    <row r="1182" spans="2:5" s="1" customFormat="1" ht="13.95" customHeight="1" x14ac:dyDescent="0.25">
      <c r="B1182" s="64" t="s">
        <v>30</v>
      </c>
      <c r="C1182" s="64" t="s">
        <v>30</v>
      </c>
      <c r="D1182" s="64" t="s">
        <v>30</v>
      </c>
      <c r="E1182" s="68"/>
    </row>
    <row r="1183" spans="2:5" s="1" customFormat="1" ht="13.95" customHeight="1" x14ac:dyDescent="0.25">
      <c r="B1183" s="64" t="s">
        <v>30</v>
      </c>
      <c r="C1183" s="64" t="s">
        <v>30</v>
      </c>
      <c r="D1183" s="64" t="s">
        <v>30</v>
      </c>
      <c r="E1183" s="68"/>
    </row>
    <row r="1184" spans="2:5" s="1" customFormat="1" ht="13.95" customHeight="1" x14ac:dyDescent="0.25">
      <c r="B1184" s="64" t="s">
        <v>30</v>
      </c>
      <c r="C1184" s="64" t="s">
        <v>30</v>
      </c>
      <c r="D1184" s="64" t="s">
        <v>30</v>
      </c>
      <c r="E1184" s="68"/>
    </row>
    <row r="1185" spans="2:5" s="1" customFormat="1" ht="13.95" customHeight="1" x14ac:dyDescent="0.25">
      <c r="B1185" s="64" t="s">
        <v>30</v>
      </c>
      <c r="C1185" s="64" t="s">
        <v>30</v>
      </c>
      <c r="D1185" s="64" t="s">
        <v>30</v>
      </c>
      <c r="E1185" s="68"/>
    </row>
    <row r="1186" spans="2:5" s="1" customFormat="1" ht="13.95" customHeight="1" x14ac:dyDescent="0.25">
      <c r="B1186" s="64" t="s">
        <v>30</v>
      </c>
      <c r="C1186" s="64" t="s">
        <v>30</v>
      </c>
      <c r="D1186" s="64" t="s">
        <v>30</v>
      </c>
      <c r="E1186" s="68"/>
    </row>
    <row r="1187" spans="2:5" s="1" customFormat="1" ht="13.95" customHeight="1" x14ac:dyDescent="0.25">
      <c r="B1187" s="64" t="s">
        <v>30</v>
      </c>
      <c r="C1187" s="64" t="s">
        <v>30</v>
      </c>
      <c r="D1187" s="64" t="s">
        <v>30</v>
      </c>
      <c r="E1187" s="68"/>
    </row>
    <row r="1188" spans="2:5" s="1" customFormat="1" ht="13.95" customHeight="1" x14ac:dyDescent="0.25">
      <c r="B1188" s="64" t="s">
        <v>30</v>
      </c>
      <c r="C1188" s="64" t="s">
        <v>30</v>
      </c>
      <c r="D1188" s="64" t="s">
        <v>30</v>
      </c>
      <c r="E1188" s="68"/>
    </row>
    <row r="1189" spans="2:5" s="1" customFormat="1" ht="13.95" customHeight="1" x14ac:dyDescent="0.25">
      <c r="B1189" s="64" t="s">
        <v>30</v>
      </c>
      <c r="C1189" s="64" t="s">
        <v>30</v>
      </c>
      <c r="D1189" s="64" t="s">
        <v>30</v>
      </c>
      <c r="E1189" s="68"/>
    </row>
    <row r="1190" spans="2:5" s="1" customFormat="1" ht="13.95" customHeight="1" x14ac:dyDescent="0.25">
      <c r="B1190" s="64" t="s">
        <v>30</v>
      </c>
      <c r="C1190" s="64" t="s">
        <v>30</v>
      </c>
      <c r="D1190" s="64" t="s">
        <v>30</v>
      </c>
      <c r="E1190" s="68"/>
    </row>
    <row r="1191" spans="2:5" s="1" customFormat="1" ht="13.95" customHeight="1" x14ac:dyDescent="0.25">
      <c r="B1191" s="64" t="s">
        <v>30</v>
      </c>
      <c r="C1191" s="64" t="s">
        <v>30</v>
      </c>
      <c r="D1191" s="64" t="s">
        <v>30</v>
      </c>
      <c r="E1191" s="68"/>
    </row>
    <row r="1192" spans="2:5" s="1" customFormat="1" ht="13.95" customHeight="1" x14ac:dyDescent="0.25">
      <c r="B1192" s="64" t="s">
        <v>30</v>
      </c>
      <c r="C1192" s="64" t="s">
        <v>30</v>
      </c>
      <c r="D1192" s="64" t="s">
        <v>30</v>
      </c>
      <c r="E1192" s="68"/>
    </row>
    <row r="1193" spans="2:5" s="1" customFormat="1" ht="13.95" customHeight="1" x14ac:dyDescent="0.25">
      <c r="B1193" s="64" t="s">
        <v>30</v>
      </c>
      <c r="C1193" s="64" t="s">
        <v>30</v>
      </c>
      <c r="D1193" s="64" t="s">
        <v>30</v>
      </c>
      <c r="E1193" s="68"/>
    </row>
    <row r="1194" spans="2:5" s="1" customFormat="1" ht="13.95" customHeight="1" x14ac:dyDescent="0.25">
      <c r="B1194" s="64" t="s">
        <v>30</v>
      </c>
      <c r="C1194" s="64" t="s">
        <v>30</v>
      </c>
      <c r="D1194" s="64" t="s">
        <v>30</v>
      </c>
      <c r="E1194" s="68"/>
    </row>
    <row r="1195" spans="2:5" s="1" customFormat="1" ht="13.95" customHeight="1" x14ac:dyDescent="0.25">
      <c r="B1195" s="64" t="s">
        <v>30</v>
      </c>
      <c r="C1195" s="64" t="s">
        <v>30</v>
      </c>
      <c r="D1195" s="64" t="s">
        <v>30</v>
      </c>
      <c r="E1195" s="68"/>
    </row>
    <row r="1196" spans="2:5" s="1" customFormat="1" ht="13.95" customHeight="1" x14ac:dyDescent="0.25">
      <c r="B1196" s="64" t="s">
        <v>30</v>
      </c>
      <c r="C1196" s="64" t="s">
        <v>30</v>
      </c>
      <c r="D1196" s="64" t="s">
        <v>30</v>
      </c>
      <c r="E1196" s="68"/>
    </row>
    <row r="1197" spans="2:5" s="1" customFormat="1" ht="13.95" customHeight="1" x14ac:dyDescent="0.25">
      <c r="B1197" s="64" t="s">
        <v>30</v>
      </c>
      <c r="C1197" s="64" t="s">
        <v>30</v>
      </c>
      <c r="D1197" s="64" t="s">
        <v>30</v>
      </c>
      <c r="E1197" s="68"/>
    </row>
    <row r="1198" spans="2:5" s="1" customFormat="1" ht="13.95" customHeight="1" x14ac:dyDescent="0.25">
      <c r="B1198" s="64" t="s">
        <v>30</v>
      </c>
      <c r="C1198" s="64" t="s">
        <v>30</v>
      </c>
      <c r="D1198" s="64" t="s">
        <v>30</v>
      </c>
      <c r="E1198" s="68"/>
    </row>
    <row r="1199" spans="2:5" s="1" customFormat="1" ht="13.95" customHeight="1" x14ac:dyDescent="0.25">
      <c r="B1199" s="64" t="s">
        <v>30</v>
      </c>
      <c r="C1199" s="64" t="s">
        <v>30</v>
      </c>
      <c r="D1199" s="64" t="s">
        <v>30</v>
      </c>
      <c r="E1199" s="68"/>
    </row>
    <row r="1200" spans="2:5" s="1" customFormat="1" ht="13.95" customHeight="1" x14ac:dyDescent="0.25">
      <c r="B1200" s="64" t="s">
        <v>30</v>
      </c>
      <c r="C1200" s="64" t="s">
        <v>30</v>
      </c>
      <c r="D1200" s="64" t="s">
        <v>30</v>
      </c>
      <c r="E1200" s="68"/>
    </row>
    <row r="1201" spans="2:5" s="1" customFormat="1" ht="13.95" customHeight="1" x14ac:dyDescent="0.25">
      <c r="B1201" s="64" t="s">
        <v>30</v>
      </c>
      <c r="C1201" s="64" t="s">
        <v>30</v>
      </c>
      <c r="D1201" s="64" t="s">
        <v>30</v>
      </c>
      <c r="E1201" s="68"/>
    </row>
    <row r="1202" spans="2:5" s="1" customFormat="1" ht="13.95" customHeight="1" x14ac:dyDescent="0.25">
      <c r="B1202" s="64" t="s">
        <v>30</v>
      </c>
      <c r="C1202" s="64" t="s">
        <v>30</v>
      </c>
      <c r="D1202" s="64" t="s">
        <v>30</v>
      </c>
      <c r="E1202" s="68"/>
    </row>
    <row r="1203" spans="2:5" s="1" customFormat="1" ht="13.95" customHeight="1" x14ac:dyDescent="0.25">
      <c r="B1203" s="64" t="s">
        <v>30</v>
      </c>
      <c r="C1203" s="64" t="s">
        <v>30</v>
      </c>
      <c r="D1203" s="64" t="s">
        <v>30</v>
      </c>
      <c r="E1203" s="68"/>
    </row>
    <row r="1204" spans="2:5" s="1" customFormat="1" ht="13.95" customHeight="1" x14ac:dyDescent="0.25">
      <c r="B1204" s="64" t="s">
        <v>30</v>
      </c>
      <c r="C1204" s="64" t="s">
        <v>30</v>
      </c>
      <c r="D1204" s="64" t="s">
        <v>30</v>
      </c>
      <c r="E1204" s="68"/>
    </row>
    <row r="1205" spans="2:5" s="1" customFormat="1" ht="13.95" customHeight="1" x14ac:dyDescent="0.25">
      <c r="B1205" s="64" t="s">
        <v>30</v>
      </c>
      <c r="C1205" s="64" t="s">
        <v>30</v>
      </c>
      <c r="D1205" s="64" t="s">
        <v>30</v>
      </c>
      <c r="E1205" s="68"/>
    </row>
    <row r="1206" spans="2:5" s="1" customFormat="1" ht="13.95" customHeight="1" x14ac:dyDescent="0.25">
      <c r="B1206" s="64" t="s">
        <v>30</v>
      </c>
      <c r="C1206" s="64" t="s">
        <v>30</v>
      </c>
      <c r="D1206" s="64" t="s">
        <v>30</v>
      </c>
      <c r="E1206" s="68"/>
    </row>
    <row r="1207" spans="2:5" s="1" customFormat="1" ht="13.95" customHeight="1" x14ac:dyDescent="0.25">
      <c r="B1207" s="64" t="s">
        <v>30</v>
      </c>
      <c r="C1207" s="64" t="s">
        <v>30</v>
      </c>
      <c r="D1207" s="64" t="s">
        <v>30</v>
      </c>
      <c r="E1207" s="68"/>
    </row>
    <row r="1208" spans="2:5" s="1" customFormat="1" ht="13.95" customHeight="1" x14ac:dyDescent="0.25">
      <c r="B1208" s="64" t="s">
        <v>30</v>
      </c>
      <c r="C1208" s="64" t="s">
        <v>30</v>
      </c>
      <c r="D1208" s="64" t="s">
        <v>30</v>
      </c>
      <c r="E1208" s="68"/>
    </row>
    <row r="1209" spans="2:5" s="1" customFormat="1" ht="13.95" customHeight="1" x14ac:dyDescent="0.25">
      <c r="B1209" s="64" t="s">
        <v>30</v>
      </c>
      <c r="C1209" s="64" t="s">
        <v>30</v>
      </c>
      <c r="D1209" s="64" t="s">
        <v>30</v>
      </c>
      <c r="E1209" s="68"/>
    </row>
    <row r="1210" spans="2:5" s="1" customFormat="1" ht="13.95" customHeight="1" x14ac:dyDescent="0.25">
      <c r="B1210" s="64" t="s">
        <v>30</v>
      </c>
      <c r="C1210" s="64" t="s">
        <v>30</v>
      </c>
      <c r="D1210" s="64" t="s">
        <v>30</v>
      </c>
      <c r="E1210" s="68"/>
    </row>
    <row r="1211" spans="2:5" s="1" customFormat="1" ht="13.95" customHeight="1" x14ac:dyDescent="0.25">
      <c r="B1211" s="64" t="s">
        <v>30</v>
      </c>
      <c r="C1211" s="64" t="s">
        <v>30</v>
      </c>
      <c r="D1211" s="64" t="s">
        <v>30</v>
      </c>
      <c r="E1211" s="68"/>
    </row>
    <row r="1212" spans="2:5" s="1" customFormat="1" ht="13.95" customHeight="1" x14ac:dyDescent="0.25">
      <c r="B1212" s="64" t="s">
        <v>30</v>
      </c>
      <c r="C1212" s="64" t="s">
        <v>30</v>
      </c>
      <c r="D1212" s="64" t="s">
        <v>30</v>
      </c>
      <c r="E1212" s="68"/>
    </row>
    <row r="1213" spans="2:5" s="1" customFormat="1" ht="13.95" customHeight="1" x14ac:dyDescent="0.25">
      <c r="B1213" s="64" t="s">
        <v>30</v>
      </c>
      <c r="C1213" s="64" t="s">
        <v>30</v>
      </c>
      <c r="D1213" s="64" t="s">
        <v>30</v>
      </c>
      <c r="E1213" s="68"/>
    </row>
    <row r="1214" spans="2:5" s="1" customFormat="1" ht="13.95" customHeight="1" x14ac:dyDescent="0.25">
      <c r="B1214" s="64" t="s">
        <v>30</v>
      </c>
      <c r="C1214" s="64" t="s">
        <v>30</v>
      </c>
      <c r="D1214" s="64" t="s">
        <v>30</v>
      </c>
      <c r="E1214" s="68"/>
    </row>
    <row r="1215" spans="2:5" s="1" customFormat="1" ht="13.95" customHeight="1" x14ac:dyDescent="0.25">
      <c r="B1215" s="64" t="s">
        <v>30</v>
      </c>
      <c r="C1215" s="64" t="s">
        <v>30</v>
      </c>
      <c r="D1215" s="64" t="s">
        <v>30</v>
      </c>
      <c r="E1215" s="68"/>
    </row>
    <row r="1216" spans="2:5" s="1" customFormat="1" ht="13.95" customHeight="1" x14ac:dyDescent="0.25">
      <c r="B1216" s="64" t="s">
        <v>30</v>
      </c>
      <c r="C1216" s="64" t="s">
        <v>30</v>
      </c>
      <c r="D1216" s="64" t="s">
        <v>30</v>
      </c>
      <c r="E1216" s="68"/>
    </row>
    <row r="1217" spans="2:5" s="1" customFormat="1" ht="13.95" customHeight="1" x14ac:dyDescent="0.25">
      <c r="B1217" s="64" t="s">
        <v>30</v>
      </c>
      <c r="C1217" s="64" t="s">
        <v>30</v>
      </c>
      <c r="D1217" s="64" t="s">
        <v>30</v>
      </c>
      <c r="E1217" s="68"/>
    </row>
    <row r="1218" spans="2:5" s="1" customFormat="1" ht="13.95" customHeight="1" x14ac:dyDescent="0.25">
      <c r="B1218" s="64" t="s">
        <v>30</v>
      </c>
      <c r="C1218" s="64" t="s">
        <v>30</v>
      </c>
      <c r="D1218" s="64" t="s">
        <v>30</v>
      </c>
      <c r="E1218" s="68"/>
    </row>
    <row r="1219" spans="2:5" s="1" customFormat="1" ht="13.95" customHeight="1" x14ac:dyDescent="0.25">
      <c r="B1219" s="64" t="s">
        <v>30</v>
      </c>
      <c r="C1219" s="64" t="s">
        <v>30</v>
      </c>
      <c r="D1219" s="64" t="s">
        <v>30</v>
      </c>
      <c r="E1219" s="68"/>
    </row>
    <row r="1220" spans="2:5" s="1" customFormat="1" ht="13.95" customHeight="1" x14ac:dyDescent="0.25">
      <c r="B1220" s="64" t="s">
        <v>30</v>
      </c>
      <c r="C1220" s="64" t="s">
        <v>30</v>
      </c>
      <c r="D1220" s="64" t="s">
        <v>30</v>
      </c>
      <c r="E1220" s="68"/>
    </row>
    <row r="1221" spans="2:5" s="1" customFormat="1" ht="13.95" customHeight="1" x14ac:dyDescent="0.25">
      <c r="B1221" s="64" t="s">
        <v>30</v>
      </c>
      <c r="C1221" s="64" t="s">
        <v>30</v>
      </c>
      <c r="D1221" s="64" t="s">
        <v>30</v>
      </c>
      <c r="E1221" s="68"/>
    </row>
    <row r="1222" spans="2:5" s="1" customFormat="1" ht="13.95" customHeight="1" x14ac:dyDescent="0.25">
      <c r="B1222" s="64" t="s">
        <v>30</v>
      </c>
      <c r="C1222" s="64" t="s">
        <v>30</v>
      </c>
      <c r="D1222" s="64" t="s">
        <v>30</v>
      </c>
      <c r="E1222" s="68"/>
    </row>
    <row r="1223" spans="2:5" s="1" customFormat="1" ht="13.95" customHeight="1" x14ac:dyDescent="0.25">
      <c r="B1223" s="64" t="s">
        <v>30</v>
      </c>
      <c r="C1223" s="64" t="s">
        <v>30</v>
      </c>
      <c r="D1223" s="64" t="s">
        <v>30</v>
      </c>
      <c r="E1223" s="68"/>
    </row>
    <row r="1224" spans="2:5" s="1" customFormat="1" ht="13.95" customHeight="1" x14ac:dyDescent="0.25">
      <c r="B1224" s="64" t="s">
        <v>30</v>
      </c>
      <c r="C1224" s="64" t="s">
        <v>30</v>
      </c>
      <c r="D1224" s="64" t="s">
        <v>30</v>
      </c>
      <c r="E1224" s="68"/>
    </row>
    <row r="1225" spans="2:5" s="1" customFormat="1" ht="13.95" customHeight="1" x14ac:dyDescent="0.25">
      <c r="B1225" s="64" t="s">
        <v>30</v>
      </c>
      <c r="C1225" s="64" t="s">
        <v>30</v>
      </c>
      <c r="D1225" s="64" t="s">
        <v>30</v>
      </c>
      <c r="E1225" s="68"/>
    </row>
    <row r="1226" spans="2:5" s="1" customFormat="1" ht="13.95" customHeight="1" x14ac:dyDescent="0.25">
      <c r="B1226" s="64" t="s">
        <v>30</v>
      </c>
      <c r="C1226" s="64" t="s">
        <v>30</v>
      </c>
      <c r="D1226" s="64" t="s">
        <v>30</v>
      </c>
      <c r="E1226" s="68"/>
    </row>
    <row r="1227" spans="2:5" s="1" customFormat="1" ht="13.95" customHeight="1" x14ac:dyDescent="0.25">
      <c r="B1227" s="64" t="s">
        <v>30</v>
      </c>
      <c r="C1227" s="64" t="s">
        <v>30</v>
      </c>
      <c r="D1227" s="64" t="s">
        <v>30</v>
      </c>
      <c r="E1227" s="68"/>
    </row>
    <row r="1228" spans="2:5" s="1" customFormat="1" ht="13.95" customHeight="1" x14ac:dyDescent="0.25">
      <c r="B1228" s="64" t="s">
        <v>30</v>
      </c>
      <c r="C1228" s="64" t="s">
        <v>30</v>
      </c>
      <c r="D1228" s="64" t="s">
        <v>30</v>
      </c>
      <c r="E1228" s="68"/>
    </row>
    <row r="1229" spans="2:5" s="1" customFormat="1" ht="13.95" customHeight="1" x14ac:dyDescent="0.25">
      <c r="B1229" s="64" t="s">
        <v>30</v>
      </c>
      <c r="C1229" s="64" t="s">
        <v>30</v>
      </c>
      <c r="D1229" s="64" t="s">
        <v>30</v>
      </c>
      <c r="E1229" s="68"/>
    </row>
    <row r="1230" spans="2:5" s="1" customFormat="1" ht="13.95" customHeight="1" x14ac:dyDescent="0.25">
      <c r="B1230" s="64" t="s">
        <v>30</v>
      </c>
      <c r="C1230" s="64" t="s">
        <v>30</v>
      </c>
      <c r="D1230" s="64" t="s">
        <v>30</v>
      </c>
      <c r="E1230" s="68"/>
    </row>
    <row r="1231" spans="2:5" s="1" customFormat="1" ht="13.95" customHeight="1" x14ac:dyDescent="0.25">
      <c r="B1231" s="64" t="s">
        <v>30</v>
      </c>
      <c r="C1231" s="64" t="s">
        <v>30</v>
      </c>
      <c r="D1231" s="64" t="s">
        <v>30</v>
      </c>
      <c r="E1231" s="68"/>
    </row>
    <row r="1232" spans="2:5" s="1" customFormat="1" ht="13.95" customHeight="1" x14ac:dyDescent="0.25">
      <c r="B1232" s="64" t="s">
        <v>30</v>
      </c>
      <c r="C1232" s="64" t="s">
        <v>30</v>
      </c>
      <c r="D1232" s="64" t="s">
        <v>30</v>
      </c>
      <c r="E1232" s="68"/>
    </row>
    <row r="1233" spans="2:5" s="1" customFormat="1" ht="13.95" customHeight="1" x14ac:dyDescent="0.25">
      <c r="B1233" s="64" t="s">
        <v>30</v>
      </c>
      <c r="C1233" s="64" t="s">
        <v>30</v>
      </c>
      <c r="D1233" s="64" t="s">
        <v>30</v>
      </c>
      <c r="E1233" s="68"/>
    </row>
    <row r="1234" spans="2:5" s="1" customFormat="1" ht="13.95" customHeight="1" x14ac:dyDescent="0.25">
      <c r="B1234" s="64" t="s">
        <v>30</v>
      </c>
      <c r="C1234" s="64" t="s">
        <v>30</v>
      </c>
      <c r="D1234" s="64" t="s">
        <v>30</v>
      </c>
      <c r="E1234" s="68"/>
    </row>
    <row r="1235" spans="2:5" s="1" customFormat="1" ht="13.95" customHeight="1" x14ac:dyDescent="0.25">
      <c r="B1235" s="64" t="s">
        <v>30</v>
      </c>
      <c r="C1235" s="64" t="s">
        <v>30</v>
      </c>
      <c r="D1235" s="64" t="s">
        <v>30</v>
      </c>
      <c r="E1235" s="68"/>
    </row>
    <row r="1236" spans="2:5" s="1" customFormat="1" ht="13.95" customHeight="1" x14ac:dyDescent="0.25">
      <c r="B1236" s="64" t="s">
        <v>30</v>
      </c>
      <c r="C1236" s="64" t="s">
        <v>30</v>
      </c>
      <c r="D1236" s="64" t="s">
        <v>30</v>
      </c>
      <c r="E1236" s="68"/>
    </row>
    <row r="1237" spans="2:5" s="1" customFormat="1" ht="13.95" customHeight="1" x14ac:dyDescent="0.25">
      <c r="B1237" s="64" t="s">
        <v>30</v>
      </c>
      <c r="C1237" s="64" t="s">
        <v>30</v>
      </c>
      <c r="D1237" s="64" t="s">
        <v>30</v>
      </c>
      <c r="E1237" s="68"/>
    </row>
    <row r="1238" spans="2:5" s="1" customFormat="1" ht="13.95" customHeight="1" x14ac:dyDescent="0.25">
      <c r="B1238" s="64" t="s">
        <v>30</v>
      </c>
      <c r="C1238" s="64" t="s">
        <v>30</v>
      </c>
      <c r="D1238" s="64" t="s">
        <v>30</v>
      </c>
      <c r="E1238" s="68"/>
    </row>
    <row r="1239" spans="2:5" s="1" customFormat="1" ht="13.95" customHeight="1" x14ac:dyDescent="0.25">
      <c r="B1239" s="64" t="s">
        <v>30</v>
      </c>
      <c r="C1239" s="64" t="s">
        <v>30</v>
      </c>
      <c r="D1239" s="64" t="s">
        <v>30</v>
      </c>
      <c r="E1239" s="68"/>
    </row>
    <row r="1240" spans="2:5" s="1" customFormat="1" ht="13.95" customHeight="1" x14ac:dyDescent="0.25">
      <c r="B1240" s="64" t="s">
        <v>30</v>
      </c>
      <c r="C1240" s="64" t="s">
        <v>30</v>
      </c>
      <c r="D1240" s="64" t="s">
        <v>30</v>
      </c>
      <c r="E1240" s="68"/>
    </row>
    <row r="1241" spans="2:5" s="1" customFormat="1" ht="13.95" customHeight="1" x14ac:dyDescent="0.25">
      <c r="B1241" s="64" t="s">
        <v>30</v>
      </c>
      <c r="C1241" s="64" t="s">
        <v>30</v>
      </c>
      <c r="D1241" s="64" t="s">
        <v>30</v>
      </c>
      <c r="E1241" s="68"/>
    </row>
    <row r="1242" spans="2:5" s="1" customFormat="1" ht="13.95" customHeight="1" x14ac:dyDescent="0.25">
      <c r="B1242" s="64" t="s">
        <v>30</v>
      </c>
      <c r="C1242" s="64" t="s">
        <v>30</v>
      </c>
      <c r="D1242" s="64" t="s">
        <v>30</v>
      </c>
      <c r="E1242" s="68"/>
    </row>
    <row r="1243" spans="2:5" s="1" customFormat="1" ht="13.95" customHeight="1" x14ac:dyDescent="0.25">
      <c r="B1243" s="64" t="s">
        <v>30</v>
      </c>
      <c r="C1243" s="64" t="s">
        <v>30</v>
      </c>
      <c r="D1243" s="64" t="s">
        <v>30</v>
      </c>
      <c r="E1243" s="68"/>
    </row>
    <row r="1244" spans="2:5" s="1" customFormat="1" ht="13.95" customHeight="1" x14ac:dyDescent="0.25">
      <c r="B1244" s="64" t="s">
        <v>30</v>
      </c>
      <c r="C1244" s="64" t="s">
        <v>30</v>
      </c>
      <c r="D1244" s="64" t="s">
        <v>30</v>
      </c>
      <c r="E1244" s="68"/>
    </row>
    <row r="1245" spans="2:5" s="1" customFormat="1" ht="13.95" customHeight="1" x14ac:dyDescent="0.25">
      <c r="B1245" s="64" t="s">
        <v>30</v>
      </c>
      <c r="C1245" s="64" t="s">
        <v>30</v>
      </c>
      <c r="D1245" s="64" t="s">
        <v>30</v>
      </c>
      <c r="E1245" s="68"/>
    </row>
    <row r="1246" spans="2:5" s="1" customFormat="1" ht="13.95" customHeight="1" x14ac:dyDescent="0.25">
      <c r="B1246" s="64" t="s">
        <v>30</v>
      </c>
      <c r="C1246" s="64" t="s">
        <v>30</v>
      </c>
      <c r="D1246" s="64" t="s">
        <v>30</v>
      </c>
      <c r="E1246" s="68"/>
    </row>
    <row r="1247" spans="2:5" s="1" customFormat="1" ht="13.95" customHeight="1" x14ac:dyDescent="0.25">
      <c r="B1247" s="64" t="s">
        <v>30</v>
      </c>
      <c r="C1247" s="64" t="s">
        <v>30</v>
      </c>
      <c r="D1247" s="64" t="s">
        <v>30</v>
      </c>
      <c r="E1247" s="68"/>
    </row>
    <row r="1248" spans="2:5" s="1" customFormat="1" ht="13.95" customHeight="1" x14ac:dyDescent="0.25">
      <c r="B1248" s="64" t="s">
        <v>30</v>
      </c>
      <c r="C1248" s="64" t="s">
        <v>30</v>
      </c>
      <c r="D1248" s="64" t="s">
        <v>30</v>
      </c>
      <c r="E1248" s="68"/>
    </row>
    <row r="1249" spans="2:5" s="1" customFormat="1" ht="13.95" customHeight="1" x14ac:dyDescent="0.25">
      <c r="B1249" s="64" t="s">
        <v>30</v>
      </c>
      <c r="C1249" s="64" t="s">
        <v>30</v>
      </c>
      <c r="D1249" s="64" t="s">
        <v>30</v>
      </c>
      <c r="E1249" s="68"/>
    </row>
    <row r="1250" spans="2:5" s="1" customFormat="1" ht="13.95" customHeight="1" x14ac:dyDescent="0.25">
      <c r="B1250" s="64" t="s">
        <v>30</v>
      </c>
      <c r="C1250" s="64" t="s">
        <v>30</v>
      </c>
      <c r="D1250" s="64" t="s">
        <v>30</v>
      </c>
      <c r="E1250" s="68"/>
    </row>
    <row r="1251" spans="2:5" s="1" customFormat="1" ht="13.95" customHeight="1" x14ac:dyDescent="0.25">
      <c r="B1251" s="64" t="s">
        <v>30</v>
      </c>
      <c r="C1251" s="64" t="s">
        <v>30</v>
      </c>
      <c r="D1251" s="64" t="s">
        <v>30</v>
      </c>
      <c r="E1251" s="68"/>
    </row>
    <row r="1252" spans="2:5" s="1" customFormat="1" ht="13.95" customHeight="1" x14ac:dyDescent="0.25">
      <c r="B1252" s="64" t="s">
        <v>30</v>
      </c>
      <c r="C1252" s="64" t="s">
        <v>30</v>
      </c>
      <c r="D1252" s="64" t="s">
        <v>30</v>
      </c>
      <c r="E1252" s="68"/>
    </row>
    <row r="1253" spans="2:5" s="1" customFormat="1" ht="13.95" customHeight="1" x14ac:dyDescent="0.25">
      <c r="B1253" s="64" t="s">
        <v>30</v>
      </c>
      <c r="C1253" s="64" t="s">
        <v>30</v>
      </c>
      <c r="D1253" s="64" t="s">
        <v>30</v>
      </c>
      <c r="E1253" s="68"/>
    </row>
    <row r="1254" spans="2:5" s="1" customFormat="1" ht="13.95" customHeight="1" x14ac:dyDescent="0.25">
      <c r="B1254" s="64" t="s">
        <v>30</v>
      </c>
      <c r="C1254" s="64" t="s">
        <v>30</v>
      </c>
      <c r="D1254" s="64" t="s">
        <v>30</v>
      </c>
      <c r="E1254" s="68"/>
    </row>
    <row r="1255" spans="2:5" s="1" customFormat="1" ht="13.95" customHeight="1" x14ac:dyDescent="0.25">
      <c r="B1255" s="64" t="s">
        <v>30</v>
      </c>
      <c r="C1255" s="64" t="s">
        <v>30</v>
      </c>
      <c r="D1255" s="64" t="s">
        <v>30</v>
      </c>
      <c r="E1255" s="68"/>
    </row>
    <row r="1256" spans="2:5" s="1" customFormat="1" ht="13.95" customHeight="1" x14ac:dyDescent="0.25">
      <c r="B1256" s="64" t="s">
        <v>30</v>
      </c>
      <c r="C1256" s="64" t="s">
        <v>30</v>
      </c>
      <c r="D1256" s="64" t="s">
        <v>30</v>
      </c>
      <c r="E1256" s="68"/>
    </row>
    <row r="1257" spans="2:5" s="1" customFormat="1" ht="13.95" customHeight="1" x14ac:dyDescent="0.25">
      <c r="B1257" s="64" t="s">
        <v>30</v>
      </c>
      <c r="C1257" s="64" t="s">
        <v>30</v>
      </c>
      <c r="D1257" s="64" t="s">
        <v>30</v>
      </c>
      <c r="E1257" s="68"/>
    </row>
    <row r="1258" spans="2:5" s="1" customFormat="1" ht="13.95" customHeight="1" x14ac:dyDescent="0.25">
      <c r="B1258" s="64" t="s">
        <v>30</v>
      </c>
      <c r="C1258" s="64" t="s">
        <v>30</v>
      </c>
      <c r="D1258" s="64" t="s">
        <v>30</v>
      </c>
      <c r="E1258" s="68"/>
    </row>
    <row r="1259" spans="2:5" s="1" customFormat="1" ht="13.95" customHeight="1" x14ac:dyDescent="0.25">
      <c r="B1259" s="64" t="s">
        <v>30</v>
      </c>
      <c r="C1259" s="64" t="s">
        <v>30</v>
      </c>
      <c r="D1259" s="64" t="s">
        <v>30</v>
      </c>
      <c r="E1259" s="68"/>
    </row>
    <row r="1260" spans="2:5" s="1" customFormat="1" ht="13.95" customHeight="1" x14ac:dyDescent="0.25">
      <c r="B1260" s="64" t="s">
        <v>30</v>
      </c>
      <c r="C1260" s="64" t="s">
        <v>30</v>
      </c>
      <c r="D1260" s="64" t="s">
        <v>30</v>
      </c>
      <c r="E1260" s="68"/>
    </row>
    <row r="1261" spans="2:5" s="1" customFormat="1" ht="13.95" customHeight="1" x14ac:dyDescent="0.25">
      <c r="B1261" s="64" t="s">
        <v>30</v>
      </c>
      <c r="C1261" s="64" t="s">
        <v>30</v>
      </c>
      <c r="D1261" s="64" t="s">
        <v>30</v>
      </c>
      <c r="E1261" s="68"/>
    </row>
    <row r="1262" spans="2:5" s="1" customFormat="1" ht="13.95" customHeight="1" x14ac:dyDescent="0.25">
      <c r="B1262" s="64" t="s">
        <v>30</v>
      </c>
      <c r="C1262" s="64" t="s">
        <v>30</v>
      </c>
      <c r="D1262" s="64" t="s">
        <v>30</v>
      </c>
      <c r="E1262" s="68"/>
    </row>
    <row r="1263" spans="2:5" s="1" customFormat="1" ht="13.95" customHeight="1" x14ac:dyDescent="0.25">
      <c r="B1263" s="64" t="s">
        <v>30</v>
      </c>
      <c r="C1263" s="64" t="s">
        <v>30</v>
      </c>
      <c r="D1263" s="64" t="s">
        <v>30</v>
      </c>
      <c r="E1263" s="68"/>
    </row>
    <row r="1264" spans="2:5" s="1" customFormat="1" ht="13.95" customHeight="1" x14ac:dyDescent="0.25">
      <c r="B1264" s="64" t="s">
        <v>30</v>
      </c>
      <c r="C1264" s="64" t="s">
        <v>30</v>
      </c>
      <c r="D1264" s="64" t="s">
        <v>30</v>
      </c>
      <c r="E1264" s="68"/>
    </row>
    <row r="1265" spans="2:5" s="1" customFormat="1" ht="13.95" customHeight="1" x14ac:dyDescent="0.25">
      <c r="B1265" s="64" t="s">
        <v>30</v>
      </c>
      <c r="C1265" s="64" t="s">
        <v>30</v>
      </c>
      <c r="D1265" s="64" t="s">
        <v>30</v>
      </c>
      <c r="E1265" s="68"/>
    </row>
    <row r="1266" spans="2:5" s="1" customFormat="1" ht="13.95" customHeight="1" x14ac:dyDescent="0.25">
      <c r="B1266" s="64" t="s">
        <v>30</v>
      </c>
      <c r="C1266" s="64" t="s">
        <v>30</v>
      </c>
      <c r="D1266" s="64" t="s">
        <v>30</v>
      </c>
      <c r="E1266" s="68"/>
    </row>
    <row r="1267" spans="2:5" s="1" customFormat="1" ht="13.95" customHeight="1" x14ac:dyDescent="0.25">
      <c r="B1267" s="64" t="s">
        <v>30</v>
      </c>
      <c r="C1267" s="64" t="s">
        <v>30</v>
      </c>
      <c r="D1267" s="64" t="s">
        <v>30</v>
      </c>
      <c r="E1267" s="68"/>
    </row>
    <row r="1268" spans="2:5" s="1" customFormat="1" ht="13.95" customHeight="1" x14ac:dyDescent="0.25">
      <c r="B1268" s="64" t="s">
        <v>30</v>
      </c>
      <c r="C1268" s="64" t="s">
        <v>30</v>
      </c>
      <c r="D1268" s="64" t="s">
        <v>30</v>
      </c>
      <c r="E1268" s="68"/>
    </row>
    <row r="1269" spans="2:5" s="1" customFormat="1" ht="13.95" customHeight="1" x14ac:dyDescent="0.25">
      <c r="B1269" s="64" t="s">
        <v>30</v>
      </c>
      <c r="C1269" s="64" t="s">
        <v>30</v>
      </c>
      <c r="D1269" s="64" t="s">
        <v>30</v>
      </c>
      <c r="E1269" s="68"/>
    </row>
    <row r="1270" spans="2:5" s="1" customFormat="1" ht="13.95" customHeight="1" x14ac:dyDescent="0.25">
      <c r="B1270" s="64" t="s">
        <v>30</v>
      </c>
      <c r="C1270" s="64" t="s">
        <v>30</v>
      </c>
      <c r="D1270" s="64" t="s">
        <v>30</v>
      </c>
      <c r="E1270" s="68"/>
    </row>
    <row r="1271" spans="2:5" s="1" customFormat="1" ht="13.95" customHeight="1" x14ac:dyDescent="0.25">
      <c r="B1271" s="64" t="s">
        <v>30</v>
      </c>
      <c r="C1271" s="64" t="s">
        <v>30</v>
      </c>
      <c r="D1271" s="64" t="s">
        <v>30</v>
      </c>
      <c r="E1271" s="68"/>
    </row>
    <row r="1272" spans="2:5" s="1" customFormat="1" ht="13.95" customHeight="1" x14ac:dyDescent="0.25">
      <c r="B1272" s="64" t="s">
        <v>30</v>
      </c>
      <c r="C1272" s="64" t="s">
        <v>30</v>
      </c>
      <c r="D1272" s="64" t="s">
        <v>30</v>
      </c>
      <c r="E1272" s="68"/>
    </row>
    <row r="1273" spans="2:5" s="1" customFormat="1" ht="13.95" customHeight="1" x14ac:dyDescent="0.25">
      <c r="B1273" s="64" t="s">
        <v>30</v>
      </c>
      <c r="C1273" s="64" t="s">
        <v>30</v>
      </c>
      <c r="D1273" s="64" t="s">
        <v>30</v>
      </c>
      <c r="E1273" s="68"/>
    </row>
    <row r="1274" spans="2:5" s="1" customFormat="1" ht="13.95" customHeight="1" x14ac:dyDescent="0.25">
      <c r="B1274" s="64" t="s">
        <v>30</v>
      </c>
      <c r="C1274" s="64" t="s">
        <v>30</v>
      </c>
      <c r="D1274" s="64" t="s">
        <v>30</v>
      </c>
      <c r="E1274" s="68"/>
    </row>
    <row r="1275" spans="2:5" s="1" customFormat="1" ht="13.95" customHeight="1" x14ac:dyDescent="0.25">
      <c r="B1275" s="64" t="s">
        <v>30</v>
      </c>
      <c r="C1275" s="64" t="s">
        <v>30</v>
      </c>
      <c r="D1275" s="64" t="s">
        <v>30</v>
      </c>
      <c r="E1275" s="68"/>
    </row>
    <row r="1276" spans="2:5" s="1" customFormat="1" ht="13.95" customHeight="1" x14ac:dyDescent="0.25">
      <c r="B1276" s="64" t="s">
        <v>30</v>
      </c>
      <c r="C1276" s="64" t="s">
        <v>30</v>
      </c>
      <c r="D1276" s="64" t="s">
        <v>30</v>
      </c>
      <c r="E1276" s="68"/>
    </row>
    <row r="1277" spans="2:5" s="1" customFormat="1" ht="13.95" customHeight="1" x14ac:dyDescent="0.25">
      <c r="B1277" s="64" t="s">
        <v>30</v>
      </c>
      <c r="C1277" s="64" t="s">
        <v>30</v>
      </c>
      <c r="D1277" s="64" t="s">
        <v>30</v>
      </c>
      <c r="E1277" s="68"/>
    </row>
    <row r="1278" spans="2:5" s="1" customFormat="1" ht="13.95" customHeight="1" x14ac:dyDescent="0.25">
      <c r="B1278" s="64" t="s">
        <v>30</v>
      </c>
      <c r="C1278" s="64" t="s">
        <v>30</v>
      </c>
      <c r="D1278" s="64" t="s">
        <v>30</v>
      </c>
      <c r="E1278" s="68"/>
    </row>
    <row r="1279" spans="2:5" s="1" customFormat="1" ht="13.95" customHeight="1" x14ac:dyDescent="0.25">
      <c r="B1279" s="64" t="s">
        <v>30</v>
      </c>
      <c r="C1279" s="64" t="s">
        <v>30</v>
      </c>
      <c r="D1279" s="64" t="s">
        <v>30</v>
      </c>
      <c r="E1279" s="68"/>
    </row>
    <row r="1280" spans="2:5" s="1" customFormat="1" ht="13.95" customHeight="1" x14ac:dyDescent="0.25">
      <c r="B1280" s="64" t="s">
        <v>30</v>
      </c>
      <c r="C1280" s="64" t="s">
        <v>30</v>
      </c>
      <c r="D1280" s="64" t="s">
        <v>30</v>
      </c>
      <c r="E1280" s="68"/>
    </row>
    <row r="1281" spans="2:5" s="1" customFormat="1" ht="13.95" customHeight="1" x14ac:dyDescent="0.25">
      <c r="B1281" s="64" t="s">
        <v>30</v>
      </c>
      <c r="C1281" s="64" t="s">
        <v>30</v>
      </c>
      <c r="D1281" s="64" t="s">
        <v>30</v>
      </c>
      <c r="E1281" s="68"/>
    </row>
    <row r="1282" spans="2:5" s="1" customFormat="1" ht="13.95" customHeight="1" x14ac:dyDescent="0.25">
      <c r="B1282" s="64" t="s">
        <v>30</v>
      </c>
      <c r="C1282" s="64" t="s">
        <v>30</v>
      </c>
      <c r="D1282" s="64" t="s">
        <v>30</v>
      </c>
      <c r="E1282" s="68"/>
    </row>
    <row r="1283" spans="2:5" s="1" customFormat="1" ht="13.95" customHeight="1" x14ac:dyDescent="0.25">
      <c r="B1283" s="64" t="s">
        <v>30</v>
      </c>
      <c r="C1283" s="64" t="s">
        <v>30</v>
      </c>
      <c r="D1283" s="64" t="s">
        <v>30</v>
      </c>
      <c r="E1283" s="68"/>
    </row>
    <row r="1284" spans="2:5" s="1" customFormat="1" ht="13.95" customHeight="1" x14ac:dyDescent="0.25">
      <c r="B1284" s="64" t="s">
        <v>30</v>
      </c>
      <c r="C1284" s="64" t="s">
        <v>30</v>
      </c>
      <c r="D1284" s="64" t="s">
        <v>30</v>
      </c>
      <c r="E1284" s="68"/>
    </row>
    <row r="1285" spans="2:5" s="1" customFormat="1" ht="13.95" customHeight="1" x14ac:dyDescent="0.25">
      <c r="B1285" s="64" t="s">
        <v>30</v>
      </c>
      <c r="C1285" s="64" t="s">
        <v>30</v>
      </c>
      <c r="D1285" s="64" t="s">
        <v>30</v>
      </c>
      <c r="E1285" s="68"/>
    </row>
    <row r="1286" spans="2:5" s="1" customFormat="1" ht="13.95" customHeight="1" x14ac:dyDescent="0.25">
      <c r="B1286" s="64" t="s">
        <v>30</v>
      </c>
      <c r="C1286" s="64" t="s">
        <v>30</v>
      </c>
      <c r="D1286" s="64" t="s">
        <v>30</v>
      </c>
      <c r="E1286" s="68"/>
    </row>
    <row r="1287" spans="2:5" s="1" customFormat="1" ht="13.95" customHeight="1" x14ac:dyDescent="0.25">
      <c r="B1287" s="64" t="s">
        <v>30</v>
      </c>
      <c r="C1287" s="64" t="s">
        <v>30</v>
      </c>
      <c r="D1287" s="64" t="s">
        <v>30</v>
      </c>
      <c r="E1287" s="68"/>
    </row>
    <row r="1288" spans="2:5" s="1" customFormat="1" ht="13.95" customHeight="1" x14ac:dyDescent="0.25">
      <c r="B1288" s="64" t="s">
        <v>30</v>
      </c>
      <c r="C1288" s="64" t="s">
        <v>30</v>
      </c>
      <c r="D1288" s="64" t="s">
        <v>30</v>
      </c>
      <c r="E1288" s="68"/>
    </row>
    <row r="1289" spans="2:5" s="1" customFormat="1" ht="13.95" customHeight="1" x14ac:dyDescent="0.25">
      <c r="B1289" s="64" t="s">
        <v>30</v>
      </c>
      <c r="C1289" s="64" t="s">
        <v>30</v>
      </c>
      <c r="D1289" s="64" t="s">
        <v>30</v>
      </c>
      <c r="E1289" s="68"/>
    </row>
    <row r="1290" spans="2:5" s="1" customFormat="1" ht="13.95" customHeight="1" x14ac:dyDescent="0.25">
      <c r="B1290" s="64" t="s">
        <v>30</v>
      </c>
      <c r="C1290" s="64" t="s">
        <v>30</v>
      </c>
      <c r="D1290" s="64" t="s">
        <v>30</v>
      </c>
      <c r="E1290" s="68"/>
    </row>
    <row r="1291" spans="2:5" s="1" customFormat="1" ht="13.95" customHeight="1" x14ac:dyDescent="0.25">
      <c r="B1291" s="64" t="s">
        <v>30</v>
      </c>
      <c r="C1291" s="64" t="s">
        <v>30</v>
      </c>
      <c r="D1291" s="64" t="s">
        <v>30</v>
      </c>
      <c r="E1291" s="68"/>
    </row>
    <row r="1292" spans="2:5" s="1" customFormat="1" ht="13.95" customHeight="1" x14ac:dyDescent="0.25">
      <c r="B1292" s="64" t="s">
        <v>30</v>
      </c>
      <c r="C1292" s="64" t="s">
        <v>30</v>
      </c>
      <c r="D1292" s="64" t="s">
        <v>30</v>
      </c>
      <c r="E1292" s="68"/>
    </row>
    <row r="1293" spans="2:5" s="1" customFormat="1" ht="13.95" customHeight="1" x14ac:dyDescent="0.25">
      <c r="B1293" s="64" t="s">
        <v>30</v>
      </c>
      <c r="C1293" s="64" t="s">
        <v>30</v>
      </c>
      <c r="D1293" s="64" t="s">
        <v>30</v>
      </c>
      <c r="E1293" s="68"/>
    </row>
    <row r="1294" spans="2:5" s="1" customFormat="1" ht="13.95" customHeight="1" x14ac:dyDescent="0.25">
      <c r="B1294" s="64" t="s">
        <v>30</v>
      </c>
      <c r="C1294" s="64" t="s">
        <v>30</v>
      </c>
      <c r="D1294" s="64" t="s">
        <v>30</v>
      </c>
      <c r="E1294" s="68"/>
    </row>
    <row r="1295" spans="2:5" s="1" customFormat="1" ht="13.95" customHeight="1" x14ac:dyDescent="0.25">
      <c r="B1295" s="64" t="s">
        <v>30</v>
      </c>
      <c r="C1295" s="64" t="s">
        <v>30</v>
      </c>
      <c r="D1295" s="64" t="s">
        <v>30</v>
      </c>
      <c r="E1295" s="68"/>
    </row>
    <row r="1296" spans="2:5" s="1" customFormat="1" ht="13.95" customHeight="1" x14ac:dyDescent="0.25">
      <c r="B1296" s="64" t="s">
        <v>30</v>
      </c>
      <c r="C1296" s="64" t="s">
        <v>30</v>
      </c>
      <c r="D1296" s="64" t="s">
        <v>30</v>
      </c>
      <c r="E1296" s="68"/>
    </row>
    <row r="1297" spans="2:5" s="1" customFormat="1" ht="13.95" customHeight="1" x14ac:dyDescent="0.25">
      <c r="B1297" s="64" t="s">
        <v>30</v>
      </c>
      <c r="C1297" s="64" t="s">
        <v>30</v>
      </c>
      <c r="D1297" s="64" t="s">
        <v>30</v>
      </c>
      <c r="E1297" s="68"/>
    </row>
    <row r="1298" spans="2:5" s="1" customFormat="1" ht="13.95" customHeight="1" x14ac:dyDescent="0.25">
      <c r="B1298" s="64" t="s">
        <v>30</v>
      </c>
      <c r="C1298" s="64" t="s">
        <v>30</v>
      </c>
      <c r="D1298" s="64" t="s">
        <v>30</v>
      </c>
      <c r="E1298" s="68"/>
    </row>
    <row r="1299" spans="2:5" s="1" customFormat="1" ht="13.95" customHeight="1" x14ac:dyDescent="0.25">
      <c r="B1299" s="64" t="s">
        <v>30</v>
      </c>
      <c r="C1299" s="64" t="s">
        <v>30</v>
      </c>
      <c r="D1299" s="64" t="s">
        <v>30</v>
      </c>
      <c r="E1299" s="68"/>
    </row>
    <row r="1300" spans="2:5" s="1" customFormat="1" ht="13.95" customHeight="1" x14ac:dyDescent="0.25">
      <c r="B1300" s="64" t="s">
        <v>30</v>
      </c>
      <c r="C1300" s="64" t="s">
        <v>30</v>
      </c>
      <c r="D1300" s="64" t="s">
        <v>30</v>
      </c>
      <c r="E1300" s="68"/>
    </row>
    <row r="1301" spans="2:5" s="1" customFormat="1" ht="13.95" customHeight="1" x14ac:dyDescent="0.25">
      <c r="B1301" s="64" t="s">
        <v>30</v>
      </c>
      <c r="C1301" s="64" t="s">
        <v>30</v>
      </c>
      <c r="D1301" s="64" t="s">
        <v>30</v>
      </c>
      <c r="E1301" s="68"/>
    </row>
    <row r="1302" spans="2:5" s="1" customFormat="1" ht="13.95" customHeight="1" x14ac:dyDescent="0.25">
      <c r="B1302" s="64" t="s">
        <v>30</v>
      </c>
      <c r="C1302" s="64" t="s">
        <v>30</v>
      </c>
      <c r="D1302" s="64" t="s">
        <v>30</v>
      </c>
      <c r="E1302" s="68"/>
    </row>
    <row r="1303" spans="2:5" s="1" customFormat="1" ht="13.95" customHeight="1" x14ac:dyDescent="0.25">
      <c r="B1303" s="64" t="s">
        <v>30</v>
      </c>
      <c r="C1303" s="64" t="s">
        <v>30</v>
      </c>
      <c r="D1303" s="64" t="s">
        <v>30</v>
      </c>
      <c r="E1303" s="68"/>
    </row>
    <row r="1304" spans="2:5" s="1" customFormat="1" ht="13.95" customHeight="1" x14ac:dyDescent="0.25">
      <c r="B1304" s="64" t="s">
        <v>30</v>
      </c>
      <c r="C1304" s="64" t="s">
        <v>30</v>
      </c>
      <c r="D1304" s="64" t="s">
        <v>30</v>
      </c>
      <c r="E1304" s="68"/>
    </row>
    <row r="1305" spans="2:5" s="1" customFormat="1" ht="13.95" customHeight="1" x14ac:dyDescent="0.25">
      <c r="B1305" s="64" t="s">
        <v>30</v>
      </c>
      <c r="C1305" s="64" t="s">
        <v>30</v>
      </c>
      <c r="D1305" s="64" t="s">
        <v>30</v>
      </c>
      <c r="E1305" s="68"/>
    </row>
    <row r="1306" spans="2:5" s="1" customFormat="1" ht="13.95" customHeight="1" x14ac:dyDescent="0.25">
      <c r="B1306" s="64" t="s">
        <v>30</v>
      </c>
      <c r="C1306" s="64" t="s">
        <v>30</v>
      </c>
      <c r="D1306" s="64" t="s">
        <v>30</v>
      </c>
      <c r="E1306" s="68"/>
    </row>
    <row r="1307" spans="2:5" s="1" customFormat="1" ht="13.95" customHeight="1" x14ac:dyDescent="0.25">
      <c r="B1307" s="64" t="s">
        <v>30</v>
      </c>
      <c r="C1307" s="64" t="s">
        <v>30</v>
      </c>
      <c r="D1307" s="64" t="s">
        <v>30</v>
      </c>
      <c r="E1307" s="68"/>
    </row>
    <row r="1308" spans="2:5" s="1" customFormat="1" ht="13.95" customHeight="1" x14ac:dyDescent="0.25">
      <c r="B1308" s="64" t="s">
        <v>30</v>
      </c>
      <c r="C1308" s="64" t="s">
        <v>30</v>
      </c>
      <c r="D1308" s="64" t="s">
        <v>30</v>
      </c>
      <c r="E1308" s="68"/>
    </row>
    <row r="1309" spans="2:5" s="1" customFormat="1" ht="13.95" customHeight="1" x14ac:dyDescent="0.25">
      <c r="B1309" s="64" t="s">
        <v>30</v>
      </c>
      <c r="C1309" s="64" t="s">
        <v>30</v>
      </c>
      <c r="D1309" s="64" t="s">
        <v>30</v>
      </c>
      <c r="E1309" s="68"/>
    </row>
    <row r="1310" spans="2:5" s="1" customFormat="1" ht="13.95" customHeight="1" x14ac:dyDescent="0.25">
      <c r="B1310" s="64" t="s">
        <v>30</v>
      </c>
      <c r="C1310" s="64" t="s">
        <v>30</v>
      </c>
      <c r="D1310" s="64" t="s">
        <v>30</v>
      </c>
      <c r="E1310" s="68"/>
    </row>
    <row r="1311" spans="2:5" s="1" customFormat="1" ht="13.95" customHeight="1" x14ac:dyDescent="0.25">
      <c r="B1311" s="64" t="s">
        <v>30</v>
      </c>
      <c r="C1311" s="64" t="s">
        <v>30</v>
      </c>
      <c r="D1311" s="64" t="s">
        <v>30</v>
      </c>
      <c r="E1311" s="68"/>
    </row>
    <row r="1312" spans="2:5" s="1" customFormat="1" ht="13.95" customHeight="1" x14ac:dyDescent="0.25">
      <c r="B1312" s="64" t="s">
        <v>30</v>
      </c>
      <c r="C1312" s="64" t="s">
        <v>30</v>
      </c>
      <c r="D1312" s="64" t="s">
        <v>30</v>
      </c>
      <c r="E1312" s="68"/>
    </row>
    <row r="1313" spans="2:5" s="1" customFormat="1" ht="13.95" customHeight="1" x14ac:dyDescent="0.25">
      <c r="B1313" s="64" t="s">
        <v>30</v>
      </c>
      <c r="C1313" s="64" t="s">
        <v>30</v>
      </c>
      <c r="D1313" s="64" t="s">
        <v>30</v>
      </c>
      <c r="E1313" s="68"/>
    </row>
    <row r="1314" spans="2:5" s="1" customFormat="1" ht="13.95" customHeight="1" x14ac:dyDescent="0.25">
      <c r="B1314" s="64" t="s">
        <v>30</v>
      </c>
      <c r="C1314" s="64" t="s">
        <v>30</v>
      </c>
      <c r="D1314" s="64" t="s">
        <v>30</v>
      </c>
      <c r="E1314" s="68"/>
    </row>
    <row r="1315" spans="2:5" s="1" customFormat="1" ht="13.95" customHeight="1" x14ac:dyDescent="0.25">
      <c r="B1315" s="64" t="s">
        <v>30</v>
      </c>
      <c r="C1315" s="64" t="s">
        <v>30</v>
      </c>
      <c r="D1315" s="64" t="s">
        <v>30</v>
      </c>
      <c r="E1315" s="68"/>
    </row>
    <row r="1316" spans="2:5" s="1" customFormat="1" ht="13.95" customHeight="1" x14ac:dyDescent="0.25">
      <c r="B1316" s="64" t="s">
        <v>30</v>
      </c>
      <c r="C1316" s="64" t="s">
        <v>30</v>
      </c>
      <c r="D1316" s="64" t="s">
        <v>30</v>
      </c>
      <c r="E1316" s="68"/>
    </row>
    <row r="1317" spans="2:5" s="1" customFormat="1" ht="13.95" customHeight="1" x14ac:dyDescent="0.25">
      <c r="B1317" s="64" t="s">
        <v>30</v>
      </c>
      <c r="C1317" s="64" t="s">
        <v>30</v>
      </c>
      <c r="D1317" s="64" t="s">
        <v>30</v>
      </c>
      <c r="E1317" s="68"/>
    </row>
    <row r="1318" spans="2:5" s="1" customFormat="1" ht="13.95" customHeight="1" x14ac:dyDescent="0.25">
      <c r="B1318" s="64" t="s">
        <v>30</v>
      </c>
      <c r="C1318" s="64" t="s">
        <v>30</v>
      </c>
      <c r="D1318" s="64" t="s">
        <v>30</v>
      </c>
      <c r="E1318" s="68"/>
    </row>
    <row r="1319" spans="2:5" s="1" customFormat="1" ht="13.95" customHeight="1" x14ac:dyDescent="0.25">
      <c r="B1319" s="64" t="s">
        <v>30</v>
      </c>
      <c r="C1319" s="64" t="s">
        <v>30</v>
      </c>
      <c r="D1319" s="64" t="s">
        <v>30</v>
      </c>
      <c r="E1319" s="68"/>
    </row>
    <row r="1320" spans="2:5" s="1" customFormat="1" ht="13.95" customHeight="1" x14ac:dyDescent="0.25">
      <c r="B1320" s="64" t="s">
        <v>30</v>
      </c>
      <c r="C1320" s="64" t="s">
        <v>30</v>
      </c>
      <c r="D1320" s="64" t="s">
        <v>30</v>
      </c>
      <c r="E1320" s="68"/>
    </row>
    <row r="1321" spans="2:5" s="1" customFormat="1" ht="13.95" customHeight="1" x14ac:dyDescent="0.25">
      <c r="B1321" s="64" t="s">
        <v>30</v>
      </c>
      <c r="C1321" s="64" t="s">
        <v>30</v>
      </c>
      <c r="D1321" s="64" t="s">
        <v>30</v>
      </c>
      <c r="E1321" s="68"/>
    </row>
    <row r="1322" spans="2:5" s="1" customFormat="1" ht="13.95" customHeight="1" x14ac:dyDescent="0.25">
      <c r="B1322" s="64" t="s">
        <v>30</v>
      </c>
      <c r="C1322" s="64" t="s">
        <v>30</v>
      </c>
      <c r="D1322" s="64" t="s">
        <v>30</v>
      </c>
      <c r="E1322" s="68"/>
    </row>
    <row r="1323" spans="2:5" s="1" customFormat="1" ht="13.95" customHeight="1" x14ac:dyDescent="0.25">
      <c r="B1323" s="64" t="s">
        <v>30</v>
      </c>
      <c r="C1323" s="64" t="s">
        <v>30</v>
      </c>
      <c r="D1323" s="64" t="s">
        <v>30</v>
      </c>
      <c r="E1323" s="68"/>
    </row>
    <row r="1324" spans="2:5" s="1" customFormat="1" ht="13.95" customHeight="1" x14ac:dyDescent="0.25">
      <c r="B1324" s="64" t="s">
        <v>30</v>
      </c>
      <c r="C1324" s="64" t="s">
        <v>30</v>
      </c>
      <c r="D1324" s="64" t="s">
        <v>30</v>
      </c>
      <c r="E1324" s="68"/>
    </row>
    <row r="1325" spans="2:5" s="1" customFormat="1" ht="13.95" customHeight="1" x14ac:dyDescent="0.25">
      <c r="B1325" s="64" t="s">
        <v>30</v>
      </c>
      <c r="C1325" s="64" t="s">
        <v>30</v>
      </c>
      <c r="D1325" s="64" t="s">
        <v>30</v>
      </c>
      <c r="E1325" s="68"/>
    </row>
    <row r="1326" spans="2:5" s="1" customFormat="1" ht="13.95" customHeight="1" x14ac:dyDescent="0.25">
      <c r="B1326" s="64" t="s">
        <v>30</v>
      </c>
      <c r="C1326" s="64" t="s">
        <v>30</v>
      </c>
      <c r="D1326" s="64" t="s">
        <v>30</v>
      </c>
      <c r="E1326" s="68"/>
    </row>
    <row r="1327" spans="2:5" s="1" customFormat="1" ht="13.95" customHeight="1" x14ac:dyDescent="0.25">
      <c r="B1327" s="64" t="s">
        <v>30</v>
      </c>
      <c r="C1327" s="64" t="s">
        <v>30</v>
      </c>
      <c r="D1327" s="64" t="s">
        <v>30</v>
      </c>
      <c r="E1327" s="68"/>
    </row>
    <row r="1328" spans="2:5" s="1" customFormat="1" ht="13.95" customHeight="1" x14ac:dyDescent="0.25">
      <c r="B1328" s="64" t="s">
        <v>30</v>
      </c>
      <c r="C1328" s="64" t="s">
        <v>30</v>
      </c>
      <c r="D1328" s="64" t="s">
        <v>30</v>
      </c>
      <c r="E1328" s="68"/>
    </row>
    <row r="1329" spans="2:5" s="1" customFormat="1" ht="13.95" customHeight="1" x14ac:dyDescent="0.25">
      <c r="B1329" s="64" t="s">
        <v>30</v>
      </c>
      <c r="C1329" s="64" t="s">
        <v>30</v>
      </c>
      <c r="D1329" s="64" t="s">
        <v>30</v>
      </c>
      <c r="E1329" s="68"/>
    </row>
    <row r="1330" spans="2:5" s="1" customFormat="1" ht="13.95" customHeight="1" x14ac:dyDescent="0.25">
      <c r="B1330" s="64" t="s">
        <v>30</v>
      </c>
      <c r="C1330" s="64" t="s">
        <v>30</v>
      </c>
      <c r="D1330" s="64" t="s">
        <v>30</v>
      </c>
      <c r="E1330" s="68"/>
    </row>
    <row r="1331" spans="2:5" s="1" customFormat="1" ht="13.95" customHeight="1" x14ac:dyDescent="0.25">
      <c r="B1331" s="64" t="s">
        <v>30</v>
      </c>
      <c r="C1331" s="64" t="s">
        <v>30</v>
      </c>
      <c r="D1331" s="64" t="s">
        <v>30</v>
      </c>
      <c r="E1331" s="68"/>
    </row>
    <row r="1332" spans="2:5" s="1" customFormat="1" ht="13.95" customHeight="1" x14ac:dyDescent="0.25">
      <c r="B1332" s="64" t="s">
        <v>30</v>
      </c>
      <c r="C1332" s="64" t="s">
        <v>30</v>
      </c>
      <c r="D1332" s="64" t="s">
        <v>30</v>
      </c>
      <c r="E1332" s="68"/>
    </row>
    <row r="1333" spans="2:5" s="1" customFormat="1" ht="13.95" customHeight="1" x14ac:dyDescent="0.25">
      <c r="B1333" s="64" t="s">
        <v>30</v>
      </c>
      <c r="C1333" s="64" t="s">
        <v>30</v>
      </c>
      <c r="D1333" s="64" t="s">
        <v>30</v>
      </c>
      <c r="E1333" s="68"/>
    </row>
    <row r="1334" spans="2:5" s="1" customFormat="1" ht="13.95" customHeight="1" x14ac:dyDescent="0.25">
      <c r="B1334" s="64" t="s">
        <v>30</v>
      </c>
      <c r="C1334" s="64" t="s">
        <v>30</v>
      </c>
      <c r="D1334" s="64" t="s">
        <v>30</v>
      </c>
      <c r="E1334" s="68"/>
    </row>
    <row r="1335" spans="2:5" s="1" customFormat="1" ht="13.95" customHeight="1" x14ac:dyDescent="0.25">
      <c r="B1335" s="64" t="s">
        <v>30</v>
      </c>
      <c r="C1335" s="64" t="s">
        <v>30</v>
      </c>
      <c r="D1335" s="64" t="s">
        <v>30</v>
      </c>
      <c r="E1335" s="68"/>
    </row>
    <row r="1336" spans="2:5" s="1" customFormat="1" ht="13.95" customHeight="1" x14ac:dyDescent="0.25">
      <c r="B1336" s="64" t="s">
        <v>30</v>
      </c>
      <c r="C1336" s="64" t="s">
        <v>30</v>
      </c>
      <c r="D1336" s="64" t="s">
        <v>30</v>
      </c>
      <c r="E1336" s="68"/>
    </row>
    <row r="1337" spans="2:5" s="1" customFormat="1" ht="13.95" customHeight="1" x14ac:dyDescent="0.25">
      <c r="B1337" s="64" t="s">
        <v>30</v>
      </c>
      <c r="C1337" s="64" t="s">
        <v>30</v>
      </c>
      <c r="D1337" s="64" t="s">
        <v>30</v>
      </c>
      <c r="E1337" s="68"/>
    </row>
    <row r="1338" spans="2:5" s="1" customFormat="1" ht="13.95" customHeight="1" x14ac:dyDescent="0.25">
      <c r="B1338" s="64" t="s">
        <v>30</v>
      </c>
      <c r="C1338" s="64" t="s">
        <v>30</v>
      </c>
      <c r="D1338" s="64" t="s">
        <v>30</v>
      </c>
      <c r="E1338" s="68"/>
    </row>
    <row r="1339" spans="2:5" s="1" customFormat="1" ht="13.95" customHeight="1" x14ac:dyDescent="0.25">
      <c r="B1339" s="64" t="s">
        <v>30</v>
      </c>
      <c r="C1339" s="64" t="s">
        <v>30</v>
      </c>
      <c r="D1339" s="64" t="s">
        <v>30</v>
      </c>
      <c r="E1339" s="68"/>
    </row>
    <row r="1340" spans="2:5" s="1" customFormat="1" ht="13.95" customHeight="1" x14ac:dyDescent="0.25">
      <c r="B1340" s="64" t="s">
        <v>30</v>
      </c>
      <c r="C1340" s="64" t="s">
        <v>30</v>
      </c>
      <c r="D1340" s="64" t="s">
        <v>30</v>
      </c>
      <c r="E1340" s="68"/>
    </row>
    <row r="1341" spans="2:5" s="1" customFormat="1" ht="13.95" customHeight="1" x14ac:dyDescent="0.25">
      <c r="B1341" s="64" t="s">
        <v>30</v>
      </c>
      <c r="C1341" s="64" t="s">
        <v>30</v>
      </c>
      <c r="D1341" s="64" t="s">
        <v>30</v>
      </c>
      <c r="E1341" s="68"/>
    </row>
    <row r="1342" spans="2:5" s="1" customFormat="1" ht="13.95" customHeight="1" x14ac:dyDescent="0.25">
      <c r="B1342" s="64" t="s">
        <v>30</v>
      </c>
      <c r="C1342" s="64" t="s">
        <v>30</v>
      </c>
      <c r="D1342" s="64" t="s">
        <v>30</v>
      </c>
      <c r="E1342" s="68"/>
    </row>
    <row r="1343" spans="2:5" s="1" customFormat="1" ht="13.95" customHeight="1" x14ac:dyDescent="0.25">
      <c r="B1343" s="64" t="s">
        <v>30</v>
      </c>
      <c r="C1343" s="64" t="s">
        <v>30</v>
      </c>
      <c r="D1343" s="64" t="s">
        <v>30</v>
      </c>
      <c r="E1343" s="68"/>
    </row>
    <row r="1344" spans="2:5" s="1" customFormat="1" ht="13.95" customHeight="1" x14ac:dyDescent="0.25">
      <c r="B1344" s="64" t="s">
        <v>30</v>
      </c>
      <c r="C1344" s="64" t="s">
        <v>30</v>
      </c>
      <c r="D1344" s="64" t="s">
        <v>30</v>
      </c>
      <c r="E1344" s="68"/>
    </row>
    <row r="1345" spans="2:5" s="1" customFormat="1" ht="13.95" customHeight="1" x14ac:dyDescent="0.25">
      <c r="B1345" s="64" t="s">
        <v>30</v>
      </c>
      <c r="C1345" s="64" t="s">
        <v>30</v>
      </c>
      <c r="D1345" s="64" t="s">
        <v>30</v>
      </c>
      <c r="E1345" s="68"/>
    </row>
    <row r="1346" spans="2:5" s="1" customFormat="1" ht="13.95" customHeight="1" x14ac:dyDescent="0.25">
      <c r="B1346" s="64" t="s">
        <v>30</v>
      </c>
      <c r="C1346" s="64" t="s">
        <v>30</v>
      </c>
      <c r="D1346" s="64" t="s">
        <v>30</v>
      </c>
      <c r="E1346" s="68"/>
    </row>
    <row r="1347" spans="2:5" s="1" customFormat="1" ht="13.95" customHeight="1" x14ac:dyDescent="0.25">
      <c r="B1347" s="64" t="s">
        <v>30</v>
      </c>
      <c r="C1347" s="64" t="s">
        <v>30</v>
      </c>
      <c r="D1347" s="64" t="s">
        <v>30</v>
      </c>
      <c r="E1347" s="68"/>
    </row>
    <row r="1348" spans="2:5" s="1" customFormat="1" ht="13.95" customHeight="1" x14ac:dyDescent="0.25">
      <c r="B1348" s="64" t="s">
        <v>30</v>
      </c>
      <c r="C1348" s="64" t="s">
        <v>30</v>
      </c>
      <c r="D1348" s="64" t="s">
        <v>30</v>
      </c>
      <c r="E1348" s="68"/>
    </row>
    <row r="1349" spans="2:5" s="1" customFormat="1" ht="13.95" customHeight="1" x14ac:dyDescent="0.25">
      <c r="B1349" s="64" t="s">
        <v>30</v>
      </c>
      <c r="C1349" s="64" t="s">
        <v>30</v>
      </c>
      <c r="D1349" s="64" t="s">
        <v>30</v>
      </c>
      <c r="E1349" s="68"/>
    </row>
    <row r="1350" spans="2:5" s="1" customFormat="1" ht="13.95" customHeight="1" x14ac:dyDescent="0.25">
      <c r="B1350" s="64" t="s">
        <v>30</v>
      </c>
      <c r="C1350" s="64" t="s">
        <v>30</v>
      </c>
      <c r="D1350" s="64" t="s">
        <v>30</v>
      </c>
      <c r="E1350" s="68"/>
    </row>
    <row r="1351" spans="2:5" s="1" customFormat="1" ht="13.95" customHeight="1" x14ac:dyDescent="0.25">
      <c r="B1351" s="64" t="s">
        <v>30</v>
      </c>
      <c r="C1351" s="64" t="s">
        <v>30</v>
      </c>
      <c r="D1351" s="64" t="s">
        <v>30</v>
      </c>
      <c r="E1351" s="68"/>
    </row>
    <row r="1352" spans="2:5" s="1" customFormat="1" ht="13.95" customHeight="1" x14ac:dyDescent="0.25">
      <c r="B1352" s="64" t="s">
        <v>30</v>
      </c>
      <c r="C1352" s="64" t="s">
        <v>30</v>
      </c>
      <c r="D1352" s="64" t="s">
        <v>30</v>
      </c>
      <c r="E1352" s="68"/>
    </row>
    <row r="1353" spans="2:5" s="1" customFormat="1" ht="13.95" customHeight="1" x14ac:dyDescent="0.25">
      <c r="B1353" s="64" t="s">
        <v>30</v>
      </c>
      <c r="C1353" s="64" t="s">
        <v>30</v>
      </c>
      <c r="D1353" s="64" t="s">
        <v>30</v>
      </c>
      <c r="E1353" s="68"/>
    </row>
    <row r="1354" spans="2:5" s="1" customFormat="1" ht="13.95" customHeight="1" x14ac:dyDescent="0.25">
      <c r="B1354" s="64" t="s">
        <v>30</v>
      </c>
      <c r="C1354" s="64" t="s">
        <v>30</v>
      </c>
      <c r="D1354" s="64" t="s">
        <v>30</v>
      </c>
      <c r="E1354" s="68"/>
    </row>
    <row r="1355" spans="2:5" s="1" customFormat="1" ht="13.95" customHeight="1" x14ac:dyDescent="0.25">
      <c r="B1355" s="64" t="s">
        <v>30</v>
      </c>
      <c r="C1355" s="64" t="s">
        <v>30</v>
      </c>
      <c r="D1355" s="64" t="s">
        <v>30</v>
      </c>
      <c r="E1355" s="68"/>
    </row>
    <row r="1356" spans="2:5" s="1" customFormat="1" ht="13.95" customHeight="1" x14ac:dyDescent="0.25">
      <c r="B1356" s="64" t="s">
        <v>30</v>
      </c>
      <c r="C1356" s="64" t="s">
        <v>30</v>
      </c>
      <c r="D1356" s="64" t="s">
        <v>30</v>
      </c>
      <c r="E1356" s="68"/>
    </row>
    <row r="1357" spans="2:5" s="1" customFormat="1" ht="13.95" customHeight="1" x14ac:dyDescent="0.25">
      <c r="B1357" s="64" t="s">
        <v>30</v>
      </c>
      <c r="C1357" s="64" t="s">
        <v>30</v>
      </c>
      <c r="D1357" s="64" t="s">
        <v>30</v>
      </c>
      <c r="E1357" s="68"/>
    </row>
    <row r="1358" spans="2:5" s="1" customFormat="1" ht="13.95" customHeight="1" x14ac:dyDescent="0.25">
      <c r="B1358" s="64" t="s">
        <v>30</v>
      </c>
      <c r="C1358" s="64" t="s">
        <v>30</v>
      </c>
      <c r="D1358" s="64" t="s">
        <v>30</v>
      </c>
      <c r="E1358" s="68"/>
    </row>
    <row r="1359" spans="2:5" s="1" customFormat="1" ht="13.95" customHeight="1" x14ac:dyDescent="0.25">
      <c r="B1359" s="64" t="s">
        <v>30</v>
      </c>
      <c r="C1359" s="64" t="s">
        <v>30</v>
      </c>
      <c r="D1359" s="64" t="s">
        <v>30</v>
      </c>
      <c r="E1359" s="68"/>
    </row>
    <row r="1360" spans="2:5" s="1" customFormat="1" ht="13.95" customHeight="1" x14ac:dyDescent="0.25">
      <c r="B1360" s="64" t="s">
        <v>30</v>
      </c>
      <c r="C1360" s="64" t="s">
        <v>30</v>
      </c>
      <c r="D1360" s="64" t="s">
        <v>30</v>
      </c>
      <c r="E1360" s="68"/>
    </row>
    <row r="1361" spans="2:5" s="1" customFormat="1" ht="13.95" customHeight="1" x14ac:dyDescent="0.25">
      <c r="B1361" s="64" t="s">
        <v>30</v>
      </c>
      <c r="C1361" s="64" t="s">
        <v>30</v>
      </c>
      <c r="D1361" s="64" t="s">
        <v>30</v>
      </c>
      <c r="E1361" s="68"/>
    </row>
    <row r="1362" spans="2:5" s="1" customFormat="1" ht="13.95" customHeight="1" x14ac:dyDescent="0.25">
      <c r="B1362" s="64" t="s">
        <v>30</v>
      </c>
      <c r="C1362" s="64" t="s">
        <v>30</v>
      </c>
      <c r="D1362" s="64" t="s">
        <v>30</v>
      </c>
      <c r="E1362" s="68"/>
    </row>
    <row r="1363" spans="2:5" s="1" customFormat="1" ht="13.95" customHeight="1" x14ac:dyDescent="0.25">
      <c r="B1363" s="64" t="s">
        <v>30</v>
      </c>
      <c r="C1363" s="64" t="s">
        <v>30</v>
      </c>
      <c r="D1363" s="64" t="s">
        <v>30</v>
      </c>
      <c r="E1363" s="68"/>
    </row>
    <row r="1364" spans="2:5" s="1" customFormat="1" ht="13.95" customHeight="1" x14ac:dyDescent="0.25">
      <c r="B1364" s="64" t="s">
        <v>30</v>
      </c>
      <c r="C1364" s="64" t="s">
        <v>30</v>
      </c>
      <c r="D1364" s="64" t="s">
        <v>30</v>
      </c>
      <c r="E1364" s="68"/>
    </row>
    <row r="1365" spans="2:5" s="1" customFormat="1" ht="13.95" customHeight="1" x14ac:dyDescent="0.25">
      <c r="B1365" s="64" t="s">
        <v>30</v>
      </c>
      <c r="C1365" s="64" t="s">
        <v>30</v>
      </c>
      <c r="D1365" s="64" t="s">
        <v>30</v>
      </c>
      <c r="E1365" s="68"/>
    </row>
    <row r="1366" spans="2:5" s="1" customFormat="1" ht="13.95" customHeight="1" x14ac:dyDescent="0.25">
      <c r="B1366" s="64" t="s">
        <v>30</v>
      </c>
      <c r="C1366" s="64" t="s">
        <v>30</v>
      </c>
      <c r="D1366" s="64" t="s">
        <v>30</v>
      </c>
      <c r="E1366" s="68"/>
    </row>
    <row r="1367" spans="2:5" s="1" customFormat="1" ht="13.95" customHeight="1" x14ac:dyDescent="0.25">
      <c r="B1367" s="64" t="s">
        <v>30</v>
      </c>
      <c r="C1367" s="64" t="s">
        <v>30</v>
      </c>
      <c r="D1367" s="64" t="s">
        <v>30</v>
      </c>
      <c r="E1367" s="68"/>
    </row>
    <row r="1368" spans="2:5" s="1" customFormat="1" ht="13.95" customHeight="1" x14ac:dyDescent="0.25">
      <c r="B1368" s="64" t="s">
        <v>30</v>
      </c>
      <c r="C1368" s="64" t="s">
        <v>30</v>
      </c>
      <c r="D1368" s="64" t="s">
        <v>30</v>
      </c>
      <c r="E1368" s="68"/>
    </row>
    <row r="1369" spans="2:5" s="1" customFormat="1" ht="13.95" customHeight="1" x14ac:dyDescent="0.25">
      <c r="B1369" s="64" t="s">
        <v>30</v>
      </c>
      <c r="C1369" s="64" t="s">
        <v>30</v>
      </c>
      <c r="D1369" s="64" t="s">
        <v>30</v>
      </c>
      <c r="E1369" s="68"/>
    </row>
    <row r="1370" spans="2:5" s="1" customFormat="1" ht="13.95" customHeight="1" x14ac:dyDescent="0.25">
      <c r="B1370" s="64" t="s">
        <v>30</v>
      </c>
      <c r="C1370" s="64" t="s">
        <v>30</v>
      </c>
      <c r="D1370" s="64" t="s">
        <v>30</v>
      </c>
      <c r="E1370" s="68"/>
    </row>
    <row r="1371" spans="2:5" s="1" customFormat="1" ht="13.95" customHeight="1" x14ac:dyDescent="0.25">
      <c r="B1371" s="64" t="s">
        <v>30</v>
      </c>
      <c r="C1371" s="64" t="s">
        <v>30</v>
      </c>
      <c r="D1371" s="64" t="s">
        <v>30</v>
      </c>
      <c r="E1371" s="68"/>
    </row>
    <row r="1372" spans="2:5" s="1" customFormat="1" ht="13.95" customHeight="1" x14ac:dyDescent="0.25">
      <c r="B1372" s="64" t="s">
        <v>30</v>
      </c>
      <c r="C1372" s="64" t="s">
        <v>30</v>
      </c>
      <c r="D1372" s="64" t="s">
        <v>30</v>
      </c>
      <c r="E1372" s="68"/>
    </row>
    <row r="1373" spans="2:5" s="1" customFormat="1" ht="13.95" customHeight="1" x14ac:dyDescent="0.25">
      <c r="B1373" s="64" t="s">
        <v>30</v>
      </c>
      <c r="C1373" s="64" t="s">
        <v>30</v>
      </c>
      <c r="D1373" s="64" t="s">
        <v>30</v>
      </c>
      <c r="E1373" s="68"/>
    </row>
    <row r="1374" spans="2:5" s="1" customFormat="1" ht="13.95" customHeight="1" x14ac:dyDescent="0.25">
      <c r="B1374" s="64" t="s">
        <v>30</v>
      </c>
      <c r="C1374" s="64" t="s">
        <v>30</v>
      </c>
      <c r="D1374" s="64" t="s">
        <v>30</v>
      </c>
      <c r="E1374" s="68"/>
    </row>
    <row r="1375" spans="2:5" s="1" customFormat="1" ht="13.95" customHeight="1" x14ac:dyDescent="0.25">
      <c r="B1375" s="64" t="s">
        <v>30</v>
      </c>
      <c r="C1375" s="64" t="s">
        <v>30</v>
      </c>
      <c r="D1375" s="64" t="s">
        <v>30</v>
      </c>
      <c r="E1375" s="68"/>
    </row>
    <row r="1376" spans="2:5" s="1" customFormat="1" ht="13.95" customHeight="1" x14ac:dyDescent="0.25">
      <c r="B1376" s="64" t="s">
        <v>30</v>
      </c>
      <c r="C1376" s="64" t="s">
        <v>30</v>
      </c>
      <c r="D1376" s="64" t="s">
        <v>30</v>
      </c>
      <c r="E1376" s="68"/>
    </row>
    <row r="1377" spans="2:5" s="1" customFormat="1" ht="13.95" customHeight="1" x14ac:dyDescent="0.25">
      <c r="B1377" s="64" t="s">
        <v>30</v>
      </c>
      <c r="C1377" s="64" t="s">
        <v>30</v>
      </c>
      <c r="D1377" s="64" t="s">
        <v>30</v>
      </c>
      <c r="E1377" s="68"/>
    </row>
    <row r="1378" spans="2:5" s="1" customFormat="1" ht="13.95" customHeight="1" x14ac:dyDescent="0.25">
      <c r="B1378" s="64" t="s">
        <v>30</v>
      </c>
      <c r="C1378" s="64" t="s">
        <v>30</v>
      </c>
      <c r="D1378" s="64" t="s">
        <v>30</v>
      </c>
      <c r="E1378" s="68"/>
    </row>
    <row r="1379" spans="2:5" s="1" customFormat="1" ht="13.95" customHeight="1" x14ac:dyDescent="0.25">
      <c r="B1379" s="64" t="s">
        <v>30</v>
      </c>
      <c r="C1379" s="64" t="s">
        <v>30</v>
      </c>
      <c r="D1379" s="64" t="s">
        <v>30</v>
      </c>
      <c r="E1379" s="68"/>
    </row>
    <row r="1380" spans="2:5" s="1" customFormat="1" ht="13.95" customHeight="1" x14ac:dyDescent="0.25">
      <c r="B1380" s="64" t="s">
        <v>30</v>
      </c>
      <c r="C1380" s="64" t="s">
        <v>30</v>
      </c>
      <c r="D1380" s="64" t="s">
        <v>30</v>
      </c>
      <c r="E1380" s="68"/>
    </row>
    <row r="1381" spans="2:5" s="1" customFormat="1" ht="13.95" customHeight="1" x14ac:dyDescent="0.25">
      <c r="B1381" s="64" t="s">
        <v>30</v>
      </c>
      <c r="C1381" s="64" t="s">
        <v>30</v>
      </c>
      <c r="D1381" s="64" t="s">
        <v>30</v>
      </c>
      <c r="E1381" s="68"/>
    </row>
    <row r="1382" spans="2:5" s="1" customFormat="1" ht="13.95" customHeight="1" x14ac:dyDescent="0.25">
      <c r="B1382" s="64" t="s">
        <v>30</v>
      </c>
      <c r="C1382" s="64" t="s">
        <v>30</v>
      </c>
      <c r="D1382" s="64" t="s">
        <v>30</v>
      </c>
      <c r="E1382" s="68"/>
    </row>
    <row r="1383" spans="2:5" s="1" customFormat="1" ht="13.95" customHeight="1" x14ac:dyDescent="0.25">
      <c r="B1383" s="64" t="s">
        <v>30</v>
      </c>
      <c r="C1383" s="64" t="s">
        <v>30</v>
      </c>
      <c r="D1383" s="64" t="s">
        <v>30</v>
      </c>
      <c r="E1383" s="68"/>
    </row>
    <row r="1384" spans="2:5" s="1" customFormat="1" ht="13.95" customHeight="1" x14ac:dyDescent="0.25">
      <c r="B1384" s="64" t="s">
        <v>30</v>
      </c>
      <c r="C1384" s="64" t="s">
        <v>30</v>
      </c>
      <c r="D1384" s="64" t="s">
        <v>30</v>
      </c>
      <c r="E1384" s="68"/>
    </row>
    <row r="1385" spans="2:5" s="1" customFormat="1" ht="13.95" customHeight="1" x14ac:dyDescent="0.25">
      <c r="B1385" s="64" t="s">
        <v>30</v>
      </c>
      <c r="C1385" s="64" t="s">
        <v>30</v>
      </c>
      <c r="D1385" s="64" t="s">
        <v>30</v>
      </c>
      <c r="E1385" s="68"/>
    </row>
    <row r="1386" spans="2:5" s="1" customFormat="1" ht="13.95" customHeight="1" x14ac:dyDescent="0.25">
      <c r="B1386" s="64" t="s">
        <v>30</v>
      </c>
      <c r="C1386" s="64" t="s">
        <v>30</v>
      </c>
      <c r="D1386" s="64" t="s">
        <v>30</v>
      </c>
      <c r="E1386" s="68"/>
    </row>
    <row r="1387" spans="2:5" s="1" customFormat="1" ht="13.95" customHeight="1" x14ac:dyDescent="0.25">
      <c r="B1387" s="64" t="s">
        <v>30</v>
      </c>
      <c r="C1387" s="64" t="s">
        <v>30</v>
      </c>
      <c r="D1387" s="64" t="s">
        <v>30</v>
      </c>
      <c r="E1387" s="68"/>
    </row>
    <row r="1388" spans="2:5" s="1" customFormat="1" ht="13.95" customHeight="1" x14ac:dyDescent="0.25">
      <c r="B1388" s="64" t="s">
        <v>30</v>
      </c>
      <c r="C1388" s="64" t="s">
        <v>30</v>
      </c>
      <c r="D1388" s="64" t="s">
        <v>30</v>
      </c>
      <c r="E1388" s="68"/>
    </row>
    <row r="1389" spans="2:5" s="1" customFormat="1" ht="13.95" customHeight="1" x14ac:dyDescent="0.25">
      <c r="B1389" s="64" t="s">
        <v>30</v>
      </c>
      <c r="C1389" s="64" t="s">
        <v>30</v>
      </c>
      <c r="D1389" s="64" t="s">
        <v>30</v>
      </c>
      <c r="E1389" s="68"/>
    </row>
    <row r="1390" spans="2:5" s="1" customFormat="1" ht="13.95" customHeight="1" x14ac:dyDescent="0.25">
      <c r="B1390" s="64" t="s">
        <v>30</v>
      </c>
      <c r="C1390" s="64" t="s">
        <v>30</v>
      </c>
      <c r="D1390" s="64" t="s">
        <v>30</v>
      </c>
      <c r="E1390" s="68"/>
    </row>
    <row r="1391" spans="2:5" s="1" customFormat="1" ht="13.95" customHeight="1" x14ac:dyDescent="0.25">
      <c r="B1391" s="64" t="s">
        <v>30</v>
      </c>
      <c r="C1391" s="64" t="s">
        <v>30</v>
      </c>
      <c r="D1391" s="64" t="s">
        <v>30</v>
      </c>
      <c r="E1391" s="68"/>
    </row>
    <row r="1392" spans="2:5" s="1" customFormat="1" ht="13.95" customHeight="1" x14ac:dyDescent="0.25">
      <c r="B1392" s="64" t="s">
        <v>30</v>
      </c>
      <c r="C1392" s="64" t="s">
        <v>30</v>
      </c>
      <c r="D1392" s="64" t="s">
        <v>30</v>
      </c>
      <c r="E1392" s="68"/>
    </row>
    <row r="1393" spans="2:5" s="1" customFormat="1" ht="13.95" customHeight="1" x14ac:dyDescent="0.25">
      <c r="B1393" s="64" t="s">
        <v>30</v>
      </c>
      <c r="C1393" s="64" t="s">
        <v>30</v>
      </c>
      <c r="D1393" s="64" t="s">
        <v>30</v>
      </c>
      <c r="E1393" s="68"/>
    </row>
    <row r="1394" spans="2:5" s="1" customFormat="1" ht="13.95" customHeight="1" x14ac:dyDescent="0.25">
      <c r="B1394" s="64" t="s">
        <v>30</v>
      </c>
      <c r="C1394" s="64" t="s">
        <v>30</v>
      </c>
      <c r="D1394" s="64" t="s">
        <v>30</v>
      </c>
      <c r="E1394" s="68"/>
    </row>
    <row r="1395" spans="2:5" s="1" customFormat="1" ht="13.95" customHeight="1" x14ac:dyDescent="0.25">
      <c r="B1395" s="64" t="s">
        <v>30</v>
      </c>
      <c r="C1395" s="64" t="s">
        <v>30</v>
      </c>
      <c r="D1395" s="64" t="s">
        <v>30</v>
      </c>
      <c r="E1395" s="68"/>
    </row>
    <row r="1396" spans="2:5" s="1" customFormat="1" ht="13.95" customHeight="1" x14ac:dyDescent="0.25">
      <c r="B1396" s="64" t="s">
        <v>30</v>
      </c>
      <c r="C1396" s="64" t="s">
        <v>30</v>
      </c>
      <c r="D1396" s="64" t="s">
        <v>30</v>
      </c>
      <c r="E1396" s="68"/>
    </row>
    <row r="1397" spans="2:5" s="1" customFormat="1" ht="13.95" customHeight="1" x14ac:dyDescent="0.25">
      <c r="B1397" s="64" t="s">
        <v>30</v>
      </c>
      <c r="C1397" s="64" t="s">
        <v>30</v>
      </c>
      <c r="D1397" s="64" t="s">
        <v>30</v>
      </c>
      <c r="E1397" s="68"/>
    </row>
    <row r="1398" spans="2:5" s="1" customFormat="1" ht="13.95" customHeight="1" x14ac:dyDescent="0.25">
      <c r="B1398" s="64" t="s">
        <v>30</v>
      </c>
      <c r="C1398" s="64" t="s">
        <v>30</v>
      </c>
      <c r="D1398" s="64" t="s">
        <v>30</v>
      </c>
      <c r="E1398" s="68"/>
    </row>
    <row r="1399" spans="2:5" s="1" customFormat="1" ht="13.95" customHeight="1" x14ac:dyDescent="0.25">
      <c r="B1399" s="64" t="s">
        <v>30</v>
      </c>
      <c r="C1399" s="64" t="s">
        <v>30</v>
      </c>
      <c r="D1399" s="64" t="s">
        <v>30</v>
      </c>
      <c r="E1399" s="68"/>
    </row>
    <row r="1400" spans="2:5" s="1" customFormat="1" ht="13.95" customHeight="1" x14ac:dyDescent="0.25">
      <c r="B1400" s="64" t="s">
        <v>30</v>
      </c>
      <c r="C1400" s="64" t="s">
        <v>30</v>
      </c>
      <c r="D1400" s="64" t="s">
        <v>30</v>
      </c>
      <c r="E1400" s="68"/>
    </row>
    <row r="1401" spans="2:5" s="1" customFormat="1" ht="13.95" customHeight="1" x14ac:dyDescent="0.25">
      <c r="B1401" s="64" t="s">
        <v>30</v>
      </c>
      <c r="C1401" s="64" t="s">
        <v>30</v>
      </c>
      <c r="D1401" s="64" t="s">
        <v>30</v>
      </c>
      <c r="E1401" s="68"/>
    </row>
    <row r="1402" spans="2:5" s="1" customFormat="1" ht="13.95" customHeight="1" x14ac:dyDescent="0.25">
      <c r="B1402" s="64" t="s">
        <v>30</v>
      </c>
      <c r="C1402" s="64" t="s">
        <v>30</v>
      </c>
      <c r="D1402" s="64" t="s">
        <v>30</v>
      </c>
      <c r="E1402" s="68"/>
    </row>
    <row r="1403" spans="2:5" s="1" customFormat="1" ht="13.95" customHeight="1" x14ac:dyDescent="0.25">
      <c r="B1403" s="64" t="s">
        <v>30</v>
      </c>
      <c r="C1403" s="64" t="s">
        <v>30</v>
      </c>
      <c r="D1403" s="64" t="s">
        <v>30</v>
      </c>
      <c r="E1403" s="68"/>
    </row>
    <row r="1404" spans="2:5" s="1" customFormat="1" ht="13.95" customHeight="1" x14ac:dyDescent="0.25">
      <c r="B1404" s="64" t="s">
        <v>30</v>
      </c>
      <c r="C1404" s="64" t="s">
        <v>30</v>
      </c>
      <c r="D1404" s="64" t="s">
        <v>30</v>
      </c>
      <c r="E1404" s="68"/>
    </row>
    <row r="1405" spans="2:5" s="1" customFormat="1" ht="13.95" customHeight="1" x14ac:dyDescent="0.25">
      <c r="B1405" s="64" t="s">
        <v>30</v>
      </c>
      <c r="C1405" s="64" t="s">
        <v>30</v>
      </c>
      <c r="D1405" s="64" t="s">
        <v>30</v>
      </c>
      <c r="E1405" s="68"/>
    </row>
    <row r="1406" spans="2:5" s="1" customFormat="1" ht="13.95" customHeight="1" x14ac:dyDescent="0.25">
      <c r="B1406" s="64" t="s">
        <v>30</v>
      </c>
      <c r="C1406" s="64" t="s">
        <v>30</v>
      </c>
      <c r="D1406" s="64" t="s">
        <v>30</v>
      </c>
      <c r="E1406" s="68"/>
    </row>
    <row r="1407" spans="2:5" s="1" customFormat="1" ht="13.95" customHeight="1" x14ac:dyDescent="0.25">
      <c r="B1407" s="64" t="s">
        <v>30</v>
      </c>
      <c r="C1407" s="64" t="s">
        <v>30</v>
      </c>
      <c r="D1407" s="64" t="s">
        <v>30</v>
      </c>
      <c r="E1407" s="68"/>
    </row>
    <row r="1408" spans="2:5" s="1" customFormat="1" ht="13.95" customHeight="1" x14ac:dyDescent="0.25">
      <c r="B1408" s="64" t="s">
        <v>30</v>
      </c>
      <c r="C1408" s="64" t="s">
        <v>30</v>
      </c>
      <c r="D1408" s="64" t="s">
        <v>30</v>
      </c>
      <c r="E1408" s="68"/>
    </row>
    <row r="1409" spans="2:5" s="1" customFormat="1" ht="13.95" customHeight="1" x14ac:dyDescent="0.25">
      <c r="B1409" s="64" t="s">
        <v>30</v>
      </c>
      <c r="C1409" s="64" t="s">
        <v>30</v>
      </c>
      <c r="D1409" s="64" t="s">
        <v>30</v>
      </c>
      <c r="E1409" s="68"/>
    </row>
    <row r="1410" spans="2:5" s="1" customFormat="1" ht="13.95" customHeight="1" x14ac:dyDescent="0.25">
      <c r="B1410" s="64" t="s">
        <v>30</v>
      </c>
      <c r="C1410" s="64" t="s">
        <v>30</v>
      </c>
      <c r="D1410" s="64" t="s">
        <v>30</v>
      </c>
      <c r="E1410" s="68"/>
    </row>
    <row r="1411" spans="2:5" s="1" customFormat="1" ht="13.95" customHeight="1" x14ac:dyDescent="0.25">
      <c r="B1411" s="64" t="s">
        <v>30</v>
      </c>
      <c r="C1411" s="64" t="s">
        <v>30</v>
      </c>
      <c r="D1411" s="64" t="s">
        <v>30</v>
      </c>
      <c r="E1411" s="68"/>
    </row>
    <row r="1412" spans="2:5" s="1" customFormat="1" ht="13.95" customHeight="1" x14ac:dyDescent="0.25">
      <c r="B1412" s="64" t="s">
        <v>30</v>
      </c>
      <c r="C1412" s="64" t="s">
        <v>30</v>
      </c>
      <c r="D1412" s="64" t="s">
        <v>30</v>
      </c>
      <c r="E1412" s="68"/>
    </row>
    <row r="1413" spans="2:5" s="1" customFormat="1" ht="13.95" customHeight="1" x14ac:dyDescent="0.25">
      <c r="B1413" s="64" t="s">
        <v>30</v>
      </c>
      <c r="C1413" s="64" t="s">
        <v>30</v>
      </c>
      <c r="D1413" s="64" t="s">
        <v>30</v>
      </c>
      <c r="E1413" s="68"/>
    </row>
    <row r="1414" spans="2:5" s="1" customFormat="1" ht="13.95" customHeight="1" x14ac:dyDescent="0.25">
      <c r="B1414" s="64" t="s">
        <v>30</v>
      </c>
      <c r="C1414" s="64" t="s">
        <v>30</v>
      </c>
      <c r="D1414" s="64" t="s">
        <v>30</v>
      </c>
      <c r="E1414" s="68"/>
    </row>
    <row r="1415" spans="2:5" s="1" customFormat="1" ht="13.95" customHeight="1" x14ac:dyDescent="0.25">
      <c r="B1415" s="64" t="s">
        <v>30</v>
      </c>
      <c r="C1415" s="64" t="s">
        <v>30</v>
      </c>
      <c r="D1415" s="64" t="s">
        <v>30</v>
      </c>
      <c r="E1415" s="68"/>
    </row>
    <row r="1416" spans="2:5" s="1" customFormat="1" ht="13.95" customHeight="1" x14ac:dyDescent="0.25">
      <c r="B1416" s="64" t="s">
        <v>30</v>
      </c>
      <c r="C1416" s="64" t="s">
        <v>30</v>
      </c>
      <c r="D1416" s="64" t="s">
        <v>30</v>
      </c>
      <c r="E1416" s="68"/>
    </row>
    <row r="1417" spans="2:5" s="1" customFormat="1" ht="13.95" customHeight="1" x14ac:dyDescent="0.25">
      <c r="B1417" s="64" t="s">
        <v>30</v>
      </c>
      <c r="C1417" s="64" t="s">
        <v>30</v>
      </c>
      <c r="D1417" s="64" t="s">
        <v>30</v>
      </c>
      <c r="E1417" s="68"/>
    </row>
    <row r="1418" spans="2:5" s="1" customFormat="1" ht="13.95" customHeight="1" x14ac:dyDescent="0.25">
      <c r="B1418" s="64" t="s">
        <v>30</v>
      </c>
      <c r="C1418" s="64" t="s">
        <v>30</v>
      </c>
      <c r="D1418" s="64" t="s">
        <v>30</v>
      </c>
      <c r="E1418" s="68"/>
    </row>
    <row r="1419" spans="2:5" s="1" customFormat="1" ht="13.95" customHeight="1" x14ac:dyDescent="0.25">
      <c r="B1419" s="64" t="s">
        <v>30</v>
      </c>
      <c r="C1419" s="64" t="s">
        <v>30</v>
      </c>
      <c r="D1419" s="64" t="s">
        <v>30</v>
      </c>
      <c r="E1419" s="68"/>
    </row>
    <row r="1420" spans="2:5" s="1" customFormat="1" ht="13.95" customHeight="1" x14ac:dyDescent="0.25">
      <c r="B1420" s="64" t="s">
        <v>30</v>
      </c>
      <c r="C1420" s="64" t="s">
        <v>30</v>
      </c>
      <c r="D1420" s="64" t="s">
        <v>30</v>
      </c>
      <c r="E1420" s="68"/>
    </row>
    <row r="1421" spans="2:5" s="1" customFormat="1" ht="13.95" customHeight="1" x14ac:dyDescent="0.25">
      <c r="B1421" s="64" t="s">
        <v>30</v>
      </c>
      <c r="C1421" s="64" t="s">
        <v>30</v>
      </c>
      <c r="D1421" s="64" t="s">
        <v>30</v>
      </c>
      <c r="E1421" s="68"/>
    </row>
    <row r="1422" spans="2:5" s="1" customFormat="1" ht="13.95" customHeight="1" x14ac:dyDescent="0.25">
      <c r="B1422" s="64" t="s">
        <v>30</v>
      </c>
      <c r="C1422" s="64" t="s">
        <v>30</v>
      </c>
      <c r="D1422" s="64" t="s">
        <v>30</v>
      </c>
      <c r="E1422" s="68"/>
    </row>
    <row r="1423" spans="2:5" s="1" customFormat="1" ht="13.95" customHeight="1" x14ac:dyDescent="0.25">
      <c r="B1423" s="64" t="s">
        <v>30</v>
      </c>
      <c r="C1423" s="64" t="s">
        <v>30</v>
      </c>
      <c r="D1423" s="64" t="s">
        <v>30</v>
      </c>
      <c r="E1423" s="68"/>
    </row>
    <row r="1424" spans="2:5" s="1" customFormat="1" ht="13.95" customHeight="1" x14ac:dyDescent="0.25">
      <c r="B1424" s="64" t="s">
        <v>30</v>
      </c>
      <c r="C1424" s="64" t="s">
        <v>30</v>
      </c>
      <c r="D1424" s="64" t="s">
        <v>30</v>
      </c>
      <c r="E1424" s="68"/>
    </row>
    <row r="1425" spans="2:5" s="1" customFormat="1" ht="13.95" customHeight="1" x14ac:dyDescent="0.25">
      <c r="B1425" s="64" t="s">
        <v>30</v>
      </c>
      <c r="C1425" s="64" t="s">
        <v>30</v>
      </c>
      <c r="D1425" s="64" t="s">
        <v>30</v>
      </c>
      <c r="E1425" s="68"/>
    </row>
    <row r="1426" spans="2:5" s="1" customFormat="1" ht="13.95" customHeight="1" x14ac:dyDescent="0.25">
      <c r="B1426" s="64" t="s">
        <v>30</v>
      </c>
      <c r="C1426" s="64" t="s">
        <v>30</v>
      </c>
      <c r="D1426" s="64" t="s">
        <v>30</v>
      </c>
      <c r="E1426" s="68"/>
    </row>
    <row r="1427" spans="2:5" s="1" customFormat="1" ht="13.95" customHeight="1" x14ac:dyDescent="0.25">
      <c r="B1427" s="64" t="s">
        <v>30</v>
      </c>
      <c r="C1427" s="64" t="s">
        <v>30</v>
      </c>
      <c r="D1427" s="64" t="s">
        <v>30</v>
      </c>
      <c r="E1427" s="68"/>
    </row>
    <row r="1428" spans="2:5" s="1" customFormat="1" ht="13.95" customHeight="1" x14ac:dyDescent="0.25">
      <c r="B1428" s="64" t="s">
        <v>30</v>
      </c>
      <c r="C1428" s="64" t="s">
        <v>30</v>
      </c>
      <c r="D1428" s="64" t="s">
        <v>30</v>
      </c>
      <c r="E1428" s="68"/>
    </row>
    <row r="1429" spans="2:5" s="1" customFormat="1" ht="13.95" customHeight="1" x14ac:dyDescent="0.25">
      <c r="B1429" s="64" t="s">
        <v>30</v>
      </c>
      <c r="C1429" s="64" t="s">
        <v>30</v>
      </c>
      <c r="D1429" s="64" t="s">
        <v>30</v>
      </c>
      <c r="E1429" s="68"/>
    </row>
    <row r="1430" spans="2:5" s="1" customFormat="1" ht="13.95" customHeight="1" x14ac:dyDescent="0.25">
      <c r="B1430" s="64" t="s">
        <v>30</v>
      </c>
      <c r="C1430" s="64" t="s">
        <v>30</v>
      </c>
      <c r="D1430" s="64" t="s">
        <v>30</v>
      </c>
      <c r="E1430" s="68"/>
    </row>
    <row r="1431" spans="2:5" s="1" customFormat="1" ht="13.95" customHeight="1" x14ac:dyDescent="0.25">
      <c r="B1431" s="64" t="s">
        <v>30</v>
      </c>
      <c r="C1431" s="64" t="s">
        <v>30</v>
      </c>
      <c r="D1431" s="64" t="s">
        <v>30</v>
      </c>
      <c r="E1431" s="68"/>
    </row>
    <row r="1432" spans="2:5" s="1" customFormat="1" ht="13.95" customHeight="1" x14ac:dyDescent="0.25">
      <c r="B1432" s="64" t="s">
        <v>30</v>
      </c>
      <c r="C1432" s="64" t="s">
        <v>30</v>
      </c>
      <c r="D1432" s="64" t="s">
        <v>30</v>
      </c>
      <c r="E1432" s="68"/>
    </row>
    <row r="1433" spans="2:5" s="1" customFormat="1" ht="13.95" customHeight="1" x14ac:dyDescent="0.25">
      <c r="B1433" s="64" t="s">
        <v>30</v>
      </c>
      <c r="C1433" s="64" t="s">
        <v>30</v>
      </c>
      <c r="D1433" s="64" t="s">
        <v>30</v>
      </c>
      <c r="E1433" s="68"/>
    </row>
    <row r="1434" spans="2:5" s="1" customFormat="1" ht="13.95" customHeight="1" x14ac:dyDescent="0.25">
      <c r="B1434" s="64" t="s">
        <v>30</v>
      </c>
      <c r="C1434" s="64" t="s">
        <v>30</v>
      </c>
      <c r="D1434" s="64" t="s">
        <v>30</v>
      </c>
      <c r="E1434" s="68"/>
    </row>
    <row r="1435" spans="2:5" s="1" customFormat="1" ht="13.95" customHeight="1" x14ac:dyDescent="0.25">
      <c r="B1435" s="64" t="s">
        <v>30</v>
      </c>
      <c r="C1435" s="64" t="s">
        <v>30</v>
      </c>
      <c r="D1435" s="64" t="s">
        <v>30</v>
      </c>
      <c r="E1435" s="68"/>
    </row>
    <row r="1436" spans="2:5" s="1" customFormat="1" ht="13.95" customHeight="1" x14ac:dyDescent="0.25">
      <c r="B1436" s="64" t="s">
        <v>30</v>
      </c>
      <c r="C1436" s="64" t="s">
        <v>30</v>
      </c>
      <c r="D1436" s="64" t="s">
        <v>30</v>
      </c>
      <c r="E1436" s="68"/>
    </row>
    <row r="1437" spans="2:5" s="1" customFormat="1" ht="13.95" customHeight="1" x14ac:dyDescent="0.25">
      <c r="B1437" s="64" t="s">
        <v>30</v>
      </c>
      <c r="C1437" s="64" t="s">
        <v>30</v>
      </c>
      <c r="D1437" s="64" t="s">
        <v>30</v>
      </c>
      <c r="E1437" s="68"/>
    </row>
    <row r="1438" spans="2:5" s="1" customFormat="1" ht="13.95" customHeight="1" x14ac:dyDescent="0.25">
      <c r="B1438" s="64" t="s">
        <v>30</v>
      </c>
      <c r="C1438" s="64" t="s">
        <v>30</v>
      </c>
      <c r="D1438" s="64" t="s">
        <v>30</v>
      </c>
      <c r="E1438" s="68"/>
    </row>
    <row r="1439" spans="2:5" s="1" customFormat="1" ht="13.95" customHeight="1" x14ac:dyDescent="0.25">
      <c r="B1439" s="64" t="s">
        <v>30</v>
      </c>
      <c r="C1439" s="64" t="s">
        <v>30</v>
      </c>
      <c r="D1439" s="64" t="s">
        <v>30</v>
      </c>
      <c r="E1439" s="68"/>
    </row>
    <row r="1440" spans="2:5" s="1" customFormat="1" ht="13.95" customHeight="1" x14ac:dyDescent="0.25">
      <c r="B1440" s="64" t="s">
        <v>30</v>
      </c>
      <c r="C1440" s="64" t="s">
        <v>30</v>
      </c>
      <c r="D1440" s="64" t="s">
        <v>30</v>
      </c>
      <c r="E1440" s="68"/>
    </row>
    <row r="1441" spans="2:5" s="1" customFormat="1" ht="13.95" customHeight="1" x14ac:dyDescent="0.25">
      <c r="B1441" s="64" t="s">
        <v>30</v>
      </c>
      <c r="C1441" s="64" t="s">
        <v>30</v>
      </c>
      <c r="D1441" s="64" t="s">
        <v>30</v>
      </c>
      <c r="E1441" s="68"/>
    </row>
    <row r="1442" spans="2:5" s="1" customFormat="1" ht="13.95" customHeight="1" x14ac:dyDescent="0.25">
      <c r="B1442" s="64" t="s">
        <v>30</v>
      </c>
      <c r="C1442" s="64" t="s">
        <v>30</v>
      </c>
      <c r="D1442" s="64" t="s">
        <v>30</v>
      </c>
      <c r="E1442" s="68"/>
    </row>
    <row r="1443" spans="2:5" s="1" customFormat="1" ht="13.95" customHeight="1" x14ac:dyDescent="0.25">
      <c r="B1443" s="64" t="s">
        <v>30</v>
      </c>
      <c r="C1443" s="64" t="s">
        <v>30</v>
      </c>
      <c r="D1443" s="64" t="s">
        <v>30</v>
      </c>
      <c r="E1443" s="68"/>
    </row>
    <row r="1444" spans="2:5" s="1" customFormat="1" ht="13.95" customHeight="1" x14ac:dyDescent="0.25">
      <c r="B1444" s="64" t="s">
        <v>30</v>
      </c>
      <c r="C1444" s="64" t="s">
        <v>30</v>
      </c>
      <c r="D1444" s="64" t="s">
        <v>30</v>
      </c>
      <c r="E1444" s="68"/>
    </row>
    <row r="1445" spans="2:5" s="1" customFormat="1" ht="13.95" customHeight="1" x14ac:dyDescent="0.25">
      <c r="B1445" s="64" t="s">
        <v>30</v>
      </c>
      <c r="C1445" s="64" t="s">
        <v>30</v>
      </c>
      <c r="D1445" s="64" t="s">
        <v>30</v>
      </c>
      <c r="E1445" s="68"/>
    </row>
    <row r="1446" spans="2:5" s="1" customFormat="1" ht="13.95" customHeight="1" x14ac:dyDescent="0.25">
      <c r="B1446" s="64" t="s">
        <v>30</v>
      </c>
      <c r="C1446" s="64" t="s">
        <v>30</v>
      </c>
      <c r="D1446" s="64" t="s">
        <v>30</v>
      </c>
      <c r="E1446" s="68"/>
    </row>
    <row r="1447" spans="2:5" s="1" customFormat="1" ht="13.95" customHeight="1" x14ac:dyDescent="0.25">
      <c r="B1447" s="64" t="s">
        <v>30</v>
      </c>
      <c r="C1447" s="64" t="s">
        <v>30</v>
      </c>
      <c r="D1447" s="64" t="s">
        <v>30</v>
      </c>
      <c r="E1447" s="68"/>
    </row>
    <row r="1448" spans="2:5" s="1" customFormat="1" ht="13.95" customHeight="1" x14ac:dyDescent="0.25">
      <c r="B1448" s="64" t="s">
        <v>30</v>
      </c>
      <c r="C1448" s="64" t="s">
        <v>30</v>
      </c>
      <c r="D1448" s="64" t="s">
        <v>30</v>
      </c>
      <c r="E1448" s="68"/>
    </row>
    <row r="1449" spans="2:5" s="1" customFormat="1" ht="13.95" customHeight="1" x14ac:dyDescent="0.25">
      <c r="B1449" s="64" t="s">
        <v>30</v>
      </c>
      <c r="C1449" s="64" t="s">
        <v>30</v>
      </c>
      <c r="D1449" s="64" t="s">
        <v>30</v>
      </c>
      <c r="E1449" s="68"/>
    </row>
    <row r="1450" spans="2:5" s="1" customFormat="1" ht="13.95" customHeight="1" x14ac:dyDescent="0.25">
      <c r="B1450" s="64" t="s">
        <v>30</v>
      </c>
      <c r="C1450" s="64" t="s">
        <v>30</v>
      </c>
      <c r="D1450" s="64" t="s">
        <v>30</v>
      </c>
      <c r="E1450" s="68"/>
    </row>
    <row r="1451" spans="2:5" s="1" customFormat="1" ht="13.95" customHeight="1" x14ac:dyDescent="0.25">
      <c r="B1451" s="64" t="s">
        <v>30</v>
      </c>
      <c r="C1451" s="64" t="s">
        <v>30</v>
      </c>
      <c r="D1451" s="64" t="s">
        <v>30</v>
      </c>
      <c r="E1451" s="68"/>
    </row>
    <row r="1452" spans="2:5" s="1" customFormat="1" ht="13.95" customHeight="1" x14ac:dyDescent="0.25">
      <c r="B1452" s="64" t="s">
        <v>30</v>
      </c>
      <c r="C1452" s="64" t="s">
        <v>30</v>
      </c>
      <c r="D1452" s="64" t="s">
        <v>30</v>
      </c>
      <c r="E1452" s="68"/>
    </row>
    <row r="1453" spans="2:5" s="1" customFormat="1" ht="13.95" customHeight="1" x14ac:dyDescent="0.25">
      <c r="B1453" s="64" t="s">
        <v>30</v>
      </c>
      <c r="C1453" s="64" t="s">
        <v>30</v>
      </c>
      <c r="D1453" s="64" t="s">
        <v>30</v>
      </c>
      <c r="E1453" s="68"/>
    </row>
    <row r="1454" spans="2:5" s="1" customFormat="1" ht="13.95" customHeight="1" x14ac:dyDescent="0.25">
      <c r="B1454" s="64" t="s">
        <v>30</v>
      </c>
      <c r="C1454" s="64" t="s">
        <v>30</v>
      </c>
      <c r="D1454" s="64" t="s">
        <v>30</v>
      </c>
      <c r="E1454" s="68"/>
    </row>
    <row r="1455" spans="2:5" s="1" customFormat="1" ht="13.95" customHeight="1" x14ac:dyDescent="0.25">
      <c r="B1455" s="64" t="s">
        <v>30</v>
      </c>
      <c r="C1455" s="64" t="s">
        <v>30</v>
      </c>
      <c r="D1455" s="64" t="s">
        <v>30</v>
      </c>
      <c r="E1455" s="68"/>
    </row>
    <row r="1456" spans="2:5" s="1" customFormat="1" ht="13.95" customHeight="1" x14ac:dyDescent="0.25">
      <c r="B1456" s="64" t="s">
        <v>30</v>
      </c>
      <c r="C1456" s="64" t="s">
        <v>30</v>
      </c>
      <c r="D1456" s="64" t="s">
        <v>30</v>
      </c>
      <c r="E1456" s="68"/>
    </row>
    <row r="1457" spans="2:5" s="1" customFormat="1" ht="13.95" customHeight="1" x14ac:dyDescent="0.25">
      <c r="B1457" s="64" t="s">
        <v>30</v>
      </c>
      <c r="C1457" s="64" t="s">
        <v>30</v>
      </c>
      <c r="D1457" s="64" t="s">
        <v>30</v>
      </c>
      <c r="E1457" s="68"/>
    </row>
    <row r="1458" spans="2:5" s="1" customFormat="1" ht="13.95" customHeight="1" x14ac:dyDescent="0.25">
      <c r="B1458" s="64" t="s">
        <v>30</v>
      </c>
      <c r="C1458" s="64" t="s">
        <v>30</v>
      </c>
      <c r="D1458" s="64" t="s">
        <v>30</v>
      </c>
      <c r="E1458" s="68"/>
    </row>
    <row r="1459" spans="2:5" s="1" customFormat="1" ht="13.95" customHeight="1" x14ac:dyDescent="0.25">
      <c r="B1459" s="64" t="s">
        <v>30</v>
      </c>
      <c r="C1459" s="64" t="s">
        <v>30</v>
      </c>
      <c r="D1459" s="64" t="s">
        <v>30</v>
      </c>
      <c r="E1459" s="68"/>
    </row>
    <row r="1460" spans="2:5" s="1" customFormat="1" ht="13.95" customHeight="1" x14ac:dyDescent="0.25">
      <c r="B1460" s="64" t="s">
        <v>30</v>
      </c>
      <c r="C1460" s="64" t="s">
        <v>30</v>
      </c>
      <c r="D1460" s="64" t="s">
        <v>30</v>
      </c>
      <c r="E1460" s="68"/>
    </row>
    <row r="1461" spans="2:5" s="1" customFormat="1" ht="13.95" customHeight="1" x14ac:dyDescent="0.25">
      <c r="B1461" s="64" t="s">
        <v>30</v>
      </c>
      <c r="C1461" s="64" t="s">
        <v>30</v>
      </c>
      <c r="D1461" s="64" t="s">
        <v>30</v>
      </c>
      <c r="E1461" s="68"/>
    </row>
    <row r="1462" spans="2:5" s="1" customFormat="1" ht="13.95" customHeight="1" x14ac:dyDescent="0.25">
      <c r="B1462" s="64" t="s">
        <v>30</v>
      </c>
      <c r="C1462" s="64" t="s">
        <v>30</v>
      </c>
      <c r="D1462" s="64" t="s">
        <v>30</v>
      </c>
      <c r="E1462" s="68"/>
    </row>
    <row r="1463" spans="2:5" s="1" customFormat="1" ht="13.95" customHeight="1" x14ac:dyDescent="0.25">
      <c r="B1463" s="64" t="s">
        <v>30</v>
      </c>
      <c r="C1463" s="64" t="s">
        <v>30</v>
      </c>
      <c r="D1463" s="64" t="s">
        <v>30</v>
      </c>
      <c r="E1463" s="68"/>
    </row>
    <row r="1464" spans="2:5" s="1" customFormat="1" ht="13.95" customHeight="1" x14ac:dyDescent="0.25">
      <c r="B1464" s="64" t="s">
        <v>30</v>
      </c>
      <c r="C1464" s="64" t="s">
        <v>30</v>
      </c>
      <c r="D1464" s="64" t="s">
        <v>30</v>
      </c>
      <c r="E1464" s="68"/>
    </row>
    <row r="1465" spans="2:5" s="1" customFormat="1" ht="13.95" customHeight="1" x14ac:dyDescent="0.25">
      <c r="B1465" s="64" t="s">
        <v>30</v>
      </c>
      <c r="C1465" s="64" t="s">
        <v>30</v>
      </c>
      <c r="D1465" s="64" t="s">
        <v>30</v>
      </c>
      <c r="E1465" s="68"/>
    </row>
    <row r="1466" spans="2:5" s="1" customFormat="1" ht="13.95" customHeight="1" x14ac:dyDescent="0.25">
      <c r="B1466" s="64" t="s">
        <v>30</v>
      </c>
      <c r="C1466" s="64" t="s">
        <v>30</v>
      </c>
      <c r="D1466" s="64" t="s">
        <v>30</v>
      </c>
      <c r="E1466" s="68"/>
    </row>
    <row r="1467" spans="2:5" s="1" customFormat="1" ht="13.95" customHeight="1" x14ac:dyDescent="0.25">
      <c r="B1467" s="64" t="s">
        <v>30</v>
      </c>
      <c r="C1467" s="64" t="s">
        <v>30</v>
      </c>
      <c r="D1467" s="64" t="s">
        <v>30</v>
      </c>
      <c r="E1467" s="68"/>
    </row>
    <row r="1468" spans="2:5" s="1" customFormat="1" ht="13.95" customHeight="1" x14ac:dyDescent="0.25">
      <c r="B1468" s="64" t="s">
        <v>30</v>
      </c>
      <c r="C1468" s="64" t="s">
        <v>30</v>
      </c>
      <c r="D1468" s="64" t="s">
        <v>30</v>
      </c>
      <c r="E1468" s="68"/>
    </row>
    <row r="1469" spans="2:5" s="1" customFormat="1" ht="13.95" customHeight="1" x14ac:dyDescent="0.25">
      <c r="B1469" s="64" t="s">
        <v>30</v>
      </c>
      <c r="C1469" s="64" t="s">
        <v>30</v>
      </c>
      <c r="D1469" s="64" t="s">
        <v>30</v>
      </c>
      <c r="E1469" s="68"/>
    </row>
    <row r="1470" spans="2:5" s="1" customFormat="1" ht="13.95" customHeight="1" x14ac:dyDescent="0.25">
      <c r="B1470" s="64" t="s">
        <v>30</v>
      </c>
      <c r="C1470" s="64" t="s">
        <v>30</v>
      </c>
      <c r="D1470" s="64" t="s">
        <v>30</v>
      </c>
      <c r="E1470" s="68"/>
    </row>
    <row r="1471" spans="2:5" s="1" customFormat="1" ht="13.95" customHeight="1" x14ac:dyDescent="0.25">
      <c r="B1471" s="64" t="s">
        <v>30</v>
      </c>
      <c r="C1471" s="64" t="s">
        <v>30</v>
      </c>
      <c r="D1471" s="64" t="s">
        <v>30</v>
      </c>
      <c r="E1471" s="68"/>
    </row>
    <row r="1472" spans="2:5" s="1" customFormat="1" ht="13.95" customHeight="1" x14ac:dyDescent="0.25">
      <c r="B1472" s="64" t="s">
        <v>30</v>
      </c>
      <c r="C1472" s="64" t="s">
        <v>30</v>
      </c>
      <c r="D1472" s="64" t="s">
        <v>30</v>
      </c>
      <c r="E1472" s="68"/>
    </row>
    <row r="1473" spans="2:5" s="1" customFormat="1" ht="13.95" customHeight="1" x14ac:dyDescent="0.25">
      <c r="B1473" s="64" t="s">
        <v>30</v>
      </c>
      <c r="C1473" s="64" t="s">
        <v>30</v>
      </c>
      <c r="D1473" s="64" t="s">
        <v>30</v>
      </c>
      <c r="E1473" s="68"/>
    </row>
    <row r="1474" spans="2:5" s="1" customFormat="1" ht="13.95" customHeight="1" x14ac:dyDescent="0.25">
      <c r="B1474" s="64" t="s">
        <v>30</v>
      </c>
      <c r="C1474" s="64" t="s">
        <v>30</v>
      </c>
      <c r="D1474" s="64" t="s">
        <v>30</v>
      </c>
      <c r="E1474" s="68"/>
    </row>
    <row r="1475" spans="2:5" s="1" customFormat="1" ht="13.95" customHeight="1" x14ac:dyDescent="0.25">
      <c r="B1475" s="64" t="s">
        <v>30</v>
      </c>
      <c r="C1475" s="64" t="s">
        <v>30</v>
      </c>
      <c r="D1475" s="64" t="s">
        <v>30</v>
      </c>
      <c r="E1475" s="68"/>
    </row>
    <row r="1476" spans="2:5" s="1" customFormat="1" ht="13.95" customHeight="1" x14ac:dyDescent="0.25">
      <c r="B1476" s="64" t="s">
        <v>30</v>
      </c>
      <c r="C1476" s="64" t="s">
        <v>30</v>
      </c>
      <c r="D1476" s="64" t="s">
        <v>30</v>
      </c>
      <c r="E1476" s="68"/>
    </row>
    <row r="1477" spans="2:5" s="1" customFormat="1" ht="13.95" customHeight="1" x14ac:dyDescent="0.25">
      <c r="B1477" s="64" t="s">
        <v>30</v>
      </c>
      <c r="C1477" s="64" t="s">
        <v>30</v>
      </c>
      <c r="D1477" s="64" t="s">
        <v>30</v>
      </c>
      <c r="E1477" s="68"/>
    </row>
    <row r="1478" spans="2:5" s="1" customFormat="1" ht="13.95" customHeight="1" x14ac:dyDescent="0.25">
      <c r="B1478" s="64" t="s">
        <v>30</v>
      </c>
      <c r="C1478" s="64" t="s">
        <v>30</v>
      </c>
      <c r="D1478" s="64" t="s">
        <v>30</v>
      </c>
      <c r="E1478" s="68"/>
    </row>
    <row r="1479" spans="2:5" s="1" customFormat="1" ht="13.95" customHeight="1" x14ac:dyDescent="0.25">
      <c r="B1479" s="64" t="s">
        <v>30</v>
      </c>
      <c r="C1479" s="64" t="s">
        <v>30</v>
      </c>
      <c r="D1479" s="64" t="s">
        <v>30</v>
      </c>
      <c r="E1479" s="68"/>
    </row>
    <row r="1480" spans="2:5" s="1" customFormat="1" ht="13.95" customHeight="1" x14ac:dyDescent="0.25">
      <c r="B1480" s="64" t="s">
        <v>30</v>
      </c>
      <c r="C1480" s="64" t="s">
        <v>30</v>
      </c>
      <c r="D1480" s="64" t="s">
        <v>30</v>
      </c>
      <c r="E1480" s="68"/>
    </row>
    <row r="1481" spans="2:5" s="1" customFormat="1" ht="13.95" customHeight="1" x14ac:dyDescent="0.25">
      <c r="B1481" s="64" t="s">
        <v>30</v>
      </c>
      <c r="C1481" s="64" t="s">
        <v>30</v>
      </c>
      <c r="D1481" s="64" t="s">
        <v>30</v>
      </c>
      <c r="E1481" s="68"/>
    </row>
    <row r="1482" spans="2:5" s="1" customFormat="1" ht="13.95" customHeight="1" x14ac:dyDescent="0.25">
      <c r="B1482" s="64" t="s">
        <v>30</v>
      </c>
      <c r="C1482" s="64" t="s">
        <v>30</v>
      </c>
      <c r="D1482" s="64" t="s">
        <v>30</v>
      </c>
      <c r="E1482" s="68"/>
    </row>
    <row r="1483" spans="2:5" s="1" customFormat="1" ht="13.95" customHeight="1" x14ac:dyDescent="0.25">
      <c r="B1483" s="64" t="s">
        <v>30</v>
      </c>
      <c r="C1483" s="64" t="s">
        <v>30</v>
      </c>
      <c r="D1483" s="64" t="s">
        <v>30</v>
      </c>
      <c r="E1483" s="68"/>
    </row>
    <row r="1484" spans="2:5" s="1" customFormat="1" ht="13.95" customHeight="1" x14ac:dyDescent="0.25">
      <c r="B1484" s="64" t="s">
        <v>30</v>
      </c>
      <c r="C1484" s="64" t="s">
        <v>30</v>
      </c>
      <c r="D1484" s="64" t="s">
        <v>30</v>
      </c>
      <c r="E1484" s="68"/>
    </row>
    <row r="1485" spans="2:5" s="1" customFormat="1" ht="13.95" customHeight="1" x14ac:dyDescent="0.25">
      <c r="B1485" s="64" t="s">
        <v>30</v>
      </c>
      <c r="C1485" s="64" t="s">
        <v>30</v>
      </c>
      <c r="D1485" s="64" t="s">
        <v>30</v>
      </c>
      <c r="E1485" s="68"/>
    </row>
    <row r="1486" spans="2:5" s="1" customFormat="1" ht="13.95" customHeight="1" x14ac:dyDescent="0.25">
      <c r="B1486" s="64" t="s">
        <v>30</v>
      </c>
      <c r="C1486" s="64" t="s">
        <v>30</v>
      </c>
      <c r="D1486" s="64" t="s">
        <v>30</v>
      </c>
      <c r="E1486" s="68"/>
    </row>
    <row r="1487" spans="2:5" s="1" customFormat="1" ht="13.95" customHeight="1" x14ac:dyDescent="0.25">
      <c r="B1487" s="64" t="s">
        <v>30</v>
      </c>
      <c r="C1487" s="64" t="s">
        <v>30</v>
      </c>
      <c r="D1487" s="64" t="s">
        <v>30</v>
      </c>
      <c r="E1487" s="68"/>
    </row>
    <row r="1488" spans="2:5" s="1" customFormat="1" ht="13.95" customHeight="1" x14ac:dyDescent="0.25">
      <c r="B1488" s="64" t="s">
        <v>30</v>
      </c>
      <c r="C1488" s="64" t="s">
        <v>30</v>
      </c>
      <c r="D1488" s="64" t="s">
        <v>30</v>
      </c>
      <c r="E1488" s="68"/>
    </row>
    <row r="1489" spans="2:5" s="1" customFormat="1" ht="13.95" customHeight="1" x14ac:dyDescent="0.25">
      <c r="B1489" s="64" t="s">
        <v>30</v>
      </c>
      <c r="C1489" s="64" t="s">
        <v>30</v>
      </c>
      <c r="D1489" s="64" t="s">
        <v>30</v>
      </c>
      <c r="E1489" s="68"/>
    </row>
    <row r="1490" spans="2:5" s="1" customFormat="1" ht="13.95" customHeight="1" x14ac:dyDescent="0.25">
      <c r="B1490" s="64" t="s">
        <v>30</v>
      </c>
      <c r="C1490" s="64" t="s">
        <v>30</v>
      </c>
      <c r="D1490" s="64" t="s">
        <v>30</v>
      </c>
      <c r="E1490" s="68"/>
    </row>
    <row r="1491" spans="2:5" s="1" customFormat="1" ht="13.95" customHeight="1" x14ac:dyDescent="0.25">
      <c r="B1491" s="64" t="s">
        <v>30</v>
      </c>
      <c r="C1491" s="64" t="s">
        <v>30</v>
      </c>
      <c r="D1491" s="64" t="s">
        <v>30</v>
      </c>
      <c r="E1491" s="68"/>
    </row>
    <row r="1492" spans="2:5" s="1" customFormat="1" ht="13.95" customHeight="1" x14ac:dyDescent="0.25">
      <c r="B1492" s="64" t="s">
        <v>30</v>
      </c>
      <c r="C1492" s="64" t="s">
        <v>30</v>
      </c>
      <c r="D1492" s="64" t="s">
        <v>30</v>
      </c>
      <c r="E1492" s="68"/>
    </row>
    <row r="1493" spans="2:5" s="1" customFormat="1" ht="13.95" customHeight="1" x14ac:dyDescent="0.25">
      <c r="E1493" s="68"/>
    </row>
    <row r="1494" spans="2:5" s="1" customFormat="1" ht="13.95" customHeight="1" x14ac:dyDescent="0.25">
      <c r="E1494" s="68"/>
    </row>
    <row r="1495" spans="2:5" s="1" customFormat="1" ht="13.95" customHeight="1" x14ac:dyDescent="0.25">
      <c r="E1495" s="68"/>
    </row>
    <row r="1496" spans="2:5" s="1" customFormat="1" ht="13.95" customHeight="1" x14ac:dyDescent="0.25">
      <c r="E1496" s="68"/>
    </row>
    <row r="1497" spans="2:5" s="1" customFormat="1" ht="13.95" customHeight="1" x14ac:dyDescent="0.25">
      <c r="E1497" s="68"/>
    </row>
    <row r="1498" spans="2:5" s="1" customFormat="1" ht="13.95" customHeight="1" x14ac:dyDescent="0.25">
      <c r="E1498" s="68"/>
    </row>
    <row r="1499" spans="2:5" s="1" customFormat="1" ht="13.95" customHeight="1" x14ac:dyDescent="0.25">
      <c r="E1499" s="68"/>
    </row>
    <row r="1500" spans="2:5" s="1" customFormat="1" ht="13.95" customHeight="1" x14ac:dyDescent="0.25">
      <c r="E1500" s="68"/>
    </row>
    <row r="1501" spans="2:5" s="1" customFormat="1" ht="13.95" customHeight="1" x14ac:dyDescent="0.25">
      <c r="E1501" s="68"/>
    </row>
    <row r="1502" spans="2:5" s="1" customFormat="1" ht="13.95" customHeight="1" x14ac:dyDescent="0.25">
      <c r="E1502" s="68"/>
    </row>
    <row r="1503" spans="2:5" s="1" customFormat="1" ht="13.95" customHeight="1" x14ac:dyDescent="0.25">
      <c r="E1503" s="68"/>
    </row>
    <row r="1504" spans="2:5" s="1" customFormat="1" ht="13.95" customHeight="1" x14ac:dyDescent="0.25">
      <c r="E1504" s="68"/>
    </row>
    <row r="1505" spans="5:5" s="1" customFormat="1" ht="13.95" customHeight="1" x14ac:dyDescent="0.25">
      <c r="E1505" s="68"/>
    </row>
    <row r="1506" spans="5:5" s="1" customFormat="1" ht="13.95" customHeight="1" x14ac:dyDescent="0.25">
      <c r="E1506" s="68"/>
    </row>
    <row r="1507" spans="5:5" s="1" customFormat="1" ht="13.95" customHeight="1" x14ac:dyDescent="0.25">
      <c r="E1507" s="68"/>
    </row>
    <row r="1508" spans="5:5" s="1" customFormat="1" ht="13.95" customHeight="1" x14ac:dyDescent="0.25">
      <c r="E1508" s="68"/>
    </row>
    <row r="1509" spans="5:5" s="1" customFormat="1" ht="13.95" customHeight="1" x14ac:dyDescent="0.25">
      <c r="E1509" s="68"/>
    </row>
    <row r="1510" spans="5:5" s="1" customFormat="1" ht="13.95" customHeight="1" x14ac:dyDescent="0.25">
      <c r="E1510" s="68"/>
    </row>
    <row r="1511" spans="5:5" s="1" customFormat="1" ht="13.95" customHeight="1" x14ac:dyDescent="0.25">
      <c r="E1511" s="68"/>
    </row>
    <row r="1512" spans="5:5" s="1" customFormat="1" ht="13.95" customHeight="1" x14ac:dyDescent="0.25">
      <c r="E1512" s="68"/>
    </row>
    <row r="1513" spans="5:5" s="1" customFormat="1" ht="13.95" customHeight="1" x14ac:dyDescent="0.25">
      <c r="E1513" s="68"/>
    </row>
    <row r="1514" spans="5:5" s="1" customFormat="1" ht="13.95" customHeight="1" x14ac:dyDescent="0.25">
      <c r="E1514" s="68"/>
    </row>
    <row r="1515" spans="5:5" s="1" customFormat="1" ht="13.95" customHeight="1" x14ac:dyDescent="0.25">
      <c r="E1515" s="68"/>
    </row>
    <row r="1516" spans="5:5" s="1" customFormat="1" ht="13.95" customHeight="1" x14ac:dyDescent="0.25">
      <c r="E1516" s="68"/>
    </row>
    <row r="1517" spans="5:5" s="1" customFormat="1" ht="13.95" customHeight="1" x14ac:dyDescent="0.25">
      <c r="E1517" s="68"/>
    </row>
    <row r="1518" spans="5:5" s="1" customFormat="1" ht="13.95" customHeight="1" x14ac:dyDescent="0.25">
      <c r="E1518" s="68"/>
    </row>
    <row r="1519" spans="5:5" s="1" customFormat="1" ht="13.95" customHeight="1" x14ac:dyDescent="0.25">
      <c r="E1519" s="68"/>
    </row>
    <row r="1520" spans="5:5" s="1" customFormat="1" ht="13.95" customHeight="1" x14ac:dyDescent="0.25">
      <c r="E1520" s="68"/>
    </row>
    <row r="1521" spans="5:5" s="1" customFormat="1" ht="13.95" customHeight="1" x14ac:dyDescent="0.25">
      <c r="E1521" s="68"/>
    </row>
    <row r="1522" spans="5:5" s="1" customFormat="1" ht="13.95" customHeight="1" x14ac:dyDescent="0.25">
      <c r="E1522" s="68"/>
    </row>
    <row r="1523" spans="5:5" s="1" customFormat="1" ht="13.95" customHeight="1" x14ac:dyDescent="0.25">
      <c r="E1523" s="68"/>
    </row>
    <row r="1524" spans="5:5" s="1" customFormat="1" ht="13.95" customHeight="1" x14ac:dyDescent="0.25">
      <c r="E1524" s="68"/>
    </row>
    <row r="1525" spans="5:5" s="1" customFormat="1" ht="13.95" customHeight="1" x14ac:dyDescent="0.25">
      <c r="E1525" s="68"/>
    </row>
    <row r="1526" spans="5:5" s="1" customFormat="1" ht="13.95" customHeight="1" x14ac:dyDescent="0.25">
      <c r="E1526" s="68"/>
    </row>
    <row r="1527" spans="5:5" s="1" customFormat="1" ht="13.95" customHeight="1" x14ac:dyDescent="0.25">
      <c r="E1527" s="68"/>
    </row>
    <row r="1528" spans="5:5" s="1" customFormat="1" ht="13.95" customHeight="1" x14ac:dyDescent="0.25">
      <c r="E1528" s="68"/>
    </row>
    <row r="1529" spans="5:5" s="1" customFormat="1" ht="13.95" customHeight="1" x14ac:dyDescent="0.25">
      <c r="E1529" s="68"/>
    </row>
    <row r="1530" spans="5:5" s="1" customFormat="1" ht="13.95" customHeight="1" x14ac:dyDescent="0.25">
      <c r="E1530" s="68"/>
    </row>
    <row r="1531" spans="5:5" s="1" customFormat="1" ht="13.95" customHeight="1" x14ac:dyDescent="0.25">
      <c r="E1531" s="68"/>
    </row>
    <row r="1532" spans="5:5" s="1" customFormat="1" ht="13.95" customHeight="1" x14ac:dyDescent="0.25">
      <c r="E1532" s="68"/>
    </row>
    <row r="1533" spans="5:5" s="1" customFormat="1" ht="13.95" customHeight="1" x14ac:dyDescent="0.25">
      <c r="E1533" s="68"/>
    </row>
    <row r="1534" spans="5:5" s="1" customFormat="1" ht="13.95" customHeight="1" x14ac:dyDescent="0.25">
      <c r="E1534" s="68"/>
    </row>
    <row r="1535" spans="5:5" s="1" customFormat="1" ht="13.95" customHeight="1" x14ac:dyDescent="0.25">
      <c r="E1535" s="68"/>
    </row>
    <row r="1536" spans="5:5" s="1" customFormat="1" ht="13.95" customHeight="1" x14ac:dyDescent="0.25">
      <c r="E1536" s="68"/>
    </row>
    <row r="1537" spans="5:5" s="1" customFormat="1" ht="13.95" customHeight="1" x14ac:dyDescent="0.25">
      <c r="E1537" s="68"/>
    </row>
    <row r="1538" spans="5:5" s="1" customFormat="1" ht="13.95" customHeight="1" x14ac:dyDescent="0.25">
      <c r="E1538" s="68"/>
    </row>
    <row r="1539" spans="5:5" s="1" customFormat="1" ht="13.95" customHeight="1" x14ac:dyDescent="0.25">
      <c r="E1539" s="68"/>
    </row>
    <row r="1540" spans="5:5" s="1" customFormat="1" ht="13.95" customHeight="1" x14ac:dyDescent="0.25">
      <c r="E1540" s="68"/>
    </row>
    <row r="1541" spans="5:5" s="1" customFormat="1" ht="13.95" customHeight="1" x14ac:dyDescent="0.25">
      <c r="E1541" s="68"/>
    </row>
    <row r="1542" spans="5:5" s="1" customFormat="1" ht="13.95" customHeight="1" x14ac:dyDescent="0.25">
      <c r="E1542" s="68"/>
    </row>
    <row r="1543" spans="5:5" s="1" customFormat="1" ht="13.95" customHeight="1" x14ac:dyDescent="0.25">
      <c r="E1543" s="68"/>
    </row>
    <row r="1544" spans="5:5" s="1" customFormat="1" ht="13.95" customHeight="1" x14ac:dyDescent="0.25">
      <c r="E1544" s="68"/>
    </row>
    <row r="1545" spans="5:5" s="1" customFormat="1" ht="13.95" customHeight="1" x14ac:dyDescent="0.25">
      <c r="E1545" s="68"/>
    </row>
    <row r="1546" spans="5:5" s="1" customFormat="1" ht="13.95" customHeight="1" x14ac:dyDescent="0.25">
      <c r="E1546" s="68"/>
    </row>
    <row r="1547" spans="5:5" s="1" customFormat="1" ht="13.95" customHeight="1" x14ac:dyDescent="0.25">
      <c r="E1547" s="68"/>
    </row>
    <row r="1548" spans="5:5" s="1" customFormat="1" ht="13.95" customHeight="1" x14ac:dyDescent="0.25">
      <c r="E1548" s="68"/>
    </row>
    <row r="1549" spans="5:5" s="1" customFormat="1" ht="13.95" customHeight="1" x14ac:dyDescent="0.25">
      <c r="E1549" s="68"/>
    </row>
    <row r="1550" spans="5:5" s="1" customFormat="1" ht="13.95" customHeight="1" x14ac:dyDescent="0.25">
      <c r="E1550" s="68"/>
    </row>
    <row r="1551" spans="5:5" s="1" customFormat="1" ht="13.95" customHeight="1" x14ac:dyDescent="0.25">
      <c r="E1551" s="68"/>
    </row>
    <row r="1552" spans="5:5" s="1" customFormat="1" ht="13.95" customHeight="1" x14ac:dyDescent="0.25">
      <c r="E1552" s="68"/>
    </row>
    <row r="1553" spans="5:5" s="1" customFormat="1" ht="13.95" customHeight="1" x14ac:dyDescent="0.25">
      <c r="E1553" s="68"/>
    </row>
    <row r="1554" spans="5:5" s="1" customFormat="1" ht="13.95" customHeight="1" x14ac:dyDescent="0.25">
      <c r="E1554" s="68"/>
    </row>
    <row r="1555" spans="5:5" s="1" customFormat="1" ht="13.95" customHeight="1" x14ac:dyDescent="0.25">
      <c r="E1555" s="68"/>
    </row>
    <row r="1556" spans="5:5" s="1" customFormat="1" ht="13.95" customHeight="1" x14ac:dyDescent="0.25">
      <c r="E1556" s="68"/>
    </row>
    <row r="1557" spans="5:5" s="1" customFormat="1" ht="13.95" customHeight="1" x14ac:dyDescent="0.25">
      <c r="E1557" s="68"/>
    </row>
    <row r="1558" spans="5:5" s="1" customFormat="1" ht="13.95" customHeight="1" x14ac:dyDescent="0.25">
      <c r="E1558" s="68"/>
    </row>
    <row r="1559" spans="5:5" s="1" customFormat="1" ht="13.95" customHeight="1" x14ac:dyDescent="0.25">
      <c r="E1559" s="68"/>
    </row>
    <row r="1560" spans="5:5" s="1" customFormat="1" ht="13.95" customHeight="1" x14ac:dyDescent="0.25">
      <c r="E1560" s="68"/>
    </row>
    <row r="1561" spans="5:5" s="1" customFormat="1" ht="13.95" customHeight="1" x14ac:dyDescent="0.25">
      <c r="E1561" s="68"/>
    </row>
    <row r="1562" spans="5:5" s="1" customFormat="1" ht="13.95" customHeight="1" x14ac:dyDescent="0.25">
      <c r="E1562" s="68"/>
    </row>
    <row r="1563" spans="5:5" s="1" customFormat="1" ht="13.95" customHeight="1" x14ac:dyDescent="0.25">
      <c r="E1563" s="68"/>
    </row>
    <row r="1564" spans="5:5" s="1" customFormat="1" ht="13.95" customHeight="1" x14ac:dyDescent="0.25">
      <c r="E1564" s="68"/>
    </row>
    <row r="1565" spans="5:5" s="1" customFormat="1" ht="13.95" customHeight="1" x14ac:dyDescent="0.25">
      <c r="E1565" s="68"/>
    </row>
    <row r="1566" spans="5:5" s="1" customFormat="1" ht="13.95" customHeight="1" x14ac:dyDescent="0.25">
      <c r="E1566" s="68"/>
    </row>
    <row r="1567" spans="5:5" s="1" customFormat="1" ht="13.95" customHeight="1" x14ac:dyDescent="0.25">
      <c r="E1567" s="68"/>
    </row>
    <row r="1568" spans="5:5" s="1" customFormat="1" ht="13.95" customHeight="1" x14ac:dyDescent="0.25">
      <c r="E1568" s="68"/>
    </row>
    <row r="1569" spans="5:5" s="1" customFormat="1" ht="13.95" customHeight="1" x14ac:dyDescent="0.25">
      <c r="E1569" s="68"/>
    </row>
    <row r="1570" spans="5:5" s="1" customFormat="1" ht="13.95" customHeight="1" x14ac:dyDescent="0.25">
      <c r="E1570" s="68"/>
    </row>
    <row r="1571" spans="5:5" s="1" customFormat="1" ht="13.95" customHeight="1" x14ac:dyDescent="0.25">
      <c r="E1571" s="68"/>
    </row>
    <row r="1572" spans="5:5" s="1" customFormat="1" ht="13.95" customHeight="1" x14ac:dyDescent="0.25">
      <c r="E1572" s="68"/>
    </row>
    <row r="1573" spans="5:5" s="1" customFormat="1" ht="13.95" customHeight="1" x14ac:dyDescent="0.25">
      <c r="E1573" s="68"/>
    </row>
    <row r="1574" spans="5:5" s="1" customFormat="1" ht="13.95" customHeight="1" x14ac:dyDescent="0.25">
      <c r="E1574" s="68"/>
    </row>
    <row r="1575" spans="5:5" s="1" customFormat="1" ht="13.95" customHeight="1" x14ac:dyDescent="0.25">
      <c r="E1575" s="68"/>
    </row>
    <row r="1576" spans="5:5" s="1" customFormat="1" ht="13.95" customHeight="1" x14ac:dyDescent="0.25">
      <c r="E1576" s="68"/>
    </row>
    <row r="1577" spans="5:5" s="1" customFormat="1" ht="13.95" customHeight="1" x14ac:dyDescent="0.25">
      <c r="E1577" s="68"/>
    </row>
    <row r="1578" spans="5:5" s="1" customFormat="1" ht="13.95" customHeight="1" x14ac:dyDescent="0.25">
      <c r="E1578" s="68"/>
    </row>
    <row r="1579" spans="5:5" s="1" customFormat="1" ht="13.95" customHeight="1" x14ac:dyDescent="0.25">
      <c r="E1579" s="68"/>
    </row>
    <row r="1580" spans="5:5" s="1" customFormat="1" ht="13.95" customHeight="1" x14ac:dyDescent="0.25">
      <c r="E1580" s="68"/>
    </row>
    <row r="1581" spans="5:5" s="1" customFormat="1" ht="13.95" customHeight="1" x14ac:dyDescent="0.25">
      <c r="E1581" s="68"/>
    </row>
    <row r="1582" spans="5:5" s="1" customFormat="1" ht="13.95" customHeight="1" x14ac:dyDescent="0.25">
      <c r="E1582" s="68"/>
    </row>
    <row r="1583" spans="5:5" s="1" customFormat="1" ht="13.95" customHeight="1" x14ac:dyDescent="0.25">
      <c r="E1583" s="68"/>
    </row>
    <row r="1584" spans="5:5" s="1" customFormat="1" ht="13.95" customHeight="1" x14ac:dyDescent="0.25">
      <c r="E1584" s="68"/>
    </row>
    <row r="1585" spans="5:5" s="1" customFormat="1" ht="13.95" customHeight="1" x14ac:dyDescent="0.25">
      <c r="E1585" s="68"/>
    </row>
    <row r="1586" spans="5:5" s="1" customFormat="1" ht="13.95" customHeight="1" x14ac:dyDescent="0.25">
      <c r="E1586" s="68"/>
    </row>
    <row r="1587" spans="5:5" s="1" customFormat="1" ht="13.95" customHeight="1" x14ac:dyDescent="0.25">
      <c r="E1587" s="68"/>
    </row>
    <row r="1588" spans="5:5" s="1" customFormat="1" ht="13.95" customHeight="1" x14ac:dyDescent="0.25">
      <c r="E1588" s="68"/>
    </row>
    <row r="1589" spans="5:5" s="1" customFormat="1" ht="13.95" customHeight="1" x14ac:dyDescent="0.25">
      <c r="E1589" s="68"/>
    </row>
    <row r="1590" spans="5:5" s="1" customFormat="1" ht="13.95" customHeight="1" x14ac:dyDescent="0.25">
      <c r="E1590" s="68"/>
    </row>
    <row r="1591" spans="5:5" s="1" customFormat="1" ht="13.95" customHeight="1" x14ac:dyDescent="0.25">
      <c r="E1591" s="68"/>
    </row>
    <row r="1592" spans="5:5" s="1" customFormat="1" ht="13.95" customHeight="1" x14ac:dyDescent="0.25">
      <c r="E1592" s="68"/>
    </row>
    <row r="1593" spans="5:5" s="1" customFormat="1" ht="13.95" customHeight="1" x14ac:dyDescent="0.25">
      <c r="E1593" s="68"/>
    </row>
    <row r="1594" spans="5:5" s="1" customFormat="1" ht="13.95" customHeight="1" x14ac:dyDescent="0.25">
      <c r="E1594" s="68"/>
    </row>
    <row r="1595" spans="5:5" s="1" customFormat="1" ht="13.95" customHeight="1" x14ac:dyDescent="0.25">
      <c r="E1595" s="68"/>
    </row>
    <row r="1596" spans="5:5" s="1" customFormat="1" ht="13.95" customHeight="1" x14ac:dyDescent="0.25">
      <c r="E1596" s="68"/>
    </row>
    <row r="1597" spans="5:5" s="1" customFormat="1" ht="13.95" customHeight="1" x14ac:dyDescent="0.25">
      <c r="E1597" s="68"/>
    </row>
    <row r="1598" spans="5:5" s="1" customFormat="1" ht="13.95" customHeight="1" x14ac:dyDescent="0.25">
      <c r="E1598" s="68"/>
    </row>
    <row r="1599" spans="5:5" s="1" customFormat="1" ht="13.95" customHeight="1" x14ac:dyDescent="0.25">
      <c r="E1599" s="68"/>
    </row>
    <row r="1600" spans="5:5" s="1" customFormat="1" ht="13.95" customHeight="1" x14ac:dyDescent="0.25">
      <c r="E1600" s="68"/>
    </row>
    <row r="1601" spans="5:5" s="1" customFormat="1" ht="13.95" customHeight="1" x14ac:dyDescent="0.25">
      <c r="E1601" s="68"/>
    </row>
    <row r="1602" spans="5:5" s="1" customFormat="1" ht="13.95" customHeight="1" x14ac:dyDescent="0.25">
      <c r="E1602" s="68"/>
    </row>
    <row r="1603" spans="5:5" s="1" customFormat="1" ht="13.95" customHeight="1" x14ac:dyDescent="0.25">
      <c r="E1603" s="68"/>
    </row>
    <row r="1604" spans="5:5" s="1" customFormat="1" ht="13.95" customHeight="1" x14ac:dyDescent="0.25">
      <c r="E1604" s="68"/>
    </row>
    <row r="1605" spans="5:5" s="1" customFormat="1" ht="13.95" customHeight="1" x14ac:dyDescent="0.25">
      <c r="E1605" s="68"/>
    </row>
    <row r="1606" spans="5:5" s="1" customFormat="1" ht="13.95" customHeight="1" x14ac:dyDescent="0.25">
      <c r="E1606" s="68"/>
    </row>
    <row r="1607" spans="5:5" s="1" customFormat="1" ht="13.95" customHeight="1" x14ac:dyDescent="0.25">
      <c r="E1607" s="68"/>
    </row>
    <row r="1608" spans="5:5" s="1" customFormat="1" ht="13.95" customHeight="1" x14ac:dyDescent="0.25">
      <c r="E1608" s="68"/>
    </row>
    <row r="1609" spans="5:5" s="1" customFormat="1" ht="13.95" customHeight="1" x14ac:dyDescent="0.25">
      <c r="E1609" s="68"/>
    </row>
    <row r="1610" spans="5:5" s="1" customFormat="1" ht="13.95" customHeight="1" x14ac:dyDescent="0.25">
      <c r="E1610" s="68"/>
    </row>
    <row r="1611" spans="5:5" s="1" customFormat="1" ht="13.95" customHeight="1" x14ac:dyDescent="0.25">
      <c r="E1611" s="68"/>
    </row>
    <row r="1612" spans="5:5" s="1" customFormat="1" ht="13.95" customHeight="1" x14ac:dyDescent="0.25">
      <c r="E1612" s="68"/>
    </row>
    <row r="1613" spans="5:5" s="1" customFormat="1" ht="13.95" customHeight="1" x14ac:dyDescent="0.25">
      <c r="E1613" s="68"/>
    </row>
    <row r="1614" spans="5:5" s="1" customFormat="1" ht="13.95" customHeight="1" x14ac:dyDescent="0.25">
      <c r="E1614" s="68"/>
    </row>
    <row r="1615" spans="5:5" s="1" customFormat="1" ht="13.95" customHeight="1" x14ac:dyDescent="0.25">
      <c r="E1615" s="68"/>
    </row>
    <row r="1616" spans="5:5" s="1" customFormat="1" ht="13.95" customHeight="1" x14ac:dyDescent="0.25">
      <c r="E1616" s="68"/>
    </row>
    <row r="1617" spans="5:5" s="1" customFormat="1" ht="13.95" customHeight="1" x14ac:dyDescent="0.25">
      <c r="E1617" s="68"/>
    </row>
    <row r="1618" spans="5:5" s="1" customFormat="1" ht="13.95" customHeight="1" x14ac:dyDescent="0.25">
      <c r="E1618" s="68"/>
    </row>
    <row r="1619" spans="5:5" s="1" customFormat="1" ht="13.95" customHeight="1" x14ac:dyDescent="0.25">
      <c r="E1619" s="68"/>
    </row>
    <row r="1620" spans="5:5" s="1" customFormat="1" ht="13.95" customHeight="1" x14ac:dyDescent="0.25">
      <c r="E1620" s="68"/>
    </row>
    <row r="1621" spans="5:5" s="1" customFormat="1" ht="13.95" customHeight="1" x14ac:dyDescent="0.25">
      <c r="E1621" s="68"/>
    </row>
    <row r="1622" spans="5:5" s="1" customFormat="1" ht="13.95" customHeight="1" x14ac:dyDescent="0.25">
      <c r="E1622" s="68"/>
    </row>
    <row r="1623" spans="5:5" s="1" customFormat="1" ht="13.95" customHeight="1" x14ac:dyDescent="0.25">
      <c r="E1623" s="68"/>
    </row>
    <row r="1624" spans="5:5" s="1" customFormat="1" ht="13.95" customHeight="1" x14ac:dyDescent="0.25">
      <c r="E1624" s="68"/>
    </row>
    <row r="1625" spans="5:5" s="1" customFormat="1" ht="13.95" customHeight="1" x14ac:dyDescent="0.25">
      <c r="E1625" s="68"/>
    </row>
    <row r="1626" spans="5:5" s="1" customFormat="1" ht="13.95" customHeight="1" x14ac:dyDescent="0.25">
      <c r="E1626" s="68"/>
    </row>
    <row r="1627" spans="5:5" s="1" customFormat="1" ht="13.95" customHeight="1" x14ac:dyDescent="0.25">
      <c r="E1627" s="68"/>
    </row>
    <row r="1628" spans="5:5" s="1" customFormat="1" ht="13.95" customHeight="1" x14ac:dyDescent="0.25">
      <c r="E1628" s="68"/>
    </row>
    <row r="1629" spans="5:5" s="1" customFormat="1" ht="13.95" customHeight="1" x14ac:dyDescent="0.25">
      <c r="E1629" s="68"/>
    </row>
    <row r="1630" spans="5:5" s="1" customFormat="1" ht="13.95" customHeight="1" x14ac:dyDescent="0.25">
      <c r="E1630" s="68"/>
    </row>
    <row r="1631" spans="5:5" s="1" customFormat="1" ht="13.95" customHeight="1" x14ac:dyDescent="0.25">
      <c r="E1631" s="68"/>
    </row>
    <row r="1632" spans="5:5" s="1" customFormat="1" ht="13.95" customHeight="1" x14ac:dyDescent="0.25">
      <c r="E1632" s="68"/>
    </row>
    <row r="1633" spans="5:5" s="1" customFormat="1" ht="13.95" customHeight="1" x14ac:dyDescent="0.25">
      <c r="E1633" s="68"/>
    </row>
    <row r="1634" spans="5:5" s="1" customFormat="1" ht="13.95" customHeight="1" x14ac:dyDescent="0.25">
      <c r="E1634" s="68"/>
    </row>
    <row r="1635" spans="5:5" s="1" customFormat="1" ht="13.95" customHeight="1" x14ac:dyDescent="0.25">
      <c r="E1635" s="68"/>
    </row>
    <row r="1636" spans="5:5" s="1" customFormat="1" ht="13.95" customHeight="1" x14ac:dyDescent="0.25">
      <c r="E1636" s="68"/>
    </row>
    <row r="1637" spans="5:5" s="1" customFormat="1" ht="13.95" customHeight="1" x14ac:dyDescent="0.25">
      <c r="E1637" s="68"/>
    </row>
    <row r="1638" spans="5:5" s="1" customFormat="1" ht="13.95" customHeight="1" x14ac:dyDescent="0.25">
      <c r="E1638" s="68"/>
    </row>
    <row r="1639" spans="5:5" s="1" customFormat="1" ht="13.95" customHeight="1" x14ac:dyDescent="0.25">
      <c r="E1639" s="68"/>
    </row>
    <row r="1640" spans="5:5" s="1" customFormat="1" ht="13.95" customHeight="1" x14ac:dyDescent="0.25">
      <c r="E1640" s="68"/>
    </row>
    <row r="1641" spans="5:5" s="1" customFormat="1" ht="13.95" customHeight="1" x14ac:dyDescent="0.25">
      <c r="E1641" s="68"/>
    </row>
    <row r="1642" spans="5:5" s="1" customFormat="1" ht="13.95" customHeight="1" x14ac:dyDescent="0.25">
      <c r="E1642" s="68"/>
    </row>
    <row r="1643" spans="5:5" s="1" customFormat="1" ht="13.95" customHeight="1" x14ac:dyDescent="0.25">
      <c r="E1643" s="68"/>
    </row>
    <row r="1644" spans="5:5" s="1" customFormat="1" ht="13.95" customHeight="1" x14ac:dyDescent="0.25">
      <c r="E1644" s="68"/>
    </row>
    <row r="1645" spans="5:5" s="1" customFormat="1" ht="13.95" customHeight="1" x14ac:dyDescent="0.25">
      <c r="E1645" s="68"/>
    </row>
    <row r="1646" spans="5:5" s="1" customFormat="1" ht="13.95" customHeight="1" x14ac:dyDescent="0.25">
      <c r="E1646" s="68"/>
    </row>
    <row r="1647" spans="5:5" s="1" customFormat="1" ht="13.95" customHeight="1" x14ac:dyDescent="0.25">
      <c r="E1647" s="68"/>
    </row>
    <row r="1648" spans="5:5" s="1" customFormat="1" ht="13.95" customHeight="1" x14ac:dyDescent="0.25">
      <c r="E1648" s="68"/>
    </row>
    <row r="1649" spans="5:5" s="1" customFormat="1" ht="13.95" customHeight="1" x14ac:dyDescent="0.25">
      <c r="E1649" s="68"/>
    </row>
    <row r="1650" spans="5:5" s="1" customFormat="1" ht="13.95" customHeight="1" x14ac:dyDescent="0.25">
      <c r="E1650" s="68"/>
    </row>
    <row r="1651" spans="5:5" s="1" customFormat="1" ht="13.95" customHeight="1" x14ac:dyDescent="0.25">
      <c r="E1651" s="68"/>
    </row>
    <row r="1652" spans="5:5" s="1" customFormat="1" ht="13.95" customHeight="1" x14ac:dyDescent="0.25">
      <c r="E1652" s="68"/>
    </row>
    <row r="1653" spans="5:5" s="1" customFormat="1" ht="13.95" customHeight="1" x14ac:dyDescent="0.25">
      <c r="E1653" s="68"/>
    </row>
    <row r="1654" spans="5:5" s="1" customFormat="1" ht="13.95" customHeight="1" x14ac:dyDescent="0.25">
      <c r="E1654" s="68"/>
    </row>
    <row r="1655" spans="5:5" s="1" customFormat="1" ht="13.95" customHeight="1" x14ac:dyDescent="0.25">
      <c r="E1655" s="68"/>
    </row>
    <row r="1656" spans="5:5" s="1" customFormat="1" ht="13.95" customHeight="1" x14ac:dyDescent="0.25">
      <c r="E1656" s="68"/>
    </row>
    <row r="1657" spans="5:5" s="1" customFormat="1" ht="13.95" customHeight="1" x14ac:dyDescent="0.25">
      <c r="E1657" s="68"/>
    </row>
    <row r="1658" spans="5:5" s="1" customFormat="1" ht="13.95" customHeight="1" x14ac:dyDescent="0.25">
      <c r="E1658" s="68"/>
    </row>
    <row r="1659" spans="5:5" s="1" customFormat="1" ht="13.95" customHeight="1" x14ac:dyDescent="0.25">
      <c r="E1659" s="68"/>
    </row>
    <row r="1660" spans="5:5" s="1" customFormat="1" ht="13.95" customHeight="1" x14ac:dyDescent="0.25">
      <c r="E1660" s="68"/>
    </row>
    <row r="1661" spans="5:5" s="1" customFormat="1" ht="13.95" customHeight="1" x14ac:dyDescent="0.25">
      <c r="E1661" s="68"/>
    </row>
    <row r="1662" spans="5:5" s="1" customFormat="1" ht="13.95" customHeight="1" x14ac:dyDescent="0.25">
      <c r="E1662" s="68"/>
    </row>
    <row r="1663" spans="5:5" s="1" customFormat="1" ht="13.95" customHeight="1" x14ac:dyDescent="0.25">
      <c r="E1663" s="68"/>
    </row>
    <row r="1664" spans="5:5" s="1" customFormat="1" ht="13.95" customHeight="1" x14ac:dyDescent="0.25">
      <c r="E1664" s="68"/>
    </row>
    <row r="1665" spans="5:5" s="1" customFormat="1" ht="13.95" customHeight="1" x14ac:dyDescent="0.25">
      <c r="E1665" s="68"/>
    </row>
    <row r="1666" spans="5:5" s="1" customFormat="1" ht="13.95" customHeight="1" x14ac:dyDescent="0.25">
      <c r="E1666" s="68"/>
    </row>
    <row r="1667" spans="5:5" s="1" customFormat="1" ht="13.95" customHeight="1" x14ac:dyDescent="0.25">
      <c r="E1667" s="68"/>
    </row>
    <row r="1668" spans="5:5" s="1" customFormat="1" ht="13.95" customHeight="1" x14ac:dyDescent="0.25">
      <c r="E1668" s="68"/>
    </row>
    <row r="1669" spans="5:5" s="1" customFormat="1" ht="13.95" customHeight="1" x14ac:dyDescent="0.25">
      <c r="E1669" s="68"/>
    </row>
    <row r="1670" spans="5:5" s="1" customFormat="1" ht="13.95" customHeight="1" x14ac:dyDescent="0.25">
      <c r="E1670" s="68"/>
    </row>
    <row r="1671" spans="5:5" s="1" customFormat="1" ht="13.95" customHeight="1" x14ac:dyDescent="0.25">
      <c r="E1671" s="68"/>
    </row>
    <row r="1672" spans="5:5" s="1" customFormat="1" ht="13.95" customHeight="1" x14ac:dyDescent="0.25">
      <c r="E1672" s="68"/>
    </row>
    <row r="1673" spans="5:5" s="1" customFormat="1" ht="13.95" customHeight="1" x14ac:dyDescent="0.25">
      <c r="E1673" s="68"/>
    </row>
    <row r="1674" spans="5:5" s="1" customFormat="1" ht="13.95" customHeight="1" x14ac:dyDescent="0.25">
      <c r="E1674" s="68"/>
    </row>
    <row r="1675" spans="5:5" s="1" customFormat="1" ht="13.95" customHeight="1" x14ac:dyDescent="0.25">
      <c r="E1675" s="68"/>
    </row>
    <row r="1676" spans="5:5" s="1" customFormat="1" ht="13.95" customHeight="1" x14ac:dyDescent="0.25">
      <c r="E1676" s="68"/>
    </row>
    <row r="1677" spans="5:5" s="1" customFormat="1" ht="13.95" customHeight="1" x14ac:dyDescent="0.25">
      <c r="E1677" s="68"/>
    </row>
    <row r="1678" spans="5:5" s="1" customFormat="1" ht="13.95" customHeight="1" x14ac:dyDescent="0.25">
      <c r="E1678" s="68"/>
    </row>
    <row r="1679" spans="5:5" s="1" customFormat="1" ht="13.95" customHeight="1" x14ac:dyDescent="0.25">
      <c r="E1679" s="68"/>
    </row>
    <row r="1680" spans="5:5" s="1" customFormat="1" ht="13.95" customHeight="1" x14ac:dyDescent="0.25">
      <c r="E1680" s="68"/>
    </row>
    <row r="1681" spans="5:5" s="1" customFormat="1" ht="13.95" customHeight="1" x14ac:dyDescent="0.25">
      <c r="E1681" s="68"/>
    </row>
    <row r="1682" spans="5:5" s="1" customFormat="1" ht="13.95" customHeight="1" x14ac:dyDescent="0.25">
      <c r="E1682" s="68"/>
    </row>
    <row r="1683" spans="5:5" s="1" customFormat="1" ht="13.95" customHeight="1" x14ac:dyDescent="0.25">
      <c r="E1683" s="68"/>
    </row>
    <row r="1684" spans="5:5" s="1" customFormat="1" ht="13.95" customHeight="1" x14ac:dyDescent="0.25">
      <c r="E1684" s="68"/>
    </row>
    <row r="1685" spans="5:5" s="1" customFormat="1" ht="13.95" customHeight="1" x14ac:dyDescent="0.25">
      <c r="E1685" s="68"/>
    </row>
    <row r="1686" spans="5:5" s="1" customFormat="1" ht="13.95" customHeight="1" x14ac:dyDescent="0.25">
      <c r="E1686" s="68"/>
    </row>
    <row r="1687" spans="5:5" s="1" customFormat="1" ht="13.95" customHeight="1" x14ac:dyDescent="0.25">
      <c r="E1687" s="68"/>
    </row>
    <row r="1688" spans="5:5" s="1" customFormat="1" ht="13.95" customHeight="1" x14ac:dyDescent="0.25">
      <c r="E1688" s="68"/>
    </row>
    <row r="1689" spans="5:5" s="1" customFormat="1" ht="13.95" customHeight="1" x14ac:dyDescent="0.25">
      <c r="E1689" s="68"/>
    </row>
    <row r="1690" spans="5:5" s="1" customFormat="1" ht="13.95" customHeight="1" x14ac:dyDescent="0.25">
      <c r="E1690" s="68"/>
    </row>
    <row r="1691" spans="5:5" s="1" customFormat="1" ht="13.95" customHeight="1" x14ac:dyDescent="0.25">
      <c r="E1691" s="68"/>
    </row>
    <row r="1692" spans="5:5" s="1" customFormat="1" ht="13.95" customHeight="1" x14ac:dyDescent="0.25">
      <c r="E1692" s="68"/>
    </row>
    <row r="1693" spans="5:5" s="1" customFormat="1" ht="13.95" customHeight="1" x14ac:dyDescent="0.25">
      <c r="E1693" s="68"/>
    </row>
    <row r="1694" spans="5:5" s="1" customFormat="1" ht="13.95" customHeight="1" x14ac:dyDescent="0.25">
      <c r="E1694" s="68"/>
    </row>
    <row r="1695" spans="5:5" s="1" customFormat="1" ht="13.95" customHeight="1" x14ac:dyDescent="0.25">
      <c r="E1695" s="68"/>
    </row>
    <row r="1696" spans="5:5" s="1" customFormat="1" ht="13.95" customHeight="1" x14ac:dyDescent="0.25">
      <c r="E1696" s="68"/>
    </row>
    <row r="1697" spans="5:5" s="1" customFormat="1" ht="13.95" customHeight="1" x14ac:dyDescent="0.25">
      <c r="E1697" s="68"/>
    </row>
    <row r="1698" spans="5:5" s="1" customFormat="1" ht="13.95" customHeight="1" x14ac:dyDescent="0.25">
      <c r="E1698" s="68"/>
    </row>
    <row r="1699" spans="5:5" s="1" customFormat="1" ht="13.95" customHeight="1" x14ac:dyDescent="0.25">
      <c r="E1699" s="68"/>
    </row>
    <row r="1700" spans="5:5" s="1" customFormat="1" ht="13.95" customHeight="1" x14ac:dyDescent="0.25">
      <c r="E1700" s="68"/>
    </row>
    <row r="1701" spans="5:5" s="1" customFormat="1" ht="13.95" customHeight="1" x14ac:dyDescent="0.25">
      <c r="E1701" s="68"/>
    </row>
    <row r="1702" spans="5:5" s="1" customFormat="1" ht="13.95" customHeight="1" x14ac:dyDescent="0.25">
      <c r="E1702" s="68"/>
    </row>
    <row r="1703" spans="5:5" s="1" customFormat="1" ht="13.95" customHeight="1" x14ac:dyDescent="0.25">
      <c r="E1703" s="68"/>
    </row>
    <row r="1704" spans="5:5" s="1" customFormat="1" ht="13.95" customHeight="1" x14ac:dyDescent="0.25">
      <c r="E1704" s="68"/>
    </row>
    <row r="1705" spans="5:5" s="1" customFormat="1" ht="13.95" customHeight="1" x14ac:dyDescent="0.25">
      <c r="E1705" s="68"/>
    </row>
    <row r="1706" spans="5:5" s="1" customFormat="1" ht="13.95" customHeight="1" x14ac:dyDescent="0.25">
      <c r="E1706" s="68"/>
    </row>
    <row r="1707" spans="5:5" s="1" customFormat="1" ht="13.95" customHeight="1" x14ac:dyDescent="0.25">
      <c r="E1707" s="68"/>
    </row>
    <row r="1708" spans="5:5" s="1" customFormat="1" ht="13.95" customHeight="1" x14ac:dyDescent="0.25">
      <c r="E1708" s="68"/>
    </row>
    <row r="1709" spans="5:5" s="1" customFormat="1" ht="13.95" customHeight="1" x14ac:dyDescent="0.25">
      <c r="E1709" s="68"/>
    </row>
    <row r="1710" spans="5:5" s="1" customFormat="1" ht="13.95" customHeight="1" x14ac:dyDescent="0.25">
      <c r="E1710" s="68"/>
    </row>
    <row r="1711" spans="5:5" s="1" customFormat="1" ht="13.95" customHeight="1" x14ac:dyDescent="0.25">
      <c r="E1711" s="68"/>
    </row>
    <row r="1712" spans="5:5" s="1" customFormat="1" ht="13.95" customHeight="1" x14ac:dyDescent="0.25">
      <c r="E1712" s="68"/>
    </row>
    <row r="1713" spans="5:5" s="1" customFormat="1" ht="13.95" customHeight="1" x14ac:dyDescent="0.25">
      <c r="E1713" s="68"/>
    </row>
    <row r="1714" spans="5:5" s="1" customFormat="1" ht="13.95" customHeight="1" x14ac:dyDescent="0.25">
      <c r="E1714" s="68"/>
    </row>
    <row r="1715" spans="5:5" s="1" customFormat="1" ht="13.95" customHeight="1" x14ac:dyDescent="0.25">
      <c r="E1715" s="68"/>
    </row>
    <row r="1716" spans="5:5" s="1" customFormat="1" ht="13.95" customHeight="1" x14ac:dyDescent="0.25">
      <c r="E1716" s="68"/>
    </row>
    <row r="1717" spans="5:5" s="1" customFormat="1" ht="13.95" customHeight="1" x14ac:dyDescent="0.25">
      <c r="E1717" s="68"/>
    </row>
    <row r="1718" spans="5:5" s="1" customFormat="1" ht="13.95" customHeight="1" x14ac:dyDescent="0.25">
      <c r="E1718" s="68"/>
    </row>
    <row r="1719" spans="5:5" s="1" customFormat="1" ht="13.95" customHeight="1" x14ac:dyDescent="0.25">
      <c r="E1719" s="68"/>
    </row>
    <row r="1720" spans="5:5" s="1" customFormat="1" ht="13.95" customHeight="1" x14ac:dyDescent="0.25">
      <c r="E1720" s="68"/>
    </row>
    <row r="1721" spans="5:5" s="1" customFormat="1" ht="13.95" customHeight="1" x14ac:dyDescent="0.25">
      <c r="E1721" s="68"/>
    </row>
    <row r="1722" spans="5:5" s="1" customFormat="1" ht="13.95" customHeight="1" x14ac:dyDescent="0.25">
      <c r="E1722" s="68"/>
    </row>
    <row r="1723" spans="5:5" s="1" customFormat="1" ht="13.95" customHeight="1" x14ac:dyDescent="0.25">
      <c r="E1723" s="68"/>
    </row>
    <row r="1724" spans="5:5" s="1" customFormat="1" ht="13.95" customHeight="1" x14ac:dyDescent="0.25">
      <c r="E1724" s="68"/>
    </row>
    <row r="1725" spans="5:5" s="1" customFormat="1" ht="13.95" customHeight="1" x14ac:dyDescent="0.25">
      <c r="E1725" s="68"/>
    </row>
    <row r="1726" spans="5:5" s="1" customFormat="1" ht="13.95" customHeight="1" x14ac:dyDescent="0.25">
      <c r="E1726" s="68"/>
    </row>
    <row r="1727" spans="5:5" s="1" customFormat="1" ht="13.95" customHeight="1" x14ac:dyDescent="0.25">
      <c r="E1727" s="68"/>
    </row>
    <row r="1728" spans="5:5" s="1" customFormat="1" ht="13.95" customHeight="1" x14ac:dyDescent="0.25">
      <c r="E1728" s="68"/>
    </row>
    <row r="1729" spans="5:5" s="1" customFormat="1" ht="13.95" customHeight="1" x14ac:dyDescent="0.25">
      <c r="E1729" s="68"/>
    </row>
    <row r="1730" spans="5:5" s="1" customFormat="1" ht="13.95" customHeight="1" x14ac:dyDescent="0.25">
      <c r="E1730" s="68"/>
    </row>
    <row r="1731" spans="5:5" s="1" customFormat="1" ht="13.95" customHeight="1" x14ac:dyDescent="0.25">
      <c r="E1731" s="68"/>
    </row>
    <row r="1732" spans="5:5" s="1" customFormat="1" ht="13.95" customHeight="1" x14ac:dyDescent="0.25">
      <c r="E1732" s="68"/>
    </row>
    <row r="1733" spans="5:5" s="1" customFormat="1" ht="13.95" customHeight="1" x14ac:dyDescent="0.25">
      <c r="E1733" s="68"/>
    </row>
    <row r="1734" spans="5:5" s="1" customFormat="1" ht="13.95" customHeight="1" x14ac:dyDescent="0.25">
      <c r="E1734" s="68"/>
    </row>
    <row r="1735" spans="5:5" s="1" customFormat="1" ht="13.95" customHeight="1" x14ac:dyDescent="0.25">
      <c r="E1735" s="68"/>
    </row>
    <row r="1736" spans="5:5" s="1" customFormat="1" ht="13.95" customHeight="1" x14ac:dyDescent="0.25">
      <c r="E1736" s="68"/>
    </row>
    <row r="1737" spans="5:5" s="1" customFormat="1" ht="13.95" customHeight="1" x14ac:dyDescent="0.25">
      <c r="E1737" s="68"/>
    </row>
    <row r="1738" spans="5:5" s="1" customFormat="1" ht="13.95" customHeight="1" x14ac:dyDescent="0.25">
      <c r="E1738" s="68"/>
    </row>
    <row r="1739" spans="5:5" s="1" customFormat="1" ht="13.95" customHeight="1" x14ac:dyDescent="0.25">
      <c r="E1739" s="68"/>
    </row>
    <row r="1740" spans="5:5" s="1" customFormat="1" ht="13.95" customHeight="1" x14ac:dyDescent="0.25">
      <c r="E1740" s="68"/>
    </row>
    <row r="1741" spans="5:5" s="1" customFormat="1" ht="13.95" customHeight="1" x14ac:dyDescent="0.25">
      <c r="E1741" s="68"/>
    </row>
    <row r="1742" spans="5:5" s="1" customFormat="1" ht="13.95" customHeight="1" x14ac:dyDescent="0.25">
      <c r="E1742" s="68"/>
    </row>
    <row r="1743" spans="5:5" s="1" customFormat="1" ht="13.95" customHeight="1" x14ac:dyDescent="0.25">
      <c r="E1743" s="68"/>
    </row>
    <row r="1744" spans="5:5" s="1" customFormat="1" ht="13.95" customHeight="1" x14ac:dyDescent="0.25">
      <c r="E1744" s="68"/>
    </row>
    <row r="1745" spans="5:5" s="1" customFormat="1" ht="13.95" customHeight="1" x14ac:dyDescent="0.25">
      <c r="E1745" s="68"/>
    </row>
    <row r="1746" spans="5:5" s="1" customFormat="1" ht="13.95" customHeight="1" x14ac:dyDescent="0.25">
      <c r="E1746" s="68"/>
    </row>
    <row r="1747" spans="5:5" s="1" customFormat="1" ht="13.95" customHeight="1" x14ac:dyDescent="0.25">
      <c r="E1747" s="68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207:W207 H194:W194 H181:W181 H168:W168 H155:W155 H142:W142 H129:W129 H116:W116 H103:W103 H90:W90 H77:W77 H64:W64 H51:W51 H38:W38 H25:W25" xr:uid="{00000000-0002-0000-08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Roster_Selection_Men</vt:lpstr>
      <vt:lpstr>Roster_Selection_Women</vt:lpstr>
      <vt:lpstr>Individual_Scores_Men_Var</vt:lpstr>
      <vt:lpstr>Individual_Scores_Men_JV</vt:lpstr>
      <vt:lpstr>Individual_Scores_Women_Var</vt:lpstr>
      <vt:lpstr>Individual_Scores_Women_JV</vt:lpstr>
      <vt:lpstr>Baker_Scores_Men_Var</vt:lpstr>
      <vt:lpstr>Baker_Scores_Men_JV</vt:lpstr>
      <vt:lpstr>Baker_Scores_Women_Var</vt:lpstr>
      <vt:lpstr>Baker_Scores_Women_JV</vt:lpstr>
      <vt:lpstr>Qual_Team_Standings_Men_Var</vt:lpstr>
      <vt:lpstr>Qual_Team_Standings_Men_JV</vt:lpstr>
      <vt:lpstr>Qual_Team_Standings_Women_Var</vt:lpstr>
      <vt:lpstr>Qual_Team_Standings_Women_JV</vt:lpstr>
      <vt:lpstr>Indiv_Combined_Scores_Men</vt:lpstr>
      <vt:lpstr>Indiv_Combined_Scores_Women</vt:lpstr>
      <vt:lpstr>Indiv_Combined_Scores_Men!Print_Area</vt:lpstr>
      <vt:lpstr>Indiv_Combined_Scores_Women!Print_Area</vt:lpstr>
      <vt:lpstr>Qual_Team_Standings_Men_JV!Print_Area</vt:lpstr>
      <vt:lpstr>Qual_Team_Standings_Men_Var!Print_Area</vt:lpstr>
      <vt:lpstr>Qual_Team_Standings_Women_JV!Print_Area</vt:lpstr>
      <vt:lpstr>Qual_Team_Standings_Women_Var!Print_Area</vt:lpstr>
      <vt:lpstr>Roster_Selection_Men!Print_Area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2023-12-09T21:45:34Z</cp:lastPrinted>
  <dcterms:created xsi:type="dcterms:W3CDTF">2023-12-07T02:49:12Z</dcterms:created>
  <dcterms:modified xsi:type="dcterms:W3CDTF">2023-12-09T21:49:06Z</dcterms:modified>
</cp:coreProperties>
</file>